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ClothPriceIndex" sheetId="1" r:id="rId1"/>
    <sheet name="Ghent1" sheetId="2" r:id="rId2"/>
    <sheet name="Ghent2" sheetId="3" r:id="rId3"/>
    <sheet name="Ghent3" sheetId="4" r:id="rId4"/>
    <sheet name="Ghent4" sheetId="5" r:id="rId5"/>
    <sheet name="Ghent4MeansA" sheetId="6" r:id="rId6"/>
    <sheet name="Ghent4MeansB" sheetId="7" r:id="rId7"/>
    <sheet name="Ghent5MeansA" sheetId="8" r:id="rId8"/>
    <sheet name="Ghent5MeansB" sheetId="9" r:id="rId9"/>
    <sheet name="Ghent5MeansC" sheetId="10" r:id="rId10"/>
    <sheet name="Ghent5MeansD" sheetId="11" r:id="rId11"/>
    <sheet name="Ghen6MeansA" sheetId="12" r:id="rId12"/>
    <sheet name="Ghent7MeansA" sheetId="13" r:id="rId13"/>
    <sheet name="Ghent7MeansB" sheetId="14" r:id="rId14"/>
    <sheet name="Ghent8Means" sheetId="15" r:id="rId15"/>
    <sheet name="Ghent9Means" sheetId="16" r:id="rId16"/>
    <sheet name="Ghent10Means" sheetId="17" r:id="rId17"/>
    <sheet name="Ghent11MeansA" sheetId="18" r:id="rId18"/>
    <sheet name="Ghent11MeansB" sheetId="19" r:id="rId19"/>
  </sheets>
  <definedNames/>
  <calcPr fullCalcOnLoad="1"/>
</workbook>
</file>

<file path=xl/sharedStrings.xml><?xml version="1.0" encoding="utf-8"?>
<sst xmlns="http://schemas.openxmlformats.org/spreadsheetml/2006/main" count="2103" uniqueCount="236">
  <si>
    <t>in £ groot Flem</t>
  </si>
  <si>
    <t>(5 years)</t>
  </si>
  <si>
    <t>(Schepenen)</t>
  </si>
  <si>
    <t>1331-35</t>
  </si>
  <si>
    <t>Prices of Ghent Dickedinnen Cloths, Strijpte Laken, and Other Woollens: in £ groot Flemish</t>
  </si>
  <si>
    <t>in £ groot</t>
  </si>
  <si>
    <t/>
  </si>
  <si>
    <t>1336-40</t>
  </si>
  <si>
    <t>1341-45</t>
  </si>
  <si>
    <t>1346-50</t>
  </si>
  <si>
    <t>1351-55</t>
  </si>
  <si>
    <t>1356-60</t>
  </si>
  <si>
    <t>1451-75=100</t>
  </si>
  <si>
    <t>Algemeen Rijksarchief België, Rekenkamer, reg. nos. 38,635-72 (Gent Stadsrekeningen)</t>
  </si>
  <si>
    <t>Prices of Ghent Strijpte (Rayed) and Dickedinnen Woollens in £ groot Flemish</t>
  </si>
  <si>
    <t>in £ groot Flemish</t>
  </si>
  <si>
    <t>in £ groot Flemish = 20s = 240d = 5760 miten</t>
  </si>
  <si>
    <t>in £ groot Flemish:  £1 groot = 20s = 240d = 5760 miten</t>
  </si>
  <si>
    <t>in £ groot Flemish: £1 = 20s = 240d = 5760 miten</t>
  </si>
  <si>
    <t>£ groot</t>
  </si>
  <si>
    <t>£1 groot = 20s = 240d = 5760 = 5760 miten</t>
  </si>
  <si>
    <t>£1 groot Flemish = 20s = 240d = 5760 miten</t>
  </si>
  <si>
    <t>1/3 March and 2/3 Cotswold wools</t>
  </si>
  <si>
    <t>1361-65</t>
  </si>
  <si>
    <t>1366-70</t>
  </si>
  <si>
    <t>1371-75</t>
  </si>
  <si>
    <t>1376-80</t>
  </si>
  <si>
    <t>1381-85</t>
  </si>
  <si>
    <t>1386-90</t>
  </si>
  <si>
    <t>1391-95</t>
  </si>
  <si>
    <t>1396*</t>
  </si>
  <si>
    <t>1396-0</t>
  </si>
  <si>
    <t>1396-00</t>
  </si>
  <si>
    <t>1396-1400</t>
  </si>
  <si>
    <t>1397*</t>
  </si>
  <si>
    <t>1398*</t>
  </si>
  <si>
    <t>1399*</t>
  </si>
  <si>
    <t>1400*</t>
  </si>
  <si>
    <t>1401-05</t>
  </si>
  <si>
    <t>1401-5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</si>
  <si>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</si>
  <si>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</si>
  <si>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</si>
  <si>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</si>
  <si>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</si>
  <si>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</si>
  <si>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</si>
  <si>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</si>
  <si>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</si>
  <si>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</si>
  <si>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</si>
  <si>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</si>
  <si>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</si>
  <si>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</si>
  <si>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</si>
  <si>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</si>
  <si>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</si>
  <si>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</si>
  <si>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1496-00</t>
  </si>
  <si>
    <t>1496-1500</t>
  </si>
  <si>
    <t>1501-05</t>
  </si>
  <si>
    <t>1506-10</t>
  </si>
  <si>
    <t>1511-15</t>
  </si>
  <si>
    <t>1516-20</t>
  </si>
  <si>
    <t>1521-25</t>
  </si>
  <si>
    <t>1526-30</t>
  </si>
  <si>
    <t>1531-35</t>
  </si>
  <si>
    <t>1536-40</t>
  </si>
  <si>
    <t>1539*</t>
  </si>
  <si>
    <t>1540*</t>
  </si>
  <si>
    <t>1541*</t>
  </si>
  <si>
    <t>1541-45</t>
  </si>
  <si>
    <t>1542*</t>
  </si>
  <si>
    <t>1546-50</t>
  </si>
  <si>
    <t>1551-55</t>
  </si>
  <si>
    <t>1556-60</t>
  </si>
  <si>
    <t>1561-65</t>
  </si>
  <si>
    <t>1566-70</t>
  </si>
  <si>
    <t>1st Quality</t>
  </si>
  <si>
    <t>2/3 March and 1/3 Cotswold wools</t>
  </si>
  <si>
    <t>5 - year</t>
  </si>
  <si>
    <t>5.381499725d</t>
  </si>
  <si>
    <t>7.91244d</t>
  </si>
  <si>
    <t>a  Brabant Commodity Basket and Master Masons's Wages in Bruges and Antwerp</t>
  </si>
  <si>
    <t>a Flemish Commodity Basket and Master Masons's Wages in Bruges and Antwerp</t>
  </si>
  <si>
    <t>Antwerp:</t>
  </si>
  <si>
    <t>arithmetic</t>
  </si>
  <si>
    <t>arithmetic means</t>
  </si>
  <si>
    <t>Arithmetic Means</t>
  </si>
  <si>
    <t>arithmetric</t>
  </si>
  <si>
    <t>Basket</t>
  </si>
  <si>
    <t>Baskets</t>
  </si>
  <si>
    <t>beste ende fynste nieuwe Limysteersche Ingelsche wulle</t>
  </si>
  <si>
    <t>beste ende fynstste Yngelsce wulle</t>
  </si>
  <si>
    <t>Brabant</t>
  </si>
  <si>
    <t>Broadcloths</t>
  </si>
  <si>
    <t>Bruges Mason</t>
  </si>
  <si>
    <t>Bruges:</t>
  </si>
  <si>
    <t>Building</t>
  </si>
  <si>
    <t>but Ghent drapers</t>
  </si>
  <si>
    <t>Civic</t>
  </si>
  <si>
    <t>Civic/Tournai Festival</t>
  </si>
  <si>
    <t>Clerken</t>
  </si>
  <si>
    <t>Commodity</t>
  </si>
  <si>
    <t xml:space="preserve">Commodity </t>
  </si>
  <si>
    <t>Commodity Baskets</t>
  </si>
  <si>
    <t>Commodity Price Indexes of Flanders (1351-1500) and Brabant (1401-1570)</t>
  </si>
  <si>
    <t>Composite</t>
  </si>
  <si>
    <t>Craftsman's</t>
  </si>
  <si>
    <t>Craftsmen</t>
  </si>
  <si>
    <t>Craftsmen to</t>
  </si>
  <si>
    <t>d groot Flem</t>
  </si>
  <si>
    <t>d groot Flemish</t>
  </si>
  <si>
    <t>Daily Wage</t>
  </si>
  <si>
    <t>Days</t>
  </si>
  <si>
    <t>Days Wages</t>
  </si>
  <si>
    <t>decimal pond</t>
  </si>
  <si>
    <t>Dickedinnen</t>
  </si>
  <si>
    <t>dickedinnen vulzeghelt</t>
  </si>
  <si>
    <t>dickedinnen vulzeghelt: Ghent</t>
  </si>
  <si>
    <t>donckeren ijsgrauw dickedinnen</t>
  </si>
  <si>
    <t>Ending</t>
  </si>
  <si>
    <t>fine Meenensche Limister lakenen</t>
  </si>
  <si>
    <t>First Quality</t>
  </si>
  <si>
    <t>Flemish</t>
  </si>
  <si>
    <t>Flemish Cloth Price Indices</t>
  </si>
  <si>
    <t xml:space="preserve">Flemish Price </t>
  </si>
  <si>
    <t>for Antwerp Master</t>
  </si>
  <si>
    <t>for Bruges Master</t>
  </si>
  <si>
    <t>for Master</t>
  </si>
  <si>
    <t>for Schepenen</t>
  </si>
  <si>
    <t>From 1330 to 1520</t>
  </si>
  <si>
    <t>From 1330 to 1567</t>
  </si>
  <si>
    <t>From 1330 to 1570</t>
  </si>
  <si>
    <t>fynne dickedinnen vulzeghelt</t>
  </si>
  <si>
    <t>fynne dickedinnen zadtblauwe</t>
  </si>
  <si>
    <t>fynste Yngelsche Martsche wulle</t>
  </si>
  <si>
    <t>Ghendsche grauwe dickedinnen</t>
  </si>
  <si>
    <t>Ghent</t>
  </si>
  <si>
    <t>GHENT</t>
  </si>
  <si>
    <t>Ghent 1st Quality</t>
  </si>
  <si>
    <t>Ghent Cloth Prices and Wages in pounds and pence groot of Flanders and of Brabant</t>
  </si>
  <si>
    <t>gherooonde trauwens</t>
  </si>
  <si>
    <t>harmonic</t>
  </si>
  <si>
    <t>harmonic means</t>
  </si>
  <si>
    <t>Harmonic Means</t>
  </si>
  <si>
    <t>in Brabant</t>
  </si>
  <si>
    <t>in Bruges</t>
  </si>
  <si>
    <t>in d groot</t>
  </si>
  <si>
    <t>in d. groot</t>
  </si>
  <si>
    <t>in d. groot Br.</t>
  </si>
  <si>
    <t>in d. groot Fl.</t>
  </si>
  <si>
    <t>in Flemish</t>
  </si>
  <si>
    <t>in Flemish Comm-</t>
  </si>
  <si>
    <t>in Quinquennial Means, 1331-35 to 1496-1500</t>
  </si>
  <si>
    <t>in quinquennial means, 1331-5 to 1496-1500</t>
  </si>
  <si>
    <t>in quinquennial means, 1331-5 to 1516-20</t>
  </si>
  <si>
    <t>in quinquennial means, 1331-5 to 1566-70</t>
  </si>
  <si>
    <t>in quinquennial means, 1401-05 to 1566-70</t>
  </si>
  <si>
    <t>in quinquennial means:  1331-35 to 1516-20</t>
  </si>
  <si>
    <t>in quinquennial means: 1331-35 to 1516-20</t>
  </si>
  <si>
    <t>Index</t>
  </si>
  <si>
    <t>Index (Brabant)</t>
  </si>
  <si>
    <t>Index (Flemish)</t>
  </si>
  <si>
    <t>Large: Civic</t>
  </si>
  <si>
    <t>Large: Tournai</t>
  </si>
  <si>
    <t>Lymschersche laeckens: from Lille?</t>
  </si>
  <si>
    <t>marts lakenen</t>
  </si>
  <si>
    <t>Mean</t>
  </si>
  <si>
    <t>Mean of prices in 1451-75 = 100</t>
  </si>
  <si>
    <t>means</t>
  </si>
  <si>
    <t>No. Days' Wages</t>
  </si>
  <si>
    <t>No. of</t>
  </si>
  <si>
    <t>odity Baskets</t>
  </si>
  <si>
    <t>of Ghent</t>
  </si>
  <si>
    <t>of Master</t>
  </si>
  <si>
    <t>one</t>
  </si>
  <si>
    <t>pence</t>
  </si>
  <si>
    <t>pond groot</t>
  </si>
  <si>
    <t>pounds</t>
  </si>
  <si>
    <t xml:space="preserve">Price </t>
  </si>
  <si>
    <t>Price Index</t>
  </si>
  <si>
    <t>Price Index:</t>
  </si>
  <si>
    <t>Price of</t>
  </si>
  <si>
    <t>Prices and Values of Ghent Woollen Cloths in Relation to the Values of</t>
  </si>
  <si>
    <t>Prices and Wages in pounds and pence groot of Flanders and of Brabant</t>
  </si>
  <si>
    <t>Prices for</t>
  </si>
  <si>
    <t>Prices in pounds groot and pence groot Flemish</t>
  </si>
  <si>
    <t>Prices of Ghent Dickedinnen Broadcloths, in Pounds Groot Flemish, with</t>
  </si>
  <si>
    <t>Prices of Ghent Dickedinnen Cloths and Other Woollens</t>
  </si>
  <si>
    <t>Prices of Ghent Dickedinnen Cloths, Stijpte Laken, and Other Woollens</t>
  </si>
  <si>
    <t>Prices of Ghent Dickedinnen Cloths, Strijpte Laken,  and Other Woollens</t>
  </si>
  <si>
    <t>Prices of Ghent Dickedinnen Cloths, Strijtpe Laken (Rayed Cloth),  and Other Woollens</t>
  </si>
  <si>
    <t>Prices, in Pounds Groot Flemish,  and Values of Ghent Woollen Cloths in Relation to the Values of</t>
  </si>
  <si>
    <t>Prices, in Pounds Groot Flemish,  of Ghent Dickedinnen Broadcloths, in pounds groot Flemish:</t>
  </si>
  <si>
    <t xml:space="preserve">Prices, in Pounds Groot Flemish, and 'Real Values' of Ghent Dickedinnen Woollens in Relation to the </t>
  </si>
  <si>
    <t>Prices, in Pounds Groot Flemish, and Values of Ghent Woollen Cloths in Relation to the Values of</t>
  </si>
  <si>
    <t>Prices, in Pounds Grootr Flemish,  and Values of Ghent Woollen Cloths in Relation to the Values of</t>
  </si>
  <si>
    <t>Purchase 1 Ghent</t>
  </si>
  <si>
    <t>Real</t>
  </si>
  <si>
    <t xml:space="preserve">Real </t>
  </si>
  <si>
    <t>Real Price</t>
  </si>
  <si>
    <t>Real Price  Index:</t>
  </si>
  <si>
    <t>Real Price Index</t>
  </si>
  <si>
    <t>Schepenen</t>
  </si>
  <si>
    <t>Serjeante</t>
  </si>
  <si>
    <t>shillings</t>
  </si>
  <si>
    <t xml:space="preserve">shillings </t>
  </si>
  <si>
    <t>Small</t>
  </si>
  <si>
    <t>Sources:</t>
  </si>
  <si>
    <t>Stadsarchief Gent, Stadsrekeningen 1314/15-1569/70, Reeks 400:1-77.</t>
  </si>
  <si>
    <t>Strijpte Laken</t>
  </si>
  <si>
    <t>Strijpte Laken: Large</t>
  </si>
  <si>
    <t>Strijpte Lakenen</t>
  </si>
  <si>
    <t>Textile Prices in Pounds Groot  of Flanders and Brabant</t>
  </si>
  <si>
    <t>the No. of Days' Wages of Bruges Master Mason to Buy One</t>
  </si>
  <si>
    <t>the No. of Days' Wages of Bruges Master Mason to Buy One Cloth</t>
  </si>
  <si>
    <t>Their Values in Units of the Flemish Commodity Basket,</t>
  </si>
  <si>
    <t>to buy</t>
  </si>
  <si>
    <t>to buy one</t>
  </si>
  <si>
    <t>Tournai</t>
  </si>
  <si>
    <t xml:space="preserve">Tournai </t>
  </si>
  <si>
    <t>Tournai Festival:</t>
  </si>
  <si>
    <t>Tournai:</t>
  </si>
  <si>
    <t>Value</t>
  </si>
  <si>
    <t>Value of</t>
  </si>
  <si>
    <t xml:space="preserve">Value of </t>
  </si>
  <si>
    <t>Value of Ghent</t>
  </si>
  <si>
    <t>vulzeghelde dickedinne lakenen</t>
  </si>
  <si>
    <t>Wages</t>
  </si>
  <si>
    <t>with cloth values in terms of Flemish commodity baskets and the purchasing power of builders' wages</t>
  </si>
  <si>
    <t>With values in terms of Flemish commodity baskets and the purchasing power of builders' wages</t>
  </si>
  <si>
    <t>Year</t>
  </si>
  <si>
    <t>Years</t>
  </si>
  <si>
    <t>zadtblauwe dickedinnen</t>
  </si>
  <si>
    <t>zat blauwe dickedinnen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</si>
</sst>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#,##0.000"/>
    <numFmt numFmtId="168" formatCode="0.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0" fillId="0" borderId="0" xfId="48" applyNumberFormat="1">
      <alignment/>
      <protection/>
    </xf>
    <xf numFmtId="166" fontId="3" fillId="0" borderId="0" xfId="48" applyNumberFormat="1" applyFont="1">
      <alignment/>
      <protection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" fontId="0" fillId="0" borderId="0" xfId="48" applyNumberFormat="1">
      <alignment/>
      <protection/>
    </xf>
    <xf numFmtId="1" fontId="3" fillId="0" borderId="0" xfId="48" applyNumberFormat="1" applyFont="1">
      <alignment/>
      <protection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48" applyNumberFormat="1">
      <alignment/>
      <protection/>
    </xf>
    <xf numFmtId="2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3" fillId="0" borderId="0" xfId="0" applyNumberFormat="1" applyFont="1" applyAlignment="1">
      <alignment/>
    </xf>
    <xf numFmtId="167" fontId="0" fillId="0" borderId="0" xfId="48" applyNumberFormat="1">
      <alignment/>
      <protection/>
    </xf>
    <xf numFmtId="167" fontId="3" fillId="0" borderId="0" xfId="48" applyNumberFormat="1" applyFont="1">
      <alignment/>
      <protection/>
    </xf>
    <xf numFmtId="167" fontId="0" fillId="0" borderId="0" xfId="0" applyNumberFormat="1" applyAlignment="1">
      <alignment/>
    </xf>
    <xf numFmtId="167" fontId="0" fillId="33" borderId="0" xfId="0" applyNumberFormat="1" applyFill="1" applyAlignment="1">
      <alignment/>
    </xf>
    <xf numFmtId="0" fontId="3" fillId="0" borderId="0" xfId="48" applyNumberFormat="1" applyFont="1">
      <alignment/>
      <protection/>
    </xf>
    <xf numFmtId="168" fontId="3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6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2" fontId="3" fillId="0" borderId="0" xfId="48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00FF"/>
      <rgbColor rgb="0000FF00"/>
      <rgbColor rgb="00FFFF00"/>
      <rgbColor rgb="00FF00FF"/>
      <rgbColor rgb="0070FFFF"/>
      <rgbColor rgb="00FFCC00"/>
      <rgbColor rgb="00FF0080"/>
      <rgbColor rgb="0000FFFF"/>
      <rgbColor rgb="00B0FFB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4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15.00390625" style="0" customWidth="1"/>
    <col min="4" max="4" width="12.8515625" style="0" customWidth="1"/>
    <col min="5" max="5" width="14.28125" style="0" customWidth="1"/>
    <col min="6" max="6" width="16.7109375" style="0" customWidth="1"/>
  </cols>
  <sheetData>
    <row r="1" spans="1:3" ht="12.75">
      <c r="A1" s="2" t="s">
        <v>139</v>
      </c>
      <c r="C1" s="2" t="s">
        <v>125</v>
      </c>
    </row>
    <row r="2" ht="12.75">
      <c r="C2" s="2" t="s">
        <v>169</v>
      </c>
    </row>
    <row r="5" spans="1:6" ht="12.75">
      <c r="A5" s="1"/>
      <c r="B5" s="3"/>
      <c r="C5" s="3"/>
      <c r="D5" s="3"/>
      <c r="E5" s="5"/>
      <c r="F5" s="2" t="s">
        <v>222</v>
      </c>
    </row>
    <row r="6" spans="1:6" ht="12.75">
      <c r="A6" s="1" t="s">
        <v>232</v>
      </c>
      <c r="B6" s="4" t="s">
        <v>204</v>
      </c>
      <c r="C6" s="4" t="s">
        <v>204</v>
      </c>
      <c r="D6" s="4" t="s">
        <v>102</v>
      </c>
      <c r="E6" s="2" t="s">
        <v>211</v>
      </c>
      <c r="F6" s="2" t="s">
        <v>211</v>
      </c>
    </row>
    <row r="7" spans="1:6" ht="12.75">
      <c r="A7" s="1" t="s">
        <v>121</v>
      </c>
      <c r="B7" s="4" t="s">
        <v>117</v>
      </c>
      <c r="C7" s="4" t="s">
        <v>117</v>
      </c>
      <c r="D7" s="4" t="s">
        <v>117</v>
      </c>
      <c r="E7" s="2" t="s">
        <v>204</v>
      </c>
      <c r="F7" s="2" t="s">
        <v>204</v>
      </c>
    </row>
    <row r="8" spans="1:6" ht="12.75">
      <c r="A8" s="1"/>
      <c r="B8" s="4" t="s">
        <v>164</v>
      </c>
      <c r="C8" s="4" t="s">
        <v>165</v>
      </c>
      <c r="D8" s="4" t="s">
        <v>208</v>
      </c>
      <c r="E8" s="6" t="s">
        <v>19</v>
      </c>
      <c r="F8" s="6" t="s">
        <v>19</v>
      </c>
    </row>
    <row r="9" spans="1:5" ht="12.75">
      <c r="A9" s="1"/>
      <c r="B9" s="3"/>
      <c r="C9" s="3"/>
      <c r="D9" s="3"/>
      <c r="E9" s="5"/>
    </row>
    <row r="11" spans="1:6" ht="12.75">
      <c r="A11" s="1">
        <v>1451</v>
      </c>
      <c r="B11" s="3">
        <v>7.8</v>
      </c>
      <c r="C11" s="3">
        <v>6.258</v>
      </c>
      <c r="D11" s="3"/>
      <c r="E11" s="5">
        <v>4.620833333333333</v>
      </c>
      <c r="F11" s="5">
        <v>5.7</v>
      </c>
    </row>
    <row r="12" spans="1:6" ht="12.75">
      <c r="A12" s="1">
        <v>1452</v>
      </c>
      <c r="B12" s="3">
        <v>6.5</v>
      </c>
      <c r="C12" s="3">
        <v>6.758</v>
      </c>
      <c r="D12" s="3"/>
      <c r="E12" s="5">
        <v>4.620833333333333</v>
      </c>
      <c r="F12" s="5">
        <v>5.7</v>
      </c>
    </row>
    <row r="13" spans="1:6" ht="12.75">
      <c r="A13" s="1">
        <v>1453</v>
      </c>
      <c r="B13" s="3">
        <v>6</v>
      </c>
      <c r="C13" s="3">
        <v>5.863</v>
      </c>
      <c r="D13" s="3"/>
      <c r="E13" s="5">
        <v>4.620833333333333</v>
      </c>
      <c r="F13" s="5">
        <v>5.375</v>
      </c>
    </row>
    <row r="14" spans="1:6" ht="12.75">
      <c r="A14" s="1">
        <v>1454</v>
      </c>
      <c r="B14" s="3">
        <f>(B13+B15)/2</f>
        <v>6.6135</v>
      </c>
      <c r="C14" s="3">
        <v>5.821</v>
      </c>
      <c r="D14" s="3"/>
      <c r="E14" s="5">
        <v>4.620833333333333</v>
      </c>
      <c r="F14" s="5">
        <v>5.7</v>
      </c>
    </row>
    <row r="15" spans="1:6" ht="12.75">
      <c r="A15" s="1">
        <v>1455</v>
      </c>
      <c r="B15" s="3">
        <v>7.227</v>
      </c>
      <c r="C15" s="3">
        <v>7.05</v>
      </c>
      <c r="D15" s="3"/>
      <c r="E15" s="5">
        <v>4.620833333333333</v>
      </c>
      <c r="F15" s="5">
        <v>5.7</v>
      </c>
    </row>
    <row r="16" spans="1:6" ht="12.75">
      <c r="A16" s="1">
        <v>1456</v>
      </c>
      <c r="B16" s="3">
        <v>7.283</v>
      </c>
      <c r="C16" s="3">
        <v>6.767</v>
      </c>
      <c r="D16" s="3"/>
      <c r="E16" s="5">
        <v>4.620833333333333</v>
      </c>
      <c r="F16" s="5">
        <v>5.7</v>
      </c>
    </row>
    <row r="17" spans="1:6" ht="12.75">
      <c r="A17" s="1">
        <v>1457</v>
      </c>
      <c r="B17" s="3">
        <v>8</v>
      </c>
      <c r="C17" s="3">
        <v>6.025</v>
      </c>
      <c r="D17" s="3"/>
      <c r="E17" s="5">
        <v>4.620833333333333</v>
      </c>
      <c r="F17" s="5">
        <v>5.7</v>
      </c>
    </row>
    <row r="18" spans="1:6" ht="12.75">
      <c r="A18" s="1">
        <v>1458</v>
      </c>
      <c r="B18" s="3">
        <v>8</v>
      </c>
      <c r="C18" s="3">
        <v>7.867</v>
      </c>
      <c r="D18" s="3"/>
      <c r="E18" s="5">
        <v>4.620833333333333</v>
      </c>
      <c r="F18" s="5">
        <v>5.375</v>
      </c>
    </row>
    <row r="19" spans="1:6" ht="12.75">
      <c r="A19" s="1">
        <v>1459</v>
      </c>
      <c r="B19" s="3">
        <v>8</v>
      </c>
      <c r="C19" s="3">
        <v>7.9</v>
      </c>
      <c r="D19" s="3"/>
      <c r="E19" s="5">
        <v>4.5125</v>
      </c>
      <c r="F19" s="5">
        <v>5.804166666666666</v>
      </c>
    </row>
    <row r="20" spans="1:6" ht="12.75">
      <c r="A20" s="1">
        <v>1460</v>
      </c>
      <c r="B20" s="3">
        <v>8</v>
      </c>
      <c r="C20" s="3">
        <v>7.367</v>
      </c>
      <c r="D20" s="3"/>
      <c r="E20" s="5">
        <v>4.3</v>
      </c>
      <c r="F20" s="5">
        <v>5.7</v>
      </c>
    </row>
    <row r="21" spans="1:6" ht="12.75">
      <c r="A21" s="1">
        <v>1461</v>
      </c>
      <c r="B21" s="3">
        <v>8</v>
      </c>
      <c r="C21" s="3">
        <v>7.317</v>
      </c>
      <c r="D21" s="3"/>
      <c r="E21" s="5">
        <v>4</v>
      </c>
      <c r="F21" s="5">
        <v>5.379166666666666</v>
      </c>
    </row>
    <row r="22" spans="1:6" ht="12.75">
      <c r="A22" s="1">
        <v>1462</v>
      </c>
      <c r="B22" s="3">
        <f>B21+0.33333*(B24-B21)</f>
        <v>8</v>
      </c>
      <c r="C22" s="3">
        <f>C21+0.33333*(C24-C21)</f>
        <v>7.6003305</v>
      </c>
      <c r="D22" s="3"/>
      <c r="E22" s="3">
        <f>E21+0.33333*(E24-E21)</f>
        <v>4.066666</v>
      </c>
      <c r="F22" s="3">
        <f>F21+0.33333*(F24-F21)</f>
        <v>5.302778541666667</v>
      </c>
    </row>
    <row r="23" spans="1:6" ht="12.75">
      <c r="A23" s="1">
        <v>1463</v>
      </c>
      <c r="B23" s="3">
        <f>B21+0.6667*(B24-B21)</f>
        <v>8</v>
      </c>
      <c r="C23" s="3">
        <f>C21+0.6667*(C24-C21)</f>
        <v>7.8836949999999995</v>
      </c>
      <c r="D23" s="3"/>
      <c r="E23" s="3">
        <f>E21+0.6667*(E24-E21)</f>
        <v>4.1333400000000005</v>
      </c>
      <c r="F23" s="3">
        <f>F21+0.6667*(F24-F21)</f>
        <v>5.22638125</v>
      </c>
    </row>
    <row r="24" spans="1:6" ht="12.75">
      <c r="A24" s="1">
        <v>1464</v>
      </c>
      <c r="B24" s="3">
        <v>8</v>
      </c>
      <c r="C24" s="3">
        <v>8.167</v>
      </c>
      <c r="D24" s="3"/>
      <c r="E24" s="5">
        <v>4.2</v>
      </c>
      <c r="F24" s="5">
        <v>5.15</v>
      </c>
    </row>
    <row r="25" spans="1:6" ht="12.75">
      <c r="A25" s="1">
        <v>1465</v>
      </c>
      <c r="B25" s="3">
        <v>8</v>
      </c>
      <c r="C25" s="3">
        <f>(C24+C26)/2</f>
        <v>8.4585</v>
      </c>
      <c r="D25" s="3"/>
      <c r="E25" s="3">
        <f>(E24+E26)/2</f>
        <v>4.1</v>
      </c>
      <c r="F25" s="3">
        <f>(F24+F26)/2</f>
        <v>4.975</v>
      </c>
    </row>
    <row r="26" spans="1:6" ht="12.75">
      <c r="A26" s="1">
        <v>1466</v>
      </c>
      <c r="B26" s="3">
        <v>8</v>
      </c>
      <c r="C26" s="3">
        <v>8.75</v>
      </c>
      <c r="D26" s="3"/>
      <c r="E26" s="5">
        <v>4</v>
      </c>
      <c r="F26" s="5">
        <v>4.8</v>
      </c>
    </row>
    <row r="27" spans="1:6" ht="12.75">
      <c r="A27" s="1">
        <v>1467</v>
      </c>
      <c r="B27" s="3">
        <v>8</v>
      </c>
      <c r="C27" s="3">
        <v>8.8</v>
      </c>
      <c r="D27" s="3"/>
      <c r="E27" s="5">
        <v>3.7</v>
      </c>
      <c r="F27" s="5">
        <v>4.8</v>
      </c>
    </row>
    <row r="28" spans="1:6" ht="12.75">
      <c r="A28" s="1">
        <v>1468</v>
      </c>
      <c r="B28" s="3">
        <v>8.25</v>
      </c>
      <c r="C28" s="3">
        <v>8.425</v>
      </c>
      <c r="D28" s="3"/>
      <c r="E28" s="5">
        <v>4</v>
      </c>
      <c r="F28" s="5">
        <v>4.85</v>
      </c>
    </row>
    <row r="29" spans="1:6" ht="12.75">
      <c r="A29" s="1">
        <v>1469</v>
      </c>
      <c r="B29" s="3">
        <v>8.25</v>
      </c>
      <c r="C29" s="3">
        <v>8.7</v>
      </c>
      <c r="D29" s="3"/>
      <c r="E29" s="5">
        <v>4</v>
      </c>
      <c r="F29" s="5">
        <v>5</v>
      </c>
    </row>
    <row r="30" spans="1:6" ht="12.75">
      <c r="A30" s="1">
        <v>1470</v>
      </c>
      <c r="B30" s="3">
        <f>(B29+B31)/2</f>
        <v>8.4375</v>
      </c>
      <c r="C30" s="3">
        <f>(C29+C31)/2</f>
        <v>8.087499999999999</v>
      </c>
      <c r="D30" s="3"/>
      <c r="E30" s="3">
        <f>(E29+E31)/2</f>
        <v>4.025</v>
      </c>
      <c r="F30" s="5">
        <v>5</v>
      </c>
    </row>
    <row r="31" spans="1:6" ht="12.75">
      <c r="A31" s="1">
        <v>1471</v>
      </c>
      <c r="B31" s="3">
        <v>8.625</v>
      </c>
      <c r="C31" s="3">
        <v>7.475</v>
      </c>
      <c r="D31" s="3"/>
      <c r="E31" s="5">
        <v>4.05</v>
      </c>
      <c r="F31" s="5">
        <v>5</v>
      </c>
    </row>
    <row r="32" spans="1:6" ht="12.75">
      <c r="A32" s="1">
        <v>1472</v>
      </c>
      <c r="B32" s="3">
        <v>8.75</v>
      </c>
      <c r="C32" s="3">
        <v>7.45</v>
      </c>
      <c r="D32" s="3"/>
      <c r="E32" s="5">
        <v>4.1</v>
      </c>
      <c r="F32" s="5">
        <v>5</v>
      </c>
    </row>
    <row r="33" spans="1:6" ht="12.75">
      <c r="A33" s="1">
        <v>1473</v>
      </c>
      <c r="B33" s="3">
        <f>(B32+B34)/2</f>
        <v>8.65</v>
      </c>
      <c r="C33" s="5">
        <v>7.95</v>
      </c>
      <c r="D33" s="3"/>
      <c r="E33" s="5">
        <v>4.55</v>
      </c>
      <c r="F33" s="5">
        <v>5.7</v>
      </c>
    </row>
    <row r="34" spans="1:6" ht="12.75">
      <c r="A34" s="1">
        <v>1474</v>
      </c>
      <c r="B34" s="3">
        <v>8.55</v>
      </c>
      <c r="C34" s="3">
        <v>9</v>
      </c>
      <c r="D34" s="3"/>
      <c r="E34" s="5">
        <v>4.35</v>
      </c>
      <c r="F34" s="5">
        <v>5.8</v>
      </c>
    </row>
    <row r="35" spans="1:6" ht="12.75">
      <c r="A35" s="1">
        <v>1475</v>
      </c>
      <c r="B35" s="3">
        <v>8.875</v>
      </c>
      <c r="C35" s="3">
        <v>9.05</v>
      </c>
      <c r="D35" s="3"/>
      <c r="E35" s="5">
        <v>4.35</v>
      </c>
      <c r="F35" s="5">
        <v>6.1</v>
      </c>
    </row>
    <row r="38" spans="1:6" ht="12.75">
      <c r="A38" s="2" t="s">
        <v>168</v>
      </c>
      <c r="B38" s="5">
        <f>AVERAGE(B11:B37)</f>
        <v>7.91244</v>
      </c>
      <c r="C38" s="5">
        <f>AVERAGE(C11:C37)</f>
        <v>7.63160102</v>
      </c>
      <c r="D38" s="5"/>
      <c r="E38" s="5">
        <f>AVERAGE(E11:E37)</f>
        <v>4.296166906666666</v>
      </c>
      <c r="F38" s="5">
        <f>AVERAGE(F11:F37)</f>
        <v>5.381499725</v>
      </c>
    </row>
    <row r="41" ht="12.75">
      <c r="B41" s="2" t="s">
        <v>209</v>
      </c>
    </row>
    <row r="43" ht="12.75">
      <c r="B43" s="2" t="s">
        <v>210</v>
      </c>
    </row>
    <row r="45" ht="12.75">
      <c r="B45" s="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83"/>
  <sheetViews>
    <sheetView zoomScalePageLayoutView="0"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4" width="11.8515625" style="0" customWidth="1"/>
    <col min="5" max="6" width="12.8515625" style="0" customWidth="1"/>
    <col min="7" max="7" width="10.7109375" style="0" customWidth="1"/>
    <col min="8" max="9" width="14.28125" style="0" customWidth="1"/>
  </cols>
  <sheetData>
    <row r="1" spans="1:8" ht="12.75">
      <c r="A1" s="2" t="s">
        <v>139</v>
      </c>
      <c r="D1" s="2" t="s">
        <v>188</v>
      </c>
      <c r="E1" s="6"/>
      <c r="F1" s="2"/>
      <c r="G1" s="2"/>
      <c r="H1" s="28"/>
    </row>
    <row r="2" spans="1:9" ht="12.75">
      <c r="A2" s="1"/>
      <c r="B2" s="3"/>
      <c r="C2" s="11"/>
      <c r="D2" s="2" t="s">
        <v>217</v>
      </c>
      <c r="E2" s="6"/>
      <c r="F2" s="2"/>
      <c r="G2" s="2"/>
      <c r="H2" s="28"/>
      <c r="I2" s="18"/>
    </row>
    <row r="3" spans="1:9" ht="12.75">
      <c r="A3" s="1"/>
      <c r="B3" s="3"/>
      <c r="C3" s="11"/>
      <c r="D3" s="2" t="s">
        <v>215</v>
      </c>
      <c r="E3" s="6"/>
      <c r="F3" s="2"/>
      <c r="G3" s="2"/>
      <c r="H3" s="28"/>
      <c r="I3" s="18"/>
    </row>
    <row r="4" spans="1:9" ht="12.75">
      <c r="A4" s="1"/>
      <c r="B4" s="3"/>
      <c r="C4" s="11"/>
      <c r="D4" s="2"/>
      <c r="E4" s="6"/>
      <c r="F4" s="2"/>
      <c r="G4" s="2"/>
      <c r="H4" s="28"/>
      <c r="I4" s="18"/>
    </row>
    <row r="5" spans="1:9" ht="12.75">
      <c r="A5" s="1"/>
      <c r="B5" s="3"/>
      <c r="C5" s="11"/>
      <c r="D5" s="2" t="s">
        <v>154</v>
      </c>
      <c r="E5" s="6"/>
      <c r="F5" s="2"/>
      <c r="G5" s="2"/>
      <c r="H5" s="28"/>
      <c r="I5" s="18"/>
    </row>
    <row r="6" spans="1:9" ht="12.75">
      <c r="A6" s="1"/>
      <c r="B6" s="3"/>
      <c r="C6" s="11"/>
      <c r="I6" s="18"/>
    </row>
    <row r="7" spans="1:9" ht="12.75">
      <c r="A7" s="1"/>
      <c r="B7" s="3"/>
      <c r="C7" s="11"/>
      <c r="E7" s="5"/>
      <c r="H7" s="18"/>
      <c r="I7" s="18"/>
    </row>
    <row r="8" spans="1:9" ht="12.75">
      <c r="A8" s="1" t="s">
        <v>233</v>
      </c>
      <c r="B8" s="4" t="s">
        <v>183</v>
      </c>
      <c r="C8" s="2" t="s">
        <v>225</v>
      </c>
      <c r="D8" s="2" t="s">
        <v>225</v>
      </c>
      <c r="E8" s="6" t="s">
        <v>224</v>
      </c>
      <c r="F8" s="6" t="s">
        <v>224</v>
      </c>
      <c r="G8" s="2" t="s">
        <v>229</v>
      </c>
      <c r="H8" s="28" t="s">
        <v>172</v>
      </c>
      <c r="I8" s="28" t="s">
        <v>172</v>
      </c>
    </row>
    <row r="9" spans="1:9" ht="12.75">
      <c r="A9" s="1" t="s">
        <v>80</v>
      </c>
      <c r="B9" s="4" t="s">
        <v>123</v>
      </c>
      <c r="C9" s="2" t="s">
        <v>124</v>
      </c>
      <c r="D9" s="2" t="s">
        <v>124</v>
      </c>
      <c r="E9" s="6" t="s">
        <v>174</v>
      </c>
      <c r="F9" s="6" t="s">
        <v>174</v>
      </c>
      <c r="G9" s="2" t="s">
        <v>175</v>
      </c>
      <c r="H9" s="28" t="s">
        <v>115</v>
      </c>
      <c r="I9" s="28" t="s">
        <v>115</v>
      </c>
    </row>
    <row r="10" spans="1:9" ht="12.75">
      <c r="A10" s="1"/>
      <c r="B10" s="4" t="s">
        <v>138</v>
      </c>
      <c r="C10" s="2" t="s">
        <v>103</v>
      </c>
      <c r="D10" s="2" t="s">
        <v>103</v>
      </c>
      <c r="E10" s="6" t="s">
        <v>117</v>
      </c>
      <c r="F10" s="6" t="s">
        <v>117</v>
      </c>
      <c r="G10" s="2" t="s">
        <v>98</v>
      </c>
      <c r="H10" s="28" t="s">
        <v>129</v>
      </c>
      <c r="I10" s="28" t="s">
        <v>129</v>
      </c>
    </row>
    <row r="11" spans="1:9" ht="12.75">
      <c r="A11" s="1"/>
      <c r="B11" s="4" t="s">
        <v>117</v>
      </c>
      <c r="C11" s="2" t="s">
        <v>90</v>
      </c>
      <c r="D11" s="2" t="s">
        <v>90</v>
      </c>
      <c r="E11" s="6" t="s">
        <v>152</v>
      </c>
      <c r="F11" s="6" t="s">
        <v>152</v>
      </c>
      <c r="G11" s="2" t="s">
        <v>109</v>
      </c>
      <c r="H11" s="28" t="s">
        <v>96</v>
      </c>
      <c r="I11" s="28" t="s">
        <v>96</v>
      </c>
    </row>
    <row r="12" spans="1:9" ht="12.75">
      <c r="A12" s="1"/>
      <c r="B12" s="4" t="s">
        <v>95</v>
      </c>
      <c r="C12" s="2" t="s">
        <v>148</v>
      </c>
      <c r="D12" s="2" t="s">
        <v>148</v>
      </c>
      <c r="E12" s="6" t="s">
        <v>103</v>
      </c>
      <c r="F12" s="6" t="s">
        <v>103</v>
      </c>
      <c r="G12" s="2" t="s">
        <v>147</v>
      </c>
      <c r="H12" s="28" t="s">
        <v>219</v>
      </c>
      <c r="I12" s="28" t="s">
        <v>219</v>
      </c>
    </row>
    <row r="13" spans="1:9" ht="12.75">
      <c r="A13" s="1"/>
      <c r="B13" s="4" t="s">
        <v>5</v>
      </c>
      <c r="C13" s="2" t="s">
        <v>124</v>
      </c>
      <c r="D13" s="2" t="s">
        <v>124</v>
      </c>
      <c r="E13" s="6" t="s">
        <v>91</v>
      </c>
      <c r="F13" s="6" t="s">
        <v>91</v>
      </c>
      <c r="G13" s="2" t="s">
        <v>148</v>
      </c>
      <c r="H13" s="28" t="s">
        <v>117</v>
      </c>
      <c r="I13" s="28" t="s">
        <v>117</v>
      </c>
    </row>
    <row r="14" spans="1:9" ht="12.75">
      <c r="A14" s="1"/>
      <c r="B14" s="4" t="s">
        <v>124</v>
      </c>
      <c r="C14" s="20"/>
      <c r="D14" s="2"/>
      <c r="E14" s="6" t="s">
        <v>86</v>
      </c>
      <c r="F14" s="6" t="s">
        <v>143</v>
      </c>
      <c r="G14" s="2" t="s">
        <v>124</v>
      </c>
      <c r="H14" s="28" t="s">
        <v>86</v>
      </c>
      <c r="I14" s="28" t="s">
        <v>143</v>
      </c>
    </row>
    <row r="15" spans="1:9" ht="12.75">
      <c r="A15" s="1"/>
      <c r="B15" s="3"/>
      <c r="C15" s="11"/>
      <c r="E15" s="6" t="s">
        <v>170</v>
      </c>
      <c r="F15" s="6" t="s">
        <v>170</v>
      </c>
      <c r="H15" s="6" t="s">
        <v>170</v>
      </c>
      <c r="I15" s="6" t="s">
        <v>170</v>
      </c>
    </row>
    <row r="16" spans="1:9" ht="12.75">
      <c r="A16" s="1"/>
      <c r="B16" s="3"/>
      <c r="C16" s="11"/>
      <c r="E16" s="5"/>
      <c r="H16" s="18"/>
      <c r="I16" s="18"/>
    </row>
    <row r="17" spans="1:9" ht="12.75">
      <c r="A17" s="1" t="s">
        <v>3</v>
      </c>
      <c r="B17" s="3">
        <v>2.7466</v>
      </c>
      <c r="C17" s="11"/>
      <c r="E17" s="5"/>
      <c r="H17" s="18"/>
      <c r="I17" s="18"/>
    </row>
    <row r="18" spans="1:5" ht="12.75">
      <c r="A18" s="1"/>
      <c r="B18" s="3"/>
      <c r="C18" s="11"/>
      <c r="E18" s="5"/>
    </row>
    <row r="19" spans="1:5" ht="12.75">
      <c r="A19" s="1" t="s">
        <v>7</v>
      </c>
      <c r="B19" s="3">
        <v>2.7879366755127757</v>
      </c>
      <c r="C19" s="11"/>
      <c r="E19" s="5"/>
    </row>
    <row r="20" spans="1:3" ht="12.75">
      <c r="A20" s="1"/>
      <c r="B20" s="3"/>
      <c r="C20" s="11"/>
    </row>
    <row r="21" spans="1:3" ht="12.75">
      <c r="A21" s="1" t="s">
        <v>8</v>
      </c>
      <c r="B21" s="3">
        <v>3.5120987338487426</v>
      </c>
      <c r="C21" s="11"/>
    </row>
    <row r="22" spans="1:3" ht="12.75">
      <c r="A22" s="1"/>
      <c r="B22" s="3"/>
      <c r="C22" s="11"/>
    </row>
    <row r="23" spans="1:3" ht="12.75">
      <c r="A23" s="1" t="s">
        <v>9</v>
      </c>
      <c r="B23" s="3">
        <v>2.8743091030159262</v>
      </c>
      <c r="C23" s="29">
        <v>63.86822952889268</v>
      </c>
    </row>
    <row r="24" spans="1:3" ht="12.75">
      <c r="A24" s="1"/>
      <c r="B24" s="3"/>
      <c r="C24" s="29"/>
    </row>
    <row r="25" spans="1:9" ht="12.75">
      <c r="A25" s="1" t="s">
        <v>10</v>
      </c>
      <c r="B25" s="3">
        <v>3.7487473618020672</v>
      </c>
      <c r="C25" s="29">
        <v>76.5931317324074</v>
      </c>
      <c r="D25" s="5">
        <v>76.5931317324074</v>
      </c>
      <c r="E25" s="5">
        <v>11.871773626664815</v>
      </c>
      <c r="F25" s="5">
        <v>11.632210803676225</v>
      </c>
      <c r="G25" s="5">
        <v>5.2</v>
      </c>
      <c r="H25" s="18">
        <v>173.54480043712113</v>
      </c>
      <c r="I25" s="18">
        <v>171.45714983434328</v>
      </c>
    </row>
    <row r="26" spans="1:9" ht="12.75">
      <c r="A26" s="1"/>
      <c r="B26" s="3"/>
      <c r="C26" s="29"/>
      <c r="D26" s="5"/>
      <c r="E26" s="5"/>
      <c r="F26" s="5"/>
      <c r="G26" s="5"/>
      <c r="H26" s="18"/>
      <c r="I26" s="18"/>
    </row>
    <row r="27" spans="1:9" ht="12.75">
      <c r="A27" s="1" t="s">
        <v>11</v>
      </c>
      <c r="B27" s="3">
        <v>4.3299606336639505</v>
      </c>
      <c r="C27" s="29">
        <v>110.55804945750188</v>
      </c>
      <c r="D27" s="5">
        <v>110.55804945750188</v>
      </c>
      <c r="E27" s="5">
        <v>9.493428754260819</v>
      </c>
      <c r="F27" s="5">
        <v>9.365567976177088</v>
      </c>
      <c r="G27" s="5">
        <v>6</v>
      </c>
      <c r="H27" s="18">
        <v>173.19842534655805</v>
      </c>
      <c r="I27" s="18">
        <v>171.81075785605262</v>
      </c>
    </row>
    <row r="28" spans="1:9" ht="12.75">
      <c r="A28" s="1"/>
      <c r="B28" s="3"/>
      <c r="C28" s="29"/>
      <c r="D28" s="5"/>
      <c r="E28" s="5"/>
      <c r="F28" s="5"/>
      <c r="G28" s="5"/>
      <c r="H28" s="18"/>
      <c r="I28" s="18"/>
    </row>
    <row r="29" spans="1:9" ht="12.75">
      <c r="A29" s="1" t="s">
        <v>23</v>
      </c>
      <c r="B29" s="3">
        <v>4.857406024</v>
      </c>
      <c r="C29" s="29">
        <v>119.25452104160934</v>
      </c>
      <c r="D29" s="5">
        <v>119.25452104160934</v>
      </c>
      <c r="E29" s="5">
        <v>10.144856305162861</v>
      </c>
      <c r="F29" s="5">
        <v>9.752167014242927</v>
      </c>
      <c r="G29" s="5">
        <v>6.85</v>
      </c>
      <c r="H29" s="18">
        <v>171.22055949206347</v>
      </c>
      <c r="I29" s="18">
        <v>169.45908985844858</v>
      </c>
    </row>
    <row r="30" spans="1:9" ht="12.75">
      <c r="A30" s="1"/>
      <c r="B30" s="3"/>
      <c r="C30" s="29"/>
      <c r="D30" s="5"/>
      <c r="E30" s="5"/>
      <c r="F30" s="5"/>
      <c r="G30" s="5"/>
      <c r="H30" s="18"/>
      <c r="I30" s="18"/>
    </row>
    <row r="31" spans="1:9" ht="12.75">
      <c r="A31" s="1" t="s">
        <v>24</v>
      </c>
      <c r="B31" s="3">
        <v>5.377</v>
      </c>
      <c r="C31" s="29">
        <v>135.64134169686352</v>
      </c>
      <c r="D31" s="5">
        <v>135.64134169686352</v>
      </c>
      <c r="E31" s="5">
        <v>9.62335805959999</v>
      </c>
      <c r="F31" s="5">
        <v>9.482648829464264</v>
      </c>
      <c r="G31" s="5">
        <v>8</v>
      </c>
      <c r="H31" s="18">
        <v>161.31</v>
      </c>
      <c r="I31" s="18">
        <v>160.55886966520566</v>
      </c>
    </row>
    <row r="32" spans="1:9" ht="12.75">
      <c r="A32" s="1"/>
      <c r="B32" s="3"/>
      <c r="C32" s="29"/>
      <c r="D32" s="5"/>
      <c r="E32" s="5"/>
      <c r="F32" s="5"/>
      <c r="G32" s="5"/>
      <c r="H32" s="18"/>
      <c r="I32" s="18"/>
    </row>
    <row r="33" spans="1:9" ht="12.75">
      <c r="A33" s="1" t="s">
        <v>25</v>
      </c>
      <c r="B33" s="3">
        <v>5.332594522</v>
      </c>
      <c r="C33" s="29">
        <v>145.5188977020142</v>
      </c>
      <c r="D33" s="5">
        <v>145.5188977020142</v>
      </c>
      <c r="E33" s="5">
        <v>8.847561065205163</v>
      </c>
      <c r="F33" s="5">
        <v>8.807794447584365</v>
      </c>
      <c r="G33" s="5">
        <v>8</v>
      </c>
      <c r="H33" s="18">
        <v>159.97783566</v>
      </c>
      <c r="I33" s="18">
        <v>159.72468447208783</v>
      </c>
    </row>
    <row r="34" spans="1:9" ht="12.75">
      <c r="A34" s="1"/>
      <c r="B34" s="3"/>
      <c r="C34" s="29"/>
      <c r="D34" s="5"/>
      <c r="E34" s="5"/>
      <c r="F34" s="5"/>
      <c r="G34" s="5"/>
      <c r="H34" s="18"/>
      <c r="I34" s="18"/>
    </row>
    <row r="35" spans="1:9" ht="12.75">
      <c r="A35" s="1" t="s">
        <v>26</v>
      </c>
      <c r="B35" s="3">
        <v>6.889999399999999</v>
      </c>
      <c r="C35" s="29">
        <v>141.023648823191</v>
      </c>
      <c r="D35" s="5">
        <v>141.023648823191</v>
      </c>
      <c r="E35" s="5">
        <v>11.772061429344527</v>
      </c>
      <c r="F35" s="5">
        <v>11.521837100557653</v>
      </c>
      <c r="G35" s="5">
        <v>8.8</v>
      </c>
      <c r="H35" s="18">
        <v>188.57998560000001</v>
      </c>
      <c r="I35" s="18">
        <v>186.73295585121255</v>
      </c>
    </row>
    <row r="36" spans="1:9" ht="12.75">
      <c r="A36" s="1"/>
      <c r="B36" s="3"/>
      <c r="C36" s="29"/>
      <c r="D36" s="5"/>
      <c r="E36" s="5"/>
      <c r="F36" s="5"/>
      <c r="G36" s="5"/>
      <c r="H36" s="18"/>
      <c r="I36" s="18"/>
    </row>
    <row r="37" spans="1:9" ht="12.75">
      <c r="A37" s="1" t="s">
        <v>27</v>
      </c>
      <c r="B37" s="3">
        <v>7.5</v>
      </c>
      <c r="C37" s="29">
        <v>150.5343568740543</v>
      </c>
      <c r="D37" s="5">
        <v>150.5343568740543</v>
      </c>
      <c r="E37" s="5">
        <v>12.061886552629895</v>
      </c>
      <c r="F37" s="5">
        <v>11.957403196042371</v>
      </c>
      <c r="G37" s="5">
        <v>8.8</v>
      </c>
      <c r="H37" s="18">
        <v>207</v>
      </c>
      <c r="I37" s="18">
        <v>204.54545454545456</v>
      </c>
    </row>
    <row r="38" spans="1:9" ht="12.75">
      <c r="A38" s="1"/>
      <c r="B38" s="3"/>
      <c r="C38" s="29"/>
      <c r="D38" s="5"/>
      <c r="E38" s="5"/>
      <c r="F38" s="5"/>
      <c r="G38" s="5"/>
      <c r="H38" s="18"/>
      <c r="I38" s="18"/>
    </row>
    <row r="39" spans="1:9" ht="12.75">
      <c r="A39" s="1" t="s">
        <v>28</v>
      </c>
      <c r="B39" s="3">
        <v>5.958</v>
      </c>
      <c r="C39" s="29">
        <v>157.51350499405027</v>
      </c>
      <c r="D39" s="5">
        <v>157.51350499405027</v>
      </c>
      <c r="E39" s="5">
        <v>11.070583389279358</v>
      </c>
      <c r="F39" s="5">
        <v>10.840482832490656</v>
      </c>
      <c r="G39" s="5">
        <v>10.86666666</v>
      </c>
      <c r="H39" s="18">
        <v>160.34742870918367</v>
      </c>
      <c r="I39" s="18">
        <v>158.83482041121516</v>
      </c>
    </row>
    <row r="40" spans="1:9" ht="12.75">
      <c r="A40" s="1"/>
      <c r="B40" s="3"/>
      <c r="C40" s="29"/>
      <c r="D40" s="5"/>
      <c r="E40" s="5"/>
      <c r="F40" s="5"/>
      <c r="G40" s="5"/>
      <c r="H40" s="18"/>
      <c r="I40" s="18"/>
    </row>
    <row r="41" spans="1:9" ht="12.75">
      <c r="A41" s="1" t="s">
        <v>29</v>
      </c>
      <c r="B41" s="3">
        <v>5.538</v>
      </c>
      <c r="C41" s="29">
        <v>111.78393880750794</v>
      </c>
      <c r="D41" s="5">
        <v>111.78393880750794</v>
      </c>
      <c r="E41" s="5">
        <v>12.026480022943973</v>
      </c>
      <c r="F41" s="5">
        <v>11.89008022242575</v>
      </c>
      <c r="G41" s="5">
        <v>9</v>
      </c>
      <c r="H41" s="18">
        <v>147.68</v>
      </c>
      <c r="I41" s="18">
        <v>147.68</v>
      </c>
    </row>
    <row r="42" spans="1:9" ht="12.75">
      <c r="A42" s="1"/>
      <c r="B42" s="3"/>
      <c r="C42" s="29"/>
      <c r="D42" s="5"/>
      <c r="E42" s="5"/>
      <c r="F42" s="5"/>
      <c r="G42" s="5"/>
      <c r="H42" s="18"/>
      <c r="I42" s="18"/>
    </row>
    <row r="43" spans="1:9" ht="12.75">
      <c r="A43" s="1" t="s">
        <v>33</v>
      </c>
      <c r="B43" s="3">
        <v>5.7589375</v>
      </c>
      <c r="C43" s="29">
        <v>113.40746062638797</v>
      </c>
      <c r="D43" s="5">
        <v>113.40746062638797</v>
      </c>
      <c r="E43" s="5">
        <v>12.260457637837623</v>
      </c>
      <c r="F43" s="5">
        <v>12.187425698150221</v>
      </c>
      <c r="G43" s="5">
        <v>9.85</v>
      </c>
      <c r="H43" s="18">
        <v>140.45581621621622</v>
      </c>
      <c r="I43" s="18">
        <v>140.3192893401015</v>
      </c>
    </row>
    <row r="44" spans="1:9" ht="12.75">
      <c r="A44" s="1"/>
      <c r="B44" s="3"/>
      <c r="C44" s="29"/>
      <c r="D44" s="5"/>
      <c r="E44" s="5"/>
      <c r="F44" s="5"/>
      <c r="G44" s="5"/>
      <c r="H44" s="18"/>
      <c r="I44" s="18"/>
    </row>
    <row r="45" spans="1:9" ht="12.75">
      <c r="A45" s="1" t="s">
        <v>38</v>
      </c>
      <c r="B45" s="3">
        <v>5.979875</v>
      </c>
      <c r="C45" s="29">
        <v>111.80960309939246</v>
      </c>
      <c r="D45" s="5">
        <v>111.80960309939246</v>
      </c>
      <c r="E45" s="5">
        <v>12.627911760015044</v>
      </c>
      <c r="F45" s="5">
        <v>12.495821015803017</v>
      </c>
      <c r="G45" s="5">
        <v>10</v>
      </c>
      <c r="H45" s="18">
        <v>140.54160000000002</v>
      </c>
      <c r="I45" s="18">
        <v>139.73221722551492</v>
      </c>
    </row>
    <row r="46" spans="1:9" ht="12.75">
      <c r="A46" s="1"/>
      <c r="B46" s="3"/>
      <c r="C46" s="29"/>
      <c r="D46" s="5"/>
      <c r="E46" s="5"/>
      <c r="F46" s="5"/>
      <c r="G46" s="5"/>
      <c r="H46" s="18"/>
      <c r="I46" s="18"/>
    </row>
    <row r="47" spans="1:9" ht="12.75">
      <c r="A47" s="1" t="s">
        <v>40</v>
      </c>
      <c r="B47" s="3">
        <v>5.8434</v>
      </c>
      <c r="C47" s="29">
        <v>132.93898064513627</v>
      </c>
      <c r="D47" s="5">
        <v>132.93898064513627</v>
      </c>
      <c r="E47" s="5">
        <v>10.833315375470741</v>
      </c>
      <c r="F47" s="5">
        <v>10.469902461555925</v>
      </c>
      <c r="G47" s="5">
        <v>10</v>
      </c>
      <c r="H47" s="18">
        <v>140.2416</v>
      </c>
      <c r="I47" s="18">
        <v>139.90160754205036</v>
      </c>
    </row>
    <row r="48" spans="1:9" ht="12.75">
      <c r="A48" s="1"/>
      <c r="B48" s="3"/>
      <c r="C48" s="29"/>
      <c r="D48" s="5"/>
      <c r="E48" s="5"/>
      <c r="F48" s="5"/>
      <c r="G48" s="5"/>
      <c r="H48" s="18"/>
      <c r="I48" s="18"/>
    </row>
    <row r="49" spans="1:9" ht="12.75">
      <c r="A49" s="1" t="s">
        <v>41</v>
      </c>
      <c r="B49" s="3">
        <v>5.853000000000001</v>
      </c>
      <c r="C49" s="29">
        <v>120.37032489024728</v>
      </c>
      <c r="D49" s="5">
        <v>120.37032489024728</v>
      </c>
      <c r="E49" s="5">
        <v>11.787988405780574</v>
      </c>
      <c r="F49" s="5">
        <v>11.669904366340667</v>
      </c>
      <c r="G49" s="5">
        <v>10</v>
      </c>
      <c r="H49" s="18">
        <v>140.47200000000004</v>
      </c>
      <c r="I49" s="18">
        <v>140.4307723676332</v>
      </c>
    </row>
    <row r="50" spans="1:9" ht="12.75">
      <c r="A50" s="1"/>
      <c r="B50" s="3"/>
      <c r="C50" s="29"/>
      <c r="D50" s="5"/>
      <c r="E50" s="5"/>
      <c r="F50" s="5"/>
      <c r="G50" s="5"/>
      <c r="H50" s="18"/>
      <c r="I50" s="18"/>
    </row>
    <row r="51" spans="1:9" ht="12.75">
      <c r="A51" s="1" t="s">
        <v>42</v>
      </c>
      <c r="B51" s="3">
        <v>6.0766</v>
      </c>
      <c r="C51" s="29">
        <v>135.61643602069873</v>
      </c>
      <c r="D51" s="5">
        <v>135.61643602069873</v>
      </c>
      <c r="E51" s="5">
        <v>10.982691415666782</v>
      </c>
      <c r="F51" s="5">
        <v>10.737098281627572</v>
      </c>
      <c r="G51" s="5">
        <v>10</v>
      </c>
      <c r="H51" s="18">
        <v>145.8384</v>
      </c>
      <c r="I51" s="18">
        <v>145.62004224143482</v>
      </c>
    </row>
    <row r="52" spans="1:9" ht="12.75">
      <c r="A52" s="1"/>
      <c r="B52" s="3"/>
      <c r="C52" s="29"/>
      <c r="D52" s="5"/>
      <c r="E52" s="5"/>
      <c r="F52" s="5"/>
      <c r="G52" s="5"/>
      <c r="H52" s="18"/>
      <c r="I52" s="18"/>
    </row>
    <row r="53" spans="1:9" ht="12.75">
      <c r="A53" s="1" t="s">
        <v>43</v>
      </c>
      <c r="B53" s="3">
        <v>5.9968</v>
      </c>
      <c r="C53" s="29">
        <v>141.68048342238416</v>
      </c>
      <c r="D53" s="5">
        <v>141.68048342238416</v>
      </c>
      <c r="E53" s="5">
        <v>10.185032667096309</v>
      </c>
      <c r="F53" s="5">
        <v>10.16180569327267</v>
      </c>
      <c r="G53" s="5">
        <v>10</v>
      </c>
      <c r="H53" s="18">
        <v>143.9232</v>
      </c>
      <c r="I53" s="18">
        <v>143.90955438697304</v>
      </c>
    </row>
    <row r="54" spans="1:9" ht="12.75">
      <c r="A54" s="1"/>
      <c r="B54" s="3"/>
      <c r="C54" s="29"/>
      <c r="D54" s="5"/>
      <c r="E54" s="5"/>
      <c r="F54" s="5"/>
      <c r="G54" s="5"/>
      <c r="H54" s="18"/>
      <c r="I54" s="18"/>
    </row>
    <row r="55" spans="1:9" ht="12.75">
      <c r="A55" s="1" t="s">
        <v>44</v>
      </c>
      <c r="B55" s="3">
        <v>6.0466</v>
      </c>
      <c r="C55" s="29">
        <v>148.74117683596117</v>
      </c>
      <c r="D55" s="5">
        <v>148.74117683596117</v>
      </c>
      <c r="E55" s="5">
        <v>9.7920170090207</v>
      </c>
      <c r="F55" s="5">
        <v>9.759971740012682</v>
      </c>
      <c r="G55" s="5">
        <v>10</v>
      </c>
      <c r="H55" s="18">
        <v>145.1184</v>
      </c>
      <c r="I55" s="18">
        <v>145.08470192680718</v>
      </c>
    </row>
    <row r="56" spans="1:9" ht="12.75">
      <c r="A56" s="1"/>
      <c r="B56" s="3"/>
      <c r="C56" s="29"/>
      <c r="D56" s="5"/>
      <c r="E56" s="5"/>
      <c r="F56" s="5"/>
      <c r="G56" s="5"/>
      <c r="H56" s="18"/>
      <c r="I56" s="18"/>
    </row>
    <row r="57" spans="1:9" ht="12.75">
      <c r="A57" s="1" t="s">
        <v>45</v>
      </c>
      <c r="B57" s="3">
        <v>7.061200132000001</v>
      </c>
      <c r="C57" s="29">
        <v>155.9888000058856</v>
      </c>
      <c r="D57" s="5">
        <v>155.9888000058856</v>
      </c>
      <c r="E57" s="5">
        <v>10.935372923558475</v>
      </c>
      <c r="F57" s="5">
        <v>10.869242719214142</v>
      </c>
      <c r="G57" s="5">
        <v>10.8</v>
      </c>
      <c r="H57" s="18">
        <v>157.07345742545454</v>
      </c>
      <c r="I57" s="18">
        <v>156.87358199585174</v>
      </c>
    </row>
    <row r="58" spans="1:9" ht="12.75">
      <c r="A58" s="1"/>
      <c r="B58" s="3"/>
      <c r="C58" s="29"/>
      <c r="D58" s="5"/>
      <c r="E58" s="5"/>
      <c r="F58" s="5"/>
      <c r="G58" s="5"/>
      <c r="H58" s="18"/>
      <c r="I58" s="18"/>
    </row>
    <row r="59" spans="1:9" ht="12.75">
      <c r="A59" s="1" t="s">
        <v>46</v>
      </c>
      <c r="B59" s="3">
        <v>7.181598679999999</v>
      </c>
      <c r="C59" s="29">
        <v>177.02232896202568</v>
      </c>
      <c r="D59" s="5">
        <v>177.02232896202568</v>
      </c>
      <c r="E59" s="5">
        <v>10.46109645116702</v>
      </c>
      <c r="F59" s="5">
        <v>9.781763869881422</v>
      </c>
      <c r="G59" s="5">
        <v>11</v>
      </c>
      <c r="H59" s="18">
        <v>156.68942574545457</v>
      </c>
      <c r="I59" s="18">
        <v>156.37743952526253</v>
      </c>
    </row>
    <row r="60" spans="1:9" ht="12.75">
      <c r="A60" s="1"/>
      <c r="B60" s="3"/>
      <c r="C60" s="29"/>
      <c r="D60" s="5"/>
      <c r="E60" s="5"/>
      <c r="F60" s="5"/>
      <c r="G60" s="5"/>
      <c r="H60" s="18"/>
      <c r="I60" s="18"/>
    </row>
    <row r="61" spans="1:9" ht="12.75">
      <c r="A61" s="1" t="s">
        <v>47</v>
      </c>
      <c r="B61" s="3">
        <v>8.008406828</v>
      </c>
      <c r="C61" s="29">
        <v>143.350093663908</v>
      </c>
      <c r="D61" s="5">
        <v>143.350093663908</v>
      </c>
      <c r="E61" s="5">
        <v>13.740982148211126</v>
      </c>
      <c r="F61" s="5">
        <v>13.33000944476596</v>
      </c>
      <c r="G61" s="5">
        <v>11</v>
      </c>
      <c r="H61" s="18">
        <v>174.72887624727272</v>
      </c>
      <c r="I61" s="18">
        <v>174.25784742331797</v>
      </c>
    </row>
    <row r="62" spans="1:9" ht="12.75">
      <c r="A62" s="1"/>
      <c r="B62" s="3"/>
      <c r="C62" s="29"/>
      <c r="D62" s="5"/>
      <c r="E62" s="5"/>
      <c r="F62" s="5"/>
      <c r="G62" s="5"/>
      <c r="H62" s="18"/>
      <c r="I62" s="18"/>
    </row>
    <row r="63" spans="1:9" ht="12.75">
      <c r="A63" s="1" t="s">
        <v>48</v>
      </c>
      <c r="B63" s="3">
        <v>7.719200000000001</v>
      </c>
      <c r="C63" s="29">
        <v>138.90443130524295</v>
      </c>
      <c r="D63" s="5">
        <v>138.90443130524295</v>
      </c>
      <c r="E63" s="5">
        <v>13.491423000371011</v>
      </c>
      <c r="F63" s="5">
        <v>13.313453401984122</v>
      </c>
      <c r="G63" s="5">
        <v>11</v>
      </c>
      <c r="H63" s="18">
        <v>168.4189090909091</v>
      </c>
      <c r="I63" s="18">
        <v>168.26773064371747</v>
      </c>
    </row>
    <row r="64" spans="1:9" ht="12.75">
      <c r="A64" s="1"/>
      <c r="B64" s="3"/>
      <c r="C64" s="29"/>
      <c r="D64" s="5"/>
      <c r="E64" s="5"/>
      <c r="F64" s="5"/>
      <c r="G64" s="5"/>
      <c r="H64" s="18"/>
      <c r="I64" s="18"/>
    </row>
    <row r="65" spans="1:9" ht="12.75">
      <c r="A65" s="1" t="s">
        <v>49</v>
      </c>
      <c r="B65" s="3">
        <v>6.828100000000001</v>
      </c>
      <c r="C65" s="29">
        <v>127.4344460288057</v>
      </c>
      <c r="D65" s="5">
        <v>127.4344460288057</v>
      </c>
      <c r="E65" s="5">
        <v>12.921101462866858</v>
      </c>
      <c r="F65" s="5">
        <v>12.719598214217255</v>
      </c>
      <c r="G65" s="5">
        <v>11</v>
      </c>
      <c r="H65" s="18">
        <v>148.97672727272726</v>
      </c>
      <c r="I65" s="18">
        <v>147.76083260530564</v>
      </c>
    </row>
    <row r="66" spans="1:9" ht="12.75">
      <c r="A66" s="1"/>
      <c r="B66" s="3"/>
      <c r="C66" s="29"/>
      <c r="D66" s="5"/>
      <c r="E66" s="5"/>
      <c r="F66" s="5"/>
      <c r="G66" s="5"/>
      <c r="H66" s="18"/>
      <c r="I66" s="18"/>
    </row>
    <row r="67" spans="1:9" ht="12.75">
      <c r="A67" s="1" t="s">
        <v>50</v>
      </c>
      <c r="B67" s="3">
        <v>7.8566</v>
      </c>
      <c r="C67" s="29">
        <v>148.84504217169288</v>
      </c>
      <c r="D67" s="5">
        <v>148.84504217169288</v>
      </c>
      <c r="E67" s="5">
        <v>12.729413396238705</v>
      </c>
      <c r="F67" s="5">
        <v>12.649258575251979</v>
      </c>
      <c r="G67" s="5">
        <v>11</v>
      </c>
      <c r="H67" s="18">
        <v>171.41672727272726</v>
      </c>
      <c r="I67" s="18">
        <v>171.17507075494794</v>
      </c>
    </row>
    <row r="68" spans="1:9" ht="12.75">
      <c r="A68" s="1"/>
      <c r="B68" s="3"/>
      <c r="C68" s="29"/>
      <c r="D68" s="5"/>
      <c r="E68" s="5"/>
      <c r="F68" s="5"/>
      <c r="G68" s="5"/>
      <c r="H68" s="18"/>
      <c r="I68" s="18"/>
    </row>
    <row r="69" spans="1:9" ht="12.75">
      <c r="A69" s="1" t="s">
        <v>51</v>
      </c>
      <c r="B69" s="3">
        <v>8</v>
      </c>
      <c r="C69" s="29">
        <v>112.03045023485336</v>
      </c>
      <c r="D69" s="5">
        <v>112.03045023485336</v>
      </c>
      <c r="E69" s="5">
        <v>17.28523396690763</v>
      </c>
      <c r="F69" s="5">
        <v>17.138197659431317</v>
      </c>
      <c r="G69" s="5">
        <v>11</v>
      </c>
      <c r="H69" s="18">
        <v>174.54545454545453</v>
      </c>
      <c r="I69" s="18">
        <v>174.54545454545453</v>
      </c>
    </row>
    <row r="70" spans="1:9" ht="12.75">
      <c r="A70" s="1"/>
      <c r="B70" s="3"/>
      <c r="C70" s="29"/>
      <c r="D70" s="5"/>
      <c r="E70" s="5"/>
      <c r="F70" s="5"/>
      <c r="G70" s="5"/>
      <c r="H70" s="18"/>
      <c r="I70" s="18"/>
    </row>
    <row r="71" spans="1:9" ht="12.75">
      <c r="A71" s="1" t="s">
        <v>52</v>
      </c>
      <c r="B71" s="3">
        <v>8.1875</v>
      </c>
      <c r="C71" s="29">
        <v>121.89994595644214</v>
      </c>
      <c r="D71" s="5">
        <v>121.89994595644214</v>
      </c>
      <c r="E71" s="5">
        <v>16.144872209411197</v>
      </c>
      <c r="F71" s="5">
        <v>16.10476903305085</v>
      </c>
      <c r="G71" s="5">
        <v>11</v>
      </c>
      <c r="H71" s="18">
        <v>178.63636363636363</v>
      </c>
      <c r="I71" s="18">
        <v>178.56158721410853</v>
      </c>
    </row>
    <row r="72" spans="1:9" ht="12.75">
      <c r="A72" s="1"/>
      <c r="B72" s="3"/>
      <c r="C72" s="29"/>
      <c r="D72" s="5"/>
      <c r="E72" s="5"/>
      <c r="F72" s="5"/>
      <c r="G72" s="5"/>
      <c r="H72" s="18"/>
      <c r="I72" s="18"/>
    </row>
    <row r="73" spans="1:9" ht="12.75">
      <c r="A73" s="1" t="s">
        <v>53</v>
      </c>
      <c r="B73" s="3">
        <v>8.690000000000001</v>
      </c>
      <c r="C73" s="29">
        <v>121.26445022956128</v>
      </c>
      <c r="D73" s="5">
        <v>121.26445022956128</v>
      </c>
      <c r="E73" s="5">
        <v>17.334967650634503</v>
      </c>
      <c r="F73" s="5">
        <v>17.1881330198909</v>
      </c>
      <c r="G73" s="5">
        <v>11</v>
      </c>
      <c r="H73" s="18">
        <v>189.6</v>
      </c>
      <c r="I73" s="18">
        <v>189.56843438874915</v>
      </c>
    </row>
    <row r="74" spans="1:9" ht="12.75">
      <c r="A74" s="1"/>
      <c r="B74" s="3"/>
      <c r="C74" s="29"/>
      <c r="D74" s="5"/>
      <c r="E74" s="5"/>
      <c r="F74" s="5"/>
      <c r="G74" s="5"/>
      <c r="H74" s="18"/>
      <c r="I74" s="18"/>
    </row>
    <row r="75" spans="1:9" ht="12.75">
      <c r="A75" s="1" t="s">
        <v>54</v>
      </c>
      <c r="B75" s="3">
        <v>9.0625</v>
      </c>
      <c r="C75" s="29">
        <v>148.03355795758347</v>
      </c>
      <c r="D75" s="5">
        <v>148.03355795758347</v>
      </c>
      <c r="E75" s="5">
        <v>15.122584752523704</v>
      </c>
      <c r="F75" s="5">
        <v>14.70707231186271</v>
      </c>
      <c r="G75" s="5">
        <v>11</v>
      </c>
      <c r="H75" s="18">
        <v>197.72727272727272</v>
      </c>
      <c r="I75" s="18">
        <v>197.5801858202077</v>
      </c>
    </row>
    <row r="76" spans="1:9" ht="12.75">
      <c r="A76" s="1"/>
      <c r="B76" s="3"/>
      <c r="C76" s="29"/>
      <c r="D76" s="5"/>
      <c r="E76" s="5"/>
      <c r="F76" s="5"/>
      <c r="G76" s="5"/>
      <c r="H76" s="18"/>
      <c r="I76" s="18"/>
    </row>
    <row r="77" spans="1:9" ht="12.75">
      <c r="A77" s="1" t="s">
        <v>55</v>
      </c>
      <c r="B77" s="3">
        <v>10.9976</v>
      </c>
      <c r="C77" s="29">
        <v>198.09702926576315</v>
      </c>
      <c r="D77" s="5">
        <v>198.09702926576315</v>
      </c>
      <c r="E77" s="5">
        <v>14.68450046696218</v>
      </c>
      <c r="F77" s="5">
        <v>12.967804709949867</v>
      </c>
      <c r="G77" s="5">
        <v>11</v>
      </c>
      <c r="H77" s="18">
        <v>239.94763636363638</v>
      </c>
      <c r="I77" s="18">
        <v>237.0682793661432</v>
      </c>
    </row>
    <row r="78" spans="1:7" ht="12.75">
      <c r="A78" s="1"/>
      <c r="B78" s="3"/>
      <c r="C78" s="29"/>
      <c r="D78" s="5"/>
      <c r="E78" s="5"/>
      <c r="F78" s="5"/>
      <c r="G78" s="5"/>
    </row>
    <row r="79" spans="1:7" ht="12.75">
      <c r="A79" s="1" t="s">
        <v>56</v>
      </c>
      <c r="B79" s="3">
        <v>16.9142</v>
      </c>
      <c r="C79" s="29">
        <v>233.02809534755247</v>
      </c>
      <c r="D79" s="5">
        <v>233.02809534755247</v>
      </c>
      <c r="E79" s="5">
        <v>17.2947707651369</v>
      </c>
      <c r="F79" s="5">
        <v>17.202455199502403</v>
      </c>
      <c r="G79" s="5"/>
    </row>
    <row r="80" spans="1:7" ht="12.75">
      <c r="A80" s="1"/>
      <c r="B80" s="3"/>
      <c r="C80" s="29"/>
      <c r="D80" s="5"/>
      <c r="E80" s="5"/>
      <c r="F80" s="5"/>
      <c r="G80" s="5"/>
    </row>
    <row r="81" spans="1:6" ht="12.75">
      <c r="A81" s="1" t="s">
        <v>57</v>
      </c>
      <c r="B81" s="3">
        <v>14.3667</v>
      </c>
      <c r="C81" s="29">
        <v>183.10354282658858</v>
      </c>
      <c r="D81" s="5">
        <v>183.10354282658858</v>
      </c>
      <c r="E81" s="5">
        <v>20.71523908097352</v>
      </c>
      <c r="F81" s="5">
        <v>18.721397131334783</v>
      </c>
    </row>
    <row r="82" spans="1:6" ht="12.75">
      <c r="A82" s="1"/>
      <c r="B82" s="3"/>
      <c r="C82" s="29"/>
      <c r="D82" s="5"/>
      <c r="E82" s="5"/>
      <c r="F82" s="5"/>
    </row>
    <row r="83" spans="1:6" ht="12.75">
      <c r="A83" s="1" t="s">
        <v>59</v>
      </c>
      <c r="B83" s="3">
        <v>14.666999999999998</v>
      </c>
      <c r="C83" s="29">
        <v>126.61726457075486</v>
      </c>
      <c r="D83" s="5">
        <v>126.61726457075486</v>
      </c>
      <c r="E83" s="5">
        <v>27.898109075734435</v>
      </c>
      <c r="F83" s="5">
        <v>27.800948092927307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S9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140625" defaultRowHeight="12.75"/>
  <cols>
    <col min="1" max="1" width="9.28125" style="0" customWidth="1"/>
    <col min="2" max="2" width="12.8515625" style="0" customWidth="1"/>
    <col min="3" max="3" width="15.00390625" style="0" customWidth="1"/>
    <col min="4" max="4" width="12.8515625" style="0" customWidth="1"/>
    <col min="5" max="5" width="14.28125" style="0" customWidth="1"/>
    <col min="6" max="6" width="16.7109375" style="0" customWidth="1"/>
    <col min="7" max="7" width="14.28125" style="0" customWidth="1"/>
    <col min="8" max="8" width="12.421875" style="0" customWidth="1"/>
    <col min="9" max="9" width="14.421875" style="0" customWidth="1"/>
    <col min="10" max="13" width="19.28125" style="0" customWidth="1"/>
    <col min="14" max="14" width="12.00390625" style="0" customWidth="1"/>
    <col min="15" max="16" width="17.57421875" style="0" customWidth="1"/>
    <col min="17" max="17" width="13.7109375" style="0" customWidth="1"/>
    <col min="18" max="19" width="18.7109375" style="0" customWidth="1"/>
  </cols>
  <sheetData>
    <row r="1" spans="1:17" ht="12.75">
      <c r="A1" s="1" t="s">
        <v>139</v>
      </c>
      <c r="B1" s="3"/>
      <c r="C1" s="3"/>
      <c r="D1" s="4" t="s">
        <v>191</v>
      </c>
      <c r="E1" s="5"/>
      <c r="L1" s="5"/>
      <c r="N1" s="5"/>
      <c r="O1" s="5"/>
      <c r="P1" s="5"/>
      <c r="Q1" s="5"/>
    </row>
    <row r="2" spans="1:17" ht="12.75">
      <c r="A2" s="1"/>
      <c r="B2" s="3"/>
      <c r="C2" s="3"/>
      <c r="D2" s="4" t="s">
        <v>18</v>
      </c>
      <c r="E2" s="5"/>
      <c r="L2" s="5"/>
      <c r="N2" s="5"/>
      <c r="O2" s="5"/>
      <c r="P2" s="5"/>
      <c r="Q2" s="5"/>
    </row>
    <row r="3" spans="1:17" ht="12.75">
      <c r="A3" s="1"/>
      <c r="B3" s="3"/>
      <c r="C3" s="3"/>
      <c r="D3" s="4" t="s">
        <v>231</v>
      </c>
      <c r="E3" s="5"/>
      <c r="L3" s="5"/>
      <c r="N3" s="5"/>
      <c r="O3" s="5"/>
      <c r="P3" s="5"/>
      <c r="Q3" s="5"/>
    </row>
    <row r="4" spans="1:17" ht="12.75">
      <c r="A4" s="1"/>
      <c r="B4" s="3"/>
      <c r="C4" s="3"/>
      <c r="D4" s="4"/>
      <c r="E4" s="5"/>
      <c r="L4" s="5"/>
      <c r="N4" s="5"/>
      <c r="O4" s="5"/>
      <c r="P4" s="5"/>
      <c r="Q4" s="5"/>
    </row>
    <row r="5" spans="1:17" ht="12.75">
      <c r="A5" s="1"/>
      <c r="B5" s="3"/>
      <c r="C5" s="3"/>
      <c r="D5" s="4" t="s">
        <v>159</v>
      </c>
      <c r="E5" s="5"/>
      <c r="L5" s="5"/>
      <c r="N5" s="5"/>
      <c r="O5" s="5"/>
      <c r="P5" s="5"/>
      <c r="Q5" s="5"/>
    </row>
    <row r="6" spans="1:17" ht="12.75">
      <c r="A6" s="1"/>
      <c r="B6" s="3"/>
      <c r="C6" s="3"/>
      <c r="D6" s="4"/>
      <c r="E6" s="5"/>
      <c r="L6" s="5"/>
      <c r="N6" s="5"/>
      <c r="O6" s="5"/>
      <c r="P6" s="5"/>
      <c r="Q6" s="5"/>
    </row>
    <row r="7" spans="1:19" ht="12.75">
      <c r="A7" s="1"/>
      <c r="B7" s="3"/>
      <c r="C7" s="3"/>
      <c r="D7" s="4"/>
      <c r="E7" s="5"/>
      <c r="H7" s="6" t="s">
        <v>225</v>
      </c>
      <c r="I7" s="2" t="s">
        <v>124</v>
      </c>
      <c r="J7" s="6" t="s">
        <v>226</v>
      </c>
      <c r="K7" s="6" t="s">
        <v>226</v>
      </c>
      <c r="L7" s="6" t="s">
        <v>226</v>
      </c>
      <c r="M7" s="6" t="s">
        <v>226</v>
      </c>
      <c r="N7" s="6" t="s">
        <v>97</v>
      </c>
      <c r="O7" s="6" t="s">
        <v>171</v>
      </c>
      <c r="P7" s="6" t="s">
        <v>171</v>
      </c>
      <c r="Q7" s="6" t="s">
        <v>85</v>
      </c>
      <c r="R7" s="6" t="s">
        <v>171</v>
      </c>
      <c r="S7" s="6" t="s">
        <v>171</v>
      </c>
    </row>
    <row r="8" spans="1:19" ht="12.75">
      <c r="A8" s="1"/>
      <c r="B8" s="3"/>
      <c r="C8" s="3"/>
      <c r="D8" s="3"/>
      <c r="E8" s="5"/>
      <c r="F8" s="2" t="s">
        <v>222</v>
      </c>
      <c r="H8" s="6" t="s">
        <v>124</v>
      </c>
      <c r="I8" s="2" t="s">
        <v>103</v>
      </c>
      <c r="J8" s="6" t="s">
        <v>140</v>
      </c>
      <c r="K8" s="6" t="s">
        <v>140</v>
      </c>
      <c r="L8" s="6" t="s">
        <v>140</v>
      </c>
      <c r="M8" s="6" t="s">
        <v>140</v>
      </c>
      <c r="N8" s="6" t="s">
        <v>168</v>
      </c>
      <c r="O8" s="6" t="s">
        <v>128</v>
      </c>
      <c r="P8" s="6" t="s">
        <v>128</v>
      </c>
      <c r="Q8" s="6" t="s">
        <v>168</v>
      </c>
      <c r="R8" s="6" t="s">
        <v>127</v>
      </c>
      <c r="S8" s="6" t="s">
        <v>127</v>
      </c>
    </row>
    <row r="9" spans="1:19" ht="12.75">
      <c r="A9" s="1" t="s">
        <v>232</v>
      </c>
      <c r="B9" s="4" t="s">
        <v>204</v>
      </c>
      <c r="C9" s="4" t="s">
        <v>204</v>
      </c>
      <c r="D9" s="4" t="s">
        <v>102</v>
      </c>
      <c r="E9" s="2" t="s">
        <v>211</v>
      </c>
      <c r="F9" s="2" t="s">
        <v>211</v>
      </c>
      <c r="G9" s="2" t="s">
        <v>211</v>
      </c>
      <c r="H9" s="6" t="s">
        <v>104</v>
      </c>
      <c r="I9" s="2" t="s">
        <v>181</v>
      </c>
      <c r="J9" s="6" t="s">
        <v>117</v>
      </c>
      <c r="K9" s="6" t="s">
        <v>117</v>
      </c>
      <c r="L9" s="6" t="s">
        <v>117</v>
      </c>
      <c r="M9" s="6" t="s">
        <v>117</v>
      </c>
      <c r="N9" s="6" t="s">
        <v>108</v>
      </c>
      <c r="O9" s="6" t="s">
        <v>110</v>
      </c>
      <c r="P9" s="6" t="s">
        <v>110</v>
      </c>
      <c r="Q9" s="6" t="s">
        <v>108</v>
      </c>
      <c r="R9" s="6" t="s">
        <v>110</v>
      </c>
      <c r="S9" s="6" t="s">
        <v>110</v>
      </c>
    </row>
    <row r="10" spans="1:19" ht="12.75">
      <c r="A10" s="1" t="s">
        <v>121</v>
      </c>
      <c r="B10" s="4" t="s">
        <v>117</v>
      </c>
      <c r="C10" s="4" t="s">
        <v>117</v>
      </c>
      <c r="D10" s="4" t="s">
        <v>117</v>
      </c>
      <c r="E10" s="2" t="s">
        <v>204</v>
      </c>
      <c r="F10" s="2" t="s">
        <v>204</v>
      </c>
      <c r="G10" s="2" t="s">
        <v>205</v>
      </c>
      <c r="H10" s="6" t="s">
        <v>90</v>
      </c>
      <c r="I10" s="2" t="b">
        <f>1451-75=100</f>
        <v>0</v>
      </c>
      <c r="J10" s="6" t="s">
        <v>152</v>
      </c>
      <c r="K10" s="6" t="s">
        <v>152</v>
      </c>
      <c r="L10" s="6" t="s">
        <v>152</v>
      </c>
      <c r="M10" s="6" t="s">
        <v>152</v>
      </c>
      <c r="N10" s="6" t="s">
        <v>113</v>
      </c>
      <c r="O10" s="6" t="s">
        <v>198</v>
      </c>
      <c r="P10" s="6" t="s">
        <v>198</v>
      </c>
      <c r="Q10" s="6" t="s">
        <v>113</v>
      </c>
      <c r="R10" s="6" t="s">
        <v>198</v>
      </c>
      <c r="S10" s="6" t="s">
        <v>198</v>
      </c>
    </row>
    <row r="11" spans="1:19" ht="12.75">
      <c r="A11" s="1"/>
      <c r="B11" s="4" t="s">
        <v>164</v>
      </c>
      <c r="C11" s="4" t="s">
        <v>165</v>
      </c>
      <c r="D11" s="4" t="s">
        <v>208</v>
      </c>
      <c r="E11" s="6" t="s">
        <v>19</v>
      </c>
      <c r="F11" s="6" t="s">
        <v>19</v>
      </c>
      <c r="G11" s="2" t="s">
        <v>19</v>
      </c>
      <c r="H11" s="6" t="s">
        <v>149</v>
      </c>
      <c r="I11" s="5">
        <v>126.29486692427108</v>
      </c>
      <c r="J11" s="6" t="s">
        <v>105</v>
      </c>
      <c r="K11" s="6" t="s">
        <v>105</v>
      </c>
      <c r="L11" s="6" t="s">
        <v>105</v>
      </c>
      <c r="M11" s="6" t="s">
        <v>105</v>
      </c>
      <c r="N11" s="6" t="s">
        <v>149</v>
      </c>
      <c r="O11" s="6" t="s">
        <v>117</v>
      </c>
      <c r="P11" s="6" t="s">
        <v>117</v>
      </c>
      <c r="Q11" s="6" t="s">
        <v>151</v>
      </c>
      <c r="R11" s="6" t="s">
        <v>117</v>
      </c>
      <c r="S11" s="6" t="s">
        <v>117</v>
      </c>
    </row>
    <row r="12" spans="1:19" ht="12.75">
      <c r="A12" s="1"/>
      <c r="B12" s="3"/>
      <c r="C12" s="3"/>
      <c r="D12" s="3"/>
      <c r="E12" s="5"/>
      <c r="F12" s="5"/>
      <c r="I12" t="s">
        <v>112</v>
      </c>
      <c r="J12" s="6" t="s">
        <v>86</v>
      </c>
      <c r="K12" s="6" t="s">
        <v>143</v>
      </c>
      <c r="L12" s="6" t="s">
        <v>86</v>
      </c>
      <c r="M12" s="6" t="s">
        <v>143</v>
      </c>
      <c r="N12" s="5"/>
      <c r="O12" s="6" t="s">
        <v>89</v>
      </c>
      <c r="P12" s="6" t="s">
        <v>143</v>
      </c>
      <c r="Q12" s="5"/>
      <c r="R12" s="6" t="s">
        <v>89</v>
      </c>
      <c r="S12" s="6" t="s">
        <v>143</v>
      </c>
    </row>
    <row r="13" spans="1:17" ht="12.75">
      <c r="A13" s="1"/>
      <c r="B13" s="3"/>
      <c r="C13" s="3"/>
      <c r="D13" s="3"/>
      <c r="E13" s="5"/>
      <c r="L13" s="5"/>
      <c r="N13" s="5"/>
      <c r="O13" s="5"/>
      <c r="P13" s="5"/>
      <c r="Q13" s="5"/>
    </row>
    <row r="14" spans="1:17" ht="12.75">
      <c r="A14" s="1" t="s">
        <v>3</v>
      </c>
      <c r="B14" s="3">
        <v>2.7466</v>
      </c>
      <c r="C14" s="3"/>
      <c r="D14" s="3">
        <v>1.42</v>
      </c>
      <c r="E14" s="3">
        <v>1.55</v>
      </c>
      <c r="G14" s="3">
        <v>1.2725</v>
      </c>
      <c r="H14" s="3"/>
      <c r="I14" s="3"/>
      <c r="J14" s="3"/>
      <c r="K14" s="3"/>
      <c r="L14" s="5"/>
      <c r="N14" s="5"/>
      <c r="O14" s="5"/>
      <c r="P14" s="5"/>
      <c r="Q14" s="5"/>
    </row>
    <row r="15" spans="2:17" ht="12.75">
      <c r="B15" s="3"/>
      <c r="C15" s="3"/>
      <c r="D15" s="3"/>
      <c r="E15" s="3"/>
      <c r="G15" s="3"/>
      <c r="H15" s="3"/>
      <c r="I15" s="3"/>
      <c r="J15" s="3"/>
      <c r="K15" s="3"/>
      <c r="L15" s="5"/>
      <c r="N15" s="5"/>
      <c r="O15" s="5"/>
      <c r="P15" s="5"/>
      <c r="Q15" s="5"/>
    </row>
    <row r="16" spans="1:17" ht="12.75">
      <c r="A16" s="1" t="s">
        <v>7</v>
      </c>
      <c r="B16" s="3">
        <v>2.7879366755127757</v>
      </c>
      <c r="C16" s="3"/>
      <c r="D16" s="3">
        <v>1.1649999999999998</v>
      </c>
      <c r="E16" s="5"/>
      <c r="G16" s="3">
        <v>1.325</v>
      </c>
      <c r="H16" s="3"/>
      <c r="I16" s="3"/>
      <c r="J16" s="3"/>
      <c r="K16" s="3"/>
      <c r="L16" s="5"/>
      <c r="N16" s="5"/>
      <c r="O16" s="5"/>
      <c r="P16" s="5"/>
      <c r="Q16" s="5"/>
    </row>
    <row r="17" spans="2:17" ht="12.75">
      <c r="B17" s="3"/>
      <c r="C17" s="3"/>
      <c r="D17" s="3"/>
      <c r="E17" s="5"/>
      <c r="G17" s="3"/>
      <c r="H17" s="3"/>
      <c r="I17" s="3"/>
      <c r="J17" s="3"/>
      <c r="K17" s="3"/>
      <c r="L17" s="5"/>
      <c r="N17" s="5"/>
      <c r="O17" s="5"/>
      <c r="P17" s="5"/>
      <c r="Q17" s="5"/>
    </row>
    <row r="18" spans="1:17" ht="12.75">
      <c r="A18" s="1" t="s">
        <v>8</v>
      </c>
      <c r="B18" s="3">
        <v>3.5120987338487426</v>
      </c>
      <c r="C18" s="3"/>
      <c r="D18" s="3">
        <v>1.5966</v>
      </c>
      <c r="E18" s="5"/>
      <c r="G18" s="3">
        <v>1.7304166666666667</v>
      </c>
      <c r="H18" s="3"/>
      <c r="I18" s="3"/>
      <c r="J18" s="3"/>
      <c r="K18" s="3"/>
      <c r="L18" s="5"/>
      <c r="N18" s="5"/>
      <c r="O18" s="5"/>
      <c r="P18" s="5"/>
      <c r="Q18" s="5"/>
    </row>
    <row r="19" spans="2:17" ht="12.75">
      <c r="B19" s="3"/>
      <c r="C19" s="3"/>
      <c r="D19" s="3"/>
      <c r="E19" s="5"/>
      <c r="G19" s="3"/>
      <c r="H19" s="3"/>
      <c r="I19" s="3"/>
      <c r="J19" s="3"/>
      <c r="K19" s="3"/>
      <c r="L19" s="5"/>
      <c r="N19" s="5"/>
      <c r="O19" s="5"/>
      <c r="P19" s="5"/>
      <c r="Q19" s="5"/>
    </row>
    <row r="20" spans="1:17" ht="12.75">
      <c r="A20" s="1" t="s">
        <v>9</v>
      </c>
      <c r="B20" s="3">
        <v>2.8743091030159262</v>
      </c>
      <c r="C20" s="3"/>
      <c r="D20" s="3">
        <v>1.4973499999999997</v>
      </c>
      <c r="E20" s="3">
        <v>1.7416666666666665</v>
      </c>
      <c r="G20" s="3">
        <v>1.6327083333333334</v>
      </c>
      <c r="H20" s="5">
        <v>63.86822952889268</v>
      </c>
      <c r="I20" s="5">
        <v>50.57072475256605</v>
      </c>
      <c r="J20" s="16">
        <v>10.855802397659264</v>
      </c>
      <c r="K20" s="13">
        <v>10.855802397659264</v>
      </c>
      <c r="L20" s="16">
        <v>10.855802397659264</v>
      </c>
      <c r="M20" s="13">
        <v>10.855802397659264</v>
      </c>
      <c r="N20" s="29">
        <v>5</v>
      </c>
      <c r="O20" s="29">
        <v>132.23610237684426</v>
      </c>
      <c r="P20" s="5">
        <v>131.8851790060059</v>
      </c>
      <c r="Q20" s="13"/>
    </row>
    <row r="21" spans="2:17" ht="12.75">
      <c r="B21" s="3"/>
      <c r="C21" s="3"/>
      <c r="D21" s="3"/>
      <c r="E21" s="3"/>
      <c r="G21" s="3"/>
      <c r="H21" s="5"/>
      <c r="I21" s="5"/>
      <c r="L21" s="13"/>
      <c r="M21" s="14"/>
      <c r="N21" s="13"/>
      <c r="O21" s="13"/>
      <c r="P21" s="13"/>
      <c r="Q21" s="13"/>
    </row>
    <row r="22" spans="1:17" ht="12.75">
      <c r="A22" s="1" t="s">
        <v>10</v>
      </c>
      <c r="B22" s="3">
        <v>3.7487473618020672</v>
      </c>
      <c r="C22" s="5"/>
      <c r="D22" s="3">
        <v>1.73045</v>
      </c>
      <c r="E22" s="3">
        <v>3.375</v>
      </c>
      <c r="G22" s="3">
        <v>1.4618749999999998</v>
      </c>
      <c r="H22" s="5">
        <v>76.5931317324074</v>
      </c>
      <c r="I22" s="5">
        <v>60.646274546006865</v>
      </c>
      <c r="J22" s="16">
        <v>11.871773626664815</v>
      </c>
      <c r="K22" s="5">
        <v>11.632210803676225</v>
      </c>
      <c r="L22" s="5">
        <v>11.871773626664815</v>
      </c>
      <c r="M22" s="5">
        <v>11.632210803676225</v>
      </c>
      <c r="N22" s="5">
        <v>5.2</v>
      </c>
      <c r="O22" s="3">
        <v>173.54480043712113</v>
      </c>
      <c r="P22" s="18">
        <v>171.45714983434328</v>
      </c>
      <c r="Q22" s="13"/>
    </row>
    <row r="23" spans="2:17" ht="12.75">
      <c r="B23" s="3"/>
      <c r="C23" s="5"/>
      <c r="D23" s="3"/>
      <c r="E23" s="3"/>
      <c r="G23" s="3"/>
      <c r="H23" s="5"/>
      <c r="I23" s="5"/>
      <c r="L23" s="5"/>
      <c r="M23" s="5"/>
      <c r="N23" s="5"/>
      <c r="O23" s="3"/>
      <c r="P23" s="18"/>
      <c r="Q23" s="13"/>
    </row>
    <row r="24" spans="1:17" ht="12.75">
      <c r="A24" s="1" t="s">
        <v>11</v>
      </c>
      <c r="B24" s="3">
        <v>4.3299606336639505</v>
      </c>
      <c r="C24" s="5"/>
      <c r="D24" s="3">
        <v>1.9683999999999997</v>
      </c>
      <c r="E24" s="3">
        <v>2.944162991666667</v>
      </c>
      <c r="G24" s="3">
        <v>1.8204166666666666</v>
      </c>
      <c r="H24" s="5">
        <v>110.55804945750188</v>
      </c>
      <c r="I24" s="5">
        <v>87.5396222744308</v>
      </c>
      <c r="J24" s="16">
        <v>9.493428754260819</v>
      </c>
      <c r="K24" s="5">
        <v>9.365567976177088</v>
      </c>
      <c r="L24" s="5">
        <v>9.493428754260819</v>
      </c>
      <c r="M24" s="5">
        <v>9.365567976177088</v>
      </c>
      <c r="N24" s="5">
        <v>6</v>
      </c>
      <c r="O24" s="3">
        <v>173.19842534655805</v>
      </c>
      <c r="P24" s="18">
        <v>171.81075785605262</v>
      </c>
      <c r="Q24" s="13"/>
    </row>
    <row r="25" spans="2:17" ht="12.75">
      <c r="B25" s="3"/>
      <c r="C25" s="5"/>
      <c r="D25" s="3"/>
      <c r="E25" s="3"/>
      <c r="G25" s="3"/>
      <c r="H25" s="5"/>
      <c r="I25" s="5"/>
      <c r="L25" s="5"/>
      <c r="M25" s="5"/>
      <c r="N25" s="5"/>
      <c r="O25" s="3"/>
      <c r="P25" s="18"/>
      <c r="Q25" s="13"/>
    </row>
    <row r="26" spans="1:17" ht="12.75">
      <c r="A26" s="1" t="s">
        <v>23</v>
      </c>
      <c r="B26" s="3">
        <v>4.857406024</v>
      </c>
      <c r="C26" s="3"/>
      <c r="D26" s="3">
        <v>2.5222005760000004</v>
      </c>
      <c r="E26" s="3">
        <v>3.4491666666666667</v>
      </c>
      <c r="G26" s="3">
        <v>2.6733371333333333</v>
      </c>
      <c r="H26" s="5">
        <v>119.25452104160934</v>
      </c>
      <c r="I26" s="5">
        <v>94.42546949522246</v>
      </c>
      <c r="J26" s="16">
        <v>10.144856305162861</v>
      </c>
      <c r="K26" s="5">
        <v>9.752167014242927</v>
      </c>
      <c r="L26" s="5">
        <v>10.144856305162861</v>
      </c>
      <c r="M26" s="5">
        <v>9.752167014242927</v>
      </c>
      <c r="N26" s="5">
        <v>6.85</v>
      </c>
      <c r="O26" s="3">
        <v>171.22055949206347</v>
      </c>
      <c r="P26" s="18">
        <v>169.45908985844858</v>
      </c>
      <c r="Q26" s="13"/>
    </row>
    <row r="27" spans="2:17" ht="12.75">
      <c r="B27" s="3"/>
      <c r="C27" s="3"/>
      <c r="D27" s="3"/>
      <c r="E27" s="3"/>
      <c r="G27" s="3"/>
      <c r="H27" s="5"/>
      <c r="I27" s="5"/>
      <c r="L27" s="5"/>
      <c r="M27" s="5"/>
      <c r="N27" s="5"/>
      <c r="O27" s="3"/>
      <c r="P27" s="18"/>
      <c r="Q27" s="13"/>
    </row>
    <row r="28" spans="1:17" ht="12.75">
      <c r="A28" s="1" t="s">
        <v>24</v>
      </c>
      <c r="B28" s="3">
        <v>5.377</v>
      </c>
      <c r="C28" s="3"/>
      <c r="D28" s="3">
        <v>2.9674</v>
      </c>
      <c r="E28" s="3">
        <v>4.469166666666667</v>
      </c>
      <c r="G28" s="3">
        <v>3.2683333333333335</v>
      </c>
      <c r="H28" s="5">
        <v>135.64134169686352</v>
      </c>
      <c r="I28" s="5">
        <v>107.4005183268429</v>
      </c>
      <c r="J28" s="16">
        <v>9.62335805959999</v>
      </c>
      <c r="K28" s="5">
        <v>9.482648829464264</v>
      </c>
      <c r="L28" s="5">
        <v>9.62335805959999</v>
      </c>
      <c r="M28" s="5">
        <v>9.482648829464264</v>
      </c>
      <c r="N28" s="5">
        <v>8</v>
      </c>
      <c r="O28" s="3">
        <v>161.31</v>
      </c>
      <c r="P28" s="18">
        <v>160.55886966520566</v>
      </c>
      <c r="Q28" s="13"/>
    </row>
    <row r="29" spans="2:17" ht="12.75">
      <c r="B29" s="3"/>
      <c r="C29" s="3"/>
      <c r="D29" s="3"/>
      <c r="E29" s="3"/>
      <c r="G29" s="3"/>
      <c r="H29" s="5"/>
      <c r="I29" s="5"/>
      <c r="L29" s="5"/>
      <c r="M29" s="5"/>
      <c r="N29" s="5"/>
      <c r="O29" s="3"/>
      <c r="P29" s="18"/>
      <c r="Q29" s="13"/>
    </row>
    <row r="30" spans="1:17" ht="12.75">
      <c r="A30" s="1" t="s">
        <v>25</v>
      </c>
      <c r="B30" s="3">
        <v>5.332594522</v>
      </c>
      <c r="C30" s="3"/>
      <c r="D30" s="3">
        <v>3.7854538760000005</v>
      </c>
      <c r="E30" s="3">
        <v>5.7050032250000005</v>
      </c>
      <c r="G30" s="3">
        <v>3.772164716666667</v>
      </c>
      <c r="H30" s="5">
        <v>145.5188977020142</v>
      </c>
      <c r="I30" s="5">
        <v>115.22154561457378</v>
      </c>
      <c r="J30" s="16">
        <v>8.847561065205163</v>
      </c>
      <c r="K30" s="5">
        <v>8.807794447584365</v>
      </c>
      <c r="L30" s="5">
        <v>8.847561065205163</v>
      </c>
      <c r="M30" s="5">
        <v>8.807794447584365</v>
      </c>
      <c r="N30" s="5">
        <v>8</v>
      </c>
      <c r="O30" s="3">
        <v>159.97783566</v>
      </c>
      <c r="P30" s="18">
        <v>159.72468447208783</v>
      </c>
      <c r="Q30" s="13"/>
    </row>
    <row r="31" spans="2:17" ht="12.75">
      <c r="B31" s="3"/>
      <c r="C31" s="3"/>
      <c r="D31" s="3"/>
      <c r="E31" s="3"/>
      <c r="G31" s="3"/>
      <c r="H31" s="5"/>
      <c r="I31" s="5"/>
      <c r="L31" s="5"/>
      <c r="M31" s="5"/>
      <c r="N31" s="5"/>
      <c r="O31" s="3"/>
      <c r="P31" s="18"/>
      <c r="Q31" s="13"/>
    </row>
    <row r="32" spans="1:17" ht="12.75">
      <c r="A32" s="1" t="s">
        <v>26</v>
      </c>
      <c r="B32" s="3">
        <v>6.889999399999999</v>
      </c>
      <c r="C32" s="3"/>
      <c r="D32" s="3">
        <v>3.708251998</v>
      </c>
      <c r="E32" s="3">
        <v>6.976875</v>
      </c>
      <c r="G32" s="3">
        <v>4.073458333333333</v>
      </c>
      <c r="H32" s="5">
        <v>141.023648823191</v>
      </c>
      <c r="I32" s="5">
        <v>111.66221736292076</v>
      </c>
      <c r="J32" s="16">
        <v>11.772061429344527</v>
      </c>
      <c r="K32" s="5">
        <v>11.521837100557653</v>
      </c>
      <c r="L32" s="5">
        <v>11.772061429344527</v>
      </c>
      <c r="M32" s="5">
        <v>11.521837100557653</v>
      </c>
      <c r="N32" s="5">
        <v>8.8</v>
      </c>
      <c r="O32" s="3">
        <v>188.57998560000001</v>
      </c>
      <c r="P32" s="18">
        <v>186.73295585121255</v>
      </c>
      <c r="Q32" s="13"/>
    </row>
    <row r="33" spans="2:17" ht="12.75">
      <c r="B33" s="3"/>
      <c r="C33" s="3"/>
      <c r="D33" s="3"/>
      <c r="E33" s="3"/>
      <c r="G33" s="3"/>
      <c r="H33" s="5"/>
      <c r="I33" s="5"/>
      <c r="L33" s="5"/>
      <c r="M33" s="5"/>
      <c r="N33" s="5"/>
      <c r="O33" s="3"/>
      <c r="P33" s="18"/>
      <c r="Q33" s="13"/>
    </row>
    <row r="34" spans="1:17" ht="12.75">
      <c r="A34" s="1" t="s">
        <v>27</v>
      </c>
      <c r="B34" s="3">
        <v>7.5</v>
      </c>
      <c r="C34" s="3"/>
      <c r="D34" s="3">
        <v>3.9895</v>
      </c>
      <c r="E34" s="3">
        <v>6.997569444444444</v>
      </c>
      <c r="G34" s="3">
        <v>4.274479166666667</v>
      </c>
      <c r="H34" s="5">
        <v>150.5343568740543</v>
      </c>
      <c r="I34" s="5">
        <v>119.1927752410696</v>
      </c>
      <c r="J34" s="16">
        <v>12.935750620909445</v>
      </c>
      <c r="K34" s="5">
        <v>12.914409126270613</v>
      </c>
      <c r="L34" s="5">
        <v>12.061886552629895</v>
      </c>
      <c r="M34" s="5">
        <v>11.957403196042371</v>
      </c>
      <c r="N34" s="5">
        <v>8.8</v>
      </c>
      <c r="O34" s="3">
        <v>180</v>
      </c>
      <c r="P34" s="3">
        <v>180</v>
      </c>
      <c r="Q34" s="13"/>
    </row>
    <row r="35" spans="2:17" ht="12.75">
      <c r="B35" s="3"/>
      <c r="C35" s="3"/>
      <c r="D35" s="3"/>
      <c r="E35" s="3"/>
      <c r="G35" s="3"/>
      <c r="H35" s="5"/>
      <c r="I35" s="5"/>
      <c r="L35" s="5"/>
      <c r="M35" s="5"/>
      <c r="N35" s="5"/>
      <c r="O35" s="3"/>
      <c r="P35" s="18"/>
      <c r="Q35" s="13"/>
    </row>
    <row r="36" spans="1:17" ht="12.75">
      <c r="A36" s="1" t="s">
        <v>28</v>
      </c>
      <c r="B36" s="3">
        <v>5.958</v>
      </c>
      <c r="C36" s="3"/>
      <c r="D36" s="3"/>
      <c r="E36" s="5"/>
      <c r="G36" s="5"/>
      <c r="H36" s="5">
        <v>157.51350499405027</v>
      </c>
      <c r="I36" s="5">
        <v>124.7188494909287</v>
      </c>
      <c r="J36" s="16">
        <v>8.676366851573679</v>
      </c>
      <c r="K36" s="13">
        <v>8.676366851573679</v>
      </c>
      <c r="L36" s="5">
        <v>11.070583389279358</v>
      </c>
      <c r="M36" s="5">
        <v>10.840482832490656</v>
      </c>
      <c r="N36" s="5">
        <v>10.86666666</v>
      </c>
      <c r="O36" s="3">
        <v>158.88</v>
      </c>
      <c r="P36" s="18">
        <v>158.83482041121516</v>
      </c>
      <c r="Q36" s="13"/>
    </row>
    <row r="37" spans="2:17" ht="12.75">
      <c r="B37" s="3"/>
      <c r="C37" s="3"/>
      <c r="D37" s="3"/>
      <c r="E37" s="5"/>
      <c r="G37" s="5"/>
      <c r="H37" s="5"/>
      <c r="I37" s="5"/>
      <c r="L37" s="5"/>
      <c r="M37" s="5"/>
      <c r="N37" s="5"/>
      <c r="O37" s="3"/>
      <c r="P37" s="18"/>
      <c r="Q37" s="13"/>
    </row>
    <row r="38" spans="1:17" ht="12.75">
      <c r="A38" s="1" t="s">
        <v>29</v>
      </c>
      <c r="B38" s="3">
        <v>5.538</v>
      </c>
      <c r="C38" s="3"/>
      <c r="D38" s="3"/>
      <c r="E38" s="3"/>
      <c r="G38" s="5"/>
      <c r="H38" s="5">
        <v>111.78393880750794</v>
      </c>
      <c r="I38" s="5">
        <v>88.51027878633886</v>
      </c>
      <c r="J38" s="16">
        <v>9.916087442436497</v>
      </c>
      <c r="K38" s="13">
        <v>9.916087442436497</v>
      </c>
      <c r="L38" s="5">
        <v>12.026480022943973</v>
      </c>
      <c r="M38" s="5">
        <v>11.89008022242575</v>
      </c>
      <c r="N38" s="5">
        <v>9</v>
      </c>
      <c r="O38" s="3">
        <v>147.68</v>
      </c>
      <c r="P38" s="18">
        <v>147.68</v>
      </c>
      <c r="Q38" s="13"/>
    </row>
    <row r="39" spans="2:17" ht="12.75">
      <c r="B39" s="3"/>
      <c r="C39" s="3"/>
      <c r="D39" s="3"/>
      <c r="E39" s="3"/>
      <c r="G39" s="5"/>
      <c r="H39" s="5"/>
      <c r="I39" s="5"/>
      <c r="L39" s="5"/>
      <c r="M39" s="5"/>
      <c r="N39" s="5"/>
      <c r="O39" s="3"/>
      <c r="P39" s="18"/>
      <c r="Q39" s="13"/>
    </row>
    <row r="40" spans="1:17" ht="12.75">
      <c r="A40" s="1" t="s">
        <v>32</v>
      </c>
      <c r="B40" s="3">
        <f>(B38+B42)/2</f>
        <v>5.7589375</v>
      </c>
      <c r="C40" s="3"/>
      <c r="D40" s="3"/>
      <c r="E40" s="5"/>
      <c r="G40" s="5"/>
      <c r="H40" s="5">
        <v>113.40746062638797</v>
      </c>
      <c r="I40" s="5">
        <v>89.7957798192934</v>
      </c>
      <c r="J40" s="5">
        <v>12.260457637837623</v>
      </c>
      <c r="K40" s="5">
        <v>12.187425698150221</v>
      </c>
      <c r="L40" s="5">
        <v>12.260457637837623</v>
      </c>
      <c r="M40" s="5">
        <v>12.187425698150221</v>
      </c>
      <c r="N40" s="5">
        <v>9.85</v>
      </c>
      <c r="O40" s="18">
        <v>140.45581621621622</v>
      </c>
      <c r="P40" s="18">
        <v>140.3192893401015</v>
      </c>
      <c r="Q40" s="13"/>
    </row>
    <row r="41" spans="2:17" ht="12.75">
      <c r="B41" s="3"/>
      <c r="C41" s="3"/>
      <c r="D41" s="3"/>
      <c r="E41" s="5"/>
      <c r="G41" s="5"/>
      <c r="H41" s="5"/>
      <c r="I41" s="5"/>
      <c r="L41" s="5"/>
      <c r="M41" s="5"/>
      <c r="N41" s="5"/>
      <c r="O41" s="18"/>
      <c r="P41" s="18"/>
      <c r="Q41" s="13"/>
    </row>
    <row r="42" spans="1:19" ht="12.75">
      <c r="A42" s="1" t="s">
        <v>38</v>
      </c>
      <c r="B42" s="3">
        <v>5.979875</v>
      </c>
      <c r="C42" s="3"/>
      <c r="D42" s="3"/>
      <c r="E42" s="5"/>
      <c r="H42" s="5">
        <v>111.80960309939246</v>
      </c>
      <c r="I42" s="5">
        <v>88.53059971664231</v>
      </c>
      <c r="J42" s="16">
        <v>12.947425225581991</v>
      </c>
      <c r="K42" s="5">
        <v>12.819405821877478</v>
      </c>
      <c r="L42" s="5">
        <v>12.627911760015044</v>
      </c>
      <c r="M42" s="5">
        <v>12.495821015803017</v>
      </c>
      <c r="N42" s="5">
        <v>10</v>
      </c>
      <c r="O42" s="3">
        <v>143.51700000000002</v>
      </c>
      <c r="P42" s="18">
        <v>139.73221722551492</v>
      </c>
      <c r="Q42" s="29">
        <v>7.3125</v>
      </c>
      <c r="R42" s="29">
        <v>194.94186774628878</v>
      </c>
      <c r="S42" s="5">
        <v>194.22444984189872</v>
      </c>
    </row>
    <row r="43" spans="2:16" ht="12.75">
      <c r="B43" s="3"/>
      <c r="C43" s="3"/>
      <c r="D43" s="3"/>
      <c r="E43" s="5"/>
      <c r="H43" s="5"/>
      <c r="I43" s="5"/>
      <c r="L43" s="5"/>
      <c r="M43" s="5"/>
      <c r="N43" s="5"/>
      <c r="O43" s="3"/>
      <c r="P43" s="18"/>
    </row>
    <row r="44" spans="1:19" ht="12.75">
      <c r="A44" s="1" t="s">
        <v>40</v>
      </c>
      <c r="B44" s="3">
        <v>5.8434</v>
      </c>
      <c r="C44" s="3">
        <v>5.8</v>
      </c>
      <c r="D44" s="3"/>
      <c r="E44" s="3">
        <v>4</v>
      </c>
      <c r="F44" s="3">
        <v>5.235833333333333</v>
      </c>
      <c r="H44" s="5">
        <v>132.93898064513627</v>
      </c>
      <c r="I44" s="5">
        <v>105.26079474381905</v>
      </c>
      <c r="J44" s="16">
        <v>10.833315375470741</v>
      </c>
      <c r="K44" s="5">
        <v>10.469902461555925</v>
      </c>
      <c r="L44" s="5">
        <v>10.833315375470741</v>
      </c>
      <c r="M44" s="5">
        <v>10.469902461555925</v>
      </c>
      <c r="N44" s="5">
        <v>10</v>
      </c>
      <c r="O44" s="3">
        <v>140.2416</v>
      </c>
      <c r="P44" s="18">
        <v>139.90160754205036</v>
      </c>
      <c r="Q44" s="29">
        <v>7.5</v>
      </c>
      <c r="R44" s="29">
        <v>186.9888</v>
      </c>
      <c r="S44" s="5">
        <v>186.53547672273382</v>
      </c>
    </row>
    <row r="45" spans="2:16" ht="12.75">
      <c r="B45" s="3"/>
      <c r="C45" s="3"/>
      <c r="D45" s="3"/>
      <c r="E45" s="3"/>
      <c r="F45" s="3"/>
      <c r="H45" s="5"/>
      <c r="I45" s="5"/>
      <c r="L45" s="5"/>
      <c r="M45" s="5"/>
      <c r="N45" s="5"/>
      <c r="O45" s="3"/>
      <c r="P45" s="18"/>
    </row>
    <row r="46" spans="1:19" ht="12.75">
      <c r="A46" s="1" t="s">
        <v>41</v>
      </c>
      <c r="B46" s="3">
        <v>5.853000000000001</v>
      </c>
      <c r="C46" s="3">
        <v>5.6812</v>
      </c>
      <c r="D46" s="3"/>
      <c r="E46" s="3">
        <v>4.064583333333333</v>
      </c>
      <c r="F46" s="3">
        <v>4.805</v>
      </c>
      <c r="H46" s="5">
        <v>120.37032489024728</v>
      </c>
      <c r="I46" s="5">
        <v>95.30896054740198</v>
      </c>
      <c r="J46" s="16">
        <v>11.787988405780574</v>
      </c>
      <c r="K46" s="5">
        <v>11.669904366340667</v>
      </c>
      <c r="L46" s="5">
        <v>11.787988405780574</v>
      </c>
      <c r="M46" s="5">
        <v>11.669904366340667</v>
      </c>
      <c r="N46" s="5">
        <v>10</v>
      </c>
      <c r="O46" s="3">
        <v>140.47200000000004</v>
      </c>
      <c r="P46" s="18">
        <v>140.4307723676332</v>
      </c>
      <c r="Q46" s="29">
        <v>6.816924142507331</v>
      </c>
      <c r="R46" s="29">
        <v>206.31696704</v>
      </c>
      <c r="S46" s="5">
        <v>206.01984975944063</v>
      </c>
    </row>
    <row r="47" spans="2:16" ht="12.75">
      <c r="B47" s="3"/>
      <c r="C47" s="3"/>
      <c r="D47" s="3"/>
      <c r="E47" s="3"/>
      <c r="F47" s="3"/>
      <c r="H47" s="5"/>
      <c r="I47" s="5"/>
      <c r="L47" s="5"/>
      <c r="M47" s="5"/>
      <c r="N47" s="5"/>
      <c r="O47" s="3"/>
      <c r="P47" s="18"/>
    </row>
    <row r="48" spans="1:19" ht="12.75">
      <c r="A48" s="1" t="s">
        <v>42</v>
      </c>
      <c r="B48" s="3">
        <v>6.0766</v>
      </c>
      <c r="C48" s="3">
        <v>5.590000000000001</v>
      </c>
      <c r="D48" s="3"/>
      <c r="E48" s="3">
        <v>4.0874999999999995</v>
      </c>
      <c r="F48" s="3">
        <v>4.9350000000000005</v>
      </c>
      <c r="H48" s="5">
        <v>135.61643602069873</v>
      </c>
      <c r="I48" s="5">
        <v>107.38079806681071</v>
      </c>
      <c r="J48" s="16">
        <v>10.982691415666782</v>
      </c>
      <c r="K48" s="5">
        <v>10.737098281627572</v>
      </c>
      <c r="L48" s="5">
        <v>10.982691415666782</v>
      </c>
      <c r="M48" s="5">
        <v>10.737098281627572</v>
      </c>
      <c r="N48" s="5">
        <v>10</v>
      </c>
      <c r="O48" s="3">
        <v>143.1984</v>
      </c>
      <c r="P48" s="18">
        <v>145.62004224143482</v>
      </c>
      <c r="Q48" s="29">
        <v>6.573109515551555</v>
      </c>
      <c r="R48" s="29">
        <v>222.0672192</v>
      </c>
      <c r="S48" s="5">
        <v>221.42076807149513</v>
      </c>
    </row>
    <row r="49" spans="2:16" ht="12.75">
      <c r="B49" s="3"/>
      <c r="C49" s="3"/>
      <c r="D49" s="3"/>
      <c r="E49" s="3"/>
      <c r="F49" s="3"/>
      <c r="H49" s="5"/>
      <c r="I49" s="5"/>
      <c r="L49" s="5"/>
      <c r="M49" s="5"/>
      <c r="N49" s="5"/>
      <c r="O49" s="3"/>
      <c r="P49" s="18"/>
    </row>
    <row r="50" spans="1:19" ht="12.75">
      <c r="A50" s="1" t="s">
        <v>43</v>
      </c>
      <c r="B50" s="3">
        <v>5.9968</v>
      </c>
      <c r="C50" s="3">
        <v>5.53</v>
      </c>
      <c r="D50" s="3"/>
      <c r="E50" s="5"/>
      <c r="F50" s="3">
        <v>4.870833333333334</v>
      </c>
      <c r="H50" s="5">
        <v>141.68048342238416</v>
      </c>
      <c r="I50" s="5">
        <v>112.1822975650615</v>
      </c>
      <c r="J50" s="16">
        <v>10.185032667096309</v>
      </c>
      <c r="K50" s="5">
        <v>10.16180569327267</v>
      </c>
      <c r="L50" s="5">
        <v>10.185032667096309</v>
      </c>
      <c r="M50" s="5">
        <v>10.16180569327267</v>
      </c>
      <c r="N50" s="5">
        <v>10</v>
      </c>
      <c r="O50" s="3">
        <v>141.30501818181818</v>
      </c>
      <c r="P50" s="18">
        <v>143.90955438697304</v>
      </c>
      <c r="Q50" s="29">
        <v>6.011631663974152</v>
      </c>
      <c r="R50" s="29">
        <v>239.4112</v>
      </c>
      <c r="S50" s="5">
        <v>239.3854735632749</v>
      </c>
    </row>
    <row r="51" spans="2:16" ht="12.75">
      <c r="B51" s="3"/>
      <c r="C51" s="3"/>
      <c r="D51" s="3"/>
      <c r="E51" s="5"/>
      <c r="F51" s="3"/>
      <c r="H51" s="5"/>
      <c r="I51" s="5"/>
      <c r="L51" s="5"/>
      <c r="M51" s="5"/>
      <c r="N51" s="5"/>
      <c r="O51" s="3"/>
      <c r="P51" s="18"/>
    </row>
    <row r="52" spans="1:19" ht="12.75">
      <c r="A52" s="1" t="s">
        <v>44</v>
      </c>
      <c r="B52" s="3">
        <v>6.0466</v>
      </c>
      <c r="C52" s="3">
        <v>5.4898</v>
      </c>
      <c r="D52" s="3"/>
      <c r="E52" s="3">
        <v>4.173333333333333</v>
      </c>
      <c r="F52" s="3">
        <v>5.225833333333334</v>
      </c>
      <c r="H52" s="5">
        <v>148.74117683596117</v>
      </c>
      <c r="I52" s="5">
        <v>117.7729392004106</v>
      </c>
      <c r="J52" s="16">
        <v>9.7920170090207</v>
      </c>
      <c r="K52" s="5">
        <v>9.759971740012682</v>
      </c>
      <c r="L52" s="5">
        <v>9.7920170090207</v>
      </c>
      <c r="M52" s="5">
        <v>9.759971740012682</v>
      </c>
      <c r="N52" s="5">
        <v>10</v>
      </c>
      <c r="O52" s="3">
        <v>142.50021818181818</v>
      </c>
      <c r="P52" s="18">
        <v>145.08470192680718</v>
      </c>
      <c r="Q52" s="29">
        <v>5.7750000084375</v>
      </c>
      <c r="R52" s="29">
        <v>251.588266277696</v>
      </c>
      <c r="S52" s="5">
        <v>251.17977656662936</v>
      </c>
    </row>
    <row r="53" spans="2:16" ht="12.75">
      <c r="B53" s="3"/>
      <c r="C53" s="3"/>
      <c r="D53" s="3"/>
      <c r="E53" s="3"/>
      <c r="F53" s="3"/>
      <c r="H53" s="5"/>
      <c r="I53" s="5"/>
      <c r="L53" s="5"/>
      <c r="M53" s="5"/>
      <c r="N53" s="5"/>
      <c r="O53" s="3"/>
      <c r="P53" s="18"/>
    </row>
    <row r="54" spans="1:19" ht="12.75">
      <c r="A54" s="1" t="s">
        <v>45</v>
      </c>
      <c r="B54" s="3">
        <v>7.061200132000001</v>
      </c>
      <c r="C54" s="3">
        <v>6.188599999999999</v>
      </c>
      <c r="D54" s="3"/>
      <c r="E54" s="3">
        <v>4.3975</v>
      </c>
      <c r="F54" s="3">
        <v>5.432499999999999</v>
      </c>
      <c r="H54" s="5">
        <v>155.9888000058856</v>
      </c>
      <c r="I54" s="5">
        <v>123.51159140887307</v>
      </c>
      <c r="J54" s="16">
        <v>10.935372923558475</v>
      </c>
      <c r="K54" s="5">
        <v>10.869242719214142</v>
      </c>
      <c r="L54" s="5">
        <v>10.935372923558475</v>
      </c>
      <c r="M54" s="5">
        <v>10.869242719214142</v>
      </c>
      <c r="N54" s="5">
        <v>10.8</v>
      </c>
      <c r="O54" s="3">
        <v>157.07345742545454</v>
      </c>
      <c r="P54" s="18">
        <v>156.87358199585174</v>
      </c>
      <c r="Q54" s="29">
        <v>6.40307204725768</v>
      </c>
      <c r="R54" s="29">
        <v>269.2540600315857</v>
      </c>
      <c r="S54" s="5">
        <v>264.98058969220756</v>
      </c>
    </row>
    <row r="55" spans="2:16" ht="12.75">
      <c r="B55" s="3"/>
      <c r="C55" s="3"/>
      <c r="D55" s="3"/>
      <c r="E55" s="3"/>
      <c r="F55" s="3"/>
      <c r="H55" s="5"/>
      <c r="I55" s="5"/>
      <c r="L55" s="5"/>
      <c r="M55" s="5"/>
      <c r="N55" s="5"/>
      <c r="O55" s="3"/>
      <c r="P55" s="18"/>
    </row>
    <row r="56" spans="1:19" ht="12.75">
      <c r="A56" s="1" t="s">
        <v>46</v>
      </c>
      <c r="B56" s="3">
        <v>7.181598679999999</v>
      </c>
      <c r="C56" s="3">
        <v>6.764</v>
      </c>
      <c r="D56" s="3"/>
      <c r="E56" s="3">
        <v>4.556666666666667</v>
      </c>
      <c r="F56" s="3">
        <v>5.533333333333334</v>
      </c>
      <c r="H56" s="5">
        <v>177.02232896202568</v>
      </c>
      <c r="I56" s="5">
        <v>140.16589373198508</v>
      </c>
      <c r="J56" s="16">
        <v>10.46109645116702</v>
      </c>
      <c r="K56" s="5">
        <v>9.781763869881422</v>
      </c>
      <c r="L56" s="5">
        <v>10.46109645116702</v>
      </c>
      <c r="M56" s="5">
        <v>9.781763869881422</v>
      </c>
      <c r="N56" s="5">
        <v>11</v>
      </c>
      <c r="O56" s="3">
        <v>159.7439712</v>
      </c>
      <c r="P56" s="18">
        <v>156.37743952526253</v>
      </c>
      <c r="Q56" s="29">
        <v>6.333333333333333</v>
      </c>
      <c r="R56" s="29">
        <v>272.1447920842105</v>
      </c>
      <c r="S56" s="5">
        <v>271.60292128071916</v>
      </c>
    </row>
    <row r="57" spans="2:16" ht="12.75">
      <c r="B57" s="3"/>
      <c r="C57" s="3"/>
      <c r="D57" s="3"/>
      <c r="E57" s="3"/>
      <c r="F57" s="3"/>
      <c r="H57" s="5"/>
      <c r="I57" s="5"/>
      <c r="L57" s="5"/>
      <c r="M57" s="5"/>
      <c r="N57" s="5"/>
      <c r="O57" s="3"/>
      <c r="P57" s="18"/>
    </row>
    <row r="58" spans="1:19" ht="12.75">
      <c r="A58" s="1" t="s">
        <v>47</v>
      </c>
      <c r="B58" s="3">
        <v>8.008406828</v>
      </c>
      <c r="C58" s="3">
        <v>6.992400000000001</v>
      </c>
      <c r="D58" s="3"/>
      <c r="E58" s="3">
        <v>4.620833333333333</v>
      </c>
      <c r="F58" s="3">
        <v>5.660833333333333</v>
      </c>
      <c r="H58" s="5">
        <v>143.350093663908</v>
      </c>
      <c r="I58" s="5">
        <v>113.50429131048034</v>
      </c>
      <c r="J58" s="16">
        <v>13.740982148211126</v>
      </c>
      <c r="K58" s="5">
        <v>13.33000944476596</v>
      </c>
      <c r="L58" s="5">
        <v>13.740982148211126</v>
      </c>
      <c r="M58" s="5">
        <v>13.33000944476596</v>
      </c>
      <c r="N58" s="5">
        <v>11</v>
      </c>
      <c r="O58" s="3">
        <v>174.72887624727272</v>
      </c>
      <c r="P58" s="18">
        <v>174.25784742331797</v>
      </c>
      <c r="Q58" s="29">
        <v>7.2</v>
      </c>
      <c r="R58" s="29">
        <v>267.08165627780215</v>
      </c>
      <c r="S58" s="5">
        <v>266.9467140374074</v>
      </c>
    </row>
    <row r="59" spans="2:16" ht="12.75">
      <c r="B59" s="3"/>
      <c r="C59" s="3"/>
      <c r="D59" s="3"/>
      <c r="E59" s="3"/>
      <c r="F59" s="3"/>
      <c r="H59" s="5"/>
      <c r="I59" s="5"/>
      <c r="L59" s="5"/>
      <c r="M59" s="5"/>
      <c r="N59" s="5"/>
      <c r="O59" s="3"/>
      <c r="P59" s="18"/>
    </row>
    <row r="60" spans="1:19" ht="12.75">
      <c r="A60" s="1" t="s">
        <v>48</v>
      </c>
      <c r="B60" s="3">
        <v>7.719200000000001</v>
      </c>
      <c r="C60" s="3">
        <v>6.7623999999999995</v>
      </c>
      <c r="D60" s="3"/>
      <c r="E60" s="3">
        <v>4.620833333333333</v>
      </c>
      <c r="F60" s="3">
        <v>5.7</v>
      </c>
      <c r="H60" s="5">
        <v>138.90443130524295</v>
      </c>
      <c r="I60" s="5">
        <v>109.98422555726901</v>
      </c>
      <c r="J60" s="16">
        <v>13.491423000371011</v>
      </c>
      <c r="K60" s="5">
        <v>13.313453401984122</v>
      </c>
      <c r="L60" s="5">
        <v>13.491423000371011</v>
      </c>
      <c r="M60" s="5">
        <v>13.313453401984122</v>
      </c>
      <c r="N60" s="5">
        <v>11</v>
      </c>
      <c r="O60" s="3">
        <v>168.4189090909091</v>
      </c>
      <c r="P60" s="18">
        <v>168.26773064371747</v>
      </c>
      <c r="Q60" s="29">
        <v>7.5</v>
      </c>
      <c r="R60" s="29">
        <v>247.01440000000002</v>
      </c>
      <c r="S60" s="5">
        <v>246.79267161078562</v>
      </c>
    </row>
    <row r="61" spans="2:16" ht="12.75">
      <c r="B61" s="3"/>
      <c r="C61" s="3"/>
      <c r="D61" s="3"/>
      <c r="E61" s="3"/>
      <c r="F61" s="3"/>
      <c r="H61" s="5"/>
      <c r="I61" s="5"/>
      <c r="L61" s="5"/>
      <c r="M61" s="5"/>
      <c r="N61" s="5"/>
      <c r="O61" s="3"/>
      <c r="P61" s="18"/>
    </row>
    <row r="62" spans="1:19" ht="12.75">
      <c r="A62" s="1" t="s">
        <v>49</v>
      </c>
      <c r="B62" s="3">
        <v>6.828100000000001</v>
      </c>
      <c r="C62" s="3">
        <v>6.35</v>
      </c>
      <c r="D62" s="3"/>
      <c r="E62" s="3">
        <v>4.620833333333333</v>
      </c>
      <c r="F62" s="3">
        <v>5.635</v>
      </c>
      <c r="H62" s="5">
        <v>127.4344460288057</v>
      </c>
      <c r="I62" s="5">
        <v>100.90231624791055</v>
      </c>
      <c r="J62" s="16">
        <v>12.921101462866858</v>
      </c>
      <c r="K62" s="5">
        <v>12.719598214217255</v>
      </c>
      <c r="L62" s="5">
        <v>12.921101462866858</v>
      </c>
      <c r="M62" s="5">
        <v>12.719598214217255</v>
      </c>
      <c r="N62" s="5">
        <v>11</v>
      </c>
      <c r="O62" s="3">
        <v>148.97672727272726</v>
      </c>
      <c r="P62" s="18">
        <v>147.76083260530564</v>
      </c>
      <c r="Q62" s="29">
        <v>7.5</v>
      </c>
      <c r="R62" s="29">
        <v>218.49920000000003</v>
      </c>
      <c r="S62" s="5">
        <v>216.71588782111493</v>
      </c>
    </row>
    <row r="63" spans="2:16" ht="12.75">
      <c r="B63" s="3"/>
      <c r="C63" s="3"/>
      <c r="D63" s="3"/>
      <c r="E63" s="3"/>
      <c r="F63" s="3"/>
      <c r="H63" s="5"/>
      <c r="I63" s="5"/>
      <c r="L63" s="5"/>
      <c r="M63" s="5"/>
      <c r="N63" s="5"/>
      <c r="O63" s="3"/>
      <c r="P63" s="18"/>
    </row>
    <row r="64" spans="1:19" ht="12.75">
      <c r="A64" s="1" t="s">
        <v>50</v>
      </c>
      <c r="B64" s="3">
        <v>7.8566</v>
      </c>
      <c r="C64" s="3">
        <v>7.1852</v>
      </c>
      <c r="D64" s="3"/>
      <c r="E64" s="3">
        <v>4.534999999999999</v>
      </c>
      <c r="F64" s="3">
        <v>5.655833333333333</v>
      </c>
      <c r="H64" s="5">
        <v>148.84504217169288</v>
      </c>
      <c r="I64" s="5">
        <v>117.85517954656336</v>
      </c>
      <c r="J64" s="16">
        <v>12.729413396238705</v>
      </c>
      <c r="K64" s="5">
        <v>12.649258575251979</v>
      </c>
      <c r="L64" s="5">
        <v>12.729413396238705</v>
      </c>
      <c r="M64" s="5">
        <v>12.649258575251979</v>
      </c>
      <c r="N64" s="5">
        <v>11</v>
      </c>
      <c r="O64" s="3">
        <v>171.41672727272726</v>
      </c>
      <c r="P64" s="18">
        <v>171.17507075494794</v>
      </c>
      <c r="Q64" s="29">
        <v>7.5</v>
      </c>
      <c r="R64" s="29">
        <v>251.4112</v>
      </c>
      <c r="S64" s="5">
        <v>251.05677044059036</v>
      </c>
    </row>
    <row r="65" spans="2:16" ht="12.75">
      <c r="B65" s="3"/>
      <c r="C65" s="3"/>
      <c r="D65" s="3"/>
      <c r="E65" s="3"/>
      <c r="F65" s="3"/>
      <c r="H65" s="5"/>
      <c r="I65" s="5"/>
      <c r="L65" s="5"/>
      <c r="M65" s="5"/>
      <c r="N65" s="5"/>
      <c r="O65" s="3"/>
      <c r="P65" s="18"/>
    </row>
    <row r="66" spans="1:19" ht="12.75">
      <c r="A66" s="1" t="s">
        <v>51</v>
      </c>
      <c r="B66" s="3">
        <v>8</v>
      </c>
      <c r="C66" s="3">
        <v>7.885305100000001</v>
      </c>
      <c r="D66" s="3"/>
      <c r="E66" s="3">
        <v>4.1000011999999995</v>
      </c>
      <c r="F66" s="3">
        <v>5.206665291666667</v>
      </c>
      <c r="H66" s="5">
        <v>112.03045023485336</v>
      </c>
      <c r="I66" s="5">
        <v>88.7054659965152</v>
      </c>
      <c r="J66" s="16">
        <v>17.28523396690763</v>
      </c>
      <c r="K66" s="5">
        <v>17.138197659431317</v>
      </c>
      <c r="L66" s="5">
        <v>17.28523396690763</v>
      </c>
      <c r="M66" s="5">
        <v>17.138197659431317</v>
      </c>
      <c r="N66" s="5">
        <v>11</v>
      </c>
      <c r="O66" s="3">
        <v>174.54545454545453</v>
      </c>
      <c r="P66" s="18">
        <v>174.54545454545453</v>
      </c>
      <c r="Q66" s="29">
        <v>7.5</v>
      </c>
      <c r="R66" s="29">
        <v>256</v>
      </c>
      <c r="S66" s="5">
        <v>256</v>
      </c>
    </row>
    <row r="67" spans="2:16" ht="12.75">
      <c r="B67" s="3"/>
      <c r="C67" s="3"/>
      <c r="D67" s="3"/>
      <c r="E67" s="3"/>
      <c r="F67" s="3"/>
      <c r="H67" s="5"/>
      <c r="I67" s="5"/>
      <c r="L67" s="5"/>
      <c r="M67" s="5"/>
      <c r="N67" s="5"/>
      <c r="O67" s="3"/>
      <c r="P67" s="18"/>
    </row>
    <row r="68" spans="1:19" ht="12.75">
      <c r="A68" s="1" t="s">
        <v>52</v>
      </c>
      <c r="B68" s="3">
        <v>8.1875</v>
      </c>
      <c r="C68" s="3">
        <v>8.552499999999998</v>
      </c>
      <c r="D68" s="3"/>
      <c r="E68" s="3">
        <v>3.945</v>
      </c>
      <c r="F68" s="3">
        <v>4.89</v>
      </c>
      <c r="H68" s="5">
        <v>121.89994595644214</v>
      </c>
      <c r="I68" s="5">
        <v>96.52011116931288</v>
      </c>
      <c r="J68" s="16">
        <v>16.144872209411197</v>
      </c>
      <c r="K68" s="5">
        <v>16.10476903305085</v>
      </c>
      <c r="L68" s="5">
        <v>16.144872209411197</v>
      </c>
      <c r="M68" s="5">
        <v>16.10476903305085</v>
      </c>
      <c r="N68" s="5">
        <v>11</v>
      </c>
      <c r="O68" s="3">
        <v>178.63636363636363</v>
      </c>
      <c r="P68" s="18">
        <v>178.56158721410853</v>
      </c>
      <c r="Q68" s="29">
        <v>7.5</v>
      </c>
      <c r="R68" s="29">
        <v>262</v>
      </c>
      <c r="S68" s="5">
        <v>261.89032791402593</v>
      </c>
    </row>
    <row r="69" spans="2:16" ht="12.75">
      <c r="B69" s="3"/>
      <c r="C69" s="3"/>
      <c r="D69" s="3"/>
      <c r="E69" s="3"/>
      <c r="F69" s="3"/>
      <c r="H69" s="5"/>
      <c r="I69" s="5"/>
      <c r="L69" s="5"/>
      <c r="M69" s="5"/>
      <c r="N69" s="5"/>
      <c r="O69" s="3"/>
      <c r="P69" s="18"/>
    </row>
    <row r="70" spans="1:19" ht="12.75">
      <c r="A70" s="1" t="s">
        <v>53</v>
      </c>
      <c r="B70" s="3">
        <v>8.690000000000001</v>
      </c>
      <c r="C70" s="3">
        <v>8.184999999999999</v>
      </c>
      <c r="D70" s="3"/>
      <c r="E70" s="3">
        <v>4.279999999999999</v>
      </c>
      <c r="F70" s="3">
        <v>5.52</v>
      </c>
      <c r="H70" s="5">
        <v>121.26445022956128</v>
      </c>
      <c r="I70" s="5">
        <v>96.01692703969823</v>
      </c>
      <c r="J70" s="16">
        <v>17.334967650634503</v>
      </c>
      <c r="K70" s="5">
        <v>17.1881330198909</v>
      </c>
      <c r="L70" s="5">
        <v>17.334967650634503</v>
      </c>
      <c r="M70" s="5">
        <v>17.1881330198909</v>
      </c>
      <c r="N70" s="5">
        <v>11</v>
      </c>
      <c r="O70" s="3">
        <v>189.6</v>
      </c>
      <c r="P70" s="18">
        <v>189.56843438874915</v>
      </c>
      <c r="Q70" s="29">
        <v>7.5</v>
      </c>
      <c r="R70" s="29">
        <v>278.08000000000004</v>
      </c>
      <c r="S70" s="5">
        <v>278.0337037701654</v>
      </c>
    </row>
    <row r="71" spans="2:16" ht="12.75">
      <c r="B71" s="3"/>
      <c r="C71" s="3"/>
      <c r="D71" s="3"/>
      <c r="E71" s="3"/>
      <c r="F71" s="3"/>
      <c r="H71" s="5"/>
      <c r="I71" s="5"/>
      <c r="L71" s="5"/>
      <c r="M71" s="5"/>
      <c r="N71" s="5"/>
      <c r="O71" s="3"/>
      <c r="P71" s="18"/>
    </row>
    <row r="72" spans="1:19" ht="12.75">
      <c r="A72" s="1" t="s">
        <v>54</v>
      </c>
      <c r="B72" s="3">
        <v>9.0625</v>
      </c>
      <c r="C72" s="3">
        <v>8.86</v>
      </c>
      <c r="D72" s="3"/>
      <c r="E72" s="3">
        <v>4.5600000000000005</v>
      </c>
      <c r="F72" s="3">
        <v>6.715000000000001</v>
      </c>
      <c r="H72" s="5">
        <v>148.03355795758347</v>
      </c>
      <c r="I72" s="5">
        <v>117.21264811684503</v>
      </c>
      <c r="J72" s="16">
        <v>15.122584752523704</v>
      </c>
      <c r="K72" s="5">
        <v>14.70707231186271</v>
      </c>
      <c r="L72" s="5">
        <v>15.122584752523704</v>
      </c>
      <c r="M72" s="5">
        <v>14.70707231186271</v>
      </c>
      <c r="N72" s="13">
        <v>11</v>
      </c>
      <c r="O72" s="29">
        <v>197.72727272727272</v>
      </c>
      <c r="P72" s="18">
        <v>197.5801858202077</v>
      </c>
      <c r="Q72" s="29">
        <v>7.5</v>
      </c>
      <c r="R72" s="29">
        <v>290</v>
      </c>
      <c r="S72" s="5">
        <v>289.7842725363047</v>
      </c>
    </row>
    <row r="73" spans="2:16" ht="12.75">
      <c r="B73" s="3"/>
      <c r="C73" s="3"/>
      <c r="D73" s="3"/>
      <c r="E73" s="3"/>
      <c r="F73" s="3"/>
      <c r="H73" s="5"/>
      <c r="I73" s="5"/>
      <c r="L73" s="5"/>
      <c r="M73" s="5"/>
      <c r="N73" s="13"/>
      <c r="P73" s="18"/>
    </row>
    <row r="74" spans="1:19" ht="12.75">
      <c r="A74" s="1" t="s">
        <v>55</v>
      </c>
      <c r="B74" s="3">
        <v>10.9976</v>
      </c>
      <c r="C74" s="3">
        <v>10.275</v>
      </c>
      <c r="D74" s="3"/>
      <c r="E74" s="3">
        <v>4.555</v>
      </c>
      <c r="F74" s="3">
        <v>8.459999999999999</v>
      </c>
      <c r="H74" s="5">
        <v>198.09702926576315</v>
      </c>
      <c r="I74" s="5">
        <v>156.85279543827082</v>
      </c>
      <c r="J74" s="16">
        <v>14.68450046696218</v>
      </c>
      <c r="K74" s="5">
        <v>12.967804709949867</v>
      </c>
      <c r="L74" s="5">
        <v>14.68450046696218</v>
      </c>
      <c r="M74" s="5">
        <v>12.967804709949867</v>
      </c>
      <c r="N74" s="13">
        <v>11</v>
      </c>
      <c r="O74" s="29">
        <v>239.94763636363638</v>
      </c>
      <c r="P74" s="18">
        <v>237.0682793661432</v>
      </c>
      <c r="Q74" s="29">
        <v>7.5</v>
      </c>
      <c r="R74" s="29">
        <v>351.9232</v>
      </c>
      <c r="S74" s="5">
        <v>347.70014307034336</v>
      </c>
    </row>
    <row r="75" spans="2:16" ht="12.75">
      <c r="B75" s="3"/>
      <c r="C75" s="3"/>
      <c r="D75" s="3"/>
      <c r="E75" s="3"/>
      <c r="F75" s="3"/>
      <c r="H75" s="5"/>
      <c r="I75" s="5"/>
      <c r="L75" s="5"/>
      <c r="M75" s="5"/>
      <c r="N75" s="13"/>
      <c r="O75" s="5"/>
      <c r="P75" s="18"/>
    </row>
    <row r="76" spans="1:19" ht="12.75">
      <c r="A76" s="1" t="s">
        <v>56</v>
      </c>
      <c r="B76" s="3">
        <v>16.9142</v>
      </c>
      <c r="C76" s="3">
        <v>15.575</v>
      </c>
      <c r="D76" s="3"/>
      <c r="E76" s="3">
        <v>6.64</v>
      </c>
      <c r="F76" s="3">
        <v>12.26</v>
      </c>
      <c r="H76" s="5">
        <v>233.02809534755247</v>
      </c>
      <c r="I76" s="5">
        <v>184.51113732696746</v>
      </c>
      <c r="J76" s="16">
        <v>17.2947707651369</v>
      </c>
      <c r="K76" s="5">
        <v>17.202455199502403</v>
      </c>
      <c r="L76" s="5">
        <v>17.2947707651369</v>
      </c>
      <c r="M76" s="5">
        <v>17.202455199502403</v>
      </c>
      <c r="N76" s="5"/>
      <c r="O76" s="5"/>
      <c r="P76" s="5"/>
      <c r="Q76" s="29">
        <v>8.1</v>
      </c>
      <c r="R76" s="29">
        <v>506.0009411764706</v>
      </c>
      <c r="S76" s="5">
        <v>479.19796355728147</v>
      </c>
    </row>
    <row r="77" spans="2:16" ht="12.75">
      <c r="B77" s="3"/>
      <c r="C77" s="3"/>
      <c r="D77" s="3"/>
      <c r="E77" s="3"/>
      <c r="F77" s="3"/>
      <c r="H77" s="5"/>
      <c r="I77" s="5"/>
      <c r="L77" s="5"/>
      <c r="M77" s="5"/>
      <c r="N77" s="5"/>
      <c r="O77" s="5"/>
      <c r="P77" s="5"/>
    </row>
    <row r="78" spans="1:19" ht="12.75">
      <c r="A78" s="1" t="s">
        <v>57</v>
      </c>
      <c r="B78" s="3">
        <v>14.3667</v>
      </c>
      <c r="C78" s="3">
        <v>12.025</v>
      </c>
      <c r="D78" s="3"/>
      <c r="E78" s="3">
        <v>7.05</v>
      </c>
      <c r="F78" s="3">
        <v>12.85</v>
      </c>
      <c r="H78" s="5">
        <v>183.10354282658858</v>
      </c>
      <c r="I78" s="5">
        <v>144.98098559807755</v>
      </c>
      <c r="J78" s="16">
        <v>20.71523908097352</v>
      </c>
      <c r="K78" s="5">
        <v>18.721397131334783</v>
      </c>
      <c r="L78" s="5">
        <v>20.71523908097352</v>
      </c>
      <c r="M78" s="5">
        <v>18.721397131334783</v>
      </c>
      <c r="N78" s="5"/>
      <c r="O78" s="5"/>
      <c r="P78" s="5"/>
      <c r="Q78" s="29">
        <v>7.5</v>
      </c>
      <c r="R78" s="29">
        <v>459.7344</v>
      </c>
      <c r="S78" s="5">
        <v>459.5756684248565</v>
      </c>
    </row>
    <row r="79" spans="2:16" ht="12.75">
      <c r="B79" s="3"/>
      <c r="C79" s="3"/>
      <c r="D79" s="3"/>
      <c r="E79" s="3"/>
      <c r="F79" s="3"/>
      <c r="H79" s="5"/>
      <c r="I79" s="5"/>
      <c r="L79" s="5"/>
      <c r="M79" s="5"/>
      <c r="N79" s="5"/>
      <c r="O79" s="5"/>
      <c r="P79" s="5"/>
    </row>
    <row r="80" spans="1:19" ht="12.75">
      <c r="A80" s="1" t="s">
        <v>58</v>
      </c>
      <c r="B80" s="3">
        <v>14.666999999999998</v>
      </c>
      <c r="C80" s="3">
        <v>11.592600000000001</v>
      </c>
      <c r="D80" s="3"/>
      <c r="E80" s="3">
        <v>6.16</v>
      </c>
      <c r="F80" s="3">
        <v>11.5</v>
      </c>
      <c r="H80" s="5">
        <v>126.61726457075486</v>
      </c>
      <c r="I80" s="5">
        <v>100.25527375287325</v>
      </c>
      <c r="J80" s="16">
        <v>27.898109075734435</v>
      </c>
      <c r="K80" s="5">
        <v>27.800948092927307</v>
      </c>
      <c r="L80" s="5">
        <v>27.898109075734435</v>
      </c>
      <c r="M80" s="5">
        <v>27.800948092927307</v>
      </c>
      <c r="N80" s="5"/>
      <c r="O80" s="5"/>
      <c r="P80" s="5"/>
      <c r="Q80" s="29">
        <v>7.7</v>
      </c>
      <c r="R80" s="29">
        <v>457.2318967741935</v>
      </c>
      <c r="S80" s="5">
        <v>457.1532467532467</v>
      </c>
    </row>
    <row r="81" spans="2:16" ht="12.75">
      <c r="B81" s="3"/>
      <c r="C81" s="3"/>
      <c r="D81" s="3"/>
      <c r="E81" s="3"/>
      <c r="F81" s="3"/>
      <c r="L81" s="5"/>
      <c r="N81" s="5"/>
      <c r="O81" s="5"/>
      <c r="P81" s="5"/>
    </row>
    <row r="82" spans="1:19" ht="12.75">
      <c r="A82" s="1" t="s">
        <v>60</v>
      </c>
      <c r="B82" s="3">
        <v>14.666999999999998</v>
      </c>
      <c r="C82" s="3">
        <v>11.77</v>
      </c>
      <c r="D82" s="3"/>
      <c r="E82" s="3">
        <v>6.11</v>
      </c>
      <c r="F82" s="3">
        <v>11.1</v>
      </c>
      <c r="J82" s="13"/>
      <c r="K82" s="5"/>
      <c r="L82" s="3"/>
      <c r="N82" s="5"/>
      <c r="O82" s="5"/>
      <c r="P82" s="5"/>
      <c r="Q82" s="29">
        <v>7.75</v>
      </c>
      <c r="R82" s="29">
        <v>454.2038709677419</v>
      </c>
      <c r="S82" s="5">
        <v>454.20387096774186</v>
      </c>
    </row>
    <row r="83" spans="2:16" ht="12.75">
      <c r="B83" s="3"/>
      <c r="C83" s="3"/>
      <c r="D83" s="3"/>
      <c r="E83" s="3"/>
      <c r="F83" s="3"/>
      <c r="L83" s="3"/>
      <c r="N83" s="5"/>
      <c r="O83" s="5"/>
      <c r="P83" s="5"/>
    </row>
    <row r="84" spans="1:19" ht="12.75">
      <c r="A84" s="1" t="s">
        <v>61</v>
      </c>
      <c r="B84" s="3">
        <v>14.130199999999999</v>
      </c>
      <c r="C84" s="3">
        <v>12.485</v>
      </c>
      <c r="D84" s="3"/>
      <c r="E84" s="3">
        <v>6.18</v>
      </c>
      <c r="F84" s="3">
        <v>11.74</v>
      </c>
      <c r="J84" s="13"/>
      <c r="K84" s="5"/>
      <c r="L84" s="3"/>
      <c r="N84" s="5"/>
      <c r="O84" s="5"/>
      <c r="P84" s="5"/>
      <c r="Q84" s="29">
        <v>7.75</v>
      </c>
      <c r="R84" s="29">
        <v>437.58038709677413</v>
      </c>
      <c r="S84" s="5">
        <v>436.5048004966165</v>
      </c>
    </row>
    <row r="85" spans="2:16" ht="12.75">
      <c r="B85" s="3"/>
      <c r="C85" s="3"/>
      <c r="D85" s="3"/>
      <c r="E85" s="3"/>
      <c r="F85" s="3"/>
      <c r="L85" s="3"/>
      <c r="N85" s="5"/>
      <c r="O85" s="5"/>
      <c r="P85" s="5"/>
    </row>
    <row r="86" spans="1:19" ht="12.75">
      <c r="A86" s="1" t="s">
        <v>62</v>
      </c>
      <c r="B86" s="3">
        <v>13</v>
      </c>
      <c r="C86" s="3">
        <v>13</v>
      </c>
      <c r="D86" s="3"/>
      <c r="E86" s="3">
        <v>6.42</v>
      </c>
      <c r="F86" s="3">
        <v>12.75</v>
      </c>
      <c r="J86" s="13"/>
      <c r="K86" s="5"/>
      <c r="L86" s="3"/>
      <c r="N86" s="5"/>
      <c r="O86" s="5"/>
      <c r="P86" s="5"/>
      <c r="Q86" s="29">
        <v>8.6</v>
      </c>
      <c r="R86" s="29">
        <v>365.2845103167684</v>
      </c>
      <c r="S86" s="5">
        <v>362.79069767441865</v>
      </c>
    </row>
    <row r="87" spans="2:16" ht="12.75">
      <c r="B87" s="3"/>
      <c r="C87" s="3"/>
      <c r="D87" s="3"/>
      <c r="E87" s="3"/>
      <c r="F87" s="3"/>
      <c r="L87" s="3"/>
      <c r="N87" s="5"/>
      <c r="O87" s="5"/>
      <c r="P87" s="5"/>
    </row>
    <row r="88" spans="1:19" ht="12.75">
      <c r="A88" s="1" t="s">
        <v>63</v>
      </c>
      <c r="B88" s="3">
        <v>13.13</v>
      </c>
      <c r="C88" s="3">
        <v>13.135</v>
      </c>
      <c r="D88" s="3"/>
      <c r="E88" s="3">
        <v>6.6</v>
      </c>
      <c r="F88" s="3">
        <v>13.5</v>
      </c>
      <c r="J88" s="13"/>
      <c r="K88" s="5"/>
      <c r="L88" s="3"/>
      <c r="N88" s="5"/>
      <c r="O88" s="5"/>
      <c r="P88" s="5"/>
      <c r="Q88" s="29">
        <v>9.25</v>
      </c>
      <c r="R88" s="29">
        <v>340.67027027027024</v>
      </c>
      <c r="S88" s="5">
        <v>340.6596523070815</v>
      </c>
    </row>
    <row r="90" spans="10:17" ht="12.75">
      <c r="J90" s="5"/>
      <c r="K90" s="5"/>
      <c r="Q90" s="29"/>
    </row>
    <row r="92" ht="12.75">
      <c r="Q92" s="2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O91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140625" defaultRowHeight="12.75"/>
  <cols>
    <col min="1" max="1" width="9.28125" style="0" customWidth="1"/>
    <col min="2" max="2" width="21.140625" style="0" customWidth="1"/>
    <col min="3" max="3" width="17.8515625" style="0" customWidth="1"/>
    <col min="4" max="4" width="12.421875" style="0" customWidth="1"/>
    <col min="5" max="5" width="13.421875" style="0" customWidth="1"/>
    <col min="6" max="6" width="12.421875" style="0" customWidth="1"/>
    <col min="7" max="7" width="13.421875" style="0" customWidth="1"/>
    <col min="8" max="9" width="18.00390625" style="0" customWidth="1"/>
    <col min="10" max="10" width="12.00390625" style="0" customWidth="1"/>
    <col min="11" max="12" width="17.57421875" style="0" customWidth="1"/>
    <col min="14" max="14" width="13.7109375" style="0" customWidth="1"/>
    <col min="15" max="15" width="18.7109375" style="0" customWidth="1"/>
  </cols>
  <sheetData>
    <row r="1" spans="1:3" ht="12.75">
      <c r="A1" s="1" t="s">
        <v>139</v>
      </c>
      <c r="C1" s="4" t="s">
        <v>14</v>
      </c>
    </row>
    <row r="2" spans="1:15" ht="12.75">
      <c r="A2" s="1"/>
      <c r="C2" t="s">
        <v>15</v>
      </c>
      <c r="I2" s="5"/>
      <c r="J2" s="5"/>
      <c r="N2" s="5"/>
      <c r="O2" s="5"/>
    </row>
    <row r="3" spans="1:15" ht="12.75">
      <c r="A3" s="1"/>
      <c r="C3" t="s">
        <v>230</v>
      </c>
      <c r="I3" s="5"/>
      <c r="J3" s="5"/>
      <c r="N3" s="5"/>
      <c r="O3" s="5"/>
    </row>
    <row r="4" spans="1:15" ht="12.75">
      <c r="A4" s="1"/>
      <c r="I4" s="5"/>
      <c r="J4" s="5"/>
      <c r="N4" s="5"/>
      <c r="O4" s="5"/>
    </row>
    <row r="5" spans="1:15" ht="12.75">
      <c r="A5" s="1"/>
      <c r="C5" t="s">
        <v>160</v>
      </c>
      <c r="I5" s="5"/>
      <c r="J5" s="5"/>
      <c r="N5" s="5"/>
      <c r="O5" s="5"/>
    </row>
    <row r="6" spans="1:15" ht="12.75">
      <c r="A6" s="1"/>
      <c r="B6" s="3"/>
      <c r="I6" s="5"/>
      <c r="J6" s="5"/>
      <c r="N6" s="5"/>
      <c r="O6" s="5"/>
    </row>
    <row r="7" spans="1:15" ht="12.75">
      <c r="A7" s="1"/>
      <c r="B7" s="5"/>
      <c r="D7" s="6" t="s">
        <v>225</v>
      </c>
      <c r="E7" s="6"/>
      <c r="F7" s="6" t="s">
        <v>225</v>
      </c>
      <c r="G7" s="6" t="s">
        <v>124</v>
      </c>
      <c r="H7" s="6" t="s">
        <v>227</v>
      </c>
      <c r="I7" s="6" t="s">
        <v>227</v>
      </c>
      <c r="J7" s="6" t="s">
        <v>97</v>
      </c>
      <c r="K7" s="6" t="s">
        <v>171</v>
      </c>
      <c r="L7" s="6" t="s">
        <v>171</v>
      </c>
      <c r="M7" s="6"/>
      <c r="N7" s="6" t="s">
        <v>85</v>
      </c>
      <c r="O7" s="6" t="s">
        <v>171</v>
      </c>
    </row>
    <row r="8" spans="1:15" ht="12.75">
      <c r="A8" s="1"/>
      <c r="B8" s="5"/>
      <c r="C8" s="3"/>
      <c r="D8" s="6" t="s">
        <v>124</v>
      </c>
      <c r="E8" s="6" t="s">
        <v>107</v>
      </c>
      <c r="F8" s="6" t="s">
        <v>124</v>
      </c>
      <c r="G8" s="6" t="s">
        <v>107</v>
      </c>
      <c r="H8" s="6" t="s">
        <v>78</v>
      </c>
      <c r="I8" s="6" t="s">
        <v>78</v>
      </c>
      <c r="J8" s="6" t="s">
        <v>168</v>
      </c>
      <c r="K8" s="6" t="s">
        <v>128</v>
      </c>
      <c r="L8" s="6" t="s">
        <v>128</v>
      </c>
      <c r="M8" s="6"/>
      <c r="N8" s="6" t="s">
        <v>168</v>
      </c>
      <c r="O8" s="6" t="s">
        <v>127</v>
      </c>
    </row>
    <row r="9" spans="1:15" ht="12.75">
      <c r="A9" s="1" t="s">
        <v>232</v>
      </c>
      <c r="B9" s="2" t="s">
        <v>212</v>
      </c>
      <c r="C9" s="4" t="s">
        <v>117</v>
      </c>
      <c r="D9" s="6" t="s">
        <v>104</v>
      </c>
      <c r="E9" s="6" t="s">
        <v>181</v>
      </c>
      <c r="F9" s="6" t="s">
        <v>104</v>
      </c>
      <c r="G9" s="6" t="s">
        <v>181</v>
      </c>
      <c r="H9" s="6" t="s">
        <v>117</v>
      </c>
      <c r="I9" s="6" t="s">
        <v>117</v>
      </c>
      <c r="J9" s="6" t="s">
        <v>108</v>
      </c>
      <c r="K9" s="6" t="s">
        <v>110</v>
      </c>
      <c r="L9" s="6" t="s">
        <v>110</v>
      </c>
      <c r="M9" s="6"/>
      <c r="N9" s="6" t="s">
        <v>108</v>
      </c>
      <c r="O9" s="6" t="s">
        <v>110</v>
      </c>
    </row>
    <row r="10" spans="1:15" ht="12.75">
      <c r="A10" s="1" t="s">
        <v>121</v>
      </c>
      <c r="B10" s="2" t="s">
        <v>101</v>
      </c>
      <c r="C10" s="4" t="s">
        <v>164</v>
      </c>
      <c r="D10" s="6" t="s">
        <v>90</v>
      </c>
      <c r="E10" s="2" t="s">
        <v>12</v>
      </c>
      <c r="F10" s="6" t="s">
        <v>90</v>
      </c>
      <c r="G10" s="2" t="s">
        <v>12</v>
      </c>
      <c r="H10" s="6" t="s">
        <v>153</v>
      </c>
      <c r="I10" s="6" t="s">
        <v>153</v>
      </c>
      <c r="J10" s="6" t="s">
        <v>113</v>
      </c>
      <c r="K10" s="6" t="s">
        <v>198</v>
      </c>
      <c r="L10" s="6" t="s">
        <v>198</v>
      </c>
      <c r="M10" s="6"/>
      <c r="N10" s="6" t="s">
        <v>113</v>
      </c>
      <c r="O10" s="6" t="s">
        <v>198</v>
      </c>
    </row>
    <row r="11" spans="1:15" ht="12.75">
      <c r="A11" s="1"/>
      <c r="B11" s="4" t="s">
        <v>130</v>
      </c>
      <c r="C11" s="4" t="s">
        <v>130</v>
      </c>
      <c r="D11" s="6" t="s">
        <v>149</v>
      </c>
      <c r="E11" s="6"/>
      <c r="F11" s="6" t="s">
        <v>149</v>
      </c>
      <c r="G11" s="6"/>
      <c r="H11" s="6" t="s">
        <v>173</v>
      </c>
      <c r="I11" s="6" t="s">
        <v>173</v>
      </c>
      <c r="J11" s="6" t="s">
        <v>149</v>
      </c>
      <c r="K11" s="6" t="s">
        <v>117</v>
      </c>
      <c r="L11" s="6" t="s">
        <v>117</v>
      </c>
      <c r="M11" s="6"/>
      <c r="N11" s="6" t="s">
        <v>151</v>
      </c>
      <c r="O11" s="6" t="s">
        <v>117</v>
      </c>
    </row>
    <row r="12" spans="1:15" ht="12.75">
      <c r="A12" s="1"/>
      <c r="B12" s="4" t="s">
        <v>15</v>
      </c>
      <c r="C12" s="4" t="s">
        <v>15</v>
      </c>
      <c r="D12" s="5"/>
      <c r="E12" s="5"/>
      <c r="F12" s="5"/>
      <c r="G12" s="5"/>
      <c r="H12" s="6" t="s">
        <v>87</v>
      </c>
      <c r="I12" s="6" t="s">
        <v>144</v>
      </c>
      <c r="J12" s="5"/>
      <c r="K12" s="6" t="s">
        <v>86</v>
      </c>
      <c r="L12" s="6" t="s">
        <v>143</v>
      </c>
      <c r="N12" s="5"/>
      <c r="O12" s="5"/>
    </row>
    <row r="13" spans="1:15" ht="12.75">
      <c r="A13" s="1"/>
      <c r="B13" s="3"/>
      <c r="C13" s="3"/>
      <c r="D13" s="3"/>
      <c r="E13" s="3"/>
      <c r="F13" s="5"/>
      <c r="G13" s="5"/>
      <c r="H13" s="5"/>
      <c r="I13" s="5"/>
      <c r="J13" s="5"/>
      <c r="N13" s="5"/>
      <c r="O13" s="5"/>
    </row>
    <row r="14" spans="1:15" ht="12.75">
      <c r="A14" s="1" t="s">
        <v>3</v>
      </c>
      <c r="B14" s="3">
        <v>1.55</v>
      </c>
      <c r="C14" s="3">
        <v>2.7466</v>
      </c>
      <c r="D14" s="3"/>
      <c r="E14" s="3"/>
      <c r="F14" s="5"/>
      <c r="G14" s="5"/>
      <c r="H14" s="5"/>
      <c r="I14" s="5"/>
      <c r="J14" s="5"/>
      <c r="N14" s="5"/>
      <c r="O14" s="5"/>
    </row>
    <row r="15" spans="2:15" ht="12.75">
      <c r="B15" s="3"/>
      <c r="C15" s="3"/>
      <c r="D15" s="3"/>
      <c r="E15" s="3"/>
      <c r="F15" s="5"/>
      <c r="G15" s="5"/>
      <c r="H15" s="5"/>
      <c r="I15" s="5"/>
      <c r="J15" s="5"/>
      <c r="N15" s="5"/>
      <c r="O15" s="5"/>
    </row>
    <row r="16" spans="1:15" ht="12.75">
      <c r="A16" s="1" t="s">
        <v>7</v>
      </c>
      <c r="B16" s="5">
        <f>(B14/C14)*C16</f>
        <v>1.5733276949846364</v>
      </c>
      <c r="C16" s="3">
        <v>2.7879366755127757</v>
      </c>
      <c r="D16" s="3"/>
      <c r="E16" s="3"/>
      <c r="F16" s="5"/>
      <c r="G16" s="5"/>
      <c r="H16" s="5"/>
      <c r="I16" s="5"/>
      <c r="J16" s="5"/>
      <c r="N16" s="5"/>
      <c r="O16" s="5"/>
    </row>
    <row r="17" spans="2:15" ht="12.75">
      <c r="B17" s="5"/>
      <c r="C17" s="3"/>
      <c r="D17" s="3"/>
      <c r="E17" s="3"/>
      <c r="F17" s="5"/>
      <c r="G17" s="5"/>
      <c r="H17" s="5"/>
      <c r="I17" s="5"/>
      <c r="J17" s="5"/>
      <c r="N17" s="5"/>
      <c r="O17" s="5"/>
    </row>
    <row r="18" spans="1:15" ht="12.75">
      <c r="A18" s="1" t="s">
        <v>8</v>
      </c>
      <c r="B18" s="5">
        <f>(B16/C16)*C18</f>
        <v>1.9819970281313448</v>
      </c>
      <c r="C18" s="3">
        <v>3.5120987338487426</v>
      </c>
      <c r="D18" s="3"/>
      <c r="E18" s="3"/>
      <c r="F18" s="5"/>
      <c r="G18" s="5"/>
      <c r="H18" s="5"/>
      <c r="I18" s="5"/>
      <c r="J18" s="5"/>
      <c r="N18" s="5"/>
      <c r="O18" s="5"/>
    </row>
    <row r="19" spans="2:15" ht="12.75">
      <c r="B19" s="5"/>
      <c r="C19" s="3"/>
      <c r="D19" s="3"/>
      <c r="E19" s="3"/>
      <c r="F19" s="5"/>
      <c r="G19" s="5"/>
      <c r="H19" s="5"/>
      <c r="I19" s="5"/>
      <c r="J19" s="5"/>
      <c r="N19" s="5"/>
      <c r="O19" s="5"/>
    </row>
    <row r="20" spans="1:15" ht="12.75">
      <c r="A20" s="1" t="s">
        <v>9</v>
      </c>
      <c r="B20" s="3">
        <v>1.7416666666666665</v>
      </c>
      <c r="C20" s="3">
        <v>2.8743091030159262</v>
      </c>
      <c r="D20" s="29">
        <v>63.86822952889268</v>
      </c>
      <c r="E20" s="29">
        <v>50.57072475256605</v>
      </c>
      <c r="F20" s="13"/>
      <c r="G20" s="13"/>
      <c r="H20" s="13"/>
      <c r="I20" s="5"/>
      <c r="J20" s="13">
        <v>5</v>
      </c>
      <c r="K20" s="29">
        <v>132.23610237684426</v>
      </c>
      <c r="L20" s="5">
        <v>131.8851790060059</v>
      </c>
      <c r="N20" s="5"/>
      <c r="O20" s="5"/>
    </row>
    <row r="21" spans="2:15" ht="12.75">
      <c r="B21" s="3"/>
      <c r="C21" s="3"/>
      <c r="D21" s="29"/>
      <c r="E21" s="29"/>
      <c r="F21" s="13"/>
      <c r="G21" s="13"/>
      <c r="H21" s="13"/>
      <c r="I21" s="5"/>
      <c r="J21" s="13"/>
      <c r="N21" s="5"/>
      <c r="O21" s="5"/>
    </row>
    <row r="22" spans="1:15" ht="12.75">
      <c r="A22" s="1" t="s">
        <v>10</v>
      </c>
      <c r="B22" s="3">
        <v>3.375</v>
      </c>
      <c r="C22" s="3">
        <v>3.7487473618020672</v>
      </c>
      <c r="D22" s="29">
        <v>76.5931317324074</v>
      </c>
      <c r="E22" s="29">
        <v>60.646274546006865</v>
      </c>
      <c r="F22" s="5">
        <v>76.5931317324074</v>
      </c>
      <c r="G22" s="5">
        <v>60.646274546006865</v>
      </c>
      <c r="H22" s="16">
        <v>10.855802397659264</v>
      </c>
      <c r="I22" s="13">
        <v>10.855802397659264</v>
      </c>
      <c r="J22" s="5">
        <v>5.2</v>
      </c>
      <c r="K22" s="29">
        <v>173.54480043712113</v>
      </c>
      <c r="L22" s="5">
        <v>171.45714983434328</v>
      </c>
      <c r="N22" s="5"/>
      <c r="O22" s="5"/>
    </row>
    <row r="23" spans="2:15" ht="12.75">
      <c r="B23" s="3"/>
      <c r="C23" s="3"/>
      <c r="D23" s="29"/>
      <c r="E23" s="29"/>
      <c r="F23" s="5"/>
      <c r="G23" s="5"/>
      <c r="J23" s="5"/>
      <c r="N23" s="5"/>
      <c r="O23" s="5"/>
    </row>
    <row r="24" spans="1:15" ht="12.75">
      <c r="A24" s="1" t="s">
        <v>11</v>
      </c>
      <c r="B24" s="3">
        <v>2.944162991666667</v>
      </c>
      <c r="C24" s="3">
        <v>4.3299606336639505</v>
      </c>
      <c r="D24" s="29">
        <v>110.55804945750188</v>
      </c>
      <c r="E24" s="29">
        <v>87.5396222744308</v>
      </c>
      <c r="F24" s="5">
        <v>110.55804945750188</v>
      </c>
      <c r="G24" s="5">
        <v>87.5396222744308</v>
      </c>
      <c r="H24" s="16">
        <v>11.871773626664815</v>
      </c>
      <c r="I24" s="5">
        <v>11.632210803676225</v>
      </c>
      <c r="J24" s="5">
        <v>6</v>
      </c>
      <c r="K24" s="29">
        <v>173.19842534655805</v>
      </c>
      <c r="L24" s="5">
        <v>171.81075785605262</v>
      </c>
      <c r="N24" s="5"/>
      <c r="O24" s="5"/>
    </row>
    <row r="25" spans="2:15" ht="12.75">
      <c r="B25" s="3"/>
      <c r="C25" s="3"/>
      <c r="D25" s="29"/>
      <c r="E25" s="29"/>
      <c r="F25" s="5"/>
      <c r="G25" s="5"/>
      <c r="J25" s="5"/>
      <c r="N25" s="5"/>
      <c r="O25" s="5"/>
    </row>
    <row r="26" spans="1:15" ht="12.75">
      <c r="A26" s="1" t="s">
        <v>23</v>
      </c>
      <c r="B26" s="3">
        <v>3.4491666666666667</v>
      </c>
      <c r="C26" s="3">
        <v>4.857406024</v>
      </c>
      <c r="D26" s="29">
        <v>119.25452104160934</v>
      </c>
      <c r="E26" s="29">
        <v>94.42546949522246</v>
      </c>
      <c r="F26" s="5">
        <v>119.25452104160934</v>
      </c>
      <c r="G26" s="5">
        <v>94.42546949522246</v>
      </c>
      <c r="H26" s="16">
        <v>9.493428754260819</v>
      </c>
      <c r="I26" s="5">
        <v>9.365567976177088</v>
      </c>
      <c r="J26" s="5">
        <v>6.85</v>
      </c>
      <c r="K26" s="29">
        <v>171.22055949206347</v>
      </c>
      <c r="L26" s="5">
        <v>169.45908985844858</v>
      </c>
      <c r="N26" s="5"/>
      <c r="O26" s="5"/>
    </row>
    <row r="27" spans="2:15" ht="12.75">
      <c r="B27" s="3"/>
      <c r="C27" s="3"/>
      <c r="D27" s="29"/>
      <c r="E27" s="29"/>
      <c r="F27" s="5"/>
      <c r="G27" s="5"/>
      <c r="J27" s="5"/>
      <c r="N27" s="5"/>
      <c r="O27" s="5"/>
    </row>
    <row r="28" spans="1:15" ht="12.75">
      <c r="A28" s="1" t="s">
        <v>24</v>
      </c>
      <c r="B28" s="3">
        <v>4.469166666666667</v>
      </c>
      <c r="C28" s="3">
        <v>5.377</v>
      </c>
      <c r="D28" s="29">
        <v>135.64134169686352</v>
      </c>
      <c r="E28" s="29">
        <v>107.4005183268429</v>
      </c>
      <c r="F28" s="5">
        <v>135.64134169686352</v>
      </c>
      <c r="G28" s="5">
        <v>107.4005183268429</v>
      </c>
      <c r="H28" s="16">
        <v>10.144856305162861</v>
      </c>
      <c r="I28" s="5">
        <v>9.752167014242927</v>
      </c>
      <c r="J28" s="5">
        <v>8</v>
      </c>
      <c r="K28" s="29">
        <v>161.31</v>
      </c>
      <c r="L28" s="5">
        <v>160.55886966520566</v>
      </c>
      <c r="N28" s="5"/>
      <c r="O28" s="5"/>
    </row>
    <row r="29" spans="2:15" ht="12.75">
      <c r="B29" s="3"/>
      <c r="C29" s="3"/>
      <c r="D29" s="29"/>
      <c r="E29" s="29"/>
      <c r="F29" s="5"/>
      <c r="G29" s="5"/>
      <c r="J29" s="5"/>
      <c r="N29" s="5"/>
      <c r="O29" s="5"/>
    </row>
    <row r="30" spans="1:15" ht="12.75">
      <c r="A30" s="1" t="s">
        <v>25</v>
      </c>
      <c r="B30" s="3">
        <v>5.7050032250000005</v>
      </c>
      <c r="C30" s="3">
        <v>5.332594522</v>
      </c>
      <c r="D30" s="29">
        <v>145.5188977020142</v>
      </c>
      <c r="E30" s="29">
        <v>115.22154561457378</v>
      </c>
      <c r="F30" s="5">
        <v>145.5188977020142</v>
      </c>
      <c r="G30" s="5">
        <v>115.22154561457378</v>
      </c>
      <c r="H30" s="16">
        <v>9.62335805959999</v>
      </c>
      <c r="I30" s="5">
        <v>9.482648829464264</v>
      </c>
      <c r="J30" s="5">
        <v>8</v>
      </c>
      <c r="K30" s="29">
        <v>159.97783566</v>
      </c>
      <c r="L30" s="5">
        <v>159.72468447208783</v>
      </c>
      <c r="O30" s="5"/>
    </row>
    <row r="31" spans="2:15" ht="12.75">
      <c r="B31" s="3"/>
      <c r="C31" s="3"/>
      <c r="D31" s="29"/>
      <c r="E31" s="29"/>
      <c r="F31" s="5"/>
      <c r="G31" s="5"/>
      <c r="J31" s="5"/>
      <c r="O31" s="5"/>
    </row>
    <row r="32" spans="1:15" ht="12.75">
      <c r="A32" s="1" t="s">
        <v>26</v>
      </c>
      <c r="B32" s="3">
        <v>6.976875</v>
      </c>
      <c r="C32" s="3">
        <v>6.889999399999999</v>
      </c>
      <c r="D32" s="29">
        <v>141.023648823191</v>
      </c>
      <c r="E32" s="29">
        <v>111.66221736292076</v>
      </c>
      <c r="F32" s="5">
        <v>141.023648823191</v>
      </c>
      <c r="G32" s="5">
        <v>111.66221736292076</v>
      </c>
      <c r="H32" s="16">
        <v>8.847561065205163</v>
      </c>
      <c r="I32" s="5">
        <v>8.807794447584365</v>
      </c>
      <c r="J32" s="5">
        <v>8.8</v>
      </c>
      <c r="K32" s="29">
        <v>188.57998560000001</v>
      </c>
      <c r="L32" s="5">
        <v>186.73295585121255</v>
      </c>
      <c r="N32" s="5"/>
      <c r="O32" s="5"/>
    </row>
    <row r="33" spans="2:15" ht="12.75">
      <c r="B33" s="3"/>
      <c r="C33" s="3"/>
      <c r="D33" s="29"/>
      <c r="E33" s="29"/>
      <c r="F33" s="5"/>
      <c r="G33" s="5"/>
      <c r="J33" s="5"/>
      <c r="N33" s="5"/>
      <c r="O33" s="5"/>
    </row>
    <row r="34" spans="1:15" ht="12.75">
      <c r="A34" s="1" t="s">
        <v>27</v>
      </c>
      <c r="B34" s="3">
        <v>6.997569444444444</v>
      </c>
      <c r="C34" s="3">
        <v>7.5</v>
      </c>
      <c r="D34" s="29">
        <v>150.5343568740543</v>
      </c>
      <c r="E34" s="29">
        <v>119.1927752410696</v>
      </c>
      <c r="F34" s="5">
        <v>150.5343568740543</v>
      </c>
      <c r="G34" s="5">
        <v>119.1927752410696</v>
      </c>
      <c r="H34" s="16">
        <v>11.772061429344527</v>
      </c>
      <c r="I34" s="5">
        <v>11.521837100557653</v>
      </c>
      <c r="J34" s="5">
        <v>8.8</v>
      </c>
      <c r="K34" s="29">
        <v>207</v>
      </c>
      <c r="L34" s="5">
        <v>204.54545454545456</v>
      </c>
      <c r="N34" s="5"/>
      <c r="O34" s="5"/>
    </row>
    <row r="35" spans="2:15" ht="12.75">
      <c r="B35" s="3"/>
      <c r="C35" s="3"/>
      <c r="D35" s="29"/>
      <c r="E35" s="29"/>
      <c r="F35" s="5"/>
      <c r="G35" s="5"/>
      <c r="J35" s="5"/>
      <c r="N35" s="5"/>
      <c r="O35" s="5"/>
    </row>
    <row r="36" spans="1:15" ht="12.75">
      <c r="A36" s="1" t="s">
        <v>28</v>
      </c>
      <c r="B36" s="5">
        <f>(B34/C34)*C36</f>
        <v>5.558869166666667</v>
      </c>
      <c r="C36" s="3">
        <v>5.958</v>
      </c>
      <c r="D36" s="29">
        <v>157.51350499405027</v>
      </c>
      <c r="E36" s="29">
        <v>124.7188494909287</v>
      </c>
      <c r="F36" s="5">
        <v>157.51350499405027</v>
      </c>
      <c r="G36" s="5">
        <v>124.7188494909287</v>
      </c>
      <c r="H36" s="16">
        <v>12.061886552629895</v>
      </c>
      <c r="I36" s="5">
        <v>11.957403196042371</v>
      </c>
      <c r="J36" s="5">
        <v>10.86666666</v>
      </c>
      <c r="K36" s="29">
        <v>160.34742870918367</v>
      </c>
      <c r="L36" s="5">
        <v>158.83482041121516</v>
      </c>
      <c r="N36" s="5"/>
      <c r="O36" s="5"/>
    </row>
    <row r="37" spans="2:15" ht="12.75">
      <c r="B37" s="5"/>
      <c r="C37" s="3"/>
      <c r="D37" s="29"/>
      <c r="E37" s="29"/>
      <c r="F37" s="5"/>
      <c r="G37" s="5"/>
      <c r="J37" s="5"/>
      <c r="N37" s="5"/>
      <c r="O37" s="5"/>
    </row>
    <row r="38" spans="1:15" ht="12.75">
      <c r="A38" s="1" t="s">
        <v>29</v>
      </c>
      <c r="B38" s="5">
        <f>(B36/C36)*C38</f>
        <v>5.167005277777778</v>
      </c>
      <c r="C38" s="3">
        <v>5.538</v>
      </c>
      <c r="D38" s="29">
        <v>111.78393880750794</v>
      </c>
      <c r="E38" s="29">
        <v>88.51027878633886</v>
      </c>
      <c r="F38" s="5">
        <v>111.78393880750794</v>
      </c>
      <c r="G38" s="5">
        <v>88.51027878633886</v>
      </c>
      <c r="H38" s="16">
        <v>11.070583389279358</v>
      </c>
      <c r="I38" s="5">
        <v>10.840482832490656</v>
      </c>
      <c r="J38" s="5">
        <v>9</v>
      </c>
      <c r="K38" s="29">
        <v>147.68</v>
      </c>
      <c r="L38" s="5">
        <v>147.68</v>
      </c>
      <c r="N38" s="5"/>
      <c r="O38" s="5"/>
    </row>
    <row r="39" spans="2:15" ht="12.75">
      <c r="B39" s="5"/>
      <c r="C39" s="3"/>
      <c r="D39" s="29"/>
      <c r="E39" s="29"/>
      <c r="F39" s="5"/>
      <c r="G39" s="5"/>
      <c r="J39" s="5"/>
      <c r="N39" s="5"/>
      <c r="O39" s="5"/>
    </row>
    <row r="40" spans="1:15" ht="12.75">
      <c r="A40" s="1" t="s">
        <v>32</v>
      </c>
      <c r="B40" s="5">
        <f>(B38/C38)*C40</f>
        <v>5.3731420109953705</v>
      </c>
      <c r="C40" s="3">
        <f>(C38+C42)/2</f>
        <v>5.7589375</v>
      </c>
      <c r="D40" s="29">
        <v>113.40746062638797</v>
      </c>
      <c r="E40" s="29">
        <v>89.7957798192934</v>
      </c>
      <c r="F40" s="5">
        <v>113.40746062638797</v>
      </c>
      <c r="G40" s="5">
        <v>89.7957798192934</v>
      </c>
      <c r="H40" s="16">
        <v>12.026480022943973</v>
      </c>
      <c r="I40" s="5">
        <v>11.89008022242575</v>
      </c>
      <c r="J40" s="5">
        <v>9.85</v>
      </c>
      <c r="K40" s="29">
        <v>140.45581621621622</v>
      </c>
      <c r="L40" s="5">
        <v>140.3192893401015</v>
      </c>
      <c r="N40" s="5"/>
      <c r="O40" s="5"/>
    </row>
    <row r="41" spans="2:15" ht="12.75">
      <c r="B41" s="5"/>
      <c r="C41" s="3"/>
      <c r="D41" s="29"/>
      <c r="E41" s="29"/>
      <c r="F41" s="5"/>
      <c r="G41" s="5"/>
      <c r="J41" s="5"/>
      <c r="N41" s="5"/>
      <c r="O41" s="5"/>
    </row>
    <row r="42" spans="1:15" ht="12.75">
      <c r="A42" s="1" t="s">
        <v>38</v>
      </c>
      <c r="B42" s="5">
        <f>(B40/C40)*C42</f>
        <v>5.579278744212963</v>
      </c>
      <c r="C42" s="3">
        <v>5.979875</v>
      </c>
      <c r="D42" s="29">
        <v>111.80960309939246</v>
      </c>
      <c r="E42" s="29">
        <v>88.53059971664231</v>
      </c>
      <c r="F42" s="5">
        <v>111.80960309939246</v>
      </c>
      <c r="G42" s="5">
        <v>88.53059971664231</v>
      </c>
      <c r="H42" s="16">
        <v>12.260457637837623</v>
      </c>
      <c r="I42" s="5">
        <v>12.187425698150221</v>
      </c>
      <c r="J42" s="5">
        <v>10</v>
      </c>
      <c r="K42" s="29">
        <v>140.54160000000002</v>
      </c>
      <c r="L42" s="5">
        <v>139.73221722551492</v>
      </c>
      <c r="N42" s="5"/>
      <c r="O42" s="5"/>
    </row>
    <row r="43" spans="2:15" ht="12.75">
      <c r="B43" s="5"/>
      <c r="C43" s="3"/>
      <c r="D43" s="29"/>
      <c r="E43" s="29"/>
      <c r="F43" s="5"/>
      <c r="G43" s="5"/>
      <c r="J43" s="5"/>
      <c r="N43" s="5"/>
      <c r="O43" s="5"/>
    </row>
    <row r="44" spans="1:15" ht="12.75">
      <c r="A44" s="1" t="s">
        <v>40</v>
      </c>
      <c r="B44" s="3">
        <v>5.235833333333333</v>
      </c>
      <c r="C44" s="3">
        <v>5.8434</v>
      </c>
      <c r="D44" s="29">
        <v>132.93898064513627</v>
      </c>
      <c r="E44" s="29">
        <v>105.26079474381905</v>
      </c>
      <c r="F44" s="5">
        <v>132.93898064513627</v>
      </c>
      <c r="G44" s="5">
        <v>105.26079474381905</v>
      </c>
      <c r="H44" s="16">
        <v>12.627911760015044</v>
      </c>
      <c r="I44" s="5">
        <v>12.495821015803017</v>
      </c>
      <c r="J44" s="5">
        <v>10</v>
      </c>
      <c r="K44" s="29">
        <v>140.2416</v>
      </c>
      <c r="L44" s="5">
        <v>139.90160754205036</v>
      </c>
      <c r="N44" s="5"/>
      <c r="O44" s="5"/>
    </row>
    <row r="45" spans="2:15" ht="12.75">
      <c r="B45" s="3"/>
      <c r="C45" s="3"/>
      <c r="D45" s="29"/>
      <c r="E45" s="29"/>
      <c r="F45" s="5"/>
      <c r="G45" s="5"/>
      <c r="J45" s="5"/>
      <c r="N45" s="5"/>
      <c r="O45" s="5"/>
    </row>
    <row r="46" spans="1:15" ht="12.75">
      <c r="A46" s="1" t="s">
        <v>41</v>
      </c>
      <c r="B46" s="3">
        <v>4.805</v>
      </c>
      <c r="C46" s="3">
        <v>5.853000000000001</v>
      </c>
      <c r="D46" s="29">
        <v>120.37032489024728</v>
      </c>
      <c r="E46" s="29">
        <v>95.30896054740198</v>
      </c>
      <c r="F46" s="5">
        <v>120.37032489024728</v>
      </c>
      <c r="G46" s="5">
        <v>95.30896054740198</v>
      </c>
      <c r="H46" s="16">
        <v>10.833315375470741</v>
      </c>
      <c r="I46" s="5">
        <v>10.469902461555925</v>
      </c>
      <c r="J46" s="5">
        <v>10</v>
      </c>
      <c r="K46" s="29">
        <v>140.47200000000004</v>
      </c>
      <c r="L46" s="5">
        <v>140.4307723676332</v>
      </c>
      <c r="N46" s="5"/>
      <c r="O46" s="5"/>
    </row>
    <row r="47" spans="2:15" ht="12.75">
      <c r="B47" s="3"/>
      <c r="C47" s="3"/>
      <c r="D47" s="29"/>
      <c r="E47" s="29"/>
      <c r="F47" s="5"/>
      <c r="G47" s="5"/>
      <c r="J47" s="5"/>
      <c r="N47" s="5"/>
      <c r="O47" s="5"/>
    </row>
    <row r="48" spans="1:15" ht="12.75">
      <c r="A48" s="1" t="s">
        <v>42</v>
      </c>
      <c r="B48" s="3">
        <v>4.9350000000000005</v>
      </c>
      <c r="C48" s="3">
        <v>6.0766</v>
      </c>
      <c r="D48" s="29">
        <v>135.61643602069873</v>
      </c>
      <c r="E48" s="29">
        <v>107.38079806681071</v>
      </c>
      <c r="F48" s="5">
        <v>135.61643602069873</v>
      </c>
      <c r="G48" s="5">
        <v>107.38079806681071</v>
      </c>
      <c r="H48" s="16">
        <v>11.787988405780574</v>
      </c>
      <c r="I48" s="5">
        <v>11.669904366340667</v>
      </c>
      <c r="J48" s="5">
        <v>10</v>
      </c>
      <c r="K48" s="29">
        <v>145.8384</v>
      </c>
      <c r="L48" s="5">
        <v>145.62004224143482</v>
      </c>
      <c r="N48" s="5"/>
      <c r="O48" s="5"/>
    </row>
    <row r="49" spans="2:15" ht="12.75">
      <c r="B49" s="3"/>
      <c r="C49" s="3"/>
      <c r="D49" s="29"/>
      <c r="E49" s="29"/>
      <c r="F49" s="5"/>
      <c r="G49" s="5"/>
      <c r="J49" s="5"/>
      <c r="N49" s="5"/>
      <c r="O49" s="5"/>
    </row>
    <row r="50" spans="1:15" ht="12.75">
      <c r="A50" s="1" t="s">
        <v>43</v>
      </c>
      <c r="B50" s="3">
        <v>4.870833333333334</v>
      </c>
      <c r="C50" s="3">
        <v>5.9968</v>
      </c>
      <c r="D50" s="29">
        <v>141.68048342238416</v>
      </c>
      <c r="E50" s="29">
        <v>112.1822975650615</v>
      </c>
      <c r="F50" s="5">
        <v>141.68048342238416</v>
      </c>
      <c r="G50" s="5">
        <v>112.1822975650615</v>
      </c>
      <c r="H50" s="16">
        <v>10.982691415666782</v>
      </c>
      <c r="I50" s="5">
        <v>10.737098281627572</v>
      </c>
      <c r="J50" s="5">
        <v>10</v>
      </c>
      <c r="K50" s="29">
        <v>143.9232</v>
      </c>
      <c r="L50" s="5">
        <v>143.90955438697304</v>
      </c>
      <c r="N50" s="5"/>
      <c r="O50" s="5"/>
    </row>
    <row r="51" spans="2:15" ht="12.75">
      <c r="B51" s="3"/>
      <c r="C51" s="3"/>
      <c r="D51" s="29"/>
      <c r="E51" s="29"/>
      <c r="F51" s="5"/>
      <c r="G51" s="5"/>
      <c r="J51" s="5"/>
      <c r="N51" s="5"/>
      <c r="O51" s="5"/>
    </row>
    <row r="52" spans="1:15" ht="12.75">
      <c r="A52" s="1" t="s">
        <v>44</v>
      </c>
      <c r="B52" s="3">
        <v>5.225833333333334</v>
      </c>
      <c r="C52" s="3">
        <v>6.0466</v>
      </c>
      <c r="D52" s="29">
        <v>148.74117683596117</v>
      </c>
      <c r="E52" s="29">
        <v>117.7729392004106</v>
      </c>
      <c r="F52" s="5">
        <v>148.74117683596117</v>
      </c>
      <c r="G52" s="5">
        <v>117.7729392004106</v>
      </c>
      <c r="H52" s="16">
        <v>10.185032667096309</v>
      </c>
      <c r="I52" s="5">
        <v>10.16180569327267</v>
      </c>
      <c r="J52" s="5">
        <v>10</v>
      </c>
      <c r="K52" s="29">
        <v>145.1184</v>
      </c>
      <c r="L52" s="5">
        <v>145.08470192680718</v>
      </c>
      <c r="N52" s="5"/>
      <c r="O52" s="5"/>
    </row>
    <row r="53" spans="2:15" ht="12.75">
      <c r="B53" s="3"/>
      <c r="C53" s="3"/>
      <c r="D53" s="29"/>
      <c r="E53" s="29"/>
      <c r="F53" s="5"/>
      <c r="G53" s="5"/>
      <c r="J53" s="5"/>
      <c r="N53" s="5"/>
      <c r="O53" s="5"/>
    </row>
    <row r="54" spans="1:15" ht="12.75">
      <c r="A54" s="1" t="s">
        <v>45</v>
      </c>
      <c r="B54" s="3">
        <v>5.432499999999999</v>
      </c>
      <c r="C54" s="3">
        <v>7.061200132000001</v>
      </c>
      <c r="D54" s="29">
        <v>155.9888000058856</v>
      </c>
      <c r="E54" s="29">
        <v>123.51159140887307</v>
      </c>
      <c r="F54" s="5">
        <v>155.9888000058856</v>
      </c>
      <c r="G54" s="5">
        <v>123.51159140887307</v>
      </c>
      <c r="H54" s="16">
        <v>9.7920170090207</v>
      </c>
      <c r="I54" s="5">
        <v>9.759971740012682</v>
      </c>
      <c r="J54" s="5">
        <v>10.8</v>
      </c>
      <c r="K54" s="29">
        <v>157.07345742545454</v>
      </c>
      <c r="L54" s="5">
        <v>156.87358199585174</v>
      </c>
      <c r="N54" s="5"/>
      <c r="O54" s="5"/>
    </row>
    <row r="55" spans="2:15" ht="12.75">
      <c r="B55" s="3"/>
      <c r="C55" s="3"/>
      <c r="D55" s="29"/>
      <c r="E55" s="29"/>
      <c r="F55" s="5"/>
      <c r="G55" s="5"/>
      <c r="J55" s="5"/>
      <c r="N55" s="5"/>
      <c r="O55" s="5"/>
    </row>
    <row r="56" spans="1:15" ht="12.75">
      <c r="A56" s="1" t="s">
        <v>46</v>
      </c>
      <c r="B56" s="3">
        <v>5.533333333333334</v>
      </c>
      <c r="C56" s="3">
        <v>7.181598679999999</v>
      </c>
      <c r="D56" s="29">
        <v>177.02232896202568</v>
      </c>
      <c r="E56" s="29">
        <v>140.16589373198508</v>
      </c>
      <c r="F56" s="5">
        <v>177.02232896202568</v>
      </c>
      <c r="G56" s="5">
        <v>140.16589373198508</v>
      </c>
      <c r="H56" s="16">
        <v>10.935372923558475</v>
      </c>
      <c r="I56" s="5">
        <v>10.869242719214142</v>
      </c>
      <c r="J56" s="5">
        <v>11</v>
      </c>
      <c r="K56" s="29">
        <v>156.68942574545457</v>
      </c>
      <c r="L56" s="5">
        <v>156.37743952526253</v>
      </c>
      <c r="N56" s="3">
        <v>6.666666666666667</v>
      </c>
      <c r="O56" s="5">
        <f>(C56*240)/N56</f>
        <v>258.53755247999993</v>
      </c>
    </row>
    <row r="57" spans="2:15" ht="12.75">
      <c r="B57" s="3"/>
      <c r="C57" s="3"/>
      <c r="D57" s="29"/>
      <c r="E57" s="29"/>
      <c r="F57" s="5"/>
      <c r="G57" s="5"/>
      <c r="J57" s="5"/>
      <c r="N57" s="3"/>
      <c r="O57" s="5"/>
    </row>
    <row r="58" spans="1:15" ht="12.75">
      <c r="A58" s="1" t="s">
        <v>47</v>
      </c>
      <c r="B58" s="3">
        <v>5.660833333333333</v>
      </c>
      <c r="C58" s="3">
        <v>8.008406828</v>
      </c>
      <c r="D58" s="29">
        <v>143.350093663908</v>
      </c>
      <c r="E58" s="29">
        <v>113.50429131048034</v>
      </c>
      <c r="F58" s="5">
        <v>143.350093663908</v>
      </c>
      <c r="G58" s="5">
        <v>113.50429131048034</v>
      </c>
      <c r="H58" s="16">
        <v>10.46109645116702</v>
      </c>
      <c r="I58" s="5">
        <v>9.781763869881422</v>
      </c>
      <c r="J58" s="5">
        <v>11</v>
      </c>
      <c r="K58" s="29">
        <v>174.72887624727272</v>
      </c>
      <c r="L58" s="5">
        <v>174.25784742331797</v>
      </c>
      <c r="N58" s="3">
        <v>7.733333333333334</v>
      </c>
      <c r="O58" s="5">
        <f>(C58*240)/N58</f>
        <v>248.53676362758617</v>
      </c>
    </row>
    <row r="59" spans="2:15" ht="12.75">
      <c r="B59" s="3"/>
      <c r="C59" s="3"/>
      <c r="D59" s="29"/>
      <c r="E59" s="29"/>
      <c r="F59" s="5"/>
      <c r="G59" s="5"/>
      <c r="J59" s="5"/>
      <c r="N59" s="3"/>
      <c r="O59" s="5"/>
    </row>
    <row r="60" spans="1:15" ht="12.75">
      <c r="A60" s="1" t="s">
        <v>48</v>
      </c>
      <c r="B60" s="3">
        <v>5.7</v>
      </c>
      <c r="C60" s="3">
        <v>7.719200000000001</v>
      </c>
      <c r="D60" s="29">
        <v>138.90443130524295</v>
      </c>
      <c r="E60" s="29">
        <v>109.98422555726901</v>
      </c>
      <c r="F60" s="5">
        <v>138.90443130524295</v>
      </c>
      <c r="G60" s="5">
        <v>109.98422555726901</v>
      </c>
      <c r="H60" s="16">
        <v>13.740982148211126</v>
      </c>
      <c r="I60" s="5">
        <v>13.33000944476596</v>
      </c>
      <c r="J60" s="5">
        <v>11</v>
      </c>
      <c r="K60" s="29">
        <v>168.4189090909091</v>
      </c>
      <c r="L60" s="5">
        <v>168.26773064371747</v>
      </c>
      <c r="N60" s="3">
        <v>8</v>
      </c>
      <c r="O60" s="5">
        <f>(C60*240)/N60</f>
        <v>231.57600000000002</v>
      </c>
    </row>
    <row r="61" spans="2:15" ht="12.75">
      <c r="B61" s="3"/>
      <c r="C61" s="3"/>
      <c r="D61" s="29"/>
      <c r="E61" s="29"/>
      <c r="F61" s="5"/>
      <c r="G61" s="5"/>
      <c r="J61" s="5"/>
      <c r="N61" s="3"/>
      <c r="O61" s="5"/>
    </row>
    <row r="62" spans="1:15" ht="12.75">
      <c r="A62" s="1" t="s">
        <v>49</v>
      </c>
      <c r="B62" s="3">
        <v>5.635</v>
      </c>
      <c r="C62" s="3">
        <v>6.828100000000001</v>
      </c>
      <c r="D62" s="29">
        <v>127.4344460288057</v>
      </c>
      <c r="E62" s="29">
        <v>100.90231624791055</v>
      </c>
      <c r="F62" s="5">
        <v>127.4344460288057</v>
      </c>
      <c r="G62" s="5">
        <v>100.90231624791055</v>
      </c>
      <c r="H62" s="16">
        <v>13.491423000371011</v>
      </c>
      <c r="I62" s="5">
        <v>13.313453401984122</v>
      </c>
      <c r="J62" s="5">
        <v>11</v>
      </c>
      <c r="K62" s="29">
        <v>148.97672727272726</v>
      </c>
      <c r="L62" s="5">
        <v>147.76083260530564</v>
      </c>
      <c r="N62" s="3">
        <v>8</v>
      </c>
      <c r="O62" s="5">
        <f>(C62*240)/N62</f>
        <v>204.84300000000002</v>
      </c>
    </row>
    <row r="63" spans="2:15" ht="12.75">
      <c r="B63" s="3"/>
      <c r="C63" s="3"/>
      <c r="D63" s="29"/>
      <c r="E63" s="29"/>
      <c r="F63" s="5"/>
      <c r="G63" s="5"/>
      <c r="J63" s="5"/>
      <c r="N63" s="3"/>
      <c r="O63" s="5"/>
    </row>
    <row r="64" spans="1:15" ht="12.75">
      <c r="A64" s="1" t="s">
        <v>50</v>
      </c>
      <c r="B64" s="3">
        <v>5.655833333333333</v>
      </c>
      <c r="C64" s="3">
        <v>7.8566</v>
      </c>
      <c r="D64" s="29">
        <v>148.84504217169288</v>
      </c>
      <c r="E64" s="29">
        <v>117.85517954656336</v>
      </c>
      <c r="F64" s="5">
        <v>148.84504217169288</v>
      </c>
      <c r="G64" s="5">
        <v>117.85517954656336</v>
      </c>
      <c r="H64" s="16">
        <v>12.921101462866858</v>
      </c>
      <c r="I64" s="5">
        <v>12.719598214217255</v>
      </c>
      <c r="J64" s="5">
        <v>11</v>
      </c>
      <c r="K64" s="29">
        <v>171.41672727272726</v>
      </c>
      <c r="L64" s="5">
        <v>171.17507075494794</v>
      </c>
      <c r="N64" s="3">
        <v>8</v>
      </c>
      <c r="O64" s="5">
        <f>(C64*240)/N64</f>
        <v>235.698</v>
      </c>
    </row>
    <row r="65" spans="2:15" ht="12.75">
      <c r="B65" s="3"/>
      <c r="C65" s="3"/>
      <c r="D65" s="29"/>
      <c r="E65" s="29"/>
      <c r="F65" s="5"/>
      <c r="G65" s="5"/>
      <c r="J65" s="5"/>
      <c r="N65" s="3"/>
      <c r="O65" s="5"/>
    </row>
    <row r="66" spans="1:15" ht="12.75">
      <c r="A66" s="1" t="s">
        <v>51</v>
      </c>
      <c r="B66" s="3">
        <v>5.206665291666667</v>
      </c>
      <c r="C66" s="3">
        <v>8</v>
      </c>
      <c r="D66" s="29">
        <v>112.03045023485336</v>
      </c>
      <c r="E66" s="29">
        <v>88.7054659965152</v>
      </c>
      <c r="F66" s="5">
        <v>112.03045023485336</v>
      </c>
      <c r="G66" s="5">
        <v>88.7054659965152</v>
      </c>
      <c r="H66" s="16">
        <v>12.729413396238705</v>
      </c>
      <c r="I66" s="5">
        <v>12.649258575251979</v>
      </c>
      <c r="J66" s="5">
        <v>11</v>
      </c>
      <c r="K66" s="29">
        <v>174.54545454545453</v>
      </c>
      <c r="L66" s="5">
        <v>174.54545454545453</v>
      </c>
      <c r="N66" s="3">
        <v>8</v>
      </c>
      <c r="O66" s="5">
        <f>(C66*240)/N66</f>
        <v>240</v>
      </c>
    </row>
    <row r="67" spans="2:15" ht="12.75">
      <c r="B67" s="3"/>
      <c r="C67" s="3"/>
      <c r="D67" s="29"/>
      <c r="E67" s="29"/>
      <c r="F67" s="5"/>
      <c r="G67" s="5"/>
      <c r="J67" s="5"/>
      <c r="N67" s="3"/>
      <c r="O67" s="5"/>
    </row>
    <row r="68" spans="1:15" ht="12.75">
      <c r="A68" s="1" t="s">
        <v>52</v>
      </c>
      <c r="B68" s="3">
        <v>4.89</v>
      </c>
      <c r="C68" s="3">
        <v>8.1875</v>
      </c>
      <c r="D68" s="29">
        <v>121.89994595644214</v>
      </c>
      <c r="E68" s="29">
        <v>96.52011116931288</v>
      </c>
      <c r="F68" s="5">
        <v>121.89994595644214</v>
      </c>
      <c r="G68" s="5">
        <v>96.52011116931288</v>
      </c>
      <c r="H68" s="16">
        <v>17.28523396690763</v>
      </c>
      <c r="I68" s="5">
        <v>17.138197659431317</v>
      </c>
      <c r="J68" s="5">
        <v>11</v>
      </c>
      <c r="K68" s="29">
        <v>178.63636363636363</v>
      </c>
      <c r="L68" s="5">
        <v>178.56158721410853</v>
      </c>
      <c r="N68" s="3">
        <v>8</v>
      </c>
      <c r="O68" s="5">
        <f>(C68*240)/N68</f>
        <v>245.625</v>
      </c>
    </row>
    <row r="69" spans="2:15" ht="12.75">
      <c r="B69" s="3"/>
      <c r="C69" s="3"/>
      <c r="D69" s="29"/>
      <c r="E69" s="29"/>
      <c r="F69" s="5"/>
      <c r="G69" s="5"/>
      <c r="J69" s="5"/>
      <c r="N69" s="3"/>
      <c r="O69" s="5"/>
    </row>
    <row r="70" spans="1:15" ht="12.75">
      <c r="A70" s="1" t="s">
        <v>53</v>
      </c>
      <c r="B70" s="3">
        <v>5.52</v>
      </c>
      <c r="C70" s="3">
        <v>8.690000000000001</v>
      </c>
      <c r="D70" s="29">
        <v>121.26445022956128</v>
      </c>
      <c r="E70" s="29">
        <v>96.01692703969823</v>
      </c>
      <c r="F70" s="5">
        <v>121.26445022956128</v>
      </c>
      <c r="G70" s="5">
        <v>96.01692703969823</v>
      </c>
      <c r="H70" s="16">
        <v>16.144872209411197</v>
      </c>
      <c r="I70" s="5">
        <v>16.10476903305085</v>
      </c>
      <c r="J70" s="5">
        <v>11</v>
      </c>
      <c r="K70" s="29">
        <v>189.6</v>
      </c>
      <c r="L70" s="5">
        <v>189.56843438874915</v>
      </c>
      <c r="N70" s="3">
        <v>8</v>
      </c>
      <c r="O70" s="5">
        <f>(C70*240)/N70</f>
        <v>260.70000000000005</v>
      </c>
    </row>
    <row r="71" spans="2:15" ht="12.75">
      <c r="B71" s="3"/>
      <c r="C71" s="3"/>
      <c r="D71" s="29"/>
      <c r="E71" s="29"/>
      <c r="F71" s="5"/>
      <c r="G71" s="5"/>
      <c r="J71" s="5"/>
      <c r="N71" s="3"/>
      <c r="O71" s="5"/>
    </row>
    <row r="72" spans="1:15" ht="12.75">
      <c r="A72" s="1" t="s">
        <v>54</v>
      </c>
      <c r="B72" s="3">
        <v>6.715000000000001</v>
      </c>
      <c r="C72" s="3">
        <v>9.0625</v>
      </c>
      <c r="D72" s="29">
        <v>148.03355795758347</v>
      </c>
      <c r="E72" s="29">
        <v>117.21264811684503</v>
      </c>
      <c r="F72" s="5">
        <v>148.03355795758347</v>
      </c>
      <c r="G72" s="5">
        <v>117.21264811684503</v>
      </c>
      <c r="H72" s="16">
        <v>17.334967650634503</v>
      </c>
      <c r="I72" s="5">
        <v>17.1881330198909</v>
      </c>
      <c r="J72" s="13">
        <v>11</v>
      </c>
      <c r="K72" s="29">
        <v>197.72727272727272</v>
      </c>
      <c r="L72" s="5">
        <v>197.5801858202077</v>
      </c>
      <c r="N72" s="3">
        <v>8</v>
      </c>
      <c r="O72" s="5">
        <f>(C72*240)/N72</f>
        <v>271.875</v>
      </c>
    </row>
    <row r="73" spans="2:15" ht="12.75">
      <c r="B73" s="3"/>
      <c r="C73" s="3"/>
      <c r="D73" s="29"/>
      <c r="E73" s="29"/>
      <c r="F73" s="5"/>
      <c r="G73" s="5"/>
      <c r="J73" s="13"/>
      <c r="N73" s="3"/>
      <c r="O73" s="5"/>
    </row>
    <row r="74" spans="1:15" ht="12.75">
      <c r="A74" s="1" t="s">
        <v>55</v>
      </c>
      <c r="B74" s="3">
        <v>8.459999999999999</v>
      </c>
      <c r="C74" s="3">
        <v>10.9976</v>
      </c>
      <c r="D74" s="29">
        <v>198.09702926576315</v>
      </c>
      <c r="E74" s="29">
        <v>156.85279543827082</v>
      </c>
      <c r="F74" s="5">
        <v>198.09702926576315</v>
      </c>
      <c r="G74" s="5">
        <v>156.85279543827082</v>
      </c>
      <c r="H74" s="16">
        <v>15.122584752523704</v>
      </c>
      <c r="I74" s="5">
        <v>14.70707231186271</v>
      </c>
      <c r="J74" s="13">
        <v>11</v>
      </c>
      <c r="K74" s="29">
        <v>239.94763636363638</v>
      </c>
      <c r="L74" s="5">
        <v>237.0682793661432</v>
      </c>
      <c r="N74" s="3">
        <v>8</v>
      </c>
      <c r="O74" s="5">
        <f>(C74*240)/N74</f>
        <v>329.928</v>
      </c>
    </row>
    <row r="75" spans="2:15" ht="12.75">
      <c r="B75" s="3"/>
      <c r="C75" s="3"/>
      <c r="D75" s="29"/>
      <c r="E75" s="29"/>
      <c r="F75" s="5"/>
      <c r="G75" s="5"/>
      <c r="J75" s="13"/>
      <c r="N75" s="3"/>
      <c r="O75" s="5"/>
    </row>
    <row r="76" spans="1:15" ht="12.75">
      <c r="A76" s="1" t="s">
        <v>56</v>
      </c>
      <c r="B76" s="3">
        <v>12.26</v>
      </c>
      <c r="C76" s="3">
        <v>16.9142</v>
      </c>
      <c r="D76" s="29">
        <v>233.02809534755247</v>
      </c>
      <c r="E76" s="29">
        <v>184.51113732696746</v>
      </c>
      <c r="F76" s="5">
        <v>233.02809534755247</v>
      </c>
      <c r="G76" s="5">
        <v>184.51113732696746</v>
      </c>
      <c r="H76" s="16">
        <v>14.68450046696218</v>
      </c>
      <c r="I76" s="5">
        <v>12.967804709949867</v>
      </c>
      <c r="J76" s="5"/>
      <c r="K76" s="5"/>
      <c r="L76" s="5"/>
      <c r="N76" s="3">
        <v>8.6</v>
      </c>
      <c r="O76" s="5">
        <f>(C76*240)/N76</f>
        <v>472.0241860465117</v>
      </c>
    </row>
    <row r="77" spans="2:15" ht="12.75">
      <c r="B77" s="3"/>
      <c r="C77" s="3"/>
      <c r="D77" s="29"/>
      <c r="E77" s="29"/>
      <c r="F77" s="5"/>
      <c r="G77" s="5"/>
      <c r="J77" s="5"/>
      <c r="N77" s="3"/>
      <c r="O77" s="5"/>
    </row>
    <row r="78" spans="1:15" ht="12.75">
      <c r="A78" s="1" t="s">
        <v>57</v>
      </c>
      <c r="B78" s="3">
        <v>12.85</v>
      </c>
      <c r="C78" s="3">
        <v>14.3667</v>
      </c>
      <c r="D78" s="29">
        <v>183.10354282658858</v>
      </c>
      <c r="E78" s="29">
        <v>144.98098559807755</v>
      </c>
      <c r="F78" s="5">
        <v>183.10354282658858</v>
      </c>
      <c r="G78" s="5">
        <v>144.98098559807755</v>
      </c>
      <c r="H78" s="16">
        <v>17.2947707651369</v>
      </c>
      <c r="I78" s="5">
        <v>17.202455199502403</v>
      </c>
      <c r="J78" s="5"/>
      <c r="N78" s="3">
        <v>8</v>
      </c>
      <c r="O78" s="5">
        <f>(C78*240)/N78</f>
        <v>431.001</v>
      </c>
    </row>
    <row r="79" spans="2:15" ht="12.75">
      <c r="B79" s="3"/>
      <c r="C79" s="3"/>
      <c r="D79" s="29"/>
      <c r="E79" s="29"/>
      <c r="F79" s="5"/>
      <c r="G79" s="5"/>
      <c r="J79" s="5"/>
      <c r="N79" s="3"/>
      <c r="O79" s="5"/>
    </row>
    <row r="80" spans="1:15" ht="12.75">
      <c r="A80" s="1" t="s">
        <v>58</v>
      </c>
      <c r="B80" s="3">
        <v>11.5</v>
      </c>
      <c r="C80" s="3">
        <v>14.666999999999998</v>
      </c>
      <c r="D80" s="29">
        <v>126.61726457075486</v>
      </c>
      <c r="E80" s="29">
        <v>100.25527375287325</v>
      </c>
      <c r="F80" s="5">
        <v>126.61726457075486</v>
      </c>
      <c r="G80" s="5">
        <v>100.25527375287325</v>
      </c>
      <c r="H80" s="16">
        <v>20.71523908097352</v>
      </c>
      <c r="I80" s="5">
        <v>18.721397131334783</v>
      </c>
      <c r="J80" s="5"/>
      <c r="N80" s="3">
        <v>8.133333333333331</v>
      </c>
      <c r="O80" s="5">
        <f>(C80*240)/N80</f>
        <v>432.79672131147544</v>
      </c>
    </row>
    <row r="81" spans="2:15" ht="12.75">
      <c r="B81" s="3"/>
      <c r="C81" s="3"/>
      <c r="D81" s="5"/>
      <c r="E81" s="5"/>
      <c r="F81" s="5"/>
      <c r="G81" s="5"/>
      <c r="J81" s="5"/>
      <c r="N81" s="3"/>
      <c r="O81" s="5"/>
    </row>
    <row r="82" spans="1:15" ht="12.75">
      <c r="A82" s="1" t="s">
        <v>60</v>
      </c>
      <c r="B82" s="3">
        <v>11.1</v>
      </c>
      <c r="C82" s="3">
        <v>14.666999999999998</v>
      </c>
      <c r="D82" s="3"/>
      <c r="E82" s="3"/>
      <c r="F82" s="3"/>
      <c r="G82" s="3"/>
      <c r="H82" s="16">
        <v>27.898109075734435</v>
      </c>
      <c r="I82" s="5">
        <v>27.800948092927307</v>
      </c>
      <c r="J82" s="5"/>
      <c r="N82" s="3">
        <v>8.166666666666666</v>
      </c>
      <c r="O82" s="5">
        <f>(C82*240)/N82</f>
        <v>431.03020408163263</v>
      </c>
    </row>
    <row r="83" spans="2:15" ht="12.75">
      <c r="B83" s="3"/>
      <c r="C83" s="3"/>
      <c r="D83" s="3"/>
      <c r="E83" s="3"/>
      <c r="F83" s="3"/>
      <c r="G83" s="3"/>
      <c r="H83" s="3"/>
      <c r="I83" s="5"/>
      <c r="J83" s="5"/>
      <c r="N83" s="3"/>
      <c r="O83" s="5"/>
    </row>
    <row r="84" spans="1:15" ht="12.75">
      <c r="A84" s="1" t="s">
        <v>61</v>
      </c>
      <c r="B84" s="3">
        <v>11.74</v>
      </c>
      <c r="C84" s="3">
        <v>14.130199999999999</v>
      </c>
      <c r="D84" s="3"/>
      <c r="E84" s="3"/>
      <c r="F84" s="3"/>
      <c r="G84" s="3"/>
      <c r="H84" s="3"/>
      <c r="I84" s="5"/>
      <c r="J84" s="5"/>
      <c r="N84" s="3">
        <v>8.166666666666666</v>
      </c>
      <c r="O84" s="5">
        <f>(C84*240)/N84</f>
        <v>415.25485714285713</v>
      </c>
    </row>
    <row r="85" spans="2:15" ht="12.75">
      <c r="B85" s="3"/>
      <c r="C85" s="3"/>
      <c r="D85" s="3"/>
      <c r="E85" s="3"/>
      <c r="F85" s="3"/>
      <c r="G85" s="3"/>
      <c r="H85" s="3"/>
      <c r="I85" s="5"/>
      <c r="J85" s="5"/>
      <c r="N85" s="3"/>
      <c r="O85" s="5"/>
    </row>
    <row r="86" spans="1:15" ht="12.75">
      <c r="A86" s="1" t="s">
        <v>62</v>
      </c>
      <c r="B86" s="3">
        <v>12.75</v>
      </c>
      <c r="C86" s="3">
        <v>13</v>
      </c>
      <c r="D86" s="3"/>
      <c r="E86" s="3"/>
      <c r="F86" s="3"/>
      <c r="G86" s="3"/>
      <c r="H86" s="3"/>
      <c r="I86" s="5"/>
      <c r="J86" s="5"/>
      <c r="N86" s="3">
        <v>8.966666666666665</v>
      </c>
      <c r="O86" s="5">
        <f>(C86*240)/N86</f>
        <v>347.95539033457254</v>
      </c>
    </row>
    <row r="87" spans="2:15" ht="12.75">
      <c r="B87" s="3"/>
      <c r="C87" s="3"/>
      <c r="D87" s="3"/>
      <c r="E87" s="3"/>
      <c r="F87" s="3"/>
      <c r="G87" s="3"/>
      <c r="H87" s="3"/>
      <c r="I87" s="5"/>
      <c r="J87" s="5"/>
      <c r="N87" s="3"/>
      <c r="O87" s="5"/>
    </row>
    <row r="88" spans="1:15" ht="12.75">
      <c r="A88" s="1" t="s">
        <v>63</v>
      </c>
      <c r="B88" s="3">
        <v>13.5</v>
      </c>
      <c r="C88" s="3">
        <v>13.13</v>
      </c>
      <c r="D88" s="3"/>
      <c r="E88" s="3"/>
      <c r="F88" s="3"/>
      <c r="G88" s="3"/>
      <c r="H88" s="3"/>
      <c r="I88" s="5"/>
      <c r="J88" s="5"/>
      <c r="N88" s="3">
        <v>10</v>
      </c>
      <c r="O88" s="5">
        <f>(C88*240)/N88</f>
        <v>315.12</v>
      </c>
    </row>
    <row r="89" spans="9:15" ht="12.75">
      <c r="I89" s="5"/>
      <c r="O89" s="5"/>
    </row>
    <row r="90" spans="9:15" ht="12.75">
      <c r="I90" s="5"/>
      <c r="O90" s="5"/>
    </row>
    <row r="91" spans="9:15" ht="12.75">
      <c r="I91" s="5"/>
      <c r="O91" s="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N9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1" max="1" width="8.140625" style="0" customWidth="1"/>
    <col min="2" max="2" width="15.28125" style="0" customWidth="1"/>
    <col min="3" max="3" width="13.421875" style="0" customWidth="1"/>
    <col min="4" max="4" width="14.57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6.7109375" style="0" customWidth="1"/>
    <col min="9" max="10" width="14.28125" style="0" customWidth="1"/>
    <col min="11" max="12" width="16.7109375" style="0" customWidth="1"/>
    <col min="13" max="13" width="16.57421875" style="0" customWidth="1"/>
    <col min="14" max="14" width="17.8515625" style="0" customWidth="1"/>
  </cols>
  <sheetData>
    <row r="1" spans="1:7" ht="12.75">
      <c r="A1" s="1" t="s">
        <v>139</v>
      </c>
      <c r="C1" s="2" t="s">
        <v>184</v>
      </c>
      <c r="D1" s="2"/>
      <c r="E1" s="2"/>
      <c r="G1" s="4"/>
    </row>
    <row r="2" spans="3:14" ht="12.75">
      <c r="C2" s="17" t="s">
        <v>84</v>
      </c>
      <c r="D2" s="2"/>
      <c r="E2" s="2"/>
      <c r="F2" s="3"/>
      <c r="G2" s="4"/>
      <c r="H2" s="3"/>
      <c r="N2" s="5"/>
    </row>
    <row r="3" spans="1:14" ht="12.75">
      <c r="A3" s="1"/>
      <c r="B3" s="16"/>
      <c r="C3" s="20" t="s">
        <v>185</v>
      </c>
      <c r="D3" s="2"/>
      <c r="E3" s="2"/>
      <c r="F3" s="3"/>
      <c r="G3" s="4"/>
      <c r="H3" s="3"/>
      <c r="I3" s="5"/>
      <c r="N3" s="5"/>
    </row>
    <row r="4" spans="1:14" ht="12.75">
      <c r="A4" s="1"/>
      <c r="B4" s="16"/>
      <c r="C4" s="20" t="s">
        <v>156</v>
      </c>
      <c r="D4" s="2"/>
      <c r="E4" s="2"/>
      <c r="F4" s="3"/>
      <c r="G4" s="4"/>
      <c r="H4" s="3"/>
      <c r="I4" s="5"/>
      <c r="N4" s="5"/>
    </row>
    <row r="5" spans="1:14" ht="12.75">
      <c r="A5" s="1"/>
      <c r="B5" s="16"/>
      <c r="H5" s="3"/>
      <c r="I5" s="5"/>
      <c r="N5" s="5"/>
    </row>
    <row r="6" spans="7:14" ht="12.75">
      <c r="G6" s="4"/>
      <c r="H6" s="3"/>
      <c r="N6" s="5"/>
    </row>
    <row r="7" spans="1:14" ht="12.75">
      <c r="A7" s="1"/>
      <c r="B7" s="16"/>
      <c r="C7" s="16"/>
      <c r="D7" s="2"/>
      <c r="F7" s="3"/>
      <c r="H7" s="4" t="s">
        <v>221</v>
      </c>
      <c r="I7" s="5"/>
      <c r="M7" s="2"/>
      <c r="N7" s="6"/>
    </row>
    <row r="8" spans="1:14" ht="12.75">
      <c r="A8" s="1"/>
      <c r="B8" s="16"/>
      <c r="C8" s="17" t="s">
        <v>117</v>
      </c>
      <c r="D8" s="2" t="s">
        <v>126</v>
      </c>
      <c r="E8" s="2" t="s">
        <v>117</v>
      </c>
      <c r="F8" s="4" t="s">
        <v>223</v>
      </c>
      <c r="G8" s="4" t="s">
        <v>221</v>
      </c>
      <c r="H8" s="4" t="s">
        <v>117</v>
      </c>
      <c r="I8" s="5"/>
      <c r="J8" s="2" t="s">
        <v>211</v>
      </c>
      <c r="K8" s="6" t="s">
        <v>203</v>
      </c>
      <c r="M8" s="4" t="s">
        <v>221</v>
      </c>
      <c r="N8" s="4" t="s">
        <v>221</v>
      </c>
    </row>
    <row r="9" spans="1:14" ht="12.75">
      <c r="A9" s="1" t="s">
        <v>233</v>
      </c>
      <c r="B9" s="17" t="s">
        <v>204</v>
      </c>
      <c r="C9" s="17" t="s">
        <v>182</v>
      </c>
      <c r="D9" s="2" t="s">
        <v>161</v>
      </c>
      <c r="E9" s="2" t="s">
        <v>201</v>
      </c>
      <c r="F9" s="4" t="s">
        <v>204</v>
      </c>
      <c r="G9" s="4" t="s">
        <v>117</v>
      </c>
      <c r="H9" s="17" t="s">
        <v>201</v>
      </c>
      <c r="I9" s="2" t="s">
        <v>211</v>
      </c>
      <c r="J9" s="2" t="s">
        <v>204</v>
      </c>
      <c r="K9" s="6" t="s">
        <v>211</v>
      </c>
      <c r="L9" s="2" t="s">
        <v>222</v>
      </c>
      <c r="M9" s="4" t="s">
        <v>213</v>
      </c>
      <c r="N9" s="4" t="s">
        <v>213</v>
      </c>
    </row>
    <row r="10" spans="1:14" ht="12.75">
      <c r="A10" s="1" t="s">
        <v>121</v>
      </c>
      <c r="B10" s="17" t="s">
        <v>117</v>
      </c>
      <c r="C10" s="17"/>
      <c r="E10" s="2" t="s">
        <v>161</v>
      </c>
      <c r="F10" s="4" t="s">
        <v>117</v>
      </c>
      <c r="G10" s="17" t="s">
        <v>182</v>
      </c>
      <c r="H10" s="17" t="s">
        <v>161</v>
      </c>
      <c r="I10" s="2" t="s">
        <v>204</v>
      </c>
      <c r="J10" s="2" t="s">
        <v>181</v>
      </c>
      <c r="K10" s="6" t="s">
        <v>204</v>
      </c>
      <c r="L10" s="2" t="s">
        <v>211</v>
      </c>
      <c r="M10" s="17" t="s">
        <v>182</v>
      </c>
      <c r="N10" s="4" t="s">
        <v>202</v>
      </c>
    </row>
    <row r="11" spans="1:14" ht="12.75">
      <c r="A11" s="1"/>
      <c r="B11" s="17" t="s">
        <v>164</v>
      </c>
      <c r="C11" s="2" t="s">
        <v>12</v>
      </c>
      <c r="D11" s="2" t="s">
        <v>12</v>
      </c>
      <c r="E11" s="2" t="s">
        <v>12</v>
      </c>
      <c r="F11" s="4" t="s">
        <v>165</v>
      </c>
      <c r="G11" s="2" t="s">
        <v>12</v>
      </c>
      <c r="H11" s="2" t="s">
        <v>12</v>
      </c>
      <c r="I11" s="6" t="s">
        <v>19</v>
      </c>
      <c r="J11" s="2" t="s">
        <v>12</v>
      </c>
      <c r="K11" s="2" t="s">
        <v>12</v>
      </c>
      <c r="L11" s="2" t="s">
        <v>204</v>
      </c>
      <c r="M11" s="2" t="s">
        <v>12</v>
      </c>
      <c r="N11" s="2" t="s">
        <v>12</v>
      </c>
    </row>
    <row r="12" spans="1:14" ht="12.75">
      <c r="A12" s="1"/>
      <c r="B12" s="17" t="s">
        <v>0</v>
      </c>
      <c r="C12" s="5">
        <v>7.91244</v>
      </c>
      <c r="D12" s="5">
        <v>126.29486692427108</v>
      </c>
      <c r="E12" s="2" t="s">
        <v>145</v>
      </c>
      <c r="F12" s="17" t="s">
        <v>0</v>
      </c>
      <c r="G12" s="5">
        <v>7.63160102</v>
      </c>
      <c r="H12" s="2" t="s">
        <v>145</v>
      </c>
      <c r="I12" s="6" t="s">
        <v>124</v>
      </c>
      <c r="J12" s="5">
        <v>4.296166906666666</v>
      </c>
      <c r="K12" s="2" t="s">
        <v>145</v>
      </c>
      <c r="L12" s="17" t="s">
        <v>0</v>
      </c>
      <c r="M12" s="5">
        <v>5.381499725</v>
      </c>
      <c r="N12" s="2" t="s">
        <v>145</v>
      </c>
    </row>
    <row r="13" spans="1:14" ht="12.75">
      <c r="A13" s="1"/>
      <c r="B13" s="16"/>
      <c r="C13" s="2"/>
      <c r="F13" s="3"/>
      <c r="G13" s="3"/>
      <c r="H13" s="3"/>
      <c r="I13" s="5"/>
      <c r="N13" s="5"/>
    </row>
    <row r="14" spans="1:14" ht="12.75">
      <c r="A14" s="1">
        <v>1330</v>
      </c>
      <c r="B14" s="16">
        <v>1.4083</v>
      </c>
      <c r="C14" s="5">
        <v>17.798555186516424</v>
      </c>
      <c r="F14" s="3"/>
      <c r="G14" s="3"/>
      <c r="H14" s="3"/>
      <c r="I14" s="5"/>
      <c r="N14" s="5"/>
    </row>
    <row r="16" spans="1:14" ht="12.75">
      <c r="A16" s="1" t="s">
        <v>3</v>
      </c>
      <c r="B16" s="16">
        <v>2.7466</v>
      </c>
      <c r="C16" s="16">
        <v>34.712427519197625</v>
      </c>
      <c r="F16" s="3"/>
      <c r="G16" s="3"/>
      <c r="H16" s="3"/>
      <c r="I16" s="16">
        <v>1.55</v>
      </c>
      <c r="J16" s="5">
        <v>36.078672772111204</v>
      </c>
      <c r="K16" s="11"/>
      <c r="N16" s="5"/>
    </row>
    <row r="18" spans="1:14" ht="12.75">
      <c r="A18" s="1" t="s">
        <v>7</v>
      </c>
      <c r="B18" s="16">
        <v>2.7879366755127757</v>
      </c>
      <c r="C18" s="16">
        <v>35.23485392006481</v>
      </c>
      <c r="F18" s="3"/>
      <c r="G18" s="3"/>
      <c r="H18" s="3"/>
      <c r="I18" s="5"/>
      <c r="N18" s="5"/>
    </row>
    <row r="20" spans="1:14" ht="12.75">
      <c r="A20" s="1" t="s">
        <v>8</v>
      </c>
      <c r="B20" s="16">
        <v>3.5120987338487426</v>
      </c>
      <c r="C20" s="16">
        <v>44.38705044017702</v>
      </c>
      <c r="F20" s="3"/>
      <c r="G20" s="3"/>
      <c r="H20" s="3"/>
      <c r="I20" s="5"/>
      <c r="N20" s="5"/>
    </row>
    <row r="22" spans="1:14" ht="12.75">
      <c r="A22" s="1" t="s">
        <v>9</v>
      </c>
      <c r="B22" s="16">
        <v>2.8743091030159262</v>
      </c>
      <c r="C22" s="16">
        <v>36.32645685801</v>
      </c>
      <c r="D22" s="16">
        <v>50.57072475256605</v>
      </c>
      <c r="E22" s="5">
        <v>68.67623308404599</v>
      </c>
      <c r="F22" s="3"/>
      <c r="G22" s="3"/>
      <c r="H22" s="3"/>
      <c r="I22" s="16">
        <v>1.7416666666666665</v>
      </c>
      <c r="J22" s="5">
        <v>40.540014028877636</v>
      </c>
      <c r="K22" s="11"/>
      <c r="N22" s="5"/>
    </row>
    <row r="24" spans="1:14" ht="12.75">
      <c r="A24" s="1" t="s">
        <v>10</v>
      </c>
      <c r="B24" s="16">
        <v>3.7487473618020672</v>
      </c>
      <c r="C24" s="16">
        <v>47.37789306209042</v>
      </c>
      <c r="D24" s="16">
        <v>60.646274546006865</v>
      </c>
      <c r="E24" s="5">
        <v>77.36175121524653</v>
      </c>
      <c r="F24" s="5"/>
      <c r="G24" s="5"/>
      <c r="H24" s="5"/>
      <c r="I24" s="16">
        <v>3.375</v>
      </c>
      <c r="J24" s="5">
        <v>78.5584003908873</v>
      </c>
      <c r="K24" s="5">
        <v>129.5354100131775</v>
      </c>
      <c r="N24" s="5"/>
    </row>
    <row r="26" spans="1:14" ht="12.75">
      <c r="A26" s="1" t="s">
        <v>11</v>
      </c>
      <c r="B26" s="16">
        <v>4.329960633663951</v>
      </c>
      <c r="C26" s="16">
        <v>54.723456148343004</v>
      </c>
      <c r="D26" s="16">
        <v>87.5396222744308</v>
      </c>
      <c r="E26" s="5">
        <v>62.28710534832383</v>
      </c>
      <c r="F26" s="5"/>
      <c r="G26" s="5"/>
      <c r="H26" s="5"/>
      <c r="I26" s="16">
        <v>2.944162991666667</v>
      </c>
      <c r="J26" s="5">
        <v>68.52999558974298</v>
      </c>
      <c r="K26" s="5">
        <v>78.28454568253228</v>
      </c>
      <c r="N26" s="5"/>
    </row>
    <row r="28" spans="1:14" ht="12.75">
      <c r="A28" s="1" t="s">
        <v>23</v>
      </c>
      <c r="B28" s="16">
        <v>4.857406024</v>
      </c>
      <c r="C28" s="16">
        <v>61.38948319355344</v>
      </c>
      <c r="D28" s="16">
        <v>94.42546949522246</v>
      </c>
      <c r="E28" s="5">
        <v>64.8582398564305</v>
      </c>
      <c r="F28" s="3"/>
      <c r="G28" s="3"/>
      <c r="H28" s="3"/>
      <c r="I28" s="16">
        <v>3.4491666666666667</v>
      </c>
      <c r="J28" s="5">
        <v>80.28474548589692</v>
      </c>
      <c r="K28" s="5">
        <v>85.02445994187934</v>
      </c>
      <c r="N28" s="5"/>
    </row>
    <row r="30" spans="1:14" ht="12.75">
      <c r="A30" s="1" t="s">
        <v>24</v>
      </c>
      <c r="B30" s="16">
        <v>5.377</v>
      </c>
      <c r="C30" s="16">
        <v>67.95628150102877</v>
      </c>
      <c r="D30" s="16">
        <v>107.4005183268429</v>
      </c>
      <c r="E30" s="5">
        <v>63.06576900882153</v>
      </c>
      <c r="F30" s="3"/>
      <c r="G30" s="3"/>
      <c r="H30" s="3"/>
      <c r="I30" s="16">
        <v>4.469166666666667</v>
      </c>
      <c r="J30" s="5">
        <v>104.02683982625398</v>
      </c>
      <c r="K30" s="5">
        <v>96.85878750573428</v>
      </c>
      <c r="N30" s="5"/>
    </row>
    <row r="32" spans="1:14" ht="12.75">
      <c r="A32" s="1" t="s">
        <v>25</v>
      </c>
      <c r="B32" s="16">
        <v>5.332594522</v>
      </c>
      <c r="C32" s="16">
        <v>67.3950705724151</v>
      </c>
      <c r="D32" s="16">
        <v>115.22154561457378</v>
      </c>
      <c r="E32" s="5">
        <v>58.577549384998</v>
      </c>
      <c r="F32" s="3"/>
      <c r="G32" s="3"/>
      <c r="H32" s="3"/>
      <c r="I32" s="16">
        <v>5.7050032250000005</v>
      </c>
      <c r="J32" s="5">
        <v>132.79286743136393</v>
      </c>
      <c r="K32" s="5">
        <v>115.25003134011737</v>
      </c>
      <c r="N32" s="5"/>
    </row>
    <row r="34" spans="1:14" ht="12.75">
      <c r="A34" s="1" t="s">
        <v>26</v>
      </c>
      <c r="B34" s="16">
        <v>6.889999400000001</v>
      </c>
      <c r="C34" s="16">
        <v>87.07806188735712</v>
      </c>
      <c r="D34" s="16">
        <v>111.66221736292076</v>
      </c>
      <c r="E34" s="5">
        <v>76.62769445634858</v>
      </c>
      <c r="F34" s="3"/>
      <c r="G34" s="3"/>
      <c r="H34" s="3"/>
      <c r="I34" s="16">
        <v>6.976875</v>
      </c>
      <c r="J34" s="5">
        <v>162.3976710302731</v>
      </c>
      <c r="K34" s="5">
        <v>145.4365450244049</v>
      </c>
      <c r="N34" s="5"/>
    </row>
    <row r="36" spans="1:14" ht="12.75">
      <c r="A36" s="1" t="s">
        <v>27</v>
      </c>
      <c r="B36" s="16">
        <v>7.5</v>
      </c>
      <c r="C36" s="16">
        <v>94.78744862520284</v>
      </c>
      <c r="D36" s="16">
        <v>119.1927752410696</v>
      </c>
      <c r="E36" s="5">
        <v>83.84582157812369</v>
      </c>
      <c r="F36" s="3"/>
      <c r="G36" s="3"/>
      <c r="H36" s="3"/>
      <c r="I36" s="16">
        <v>6.997569444444444</v>
      </c>
      <c r="J36" s="5">
        <v>162.87936657176456</v>
      </c>
      <c r="K36" s="5">
        <v>136.65204643682304</v>
      </c>
      <c r="N36" s="5"/>
    </row>
    <row r="38" spans="1:14" ht="12.75">
      <c r="A38" s="1" t="s">
        <v>28</v>
      </c>
      <c r="B38" s="16">
        <v>7.191599999999999</v>
      </c>
      <c r="C38" s="16">
        <v>90.8897887377345</v>
      </c>
      <c r="D38" s="16">
        <v>124.7188494909287</v>
      </c>
      <c r="E38" s="5">
        <v>72.09624637091781</v>
      </c>
      <c r="F38" s="3"/>
      <c r="G38" s="3"/>
      <c r="H38" s="3"/>
      <c r="I38" s="5"/>
      <c r="K38" s="5"/>
      <c r="N38" s="5"/>
    </row>
    <row r="40" spans="1:14" ht="12.75">
      <c r="A40" s="1" t="s">
        <v>29</v>
      </c>
      <c r="B40" s="16">
        <v>5.538</v>
      </c>
      <c r="C40" s="16">
        <v>69.99105206484978</v>
      </c>
      <c r="D40" s="16">
        <v>88.51027878633886</v>
      </c>
      <c r="E40" s="5">
        <v>79.07675020864647</v>
      </c>
      <c r="F40" s="3"/>
      <c r="G40" s="3"/>
      <c r="H40" s="3"/>
      <c r="I40" s="16">
        <v>7.758333333333334</v>
      </c>
      <c r="J40" s="5">
        <v>180.58733521954588</v>
      </c>
      <c r="K40" s="5">
        <v>204.02978919033603</v>
      </c>
      <c r="N40" s="5"/>
    </row>
    <row r="42" spans="1:14" ht="12.75">
      <c r="A42" s="1" t="s">
        <v>32</v>
      </c>
      <c r="B42" s="16">
        <v>5.7589375</v>
      </c>
      <c r="C42" s="16">
        <v>72.78333232226721</v>
      </c>
      <c r="D42" s="16">
        <v>89.7957798192934</v>
      </c>
      <c r="E42" s="5">
        <v>81.05429060111474</v>
      </c>
      <c r="F42" s="3"/>
      <c r="G42" s="3"/>
      <c r="H42" s="3"/>
      <c r="I42" s="5"/>
      <c r="K42" s="5"/>
      <c r="N42" s="5"/>
    </row>
    <row r="44" spans="1:14" ht="12.75">
      <c r="A44" s="1" t="s">
        <v>38</v>
      </c>
      <c r="B44" s="16">
        <v>5.8559</v>
      </c>
      <c r="C44" s="16">
        <v>74.00877605391005</v>
      </c>
      <c r="D44" s="16">
        <v>88.53059971664231</v>
      </c>
      <c r="E44" s="5">
        <v>83.1053196138165</v>
      </c>
      <c r="F44" s="3"/>
      <c r="G44" s="3"/>
      <c r="H44" s="3"/>
      <c r="I44" s="5"/>
      <c r="K44" s="5"/>
      <c r="N44" s="5"/>
    </row>
    <row r="46" spans="1:14" ht="12.75">
      <c r="A46" s="1" t="s">
        <v>40</v>
      </c>
      <c r="B46" s="16">
        <v>5.8434</v>
      </c>
      <c r="C46" s="16">
        <v>73.85079697286804</v>
      </c>
      <c r="D46" s="16">
        <v>105.26079474381905</v>
      </c>
      <c r="E46" s="5">
        <v>69.63164639543885</v>
      </c>
      <c r="F46" s="16">
        <v>5.8</v>
      </c>
      <c r="G46" s="16">
        <v>75.99978018767025</v>
      </c>
      <c r="H46" s="5">
        <v>71.72823929974408</v>
      </c>
      <c r="I46" s="16">
        <v>4</v>
      </c>
      <c r="J46" s="5">
        <v>93.10625231512569</v>
      </c>
      <c r="K46" s="5">
        <v>88.45292546168328</v>
      </c>
      <c r="L46" s="16">
        <v>5.144791666666666</v>
      </c>
      <c r="M46" s="16">
        <v>95.60144810128493</v>
      </c>
      <c r="N46" s="5">
        <v>85.62011074571882</v>
      </c>
    </row>
    <row r="48" spans="1:14" ht="12.75">
      <c r="A48" s="1" t="s">
        <v>41</v>
      </c>
      <c r="B48" s="16">
        <v>5.853000000000001</v>
      </c>
      <c r="C48" s="16">
        <v>73.97212490710831</v>
      </c>
      <c r="D48" s="16">
        <v>95.30896054740198</v>
      </c>
      <c r="E48" s="5">
        <v>77.61243787030105</v>
      </c>
      <c r="F48" s="16">
        <v>5.6812</v>
      </c>
      <c r="G48" s="16">
        <v>74.44309503486072</v>
      </c>
      <c r="H48" s="5">
        <v>78.19804459943362</v>
      </c>
      <c r="I48" s="16">
        <v>4.064583333333333</v>
      </c>
      <c r="J48" s="16">
        <v>94.60953034729698</v>
      </c>
      <c r="K48" s="5">
        <v>99.26614434142618</v>
      </c>
      <c r="L48" s="16">
        <v>4.805</v>
      </c>
      <c r="M48" s="16">
        <v>89.28737797157464</v>
      </c>
      <c r="N48" s="5">
        <v>93.64027238389967</v>
      </c>
    </row>
    <row r="50" spans="1:14" ht="12.75">
      <c r="A50" s="1" t="s">
        <v>42</v>
      </c>
      <c r="B50" s="16">
        <v>6.076600000000001</v>
      </c>
      <c r="C50" s="16">
        <v>76.79805470878767</v>
      </c>
      <c r="D50" s="16">
        <v>107.38079806681071</v>
      </c>
      <c r="E50" s="5">
        <v>71.40867201051829</v>
      </c>
      <c r="F50" s="16">
        <v>5.590000000000001</v>
      </c>
      <c r="G50" s="16">
        <v>73.2480640084615</v>
      </c>
      <c r="H50" s="5">
        <v>68.33991454570308</v>
      </c>
      <c r="I50" s="16">
        <v>4.0874999999999995</v>
      </c>
      <c r="J50" s="5">
        <v>95.14295158451904</v>
      </c>
      <c r="K50" s="5">
        <v>88.60331949230115</v>
      </c>
      <c r="L50" s="16">
        <v>4.9350000000000005</v>
      </c>
      <c r="M50" s="16">
        <v>91.70306145467657</v>
      </c>
      <c r="N50" s="5">
        <v>85.63285651542449</v>
      </c>
    </row>
    <row r="52" spans="1:14" ht="12.75">
      <c r="A52" s="1" t="s">
        <v>43</v>
      </c>
      <c r="B52" s="16">
        <v>5.9967999999999995</v>
      </c>
      <c r="C52" s="16">
        <v>75.78951625541552</v>
      </c>
      <c r="D52" s="16">
        <v>112.1822975650615</v>
      </c>
      <c r="E52" s="5">
        <v>67.5826029298048</v>
      </c>
      <c r="F52" s="16">
        <v>5.53</v>
      </c>
      <c r="G52" s="16">
        <v>72.46185938583042</v>
      </c>
      <c r="H52" s="5">
        <v>64.48880593429867</v>
      </c>
      <c r="I52" s="5"/>
      <c r="K52" s="5"/>
      <c r="L52" s="16">
        <v>4.870833333333334</v>
      </c>
      <c r="M52" s="16">
        <v>90.5107048636583</v>
      </c>
      <c r="N52" s="5">
        <v>80.58662687844077</v>
      </c>
    </row>
    <row r="54" spans="1:14" ht="12.75">
      <c r="A54" s="1" t="s">
        <v>44</v>
      </c>
      <c r="B54" s="16">
        <v>6.0466</v>
      </c>
      <c r="C54" s="16">
        <v>76.41890491428687</v>
      </c>
      <c r="D54" s="16">
        <v>117.7729392004106</v>
      </c>
      <c r="E54" s="5">
        <v>64.91014634811067</v>
      </c>
      <c r="F54" s="16">
        <v>5.4898</v>
      </c>
      <c r="G54" s="16">
        <v>71.9351022886676</v>
      </c>
      <c r="H54" s="5">
        <v>61.00035808046872</v>
      </c>
      <c r="I54" s="16">
        <v>4.173333333333333</v>
      </c>
      <c r="J54" s="16">
        <v>97.14085658211445</v>
      </c>
      <c r="K54" s="5">
        <v>82.4814743026943</v>
      </c>
      <c r="L54" s="16">
        <v>5.225833333333334</v>
      </c>
      <c r="M54" s="16">
        <v>97.10737899059045</v>
      </c>
      <c r="N54" s="5">
        <v>82.3040089789109</v>
      </c>
    </row>
    <row r="56" spans="1:14" ht="12.75">
      <c r="A56" s="1" t="s">
        <v>45</v>
      </c>
      <c r="B56" s="16">
        <v>7.061200132000001</v>
      </c>
      <c r="C56" s="16">
        <v>89.24175263256342</v>
      </c>
      <c r="D56" s="16">
        <v>123.51159140887307</v>
      </c>
      <c r="E56" s="5">
        <v>72.28751828295863</v>
      </c>
      <c r="F56" s="16">
        <v>6.188599999999999</v>
      </c>
      <c r="G56" s="16">
        <v>81.09176546024415</v>
      </c>
      <c r="H56" s="5">
        <v>65.56481118721993</v>
      </c>
      <c r="I56" s="16">
        <v>4.3975</v>
      </c>
      <c r="J56" s="16">
        <v>102.3586861389413</v>
      </c>
      <c r="K56" s="5">
        <v>82.87374891000542</v>
      </c>
      <c r="L56" s="16">
        <v>5.4325</v>
      </c>
      <c r="M56" s="16">
        <v>100.94769632270119</v>
      </c>
      <c r="N56" s="5">
        <v>81.72811675316079</v>
      </c>
    </row>
    <row r="58" spans="1:14" ht="12.75">
      <c r="A58" s="1" t="s">
        <v>46</v>
      </c>
      <c r="B58" s="16">
        <v>7.181598679999999</v>
      </c>
      <c r="C58" s="16">
        <v>90.76338879030993</v>
      </c>
      <c r="D58" s="16">
        <v>140.16589373198508</v>
      </c>
      <c r="E58" s="5">
        <v>65.0550781549537</v>
      </c>
      <c r="F58" s="16">
        <v>6.764</v>
      </c>
      <c r="G58" s="16">
        <v>88.63146779127612</v>
      </c>
      <c r="H58" s="5">
        <v>63.55606806429302</v>
      </c>
      <c r="I58" s="16">
        <v>4.556666666666667</v>
      </c>
      <c r="J58" s="16">
        <v>106.06353909564731</v>
      </c>
      <c r="K58" s="5">
        <v>75.67000521428862</v>
      </c>
      <c r="L58" s="16">
        <v>5.533333333333334</v>
      </c>
      <c r="M58" s="16">
        <v>102.82139953715846</v>
      </c>
      <c r="N58" s="5">
        <v>73.43172017971091</v>
      </c>
    </row>
    <row r="60" spans="1:14" ht="12.75">
      <c r="A60" s="1" t="s">
        <v>47</v>
      </c>
      <c r="B60" s="16">
        <v>8.008406828</v>
      </c>
      <c r="C60" s="16">
        <v>101.21286010383649</v>
      </c>
      <c r="D60" s="16">
        <v>113.50429131048034</v>
      </c>
      <c r="E60" s="5">
        <v>88.65321405944272</v>
      </c>
      <c r="F60" s="16">
        <v>6.992400000000001</v>
      </c>
      <c r="G60" s="16">
        <v>91.62428672142508</v>
      </c>
      <c r="H60" s="5">
        <v>80.67545285129529</v>
      </c>
      <c r="I60" s="16">
        <v>4.620833333333333</v>
      </c>
      <c r="J60" s="16">
        <v>107.55711855986915</v>
      </c>
      <c r="K60" s="5">
        <v>94.76039832331689</v>
      </c>
      <c r="L60" s="16">
        <v>5.660833333333334</v>
      </c>
      <c r="M60" s="16">
        <v>105.19062756866226</v>
      </c>
      <c r="N60" s="5">
        <v>92.56990765112715</v>
      </c>
    </row>
    <row r="62" spans="1:14" ht="12.75">
      <c r="A62" s="1" t="s">
        <v>48</v>
      </c>
      <c r="B62" s="16">
        <v>7.719200000000001</v>
      </c>
      <c r="C62" s="16">
        <v>97.55776979035544</v>
      </c>
      <c r="D62" s="16">
        <v>109.98422555726901</v>
      </c>
      <c r="E62" s="5">
        <v>88.54310562997779</v>
      </c>
      <c r="F62" s="16">
        <v>6.7623999999999995</v>
      </c>
      <c r="G62" s="16">
        <v>88.61050233467263</v>
      </c>
      <c r="H62" s="5">
        <v>80.68870164422701</v>
      </c>
      <c r="I62" s="16">
        <v>4.620833333333333</v>
      </c>
      <c r="J62" s="16">
        <v>107.55711855986915</v>
      </c>
      <c r="K62" s="5">
        <v>97.79322263251645</v>
      </c>
      <c r="L62" s="16">
        <v>5.7</v>
      </c>
      <c r="M62" s="16">
        <v>105.91842964369937</v>
      </c>
      <c r="N62" s="5">
        <v>96.30329177391665</v>
      </c>
    </row>
    <row r="64" spans="1:14" ht="12.75">
      <c r="A64" s="1" t="s">
        <v>49</v>
      </c>
      <c r="B64" s="16">
        <v>6.828100000000001</v>
      </c>
      <c r="C64" s="16">
        <v>86.29575706103302</v>
      </c>
      <c r="D64" s="16">
        <v>100.90231624791055</v>
      </c>
      <c r="E64" s="5">
        <v>84.59358321594243</v>
      </c>
      <c r="F64" s="16">
        <v>6.35</v>
      </c>
      <c r="G64" s="16">
        <v>83.20665589512173</v>
      </c>
      <c r="H64" s="5">
        <v>81.7182106975301</v>
      </c>
      <c r="I64" s="16">
        <v>4.620833333333333</v>
      </c>
      <c r="J64" s="16">
        <v>107.55711855986915</v>
      </c>
      <c r="K64" s="5">
        <v>106.59529192135506</v>
      </c>
      <c r="L64" s="16">
        <v>5.635</v>
      </c>
      <c r="M64" s="16">
        <v>104.7105879021484</v>
      </c>
      <c r="N64" s="5">
        <v>103.63225736279213</v>
      </c>
    </row>
    <row r="66" spans="1:14" ht="12.75">
      <c r="A66" s="1" t="s">
        <v>50</v>
      </c>
      <c r="B66" s="16">
        <v>7.8566</v>
      </c>
      <c r="C66" s="16">
        <v>99.29427584916917</v>
      </c>
      <c r="D66" s="16">
        <v>117.85517954656336</v>
      </c>
      <c r="E66" s="5">
        <v>84.12577896599859</v>
      </c>
      <c r="F66" s="16">
        <v>7.1852</v>
      </c>
      <c r="G66" s="16">
        <v>94.15062424214625</v>
      </c>
      <c r="H66" s="5">
        <v>78.6018519167657</v>
      </c>
      <c r="I66" s="16">
        <v>4.534999999999999</v>
      </c>
      <c r="J66" s="16">
        <v>105.55921356227373</v>
      </c>
      <c r="K66" s="5">
        <v>89.56688536592351</v>
      </c>
      <c r="L66" s="16">
        <v>5.655833333333333</v>
      </c>
      <c r="M66" s="16">
        <v>105.09771666546604</v>
      </c>
      <c r="N66" s="5">
        <v>89.0656911860139</v>
      </c>
    </row>
    <row r="68" spans="1:14" ht="12.75">
      <c r="A68" s="1" t="s">
        <v>51</v>
      </c>
      <c r="B68" s="16">
        <v>8</v>
      </c>
      <c r="C68" s="16">
        <v>101.10661186688303</v>
      </c>
      <c r="D68" s="16">
        <v>88.7054659965152</v>
      </c>
      <c r="E68" s="5">
        <v>113.98013722272195</v>
      </c>
      <c r="F68" s="16">
        <v>7.885305100000001</v>
      </c>
      <c r="G68" s="16">
        <v>103.32438867460606</v>
      </c>
      <c r="H68" s="5">
        <v>115.78742556875004</v>
      </c>
      <c r="I68" s="16">
        <v>4.1000011999999995</v>
      </c>
      <c r="J68" s="16">
        <v>95.43393655487952</v>
      </c>
      <c r="K68" s="5">
        <v>107.58518145728317</v>
      </c>
      <c r="L68" s="16">
        <v>5.206665291666667</v>
      </c>
      <c r="M68" s="16">
        <v>96.75119497783987</v>
      </c>
      <c r="N68" s="5">
        <v>109.13358341298233</v>
      </c>
    </row>
    <row r="70" spans="1:14" ht="12.75">
      <c r="A70" s="1" t="s">
        <v>52</v>
      </c>
      <c r="B70" s="16">
        <v>8.1875</v>
      </c>
      <c r="C70" s="16">
        <v>103.47629808251311</v>
      </c>
      <c r="D70" s="16">
        <v>96.52011116931288</v>
      </c>
      <c r="E70" s="5">
        <v>107.10716615625086</v>
      </c>
      <c r="F70" s="16">
        <v>8.552499999999998</v>
      </c>
      <c r="G70" s="16">
        <v>112.06691725087065</v>
      </c>
      <c r="H70" s="5">
        <v>116.08315777660412</v>
      </c>
      <c r="I70" s="16">
        <v>3.945</v>
      </c>
      <c r="J70" s="16">
        <v>91.82604134579272</v>
      </c>
      <c r="K70" s="5">
        <v>95.13669248133586</v>
      </c>
      <c r="L70" s="16">
        <v>4.89</v>
      </c>
      <c r="M70" s="16">
        <v>90.8668633259105</v>
      </c>
      <c r="N70" s="5">
        <v>94.07222230419121</v>
      </c>
    </row>
    <row r="72" spans="1:14" ht="12.75">
      <c r="A72" s="1" t="s">
        <v>53</v>
      </c>
      <c r="B72" s="16">
        <v>8.690000000000001</v>
      </c>
      <c r="C72" s="16">
        <v>109.8270571404017</v>
      </c>
      <c r="D72" s="16">
        <v>96.01692703969823</v>
      </c>
      <c r="E72" s="5">
        <v>114.31223977811047</v>
      </c>
      <c r="F72" s="16">
        <v>8.184999999999999</v>
      </c>
      <c r="G72" s="16">
        <v>107.25141393725532</v>
      </c>
      <c r="H72" s="5">
        <v>111.10077318749188</v>
      </c>
      <c r="I72" s="16">
        <v>4.279999999999999</v>
      </c>
      <c r="J72" s="16">
        <v>99.62368997718447</v>
      </c>
      <c r="K72" s="5">
        <v>103.75638238869594</v>
      </c>
      <c r="L72" s="16">
        <v>5.52</v>
      </c>
      <c r="M72" s="16">
        <v>102.57363712863517</v>
      </c>
      <c r="N72" s="5">
        <v>106.04447320689115</v>
      </c>
    </row>
    <row r="74" spans="1:14" ht="12.75">
      <c r="A74" s="1" t="s">
        <v>54</v>
      </c>
      <c r="B74" s="16">
        <v>9.0625</v>
      </c>
      <c r="C74" s="16">
        <v>114.53483375545345</v>
      </c>
      <c r="D74" s="16">
        <v>117.21264811684503</v>
      </c>
      <c r="E74" s="5">
        <v>97.81157584724875</v>
      </c>
      <c r="F74" s="16">
        <v>8.86</v>
      </c>
      <c r="G74" s="16">
        <v>116.0962159418549</v>
      </c>
      <c r="H74" s="5">
        <v>99.43750964555316</v>
      </c>
      <c r="I74" s="16">
        <v>4.5600000000000005</v>
      </c>
      <c r="J74" s="16">
        <v>106.14112763924327</v>
      </c>
      <c r="K74" s="5">
        <v>90.55432954081462</v>
      </c>
      <c r="L74" s="16">
        <v>6.715000000000001</v>
      </c>
      <c r="M74" s="16">
        <v>124.77934299253357</v>
      </c>
      <c r="N74" s="5">
        <v>106.30883651981061</v>
      </c>
    </row>
    <row r="76" spans="1:14" ht="12.75">
      <c r="A76" s="1" t="s">
        <v>55</v>
      </c>
      <c r="B76" s="16">
        <v>10.9976</v>
      </c>
      <c r="C76" s="16">
        <v>138.99125933340412</v>
      </c>
      <c r="D76" s="16">
        <v>156.85279543827082</v>
      </c>
      <c r="E76" s="5">
        <v>86.24431749998804</v>
      </c>
      <c r="F76" s="16">
        <v>10.275</v>
      </c>
      <c r="G76" s="16">
        <v>134.637541625571</v>
      </c>
      <c r="H76" s="5">
        <v>83.32833072011911</v>
      </c>
      <c r="I76" s="16">
        <v>4.555</v>
      </c>
      <c r="J76" s="16">
        <v>106.02474482384937</v>
      </c>
      <c r="K76" s="5">
        <v>67.59506231788852</v>
      </c>
      <c r="L76" s="16">
        <v>8.459999999999999</v>
      </c>
      <c r="M76" s="16">
        <v>157.20524820801694</v>
      </c>
      <c r="N76" s="5">
        <v>98.70581594893349</v>
      </c>
    </row>
    <row r="78" spans="1:14" ht="12.75">
      <c r="A78" s="1" t="s">
        <v>56</v>
      </c>
      <c r="B78" s="16">
        <v>16.9142</v>
      </c>
      <c r="C78" s="16">
        <v>213.76718180485415</v>
      </c>
      <c r="D78" s="16">
        <v>184.51113732696746</v>
      </c>
      <c r="E78" s="5">
        <v>114.40749156770278</v>
      </c>
      <c r="F78" s="16">
        <v>15.575</v>
      </c>
      <c r="G78" s="16">
        <v>204.08561662464896</v>
      </c>
      <c r="H78" s="5">
        <v>110.5925553366985</v>
      </c>
      <c r="I78" s="16">
        <v>6.64</v>
      </c>
      <c r="J78" s="16">
        <v>154.55637884310863</v>
      </c>
      <c r="K78" s="5">
        <v>83.7653385493057</v>
      </c>
      <c r="L78" s="16">
        <v>12.260000000000002</v>
      </c>
      <c r="M78" s="16">
        <v>227.81753463714986</v>
      </c>
      <c r="N78" s="5">
        <v>123.23922582697759</v>
      </c>
    </row>
    <row r="80" spans="1:14" ht="12.75">
      <c r="A80" s="1" t="s">
        <v>57</v>
      </c>
      <c r="B80" s="16">
        <v>14.3667</v>
      </c>
      <c r="C80" s="16">
        <v>181.57104508849358</v>
      </c>
      <c r="D80" s="16">
        <v>144.98098559807755</v>
      </c>
      <c r="E80" s="5">
        <v>124.50944121631862</v>
      </c>
      <c r="F80" s="16">
        <v>12.025</v>
      </c>
      <c r="G80" s="16">
        <v>157.56850978564393</v>
      </c>
      <c r="H80" s="5">
        <v>109.20057531503389</v>
      </c>
      <c r="I80" s="16">
        <v>7.05</v>
      </c>
      <c r="J80" s="16">
        <v>164.09976970540902</v>
      </c>
      <c r="K80" s="5">
        <v>113.1870976241901</v>
      </c>
      <c r="L80" s="16">
        <v>12.85</v>
      </c>
      <c r="M80" s="16">
        <v>238.78102121430476</v>
      </c>
      <c r="N80" s="5">
        <v>166.40997092263714</v>
      </c>
    </row>
    <row r="82" spans="1:14" ht="12.75">
      <c r="A82" s="1" t="s">
        <v>58</v>
      </c>
      <c r="B82" s="16">
        <v>14.666999999999998</v>
      </c>
      <c r="C82" s="16">
        <v>185.36633453144668</v>
      </c>
      <c r="D82" s="16">
        <v>100.25527375287325</v>
      </c>
      <c r="E82" s="5">
        <v>184.89434779099014</v>
      </c>
      <c r="F82" s="16">
        <v>11.592600000000001</v>
      </c>
      <c r="G82" s="16">
        <v>151.90259513854932</v>
      </c>
      <c r="H82" s="5">
        <v>151.5675836869379</v>
      </c>
      <c r="I82" s="16">
        <v>6.16</v>
      </c>
      <c r="J82" s="16">
        <v>143.38362856529358</v>
      </c>
      <c r="K82" s="5">
        <v>143.0185397715143</v>
      </c>
      <c r="L82" s="16">
        <v>11.5</v>
      </c>
      <c r="M82" s="16">
        <v>213.69507735132328</v>
      </c>
      <c r="N82" s="5">
        <v>212.61822582985369</v>
      </c>
    </row>
    <row r="84" spans="1:14" ht="12.75">
      <c r="A84" s="1" t="s">
        <v>60</v>
      </c>
      <c r="B84" s="16">
        <v>14.666999999999998</v>
      </c>
      <c r="C84" s="16">
        <v>185.36633453144668</v>
      </c>
      <c r="F84" s="16">
        <v>11.77</v>
      </c>
      <c r="G84" s="16">
        <v>154.22714013946182</v>
      </c>
      <c r="H84" s="3"/>
      <c r="I84" s="16">
        <v>6.11</v>
      </c>
      <c r="J84" s="16">
        <v>142.21980041135447</v>
      </c>
      <c r="K84" s="11"/>
      <c r="L84" s="16">
        <v>11.1</v>
      </c>
      <c r="M84" s="16">
        <v>206.26220509562503</v>
      </c>
      <c r="N84" s="5"/>
    </row>
    <row r="86" spans="1:14" ht="12.75">
      <c r="A86" s="1" t="s">
        <v>61</v>
      </c>
      <c r="B86" s="16">
        <v>14.130199999999999</v>
      </c>
      <c r="C86" s="16">
        <v>178.58208087517883</v>
      </c>
      <c r="F86" s="16">
        <v>12.485</v>
      </c>
      <c r="G86" s="16">
        <v>163.5960785591488</v>
      </c>
      <c r="H86" s="3"/>
      <c r="I86" s="16">
        <v>6.18</v>
      </c>
      <c r="J86" s="16">
        <v>143.84915982686917</v>
      </c>
      <c r="K86" s="11"/>
      <c r="L86" s="16">
        <v>11.74</v>
      </c>
      <c r="M86" s="16">
        <v>218.15480070474223</v>
      </c>
      <c r="N86" s="5"/>
    </row>
    <row r="88" spans="1:14" ht="12.75">
      <c r="A88" s="1" t="s">
        <v>62</v>
      </c>
      <c r="B88" s="16">
        <v>13</v>
      </c>
      <c r="C88" s="16">
        <v>164.29824428368494</v>
      </c>
      <c r="F88" s="16">
        <v>13</v>
      </c>
      <c r="G88" s="16">
        <v>170.34433490339882</v>
      </c>
      <c r="H88" s="3"/>
      <c r="I88" s="16">
        <v>6.42</v>
      </c>
      <c r="J88" s="16">
        <v>149.43553496577675</v>
      </c>
      <c r="K88" s="11"/>
      <c r="L88" s="16">
        <v>12.75</v>
      </c>
      <c r="M88" s="16">
        <v>236.92280315038016</v>
      </c>
      <c r="N88" s="5"/>
    </row>
    <row r="90" spans="1:14" ht="12.75">
      <c r="A90" s="1" t="s">
        <v>63</v>
      </c>
      <c r="B90" s="16">
        <v>13.13</v>
      </c>
      <c r="C90" s="16">
        <v>165.94122672652176</v>
      </c>
      <c r="F90" s="16">
        <v>13.135</v>
      </c>
      <c r="G90" s="16">
        <v>172.1132953043187</v>
      </c>
      <c r="H90" s="3"/>
      <c r="I90" s="16">
        <v>6.6</v>
      </c>
      <c r="J90" s="16">
        <v>153.6253163199574</v>
      </c>
      <c r="K90" s="11"/>
      <c r="L90" s="16">
        <v>13.5</v>
      </c>
      <c r="M90" s="16">
        <v>250.8594386298143</v>
      </c>
      <c r="N90" s="5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L111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2" max="2" width="15.28125" style="0" customWidth="1"/>
    <col min="3" max="3" width="13.421875" style="0" customWidth="1"/>
    <col min="4" max="4" width="14.57421875" style="0" customWidth="1"/>
    <col min="5" max="5" width="12.421875" style="0" customWidth="1"/>
    <col min="6" max="6" width="19.28125" style="0" customWidth="1"/>
    <col min="7" max="7" width="12.421875" style="0" customWidth="1"/>
    <col min="8" max="8" width="13.421875" style="0" customWidth="1"/>
    <col min="9" max="9" width="19.28125" style="0" customWidth="1"/>
  </cols>
  <sheetData>
    <row r="1" spans="1:6" ht="12.75">
      <c r="A1" s="1" t="s">
        <v>139</v>
      </c>
      <c r="C1" s="2" t="s">
        <v>184</v>
      </c>
      <c r="D1" s="2"/>
      <c r="E1" s="2"/>
      <c r="F1" s="4"/>
    </row>
    <row r="2" spans="3:6" ht="12.75">
      <c r="C2" s="17" t="s">
        <v>84</v>
      </c>
      <c r="D2" s="2"/>
      <c r="E2" s="2"/>
      <c r="F2" s="4"/>
    </row>
    <row r="3" spans="1:6" ht="12.75">
      <c r="A3" s="1"/>
      <c r="B3" s="16"/>
      <c r="C3" s="20" t="s">
        <v>185</v>
      </c>
      <c r="D3" s="2"/>
      <c r="E3" s="2"/>
      <c r="F3" s="4"/>
    </row>
    <row r="4" spans="1:6" ht="12.75">
      <c r="A4" s="1"/>
      <c r="B4" s="16"/>
      <c r="C4" s="20" t="s">
        <v>157</v>
      </c>
      <c r="D4" s="2"/>
      <c r="E4" s="2"/>
      <c r="F4" s="4"/>
    </row>
    <row r="5" spans="1:11" ht="12.75">
      <c r="A5" s="1"/>
      <c r="B5" s="16"/>
      <c r="K5" s="18"/>
    </row>
    <row r="6" spans="7:11" ht="12.75">
      <c r="G6" s="5"/>
      <c r="H6" s="5"/>
      <c r="K6" s="18"/>
    </row>
    <row r="7" spans="1:11" ht="12.75">
      <c r="A7" s="1" t="s">
        <v>233</v>
      </c>
      <c r="B7" s="17" t="s">
        <v>204</v>
      </c>
      <c r="C7" s="17" t="s">
        <v>117</v>
      </c>
      <c r="D7" s="2" t="s">
        <v>126</v>
      </c>
      <c r="E7" s="2" t="s">
        <v>225</v>
      </c>
      <c r="F7" s="6" t="s">
        <v>226</v>
      </c>
      <c r="G7" s="28" t="s">
        <v>225</v>
      </c>
      <c r="H7" s="2" t="s">
        <v>94</v>
      </c>
      <c r="I7" s="6" t="s">
        <v>226</v>
      </c>
      <c r="K7" s="18"/>
    </row>
    <row r="8" spans="1:11" ht="12.75">
      <c r="A8" s="1" t="s">
        <v>121</v>
      </c>
      <c r="B8" s="17" t="s">
        <v>117</v>
      </c>
      <c r="C8" s="17" t="s">
        <v>182</v>
      </c>
      <c r="D8" s="2" t="s">
        <v>161</v>
      </c>
      <c r="E8" s="2" t="s">
        <v>124</v>
      </c>
      <c r="F8" s="6" t="s">
        <v>140</v>
      </c>
      <c r="G8" s="28" t="s">
        <v>94</v>
      </c>
      <c r="H8" s="2" t="s">
        <v>180</v>
      </c>
      <c r="I8" s="6" t="s">
        <v>140</v>
      </c>
      <c r="K8" s="18"/>
    </row>
    <row r="9" spans="1:11" ht="12.75">
      <c r="A9" s="2" t="s">
        <v>1</v>
      </c>
      <c r="B9" s="17" t="s">
        <v>164</v>
      </c>
      <c r="C9" s="2" t="s">
        <v>12</v>
      </c>
      <c r="D9" s="2" t="s">
        <v>12</v>
      </c>
      <c r="E9" s="2" t="s">
        <v>104</v>
      </c>
      <c r="F9" s="6" t="s">
        <v>117</v>
      </c>
      <c r="G9" s="28" t="s">
        <v>104</v>
      </c>
      <c r="H9" s="2" t="s">
        <v>161</v>
      </c>
      <c r="I9" s="6" t="s">
        <v>117</v>
      </c>
      <c r="K9" s="18"/>
    </row>
    <row r="10" spans="2:12" ht="12.75">
      <c r="B10" s="17" t="s">
        <v>0</v>
      </c>
      <c r="C10" s="5">
        <v>7.91244</v>
      </c>
      <c r="D10" s="5">
        <v>126.29486692427108</v>
      </c>
      <c r="E10" s="2" t="s">
        <v>90</v>
      </c>
      <c r="F10" s="6" t="s">
        <v>152</v>
      </c>
      <c r="G10" s="28" t="s">
        <v>90</v>
      </c>
      <c r="H10" s="2" t="s">
        <v>12</v>
      </c>
      <c r="I10" s="6" t="s">
        <v>146</v>
      </c>
      <c r="J10" s="2"/>
      <c r="K10" s="28"/>
      <c r="L10" s="6"/>
    </row>
    <row r="11" spans="1:12" ht="12.75">
      <c r="A11" s="1"/>
      <c r="E11" s="2" t="s">
        <v>149</v>
      </c>
      <c r="F11" s="6" t="s">
        <v>105</v>
      </c>
      <c r="G11" s="28" t="s">
        <v>149</v>
      </c>
      <c r="H11" s="13">
        <v>155.016</v>
      </c>
      <c r="I11" s="6" t="s">
        <v>105</v>
      </c>
      <c r="J11" s="2"/>
      <c r="K11" s="28"/>
      <c r="L11" s="6"/>
    </row>
    <row r="12" spans="1:12" ht="12.75">
      <c r="A12" s="1"/>
      <c r="E12" s="2" t="s">
        <v>124</v>
      </c>
      <c r="F12" s="2" t="s">
        <v>145</v>
      </c>
      <c r="G12" s="28" t="s">
        <v>124</v>
      </c>
      <c r="H12" s="2"/>
      <c r="I12" s="2" t="s">
        <v>145</v>
      </c>
      <c r="J12" s="2"/>
      <c r="K12" s="28"/>
      <c r="L12" s="6"/>
    </row>
    <row r="13" spans="1:12" ht="12.75">
      <c r="A13" s="1"/>
      <c r="B13" s="16"/>
      <c r="C13" s="2"/>
      <c r="F13" s="5"/>
      <c r="G13" s="18"/>
      <c r="J13" s="2"/>
      <c r="K13" s="28"/>
      <c r="L13" s="6"/>
    </row>
    <row r="14" spans="1:12" ht="12.75">
      <c r="A14" s="1">
        <v>1330</v>
      </c>
      <c r="B14" s="16">
        <v>1.4083</v>
      </c>
      <c r="C14" s="5">
        <v>17.798555186516424</v>
      </c>
      <c r="F14" s="5"/>
      <c r="G14" s="18"/>
      <c r="J14" s="13"/>
      <c r="K14" s="28"/>
      <c r="L14" s="6"/>
    </row>
    <row r="15" spans="10:12" ht="12.75">
      <c r="J15" s="2"/>
      <c r="K15" s="28"/>
      <c r="L15" s="2"/>
    </row>
    <row r="16" spans="1:11" ht="12.75">
      <c r="A16" s="1" t="s">
        <v>3</v>
      </c>
      <c r="B16" s="16">
        <v>2.7466</v>
      </c>
      <c r="C16" s="16">
        <v>34.712427519197625</v>
      </c>
      <c r="F16" s="5"/>
      <c r="G16" s="18"/>
      <c r="K16" s="18"/>
    </row>
    <row r="17" ht="12.75">
      <c r="K17" s="18"/>
    </row>
    <row r="18" spans="1:7" ht="12.75">
      <c r="A18" s="1" t="s">
        <v>7</v>
      </c>
      <c r="B18" s="16">
        <v>2.7879366755127757</v>
      </c>
      <c r="C18" s="16">
        <v>35.23485392006481</v>
      </c>
      <c r="F18" s="5"/>
      <c r="G18" s="18"/>
    </row>
    <row r="19" ht="12.75">
      <c r="K19" s="18"/>
    </row>
    <row r="20" spans="1:7" ht="12.75">
      <c r="A20" s="1" t="s">
        <v>8</v>
      </c>
      <c r="B20" s="16">
        <v>3.5120987338487426</v>
      </c>
      <c r="C20" s="16">
        <v>44.38705044017702</v>
      </c>
      <c r="F20" s="5"/>
      <c r="G20" s="18"/>
    </row>
    <row r="21" ht="12.75">
      <c r="K21" s="18"/>
    </row>
    <row r="22" spans="1:9" ht="12.75">
      <c r="A22" s="1" t="s">
        <v>9</v>
      </c>
      <c r="B22" s="16">
        <v>2.8743091030159262</v>
      </c>
      <c r="C22" s="16">
        <v>36.32645685801</v>
      </c>
      <c r="D22" s="16">
        <v>50.57072475256605</v>
      </c>
      <c r="E22" s="16">
        <v>63.86822952889268</v>
      </c>
      <c r="F22" s="13">
        <v>10.855802397659264</v>
      </c>
      <c r="G22" s="19"/>
      <c r="H22" s="13"/>
      <c r="I22" s="13"/>
    </row>
    <row r="23" ht="12.75">
      <c r="K23" s="18"/>
    </row>
    <row r="24" spans="1:9" ht="12.75">
      <c r="A24" s="1" t="s">
        <v>10</v>
      </c>
      <c r="B24" s="16">
        <v>3.7487473618020672</v>
      </c>
      <c r="C24" s="16">
        <v>47.37789306209042</v>
      </c>
      <c r="D24" s="16">
        <v>60.646274546006865</v>
      </c>
      <c r="E24" s="16">
        <v>76.5931317324074</v>
      </c>
      <c r="F24" s="5">
        <v>11.632210803676225</v>
      </c>
      <c r="G24" s="19"/>
      <c r="H24" s="13"/>
      <c r="I24" s="13"/>
    </row>
    <row r="25" spans="10:12" ht="12.75">
      <c r="J25" s="13"/>
      <c r="K25" s="19"/>
      <c r="L25" s="13"/>
    </row>
    <row r="26" spans="1:9" ht="12.75">
      <c r="A26" s="1" t="s">
        <v>11</v>
      </c>
      <c r="B26" s="16">
        <v>4.329960633663951</v>
      </c>
      <c r="C26" s="16">
        <v>54.723456148343004</v>
      </c>
      <c r="D26" s="16">
        <v>87.5396222744308</v>
      </c>
      <c r="E26" s="16">
        <v>110.55804945750188</v>
      </c>
      <c r="F26" s="5">
        <v>9.365567976177088</v>
      </c>
      <c r="G26" s="19"/>
      <c r="H26" s="13"/>
      <c r="I26" s="13"/>
    </row>
    <row r="27" spans="10:12" ht="12.75">
      <c r="J27" s="13"/>
      <c r="K27" s="19"/>
      <c r="L27" s="13"/>
    </row>
    <row r="28" spans="1:9" ht="12.75">
      <c r="A28" s="1" t="s">
        <v>23</v>
      </c>
      <c r="B28" s="16">
        <v>4.857406024</v>
      </c>
      <c r="C28" s="16">
        <v>61.38948319355344</v>
      </c>
      <c r="D28" s="16">
        <v>94.42546949522246</v>
      </c>
      <c r="E28" s="16">
        <v>119.25452104160934</v>
      </c>
      <c r="F28" s="5">
        <v>9.752167014242927</v>
      </c>
      <c r="G28" s="19"/>
      <c r="H28" s="13"/>
      <c r="I28" s="13"/>
    </row>
    <row r="29" spans="10:12" ht="12.75">
      <c r="J29" s="13"/>
      <c r="K29" s="19"/>
      <c r="L29" s="13"/>
    </row>
    <row r="30" spans="1:9" ht="12.75">
      <c r="A30" s="1" t="s">
        <v>24</v>
      </c>
      <c r="B30" s="16">
        <v>5.377</v>
      </c>
      <c r="C30" s="16">
        <v>67.95628150102877</v>
      </c>
      <c r="D30" s="16">
        <v>107.4005183268429</v>
      </c>
      <c r="E30" s="16">
        <v>135.64134169686352</v>
      </c>
      <c r="F30" s="5">
        <v>9.482648829464264</v>
      </c>
      <c r="G30" s="19"/>
      <c r="H30" s="13"/>
      <c r="I30" s="13"/>
    </row>
    <row r="31" spans="10:12" ht="12.75">
      <c r="J31" s="13"/>
      <c r="K31" s="19"/>
      <c r="L31" s="13"/>
    </row>
    <row r="32" spans="1:9" ht="12.75">
      <c r="A32" s="1" t="s">
        <v>25</v>
      </c>
      <c r="B32" s="16">
        <v>5.332594522</v>
      </c>
      <c r="C32" s="16">
        <v>67.3950705724151</v>
      </c>
      <c r="D32" s="16">
        <v>115.22154561457378</v>
      </c>
      <c r="E32" s="16">
        <v>145.5188977020142</v>
      </c>
      <c r="F32" s="5">
        <v>8.807794447584365</v>
      </c>
      <c r="G32" s="19"/>
      <c r="H32" s="13"/>
      <c r="I32" s="13"/>
    </row>
    <row r="33" spans="10:12" ht="12.75">
      <c r="J33" s="13"/>
      <c r="K33" s="19"/>
      <c r="L33" s="13"/>
    </row>
    <row r="34" spans="1:9" ht="12.75">
      <c r="A34" s="1" t="s">
        <v>26</v>
      </c>
      <c r="B34" s="16">
        <v>6.889999400000001</v>
      </c>
      <c r="C34" s="16">
        <v>87.07806188735712</v>
      </c>
      <c r="D34" s="16">
        <v>111.66221736292076</v>
      </c>
      <c r="E34" s="16">
        <v>141.023648823191</v>
      </c>
      <c r="F34" s="5">
        <v>11.521837100557653</v>
      </c>
      <c r="G34" s="19"/>
      <c r="H34" s="13"/>
      <c r="I34" s="13"/>
    </row>
    <row r="35" spans="10:12" ht="12.75">
      <c r="J35" s="13"/>
      <c r="K35" s="19"/>
      <c r="L35" s="13"/>
    </row>
    <row r="36" spans="1:9" ht="12.75">
      <c r="A36" s="1" t="s">
        <v>27</v>
      </c>
      <c r="B36" s="16">
        <v>7.5</v>
      </c>
      <c r="C36" s="16">
        <v>94.78744862520284</v>
      </c>
      <c r="D36" s="16">
        <v>119.1927752410696</v>
      </c>
      <c r="E36" s="16">
        <v>150.5343568740543</v>
      </c>
      <c r="F36" s="5">
        <v>11.957403196042371</v>
      </c>
      <c r="G36" s="19"/>
      <c r="H36" s="13"/>
      <c r="I36" s="13"/>
    </row>
    <row r="37" spans="10:12" ht="12.75">
      <c r="J37" s="13"/>
      <c r="K37" s="19"/>
      <c r="L37" s="13"/>
    </row>
    <row r="38" spans="1:9" ht="12.75">
      <c r="A38" s="1" t="s">
        <v>28</v>
      </c>
      <c r="B38" s="16">
        <v>7.191599999999999</v>
      </c>
      <c r="C38" s="16">
        <v>90.8897887377345</v>
      </c>
      <c r="D38" s="16">
        <v>124.7188494909287</v>
      </c>
      <c r="E38" s="16">
        <v>157.51350499405027</v>
      </c>
      <c r="F38" s="5">
        <v>10.840482832490656</v>
      </c>
      <c r="G38" s="19"/>
      <c r="H38" s="13"/>
      <c r="I38" s="13"/>
    </row>
    <row r="39" spans="10:12" ht="12.75">
      <c r="J39" s="13"/>
      <c r="K39" s="19"/>
      <c r="L39" s="13"/>
    </row>
    <row r="40" spans="1:9" ht="12.75">
      <c r="A40" s="1" t="s">
        <v>29</v>
      </c>
      <c r="B40" s="16">
        <v>5.538</v>
      </c>
      <c r="C40" s="16">
        <v>69.99105206484978</v>
      </c>
      <c r="D40" s="16">
        <v>88.51027878633886</v>
      </c>
      <c r="E40" s="16">
        <v>111.78393880750794</v>
      </c>
      <c r="F40" s="5">
        <v>11.89008022242575</v>
      </c>
      <c r="G40" s="19"/>
      <c r="H40" s="13"/>
      <c r="I40" s="13"/>
    </row>
    <row r="41" spans="10:12" ht="12.75">
      <c r="J41" s="13"/>
      <c r="K41" s="19"/>
      <c r="L41" s="13"/>
    </row>
    <row r="42" spans="1:9" ht="12.75">
      <c r="A42" s="1" t="s">
        <v>32</v>
      </c>
      <c r="B42" s="16">
        <v>5.7589375</v>
      </c>
      <c r="C42" s="16">
        <v>72.78333232226721</v>
      </c>
      <c r="D42" s="16">
        <v>89.7957798192934</v>
      </c>
      <c r="E42" s="16">
        <v>113.40746062638797</v>
      </c>
      <c r="F42" s="5">
        <v>12.187425698150221</v>
      </c>
      <c r="G42" s="19"/>
      <c r="H42" s="16"/>
      <c r="I42" s="13"/>
    </row>
    <row r="43" spans="10:12" ht="12.75">
      <c r="J43" s="13"/>
      <c r="K43" s="19"/>
      <c r="L43" s="13"/>
    </row>
    <row r="44" spans="1:9" ht="12.75">
      <c r="A44" s="1" t="s">
        <v>38</v>
      </c>
      <c r="B44" s="16">
        <v>5.8559</v>
      </c>
      <c r="C44" s="16">
        <v>74.00877605391005</v>
      </c>
      <c r="D44" s="16">
        <v>88.53059971664231</v>
      </c>
      <c r="E44" s="16">
        <v>111.80960309939246</v>
      </c>
      <c r="F44" s="5">
        <v>12.495821015803017</v>
      </c>
      <c r="G44" s="16">
        <v>149.44</v>
      </c>
      <c r="H44" s="16">
        <v>96.40295195334677</v>
      </c>
      <c r="I44" s="5">
        <v>9.64246136853956</v>
      </c>
    </row>
    <row r="45" spans="10:12" ht="12.75">
      <c r="J45" s="16"/>
      <c r="K45" s="19"/>
      <c r="L45" s="13"/>
    </row>
    <row r="46" spans="1:9" ht="12.75">
      <c r="A46" s="1" t="s">
        <v>40</v>
      </c>
      <c r="B46" s="16">
        <v>5.8434</v>
      </c>
      <c r="C46" s="16">
        <v>73.85079697286804</v>
      </c>
      <c r="D46" s="16">
        <v>105.26079474381905</v>
      </c>
      <c r="E46" s="16">
        <v>132.93898064513627</v>
      </c>
      <c r="F46" s="5">
        <v>10.469902461555925</v>
      </c>
      <c r="G46" s="16">
        <v>159.4</v>
      </c>
      <c r="H46" s="13">
        <v>102.82809516437015</v>
      </c>
      <c r="I46" s="5">
        <v>8.784553473216256</v>
      </c>
    </row>
    <row r="47" spans="10:12" ht="12.75">
      <c r="J47" s="16"/>
      <c r="K47" s="16"/>
      <c r="L47" s="16"/>
    </row>
    <row r="48" spans="1:9" ht="12.75">
      <c r="A48" s="1" t="s">
        <v>41</v>
      </c>
      <c r="B48" s="16">
        <v>5.853000000000001</v>
      </c>
      <c r="C48" s="16">
        <v>73.97212490710831</v>
      </c>
      <c r="D48" s="16">
        <v>95.30896054740198</v>
      </c>
      <c r="E48" s="16">
        <v>120.37032489024728</v>
      </c>
      <c r="F48" s="5">
        <v>11.669904366340667</v>
      </c>
      <c r="G48" s="16">
        <v>155.88190725467155</v>
      </c>
      <c r="H48" s="13">
        <v>100.55859218059527</v>
      </c>
      <c r="I48" s="5">
        <v>9.007627412372418</v>
      </c>
    </row>
    <row r="49" spans="10:12" ht="12.75">
      <c r="J49" s="13"/>
      <c r="K49" s="16"/>
      <c r="L49" s="16"/>
    </row>
    <row r="50" spans="1:9" ht="12.75">
      <c r="A50" s="1" t="s">
        <v>42</v>
      </c>
      <c r="B50" s="16">
        <v>6.076600000000001</v>
      </c>
      <c r="C50" s="16">
        <v>76.79805470878767</v>
      </c>
      <c r="D50" s="16">
        <v>107.38079806681071</v>
      </c>
      <c r="E50" s="16">
        <v>135.61643602069873</v>
      </c>
      <c r="F50" s="5">
        <v>10.737098281627572</v>
      </c>
      <c r="G50" s="16">
        <v>164.1127038085586</v>
      </c>
      <c r="H50" s="13">
        <v>105.868235413479</v>
      </c>
      <c r="I50" s="5">
        <v>8.86722213625065</v>
      </c>
    </row>
    <row r="51" spans="10:12" ht="12.75">
      <c r="J51" s="13"/>
      <c r="K51" s="16"/>
      <c r="L51" s="16"/>
    </row>
    <row r="52" spans="1:9" ht="12.75">
      <c r="A52" s="1" t="s">
        <v>43</v>
      </c>
      <c r="B52" s="16">
        <v>5.9967999999999995</v>
      </c>
      <c r="C52" s="16">
        <v>75.78951625541552</v>
      </c>
      <c r="D52" s="16">
        <v>112.1822975650615</v>
      </c>
      <c r="E52" s="16">
        <v>141.68048342238416</v>
      </c>
      <c r="F52" s="5">
        <v>10.16180569327267</v>
      </c>
      <c r="G52" s="16">
        <v>168.0888142164782</v>
      </c>
      <c r="H52" s="13">
        <v>108.4332031638529</v>
      </c>
      <c r="I52" s="5">
        <v>8.561904366093692</v>
      </c>
    </row>
    <row r="53" spans="10:12" ht="12.75">
      <c r="J53" s="13"/>
      <c r="K53" s="16"/>
      <c r="L53" s="16"/>
    </row>
    <row r="54" spans="1:9" ht="12.75">
      <c r="A54" s="1" t="s">
        <v>44</v>
      </c>
      <c r="B54" s="16">
        <v>6.0466</v>
      </c>
      <c r="C54" s="16">
        <v>76.41890491428687</v>
      </c>
      <c r="D54" s="16">
        <v>117.7729392004106</v>
      </c>
      <c r="E54" s="16">
        <v>148.74117683596117</v>
      </c>
      <c r="F54" s="5">
        <v>9.759971740012682</v>
      </c>
      <c r="G54" s="16">
        <v>179.2770002635125</v>
      </c>
      <c r="H54" s="13">
        <v>115.65064268431162</v>
      </c>
      <c r="I54" s="5">
        <v>8.09061634078375</v>
      </c>
    </row>
    <row r="55" spans="10:12" ht="12.75">
      <c r="J55" s="13"/>
      <c r="K55" s="16"/>
      <c r="L55" s="16"/>
    </row>
    <row r="56" spans="1:9" ht="12.75">
      <c r="A56" s="1" t="s">
        <v>45</v>
      </c>
      <c r="B56" s="16">
        <v>7.061200132000001</v>
      </c>
      <c r="C56" s="16">
        <v>89.24175263256342</v>
      </c>
      <c r="D56" s="16">
        <v>123.51159140887307</v>
      </c>
      <c r="E56" s="16">
        <v>155.9888000058856</v>
      </c>
      <c r="F56" s="5">
        <v>10.869242719214142</v>
      </c>
      <c r="G56" s="16">
        <v>175.17303964934263</v>
      </c>
      <c r="H56" s="13">
        <v>113.0031994435043</v>
      </c>
      <c r="I56" s="5">
        <v>9.67320540947829</v>
      </c>
    </row>
    <row r="57" spans="10:12" ht="12.75">
      <c r="J57" s="13"/>
      <c r="K57" s="16"/>
      <c r="L57" s="16"/>
    </row>
    <row r="58" spans="1:9" ht="12.75">
      <c r="A58" s="1" t="s">
        <v>46</v>
      </c>
      <c r="B58" s="16">
        <v>7.181598679999999</v>
      </c>
      <c r="C58" s="16">
        <v>90.76338879030993</v>
      </c>
      <c r="D58" s="16">
        <v>140.16589373198508</v>
      </c>
      <c r="E58" s="16">
        <v>177.02232896202568</v>
      </c>
      <c r="F58" s="5">
        <v>9.781763869881422</v>
      </c>
      <c r="G58" s="16">
        <v>194.44</v>
      </c>
      <c r="H58" s="13">
        <v>125.43221344893432</v>
      </c>
      <c r="I58" s="5">
        <v>8.852987461212305</v>
      </c>
    </row>
    <row r="59" spans="10:12" ht="12.75">
      <c r="J59" s="13"/>
      <c r="K59" s="16"/>
      <c r="L59" s="16"/>
    </row>
    <row r="60" spans="1:9" ht="12.75">
      <c r="A60" s="1" t="s">
        <v>47</v>
      </c>
      <c r="B60" s="16">
        <v>8.008406828</v>
      </c>
      <c r="C60" s="16">
        <v>101.21286010383649</v>
      </c>
      <c r="D60" s="16">
        <v>113.50429131048034</v>
      </c>
      <c r="E60" s="16">
        <v>143.350093663908</v>
      </c>
      <c r="F60" s="5">
        <v>13.33000944476596</v>
      </c>
      <c r="G60" s="16">
        <v>163.50666666666666</v>
      </c>
      <c r="H60" s="13">
        <v>105.4772840653008</v>
      </c>
      <c r="I60" s="5">
        <v>11.70598974553291</v>
      </c>
    </row>
    <row r="61" spans="10:12" ht="12.75">
      <c r="J61" s="13"/>
      <c r="K61" s="16"/>
      <c r="L61" s="16"/>
    </row>
    <row r="62" spans="1:9" ht="12.75">
      <c r="A62" s="1" t="s">
        <v>48</v>
      </c>
      <c r="B62" s="16">
        <v>7.719200000000001</v>
      </c>
      <c r="C62" s="16">
        <v>97.55776979035544</v>
      </c>
      <c r="D62" s="16">
        <v>109.98422555726901</v>
      </c>
      <c r="E62" s="16">
        <v>138.90443130524295</v>
      </c>
      <c r="F62" s="5">
        <v>13.313453401984122</v>
      </c>
      <c r="G62" s="16">
        <v>154.35999999999999</v>
      </c>
      <c r="H62" s="13">
        <v>99.57681787686433</v>
      </c>
      <c r="I62" s="5">
        <v>12.010925097052233</v>
      </c>
    </row>
    <row r="63" spans="10:12" ht="12.75">
      <c r="J63" s="13"/>
      <c r="K63" s="16"/>
      <c r="L63" s="16"/>
    </row>
    <row r="64" spans="1:9" ht="12.75">
      <c r="A64" s="1" t="s">
        <v>49</v>
      </c>
      <c r="B64" s="16">
        <v>6.828100000000001</v>
      </c>
      <c r="C64" s="16">
        <v>86.29575706103302</v>
      </c>
      <c r="D64" s="16">
        <v>100.90231624791055</v>
      </c>
      <c r="E64" s="16">
        <v>127.4344460288057</v>
      </c>
      <c r="F64" s="5">
        <v>12.719598214217255</v>
      </c>
      <c r="G64" s="16">
        <v>152.76</v>
      </c>
      <c r="H64" s="13">
        <v>98.54466635702121</v>
      </c>
      <c r="I64" s="5">
        <v>10.646628106445132</v>
      </c>
    </row>
    <row r="65" spans="10:12" ht="12.75">
      <c r="J65" s="13"/>
      <c r="K65" s="16"/>
      <c r="L65" s="16"/>
    </row>
    <row r="66" spans="1:9" ht="12.75">
      <c r="A66" s="1" t="s">
        <v>50</v>
      </c>
      <c r="B66" s="16">
        <v>7.8566</v>
      </c>
      <c r="C66" s="16">
        <v>99.29427584916917</v>
      </c>
      <c r="D66" s="16">
        <v>117.85517954656336</v>
      </c>
      <c r="E66" s="16">
        <v>148.84504217169288</v>
      </c>
      <c r="F66" s="5">
        <v>12.649258575251979</v>
      </c>
      <c r="G66" s="16">
        <v>177.61333333333334</v>
      </c>
      <c r="H66" s="13">
        <v>114.5774199652509</v>
      </c>
      <c r="I66" s="5">
        <v>10.585244672455254</v>
      </c>
    </row>
    <row r="67" spans="10:12" ht="12.75">
      <c r="J67" s="13"/>
      <c r="K67" s="16"/>
      <c r="L67" s="16"/>
    </row>
    <row r="68" spans="1:9" ht="12.75">
      <c r="A68" s="1" t="s">
        <v>51</v>
      </c>
      <c r="B68" s="16">
        <v>8</v>
      </c>
      <c r="C68" s="16">
        <v>101.10661186688303</v>
      </c>
      <c r="D68" s="16">
        <v>88.7054659965152</v>
      </c>
      <c r="E68" s="16">
        <v>112.03045023485336</v>
      </c>
      <c r="F68" s="5">
        <v>17.138197659431317</v>
      </c>
      <c r="G68" s="16">
        <v>141.17333333333335</v>
      </c>
      <c r="H68" s="13">
        <v>91.07016910082402</v>
      </c>
      <c r="I68" s="5">
        <v>13.600302228938421</v>
      </c>
    </row>
    <row r="69" spans="10:12" ht="12.75">
      <c r="J69" s="13"/>
      <c r="K69" s="16"/>
      <c r="L69" s="16"/>
    </row>
    <row r="70" spans="1:9" ht="12.75">
      <c r="A70" s="1" t="s">
        <v>52</v>
      </c>
      <c r="B70" s="16">
        <v>8.1875</v>
      </c>
      <c r="C70" s="16">
        <v>103.47629808251311</v>
      </c>
      <c r="D70" s="16">
        <v>96.52011116931288</v>
      </c>
      <c r="E70" s="16">
        <v>121.89994595644214</v>
      </c>
      <c r="F70" s="5">
        <v>16.10476903305085</v>
      </c>
      <c r="G70" s="16">
        <v>150.29333333333332</v>
      </c>
      <c r="H70" s="13">
        <v>96.95343276392975</v>
      </c>
      <c r="I70" s="5">
        <v>13.07560898743888</v>
      </c>
    </row>
    <row r="71" spans="10:12" ht="12.75">
      <c r="J71" s="13"/>
      <c r="K71" s="16"/>
      <c r="L71" s="16"/>
    </row>
    <row r="72" spans="1:9" ht="12.75">
      <c r="A72" s="1" t="s">
        <v>53</v>
      </c>
      <c r="B72" s="16">
        <v>8.690000000000001</v>
      </c>
      <c r="C72" s="16">
        <v>109.8270571404017</v>
      </c>
      <c r="D72" s="16">
        <v>96.01692703969823</v>
      </c>
      <c r="E72" s="16">
        <v>121.26445022956128</v>
      </c>
      <c r="F72" s="5">
        <v>17.1881330198909</v>
      </c>
      <c r="G72" s="16">
        <v>153.23999999999998</v>
      </c>
      <c r="H72" s="13">
        <v>98.85431181297413</v>
      </c>
      <c r="I72" s="5">
        <v>13.604912031901593</v>
      </c>
    </row>
    <row r="73" spans="10:12" ht="12.75">
      <c r="J73" s="13"/>
      <c r="K73" s="16"/>
      <c r="L73" s="16"/>
    </row>
    <row r="74" spans="1:9" ht="12.75">
      <c r="A74" s="1" t="s">
        <v>54</v>
      </c>
      <c r="B74" s="16">
        <v>9.0625</v>
      </c>
      <c r="C74" s="16">
        <v>114.53483375545345</v>
      </c>
      <c r="D74" s="16">
        <v>117.21264811684503</v>
      </c>
      <c r="E74" s="16">
        <v>148.03355795758347</v>
      </c>
      <c r="F74" s="5">
        <v>14.70707231186271</v>
      </c>
      <c r="G74" s="16">
        <v>187.0933333333333</v>
      </c>
      <c r="H74" s="13">
        <v>120.69291772032133</v>
      </c>
      <c r="I74" s="5">
        <v>11.64183236185918</v>
      </c>
    </row>
    <row r="75" spans="10:12" ht="12.75">
      <c r="J75" s="13"/>
      <c r="K75" s="16"/>
      <c r="L75" s="16"/>
    </row>
    <row r="76" spans="1:9" ht="12.75">
      <c r="A76" s="1" t="s">
        <v>55</v>
      </c>
      <c r="B76" s="16">
        <v>10.9976</v>
      </c>
      <c r="C76" s="16">
        <v>138.99125933340412</v>
      </c>
      <c r="D76" s="16">
        <v>156.85279543827082</v>
      </c>
      <c r="E76" s="16">
        <v>198.09702926576315</v>
      </c>
      <c r="F76" s="5">
        <v>12.967804709949867</v>
      </c>
      <c r="G76" s="16">
        <v>241.44</v>
      </c>
      <c r="H76" s="13">
        <v>155.75166434432575</v>
      </c>
      <c r="I76" s="5">
        <v>10.62811243996087</v>
      </c>
    </row>
    <row r="77" spans="10:12" ht="12.75">
      <c r="J77" s="13"/>
      <c r="K77" s="16"/>
      <c r="L77" s="16"/>
    </row>
    <row r="78" spans="1:9" ht="12.75">
      <c r="A78" s="1" t="s">
        <v>56</v>
      </c>
      <c r="B78" s="16">
        <v>16.9142</v>
      </c>
      <c r="C78" s="16">
        <v>213.76718180485415</v>
      </c>
      <c r="D78" s="16">
        <v>184.51113732696746</v>
      </c>
      <c r="E78" s="16">
        <v>233.02809534755247</v>
      </c>
      <c r="F78" s="5">
        <v>17.202455199502403</v>
      </c>
      <c r="G78" s="16">
        <v>269.88</v>
      </c>
      <c r="H78" s="13">
        <v>174.09815760953708</v>
      </c>
      <c r="I78" s="5">
        <v>14.365955126269693</v>
      </c>
    </row>
    <row r="79" spans="10:12" ht="12.75">
      <c r="J79" s="13"/>
      <c r="K79" s="16"/>
      <c r="L79" s="16"/>
    </row>
    <row r="80" spans="1:9" ht="12.75">
      <c r="A80" s="1" t="s">
        <v>57</v>
      </c>
      <c r="B80" s="16">
        <v>14.3667</v>
      </c>
      <c r="C80" s="16">
        <v>181.57104508849358</v>
      </c>
      <c r="D80" s="16">
        <v>144.98098559807755</v>
      </c>
      <c r="E80" s="16">
        <v>183.10354282658858</v>
      </c>
      <c r="F80" s="5">
        <v>18.721397131334783</v>
      </c>
      <c r="G80" s="16">
        <v>206.50666666666666</v>
      </c>
      <c r="H80" s="13">
        <v>133.21635616108443</v>
      </c>
      <c r="I80" s="5">
        <v>16.625934972852914</v>
      </c>
    </row>
    <row r="81" spans="10:12" ht="12.75">
      <c r="J81" s="13"/>
      <c r="K81" s="16"/>
      <c r="L81" s="16"/>
    </row>
    <row r="82" spans="1:9" ht="12.75">
      <c r="A82" s="1" t="s">
        <v>58</v>
      </c>
      <c r="B82" s="16">
        <v>14.666999999999998</v>
      </c>
      <c r="C82" s="16">
        <v>185.36633453144668</v>
      </c>
      <c r="D82" s="16">
        <v>100.25527375287325</v>
      </c>
      <c r="E82" s="16">
        <v>126.61726457075486</v>
      </c>
      <c r="F82" s="5">
        <v>27.800948092927307</v>
      </c>
      <c r="G82" s="16">
        <v>178.81333333333333</v>
      </c>
      <c r="H82" s="13">
        <v>115.35153360513324</v>
      </c>
      <c r="I82" s="5">
        <v>19.685780329580194</v>
      </c>
    </row>
    <row r="83" spans="10:12" ht="12.75">
      <c r="J83" s="13"/>
      <c r="K83" s="16"/>
      <c r="L83" s="16"/>
    </row>
    <row r="84" spans="1:9" ht="12.75">
      <c r="A84" s="1" t="s">
        <v>60</v>
      </c>
      <c r="B84" s="16">
        <v>14.666999999999998</v>
      </c>
      <c r="C84" s="16">
        <v>185.36633453144668</v>
      </c>
      <c r="E84" s="21"/>
      <c r="F84" s="5"/>
      <c r="G84" s="16">
        <v>194.4666666666667</v>
      </c>
      <c r="H84" s="13">
        <v>125.44941597426504</v>
      </c>
      <c r="I84" s="5">
        <v>18.10119986287281</v>
      </c>
    </row>
    <row r="85" spans="10:12" ht="12.75">
      <c r="J85" s="13"/>
      <c r="K85" s="16"/>
      <c r="L85" s="16"/>
    </row>
    <row r="86" spans="1:9" ht="12.75">
      <c r="A86" s="1" t="s">
        <v>61</v>
      </c>
      <c r="B86" s="16">
        <v>14.130199999999999</v>
      </c>
      <c r="C86" s="16">
        <v>178.58208087517883</v>
      </c>
      <c r="E86" s="21"/>
      <c r="F86" s="5"/>
      <c r="G86" s="16">
        <v>177.95999999999998</v>
      </c>
      <c r="H86" s="13">
        <v>114.80105279455024</v>
      </c>
      <c r="I86" s="5">
        <v>19.060092239419976</v>
      </c>
    </row>
    <row r="87" spans="10:12" ht="12.75">
      <c r="J87" s="13"/>
      <c r="K87" s="16"/>
      <c r="L87" s="16"/>
    </row>
    <row r="88" spans="1:9" ht="12.75">
      <c r="A88" s="1" t="s">
        <v>62</v>
      </c>
      <c r="B88" s="16">
        <v>13</v>
      </c>
      <c r="C88" s="16">
        <v>164.29824428368494</v>
      </c>
      <c r="E88" s="21"/>
      <c r="F88" s="5"/>
      <c r="G88" s="16">
        <v>213.7733333333333</v>
      </c>
      <c r="H88" s="13">
        <v>137.90404431370524</v>
      </c>
      <c r="I88" s="5">
        <v>14.594898022827916</v>
      </c>
    </row>
    <row r="89" spans="10:12" ht="12.75">
      <c r="J89" s="13"/>
      <c r="K89" s="16"/>
      <c r="L89" s="16"/>
    </row>
    <row r="90" spans="1:9" ht="12.75">
      <c r="A90" s="1" t="s">
        <v>63</v>
      </c>
      <c r="B90" s="16">
        <v>13.13</v>
      </c>
      <c r="C90" s="16">
        <v>165.94122672652176</v>
      </c>
      <c r="E90" s="21"/>
      <c r="F90" s="5"/>
      <c r="G90" s="16">
        <v>232.93333333333334</v>
      </c>
      <c r="H90" s="13">
        <v>150.26405876382654</v>
      </c>
      <c r="I90" s="5">
        <v>13.526584264959496</v>
      </c>
    </row>
    <row r="91" spans="10:12" ht="12.75">
      <c r="J91" s="13"/>
      <c r="K91" s="16"/>
      <c r="L91" s="16"/>
    </row>
    <row r="92" spans="1:9" ht="12.75">
      <c r="A92" s="1" t="s">
        <v>64</v>
      </c>
      <c r="B92" s="16">
        <v>13.225000000000003</v>
      </c>
      <c r="C92" s="16">
        <v>167.14186774244104</v>
      </c>
      <c r="E92" s="21"/>
      <c r="F92" s="5"/>
      <c r="G92" s="16">
        <v>278.93333333333334</v>
      </c>
      <c r="H92" s="13">
        <v>179.93841495931605</v>
      </c>
      <c r="I92" s="5">
        <v>11.377458385244859</v>
      </c>
    </row>
    <row r="93" spans="10:12" ht="12.75">
      <c r="J93" s="13"/>
      <c r="K93" s="16"/>
      <c r="L93" s="16"/>
    </row>
    <row r="94" spans="1:9" ht="12.75">
      <c r="A94" s="1" t="s">
        <v>65</v>
      </c>
      <c r="B94" s="16">
        <v>13.595000000000002</v>
      </c>
      <c r="C94" s="16">
        <v>171.81804854128436</v>
      </c>
      <c r="E94" s="21"/>
      <c r="F94" s="5"/>
      <c r="G94" s="16">
        <v>276.73333333333335</v>
      </c>
      <c r="H94" s="13">
        <v>178.51920661953176</v>
      </c>
      <c r="I94" s="5">
        <v>11.791299477798566</v>
      </c>
    </row>
    <row r="95" spans="6:12" ht="12.75">
      <c r="F95" s="21"/>
      <c r="J95" s="13"/>
      <c r="K95" s="16"/>
      <c r="L95" s="16"/>
    </row>
    <row r="96" spans="1:9" ht="12.75">
      <c r="A96" s="1" t="s">
        <v>66</v>
      </c>
      <c r="B96" s="16">
        <v>13.775</v>
      </c>
      <c r="C96" s="16">
        <v>174.0929473082892</v>
      </c>
      <c r="G96" s="16">
        <v>269.71999999999997</v>
      </c>
      <c r="H96" s="13">
        <v>173.99494245755275</v>
      </c>
      <c r="I96" s="5">
        <v>12.251978018860108</v>
      </c>
    </row>
    <row r="97" spans="6:12" ht="12.75">
      <c r="F97" s="21"/>
      <c r="J97" s="13"/>
      <c r="K97" s="16"/>
      <c r="L97" s="16"/>
    </row>
    <row r="98" spans="1:9" ht="12.75">
      <c r="A98" s="1" t="s">
        <v>67</v>
      </c>
      <c r="B98" s="16">
        <v>13.95</v>
      </c>
      <c r="C98" s="16">
        <v>176.30465444287728</v>
      </c>
      <c r="G98" s="16">
        <v>287.77333333333337</v>
      </c>
      <c r="H98" s="13">
        <v>185.64105210644925</v>
      </c>
      <c r="I98" s="5">
        <v>11.52302715521366</v>
      </c>
    </row>
    <row r="99" spans="6:12" ht="12.75">
      <c r="F99" s="21"/>
      <c r="J99" s="13"/>
      <c r="K99" s="16"/>
      <c r="L99" s="16"/>
    </row>
    <row r="100" spans="1:9" ht="12.75">
      <c r="A100" s="1" t="s">
        <v>71</v>
      </c>
      <c r="B100" s="16">
        <v>13.819999999999999</v>
      </c>
      <c r="C100" s="16">
        <v>174.66167200004045</v>
      </c>
      <c r="G100" s="16">
        <v>322.96</v>
      </c>
      <c r="H100" s="13">
        <v>208.33978428033234</v>
      </c>
      <c r="I100" s="5">
        <v>10.266562598254529</v>
      </c>
    </row>
    <row r="101" spans="6:12" ht="12.75">
      <c r="F101" s="21"/>
      <c r="J101" s="13"/>
      <c r="K101" s="16"/>
      <c r="L101" s="16"/>
    </row>
    <row r="102" spans="1:9" ht="12.75">
      <c r="A102" s="1" t="s">
        <v>73</v>
      </c>
      <c r="B102" s="16">
        <v>16.9</v>
      </c>
      <c r="C102" s="16">
        <v>213.58771756879042</v>
      </c>
      <c r="G102" s="16">
        <v>309.1333333333333</v>
      </c>
      <c r="H102" s="13">
        <v>199.42027489635478</v>
      </c>
      <c r="I102" s="5">
        <v>13.140236258793339</v>
      </c>
    </row>
    <row r="103" spans="6:12" ht="12.75">
      <c r="F103" s="21"/>
      <c r="J103" s="13"/>
      <c r="K103" s="16"/>
      <c r="L103" s="16"/>
    </row>
    <row r="104" spans="1:9" ht="12.75">
      <c r="A104" s="1" t="s">
        <v>74</v>
      </c>
      <c r="B104" s="16">
        <v>20.3</v>
      </c>
      <c r="C104" s="16">
        <v>256.5580276122157</v>
      </c>
      <c r="G104" s="16">
        <v>403.84</v>
      </c>
      <c r="H104" s="13">
        <v>260.51504360840175</v>
      </c>
      <c r="I104" s="5">
        <v>12.014035444582877</v>
      </c>
    </row>
    <row r="105" spans="6:12" ht="12.75">
      <c r="F105" s="25"/>
      <c r="J105" s="13"/>
      <c r="K105" s="16"/>
      <c r="L105" s="16"/>
    </row>
    <row r="106" spans="1:9" ht="12.75">
      <c r="A106" s="1" t="s">
        <v>75</v>
      </c>
      <c r="B106" s="16">
        <v>20.93333333333333</v>
      </c>
      <c r="C106" s="16">
        <v>264.5623010516773</v>
      </c>
      <c r="G106" s="16">
        <v>466.16</v>
      </c>
      <c r="H106" s="13">
        <v>300.717345306291</v>
      </c>
      <c r="I106" s="5">
        <v>10.77018552269207</v>
      </c>
    </row>
    <row r="107" spans="10:12" ht="12.75">
      <c r="J107" s="13"/>
      <c r="K107" s="16"/>
      <c r="L107" s="16"/>
    </row>
    <row r="108" spans="1:9" ht="12.75">
      <c r="A108" s="1" t="s">
        <v>76</v>
      </c>
      <c r="B108" s="16">
        <v>26.05</v>
      </c>
      <c r="C108" s="16">
        <v>329.22840489153793</v>
      </c>
      <c r="G108" s="16">
        <v>486.6533333333333</v>
      </c>
      <c r="H108" s="13">
        <v>313.9374860229482</v>
      </c>
      <c r="I108" s="5">
        <v>12.846419081329262</v>
      </c>
    </row>
    <row r="109" spans="10:12" ht="12.75">
      <c r="J109" s="13"/>
      <c r="K109" s="16"/>
      <c r="L109" s="16"/>
    </row>
    <row r="110" spans="1:9" ht="12.75">
      <c r="A110" s="1" t="s">
        <v>77</v>
      </c>
      <c r="B110" s="16">
        <v>28</v>
      </c>
      <c r="C110" s="16">
        <v>353.8731415340906</v>
      </c>
      <c r="G110" s="16">
        <v>493.4</v>
      </c>
      <c r="H110" s="13">
        <v>318.28972493161996</v>
      </c>
      <c r="I110" s="5">
        <v>13.61978111066072</v>
      </c>
    </row>
    <row r="111" spans="10:12" ht="12.75">
      <c r="J111" s="13"/>
      <c r="K111" s="16"/>
      <c r="L111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111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2" max="2" width="15.28125" style="0" customWidth="1"/>
    <col min="3" max="3" width="13.421875" style="0" customWidth="1"/>
    <col min="4" max="4" width="14.57421875" style="0" customWidth="1"/>
    <col min="5" max="5" width="12.421875" style="0" customWidth="1"/>
    <col min="6" max="6" width="19.28125" style="0" customWidth="1"/>
    <col min="7" max="7" width="12.421875" style="0" customWidth="1"/>
    <col min="8" max="8" width="13.421875" style="0" customWidth="1"/>
    <col min="9" max="9" width="19.28125" style="0" customWidth="1"/>
  </cols>
  <sheetData>
    <row r="1" spans="1:6" ht="12.75">
      <c r="A1" s="2" t="s">
        <v>139</v>
      </c>
      <c r="C1" s="2" t="s">
        <v>193</v>
      </c>
      <c r="D1" s="2"/>
      <c r="E1" s="2"/>
      <c r="F1" s="4"/>
    </row>
    <row r="2" spans="3:6" ht="12.75">
      <c r="C2" s="17" t="s">
        <v>84</v>
      </c>
      <c r="D2" s="2"/>
      <c r="E2" s="2"/>
      <c r="F2" s="4"/>
    </row>
    <row r="3" spans="1:6" ht="12.75">
      <c r="A3" s="1"/>
      <c r="B3" s="16"/>
      <c r="C3" s="20" t="s">
        <v>185</v>
      </c>
      <c r="D3" s="2"/>
      <c r="E3" s="2"/>
      <c r="F3" s="4"/>
    </row>
    <row r="4" spans="1:6" ht="12.75">
      <c r="A4" s="1"/>
      <c r="B4" s="16"/>
      <c r="C4" s="20" t="s">
        <v>157</v>
      </c>
      <c r="D4" s="2"/>
      <c r="E4" s="2"/>
      <c r="F4" s="4"/>
    </row>
    <row r="5" spans="1:2" ht="12.75">
      <c r="A5" s="1"/>
      <c r="B5" s="16"/>
    </row>
    <row r="6" spans="7:8" ht="12.75">
      <c r="G6" s="5"/>
      <c r="H6" s="5"/>
    </row>
    <row r="7" spans="1:9" ht="12.75">
      <c r="A7" s="1" t="s">
        <v>233</v>
      </c>
      <c r="B7" s="17" t="s">
        <v>204</v>
      </c>
      <c r="C7" s="17" t="s">
        <v>117</v>
      </c>
      <c r="D7" s="2" t="s">
        <v>126</v>
      </c>
      <c r="E7" s="2" t="s">
        <v>225</v>
      </c>
      <c r="F7" s="6" t="s">
        <v>226</v>
      </c>
      <c r="G7" s="28" t="s">
        <v>225</v>
      </c>
      <c r="H7" s="2" t="s">
        <v>94</v>
      </c>
      <c r="I7" s="6" t="s">
        <v>226</v>
      </c>
    </row>
    <row r="8" spans="1:9" ht="12.75">
      <c r="A8" s="1" t="s">
        <v>121</v>
      </c>
      <c r="B8" s="17" t="s">
        <v>117</v>
      </c>
      <c r="C8" s="17" t="s">
        <v>182</v>
      </c>
      <c r="D8" s="2" t="s">
        <v>161</v>
      </c>
      <c r="E8" s="2" t="s">
        <v>124</v>
      </c>
      <c r="F8" s="6" t="s">
        <v>140</v>
      </c>
      <c r="G8" s="28" t="s">
        <v>94</v>
      </c>
      <c r="H8" s="2" t="s">
        <v>180</v>
      </c>
      <c r="I8" s="6" t="s">
        <v>140</v>
      </c>
    </row>
    <row r="9" spans="1:9" ht="12.75">
      <c r="A9" s="2" t="s">
        <v>1</v>
      </c>
      <c r="B9" s="17" t="s">
        <v>164</v>
      </c>
      <c r="C9" s="2" t="s">
        <v>12</v>
      </c>
      <c r="D9" s="2" t="s">
        <v>12</v>
      </c>
      <c r="E9" s="2" t="s">
        <v>104</v>
      </c>
      <c r="F9" s="6" t="s">
        <v>117</v>
      </c>
      <c r="G9" s="28" t="s">
        <v>104</v>
      </c>
      <c r="H9" s="2" t="s">
        <v>161</v>
      </c>
      <c r="I9" s="6" t="s">
        <v>117</v>
      </c>
    </row>
    <row r="10" spans="2:10" ht="12.75">
      <c r="B10" s="17" t="s">
        <v>0</v>
      </c>
      <c r="C10" s="5">
        <v>7.91244</v>
      </c>
      <c r="D10" s="5">
        <v>126.29486692427108</v>
      </c>
      <c r="E10" s="2" t="s">
        <v>90</v>
      </c>
      <c r="F10" s="6" t="s">
        <v>152</v>
      </c>
      <c r="G10" s="28" t="s">
        <v>90</v>
      </c>
      <c r="H10" s="2" t="s">
        <v>12</v>
      </c>
      <c r="I10" s="6" t="s">
        <v>146</v>
      </c>
      <c r="J10" s="2"/>
    </row>
    <row r="11" spans="1:10" ht="12.75">
      <c r="A11" s="1"/>
      <c r="E11" s="2" t="s">
        <v>149</v>
      </c>
      <c r="F11" s="6" t="s">
        <v>105</v>
      </c>
      <c r="G11" s="28" t="s">
        <v>149</v>
      </c>
      <c r="H11" s="13">
        <v>155.016</v>
      </c>
      <c r="I11" s="6" t="s">
        <v>105</v>
      </c>
      <c r="J11" s="2"/>
    </row>
    <row r="12" spans="1:10" ht="12.75">
      <c r="A12" s="1"/>
      <c r="E12" s="2" t="s">
        <v>124</v>
      </c>
      <c r="F12" s="2" t="s">
        <v>145</v>
      </c>
      <c r="G12" s="28" t="s">
        <v>124</v>
      </c>
      <c r="H12" s="2"/>
      <c r="I12" s="2" t="s">
        <v>145</v>
      </c>
      <c r="J12" s="2"/>
    </row>
    <row r="13" spans="1:10" ht="12.75">
      <c r="A13" s="1"/>
      <c r="B13" s="16"/>
      <c r="C13" s="2"/>
      <c r="F13" s="5"/>
      <c r="G13" s="18"/>
      <c r="J13" s="2"/>
    </row>
    <row r="14" spans="1:10" ht="12.75">
      <c r="A14" s="1">
        <v>1330</v>
      </c>
      <c r="B14" s="16">
        <v>1.4083</v>
      </c>
      <c r="C14" s="5">
        <v>17.798555186516424</v>
      </c>
      <c r="F14" s="5"/>
      <c r="G14" s="18"/>
      <c r="J14" s="13"/>
    </row>
    <row r="15" ht="12.75">
      <c r="J15" s="2"/>
    </row>
    <row r="16" spans="1:7" ht="12.75">
      <c r="A16" s="1" t="s">
        <v>3</v>
      </c>
      <c r="B16" s="16">
        <v>2.7466</v>
      </c>
      <c r="C16" s="16">
        <v>34.712427519197625</v>
      </c>
      <c r="F16" s="5"/>
      <c r="G16" s="18"/>
    </row>
    <row r="18" spans="1:7" ht="12.75">
      <c r="A18" s="1" t="s">
        <v>7</v>
      </c>
      <c r="B18" s="16">
        <v>2.7879366755127757</v>
      </c>
      <c r="C18" s="16">
        <v>35.23485392006481</v>
      </c>
      <c r="F18" s="5"/>
      <c r="G18" s="18"/>
    </row>
    <row r="20" spans="1:7" ht="12.75">
      <c r="A20" s="1" t="s">
        <v>8</v>
      </c>
      <c r="B20" s="16">
        <v>3.5120987338487426</v>
      </c>
      <c r="C20" s="16">
        <v>44.38705044017702</v>
      </c>
      <c r="F20" s="5"/>
      <c r="G20" s="18"/>
    </row>
    <row r="22" spans="1:9" ht="12.75">
      <c r="A22" s="1" t="s">
        <v>9</v>
      </c>
      <c r="B22" s="16">
        <v>2.8743091030159262</v>
      </c>
      <c r="C22" s="16">
        <v>36.32645685801</v>
      </c>
      <c r="D22" s="16">
        <v>50.57072475256605</v>
      </c>
      <c r="E22" s="16">
        <v>63.86822952889268</v>
      </c>
      <c r="F22" s="13">
        <v>10.855802397659264</v>
      </c>
      <c r="G22" s="19"/>
      <c r="H22" s="13"/>
      <c r="I22" s="13"/>
    </row>
    <row r="24" spans="1:9" ht="12.75">
      <c r="A24" s="1" t="s">
        <v>10</v>
      </c>
      <c r="B24" s="16">
        <v>3.7487473618020672</v>
      </c>
      <c r="C24" s="16">
        <v>47.37789306209042</v>
      </c>
      <c r="D24" s="16">
        <v>60.646274546006865</v>
      </c>
      <c r="E24" s="16">
        <v>76.5931317324074</v>
      </c>
      <c r="F24" s="5">
        <v>11.632210803676225</v>
      </c>
      <c r="G24" s="19"/>
      <c r="H24" s="13"/>
      <c r="I24" s="13"/>
    </row>
    <row r="25" ht="12.75">
      <c r="J25" s="13"/>
    </row>
    <row r="26" spans="1:9" ht="12.75">
      <c r="A26" s="1" t="s">
        <v>11</v>
      </c>
      <c r="B26" s="16">
        <v>4.329960633663951</v>
      </c>
      <c r="C26" s="16">
        <v>54.723456148343004</v>
      </c>
      <c r="D26" s="16">
        <v>87.5396222744308</v>
      </c>
      <c r="E26" s="16">
        <v>110.55804945750188</v>
      </c>
      <c r="F26" s="5">
        <v>9.365567976177088</v>
      </c>
      <c r="G26" s="19"/>
      <c r="H26" s="13"/>
      <c r="I26" s="13"/>
    </row>
    <row r="27" ht="12.75">
      <c r="J27" s="13"/>
    </row>
    <row r="28" spans="1:9" ht="12.75">
      <c r="A28" s="1" t="s">
        <v>23</v>
      </c>
      <c r="B28" s="16">
        <v>4.857406024</v>
      </c>
      <c r="C28" s="16">
        <v>61.38948319355344</v>
      </c>
      <c r="D28" s="16">
        <v>94.42546949522246</v>
      </c>
      <c r="E28" s="16">
        <v>119.25452104160934</v>
      </c>
      <c r="F28" s="5">
        <v>9.752167014242927</v>
      </c>
      <c r="G28" s="19"/>
      <c r="H28" s="13"/>
      <c r="I28" s="13"/>
    </row>
    <row r="29" ht="12.75">
      <c r="J29" s="13"/>
    </row>
    <row r="30" spans="1:9" ht="12.75">
      <c r="A30" s="1" t="s">
        <v>24</v>
      </c>
      <c r="B30" s="16">
        <v>5.377</v>
      </c>
      <c r="C30" s="16">
        <v>67.95628150102877</v>
      </c>
      <c r="D30" s="16">
        <v>107.4005183268429</v>
      </c>
      <c r="E30" s="16">
        <v>135.64134169686352</v>
      </c>
      <c r="F30" s="5">
        <v>9.482648829464264</v>
      </c>
      <c r="G30" s="19"/>
      <c r="H30" s="13"/>
      <c r="I30" s="13"/>
    </row>
    <row r="31" ht="12.75">
      <c r="J31" s="13"/>
    </row>
    <row r="32" spans="1:9" ht="12.75">
      <c r="A32" s="1" t="s">
        <v>25</v>
      </c>
      <c r="B32" s="16">
        <v>5.332594522</v>
      </c>
      <c r="C32" s="16">
        <v>67.3950705724151</v>
      </c>
      <c r="D32" s="16">
        <v>115.22154561457378</v>
      </c>
      <c r="E32" s="16">
        <v>145.5188977020142</v>
      </c>
      <c r="F32" s="5">
        <v>8.807794447584365</v>
      </c>
      <c r="G32" s="19"/>
      <c r="H32" s="13"/>
      <c r="I32" s="13"/>
    </row>
    <row r="33" ht="12.75">
      <c r="J33" s="13"/>
    </row>
    <row r="34" spans="1:9" ht="12.75">
      <c r="A34" s="1" t="s">
        <v>26</v>
      </c>
      <c r="B34" s="16">
        <v>6.889999400000001</v>
      </c>
      <c r="C34" s="16">
        <v>87.07806188735712</v>
      </c>
      <c r="D34" s="16">
        <v>111.66221736292076</v>
      </c>
      <c r="E34" s="16">
        <v>141.023648823191</v>
      </c>
      <c r="F34" s="5">
        <v>11.521837100557653</v>
      </c>
      <c r="G34" s="19"/>
      <c r="H34" s="13"/>
      <c r="I34" s="13"/>
    </row>
    <row r="35" ht="12.75">
      <c r="J35" s="13"/>
    </row>
    <row r="36" spans="1:9" ht="12.75">
      <c r="A36" s="1" t="s">
        <v>27</v>
      </c>
      <c r="B36" s="16">
        <v>7.5</v>
      </c>
      <c r="C36" s="16">
        <v>94.78744862520284</v>
      </c>
      <c r="D36" s="16">
        <v>119.1927752410696</v>
      </c>
      <c r="E36" s="16">
        <v>150.5343568740543</v>
      </c>
      <c r="F36" s="5">
        <v>11.957403196042371</v>
      </c>
      <c r="G36" s="19"/>
      <c r="H36" s="13"/>
      <c r="I36" s="13"/>
    </row>
    <row r="37" ht="12.75">
      <c r="J37" s="13"/>
    </row>
    <row r="38" spans="1:9" ht="12.75">
      <c r="A38" s="1" t="s">
        <v>28</v>
      </c>
      <c r="B38" s="16">
        <v>7.191599999999999</v>
      </c>
      <c r="C38" s="16">
        <v>90.8897887377345</v>
      </c>
      <c r="D38" s="16">
        <v>124.7188494909287</v>
      </c>
      <c r="E38" s="16">
        <v>157.51350499405027</v>
      </c>
      <c r="F38" s="5">
        <v>10.840482832490656</v>
      </c>
      <c r="G38" s="19"/>
      <c r="H38" s="13"/>
      <c r="I38" s="13"/>
    </row>
    <row r="39" ht="12.75">
      <c r="J39" s="13"/>
    </row>
    <row r="40" spans="1:9" ht="12.75">
      <c r="A40" s="1" t="s">
        <v>29</v>
      </c>
      <c r="B40" s="16">
        <v>5.538</v>
      </c>
      <c r="C40" s="16">
        <v>69.99105206484978</v>
      </c>
      <c r="D40" s="16">
        <v>88.51027878633886</v>
      </c>
      <c r="E40" s="16">
        <v>111.78393880750794</v>
      </c>
      <c r="F40" s="5">
        <v>11.89008022242575</v>
      </c>
      <c r="G40" s="19"/>
      <c r="H40" s="13"/>
      <c r="I40" s="13"/>
    </row>
    <row r="41" ht="12.75">
      <c r="J41" s="13"/>
    </row>
    <row r="42" spans="1:9" ht="12.75">
      <c r="A42" s="1" t="s">
        <v>32</v>
      </c>
      <c r="B42" s="16">
        <v>5.7589375</v>
      </c>
      <c r="C42" s="16">
        <v>72.78333232226721</v>
      </c>
      <c r="D42" s="16">
        <v>89.7957798192934</v>
      </c>
      <c r="E42" s="16">
        <v>113.40746062638797</v>
      </c>
      <c r="F42" s="5">
        <v>12.187425698150221</v>
      </c>
      <c r="G42" s="19"/>
      <c r="H42" s="16"/>
      <c r="I42" s="13"/>
    </row>
    <row r="43" ht="12.75">
      <c r="J43" s="13"/>
    </row>
    <row r="44" spans="1:9" ht="12.75">
      <c r="A44" s="1" t="s">
        <v>38</v>
      </c>
      <c r="B44" s="16">
        <v>5.8559</v>
      </c>
      <c r="C44" s="16">
        <v>74.00877605391005</v>
      </c>
      <c r="D44" s="16">
        <v>88.53059971664231</v>
      </c>
      <c r="E44" s="16">
        <v>111.80960309939246</v>
      </c>
      <c r="F44" s="5">
        <v>12.495821015803017</v>
      </c>
      <c r="G44" s="16">
        <v>149.44</v>
      </c>
      <c r="H44" s="16">
        <v>96.40295195334677</v>
      </c>
      <c r="I44" s="5">
        <v>9.64246136853956</v>
      </c>
    </row>
    <row r="45" ht="12.75">
      <c r="J45" s="16"/>
    </row>
    <row r="46" spans="1:9" ht="12.75">
      <c r="A46" s="1" t="s">
        <v>40</v>
      </c>
      <c r="B46" s="16">
        <v>5.8434</v>
      </c>
      <c r="C46" s="16">
        <v>73.85079697286804</v>
      </c>
      <c r="D46" s="16">
        <v>105.26079474381905</v>
      </c>
      <c r="E46" s="16">
        <v>132.93898064513627</v>
      </c>
      <c r="F46" s="5">
        <v>10.469902461555925</v>
      </c>
      <c r="G46" s="16">
        <v>159.4</v>
      </c>
      <c r="H46" s="13">
        <v>102.82809516437015</v>
      </c>
      <c r="I46" s="5">
        <v>8.784553473216256</v>
      </c>
    </row>
    <row r="47" ht="12.75">
      <c r="J47" s="16"/>
    </row>
    <row r="48" spans="1:9" ht="12.75">
      <c r="A48" s="1" t="s">
        <v>41</v>
      </c>
      <c r="B48" s="16">
        <v>5.853000000000001</v>
      </c>
      <c r="C48" s="16">
        <v>73.97212490710831</v>
      </c>
      <c r="D48" s="16">
        <v>95.30896054740198</v>
      </c>
      <c r="E48" s="16">
        <v>120.37032489024728</v>
      </c>
      <c r="F48" s="5">
        <v>11.669904366340667</v>
      </c>
      <c r="G48" s="16">
        <v>155.88190725467155</v>
      </c>
      <c r="H48" s="13">
        <v>100.55859218059527</v>
      </c>
      <c r="I48" s="5">
        <v>9.007627412372418</v>
      </c>
    </row>
    <row r="49" ht="12.75">
      <c r="J49" s="13"/>
    </row>
    <row r="50" spans="1:9" ht="12.75">
      <c r="A50" s="1" t="s">
        <v>42</v>
      </c>
      <c r="B50" s="16">
        <v>6.076600000000001</v>
      </c>
      <c r="C50" s="16">
        <v>76.79805470878767</v>
      </c>
      <c r="D50" s="16">
        <v>107.38079806681071</v>
      </c>
      <c r="E50" s="16">
        <v>135.61643602069873</v>
      </c>
      <c r="F50" s="5">
        <v>10.737098281627572</v>
      </c>
      <c r="G50" s="16">
        <v>164.1127038085586</v>
      </c>
      <c r="H50" s="13">
        <v>105.868235413479</v>
      </c>
      <c r="I50" s="5">
        <v>8.86722213625065</v>
      </c>
    </row>
    <row r="51" ht="12.75">
      <c r="J51" s="13"/>
    </row>
    <row r="52" spans="1:9" ht="12.75">
      <c r="A52" s="1" t="s">
        <v>43</v>
      </c>
      <c r="B52" s="16">
        <v>5.9967999999999995</v>
      </c>
      <c r="C52" s="16">
        <v>75.78951625541552</v>
      </c>
      <c r="D52" s="16">
        <v>112.1822975650615</v>
      </c>
      <c r="E52" s="16">
        <v>141.68048342238416</v>
      </c>
      <c r="F52" s="5">
        <v>10.16180569327267</v>
      </c>
      <c r="G52" s="16">
        <v>168.0888142164782</v>
      </c>
      <c r="H52" s="13">
        <v>108.4332031638529</v>
      </c>
      <c r="I52" s="5">
        <v>8.561904366093692</v>
      </c>
    </row>
    <row r="53" ht="12.75">
      <c r="J53" s="13"/>
    </row>
    <row r="54" spans="1:9" ht="12.75">
      <c r="A54" s="1" t="s">
        <v>44</v>
      </c>
      <c r="B54" s="16">
        <v>6.0466</v>
      </c>
      <c r="C54" s="16">
        <v>76.41890491428687</v>
      </c>
      <c r="D54" s="16">
        <v>117.7729392004106</v>
      </c>
      <c r="E54" s="16">
        <v>148.74117683596117</v>
      </c>
      <c r="F54" s="5">
        <v>9.759971740012682</v>
      </c>
      <c r="G54" s="16">
        <v>179.2770002635125</v>
      </c>
      <c r="H54" s="13">
        <v>115.65064268431162</v>
      </c>
      <c r="I54" s="5">
        <v>8.09061634078375</v>
      </c>
    </row>
    <row r="55" ht="12.75">
      <c r="J55" s="13"/>
    </row>
    <row r="56" spans="1:9" ht="12.75">
      <c r="A56" s="1" t="s">
        <v>45</v>
      </c>
      <c r="B56" s="16">
        <v>7.061200132000001</v>
      </c>
      <c r="C56" s="16">
        <v>89.24175263256342</v>
      </c>
      <c r="D56" s="16">
        <v>123.51159140887307</v>
      </c>
      <c r="E56" s="16">
        <v>155.9888000058856</v>
      </c>
      <c r="F56" s="5">
        <v>10.869242719214142</v>
      </c>
      <c r="G56" s="16">
        <v>175.17303964934263</v>
      </c>
      <c r="H56" s="13">
        <v>113.0031994435043</v>
      </c>
      <c r="I56" s="5">
        <v>9.67320540947829</v>
      </c>
    </row>
    <row r="57" ht="12.75">
      <c r="J57" s="13"/>
    </row>
    <row r="58" spans="1:9" ht="12.75">
      <c r="A58" s="1" t="s">
        <v>46</v>
      </c>
      <c r="B58" s="16">
        <v>7.181598679999999</v>
      </c>
      <c r="C58" s="16">
        <v>90.76338879030993</v>
      </c>
      <c r="D58" s="16">
        <v>140.16589373198508</v>
      </c>
      <c r="E58" s="16">
        <v>177.02232896202568</v>
      </c>
      <c r="F58" s="5">
        <v>9.781763869881422</v>
      </c>
      <c r="G58" s="16">
        <v>194.44</v>
      </c>
      <c r="H58" s="13">
        <v>125.43221344893432</v>
      </c>
      <c r="I58" s="5">
        <v>8.852987461212305</v>
      </c>
    </row>
    <row r="59" ht="12.75">
      <c r="J59" s="13"/>
    </row>
    <row r="60" spans="1:9" ht="12.75">
      <c r="A60" s="1" t="s">
        <v>47</v>
      </c>
      <c r="B60" s="16">
        <v>8.008406828</v>
      </c>
      <c r="C60" s="16">
        <v>101.21286010383649</v>
      </c>
      <c r="D60" s="16">
        <v>113.50429131048034</v>
      </c>
      <c r="E60" s="16">
        <v>143.350093663908</v>
      </c>
      <c r="F60" s="5">
        <v>13.33000944476596</v>
      </c>
      <c r="G60" s="16">
        <v>163.50666666666666</v>
      </c>
      <c r="H60" s="13">
        <v>105.4772840653008</v>
      </c>
      <c r="I60" s="5">
        <v>11.70598974553291</v>
      </c>
    </row>
    <row r="61" ht="12.75">
      <c r="J61" s="13"/>
    </row>
    <row r="62" spans="1:9" ht="12.75">
      <c r="A62" s="1" t="s">
        <v>48</v>
      </c>
      <c r="B62" s="16">
        <v>7.719200000000001</v>
      </c>
      <c r="C62" s="16">
        <v>97.55776979035544</v>
      </c>
      <c r="D62" s="16">
        <v>109.98422555726901</v>
      </c>
      <c r="E62" s="16">
        <v>138.90443130524295</v>
      </c>
      <c r="F62" s="5">
        <v>13.313453401984122</v>
      </c>
      <c r="G62" s="16">
        <v>154.35999999999999</v>
      </c>
      <c r="H62" s="13">
        <v>99.57681787686433</v>
      </c>
      <c r="I62" s="5">
        <v>12.010925097052233</v>
      </c>
    </row>
    <row r="63" ht="12.75">
      <c r="J63" s="13"/>
    </row>
    <row r="64" spans="1:9" ht="12.75">
      <c r="A64" s="1" t="s">
        <v>49</v>
      </c>
      <c r="B64" s="16">
        <v>6.828100000000001</v>
      </c>
      <c r="C64" s="16">
        <v>86.29575706103302</v>
      </c>
      <c r="D64" s="16">
        <v>100.90231624791055</v>
      </c>
      <c r="E64" s="16">
        <v>127.4344460288057</v>
      </c>
      <c r="F64" s="5">
        <v>12.719598214217255</v>
      </c>
      <c r="G64" s="16">
        <v>152.76</v>
      </c>
      <c r="H64" s="13">
        <v>98.54466635702121</v>
      </c>
      <c r="I64" s="5">
        <v>10.646628106445132</v>
      </c>
    </row>
    <row r="65" ht="12.75">
      <c r="J65" s="13"/>
    </row>
    <row r="66" spans="1:9" ht="12.75">
      <c r="A66" s="1" t="s">
        <v>50</v>
      </c>
      <c r="B66" s="16">
        <v>7.8566</v>
      </c>
      <c r="C66" s="16">
        <v>99.29427584916917</v>
      </c>
      <c r="D66" s="16">
        <v>117.85517954656336</v>
      </c>
      <c r="E66" s="16">
        <v>148.84504217169288</v>
      </c>
      <c r="F66" s="5">
        <v>12.649258575251979</v>
      </c>
      <c r="G66" s="16">
        <v>177.61333333333334</v>
      </c>
      <c r="H66" s="13">
        <v>114.5774199652509</v>
      </c>
      <c r="I66" s="5">
        <v>10.585244672455254</v>
      </c>
    </row>
    <row r="67" ht="12.75">
      <c r="J67" s="13"/>
    </row>
    <row r="68" spans="1:9" ht="12.75">
      <c r="A68" s="1" t="s">
        <v>51</v>
      </c>
      <c r="B68" s="16">
        <v>8</v>
      </c>
      <c r="C68" s="16">
        <v>101.10661186688303</v>
      </c>
      <c r="D68" s="16">
        <v>88.7054659965152</v>
      </c>
      <c r="E68" s="16">
        <v>112.03045023485336</v>
      </c>
      <c r="F68" s="5">
        <v>17.138197659431317</v>
      </c>
      <c r="G68" s="16">
        <v>141.17333333333335</v>
      </c>
      <c r="H68" s="13">
        <v>91.07016910082402</v>
      </c>
      <c r="I68" s="5">
        <v>13.600302228938421</v>
      </c>
    </row>
    <row r="69" ht="12.75">
      <c r="J69" s="13"/>
    </row>
    <row r="70" spans="1:9" ht="12.75">
      <c r="A70" s="1" t="s">
        <v>52</v>
      </c>
      <c r="B70" s="16">
        <v>8.1875</v>
      </c>
      <c r="C70" s="16">
        <v>103.47629808251311</v>
      </c>
      <c r="D70" s="16">
        <v>96.52011116931288</v>
      </c>
      <c r="E70" s="16">
        <v>121.89994595644214</v>
      </c>
      <c r="F70" s="5">
        <v>16.10476903305085</v>
      </c>
      <c r="G70" s="16">
        <v>150.29333333333332</v>
      </c>
      <c r="H70" s="13">
        <v>96.95343276392975</v>
      </c>
      <c r="I70" s="5">
        <v>13.07560898743888</v>
      </c>
    </row>
    <row r="71" ht="12.75">
      <c r="J71" s="13"/>
    </row>
    <row r="72" spans="1:9" ht="12.75">
      <c r="A72" s="1" t="s">
        <v>53</v>
      </c>
      <c r="B72" s="16">
        <v>8.690000000000001</v>
      </c>
      <c r="C72" s="16">
        <v>109.8270571404017</v>
      </c>
      <c r="D72" s="16">
        <v>96.01692703969823</v>
      </c>
      <c r="E72" s="16">
        <v>121.26445022956128</v>
      </c>
      <c r="F72" s="5">
        <v>17.1881330198909</v>
      </c>
      <c r="G72" s="16">
        <v>153.23999999999998</v>
      </c>
      <c r="H72" s="13">
        <v>98.85431181297413</v>
      </c>
      <c r="I72" s="5">
        <v>13.604912031901593</v>
      </c>
    </row>
    <row r="73" ht="12.75">
      <c r="J73" s="13"/>
    </row>
    <row r="74" spans="1:9" ht="12.75">
      <c r="A74" s="1" t="s">
        <v>54</v>
      </c>
      <c r="B74" s="16">
        <v>9.0625</v>
      </c>
      <c r="C74" s="16">
        <v>114.53483375545345</v>
      </c>
      <c r="D74" s="16">
        <v>117.21264811684503</v>
      </c>
      <c r="E74" s="16">
        <v>148.03355795758347</v>
      </c>
      <c r="F74" s="5">
        <v>14.70707231186271</v>
      </c>
      <c r="G74" s="16">
        <v>187.0933333333333</v>
      </c>
      <c r="H74" s="13">
        <v>120.69291772032133</v>
      </c>
      <c r="I74" s="5">
        <v>11.64183236185918</v>
      </c>
    </row>
    <row r="75" ht="12.75">
      <c r="J75" s="13"/>
    </row>
    <row r="76" spans="1:9" ht="12.75">
      <c r="A76" s="1" t="s">
        <v>55</v>
      </c>
      <c r="B76" s="16">
        <v>10.9976</v>
      </c>
      <c r="C76" s="16">
        <v>138.99125933340412</v>
      </c>
      <c r="D76" s="16">
        <v>156.85279543827082</v>
      </c>
      <c r="E76" s="16">
        <v>198.09702926576315</v>
      </c>
      <c r="F76" s="5">
        <v>12.967804709949867</v>
      </c>
      <c r="G76" s="16">
        <v>241.44</v>
      </c>
      <c r="H76" s="13">
        <v>155.75166434432575</v>
      </c>
      <c r="I76" s="5">
        <v>10.62811243996087</v>
      </c>
    </row>
    <row r="77" ht="12.75">
      <c r="J77" s="13"/>
    </row>
    <row r="78" spans="1:9" ht="12.75">
      <c r="A78" s="1" t="s">
        <v>56</v>
      </c>
      <c r="B78" s="16">
        <v>16.9142</v>
      </c>
      <c r="C78" s="16">
        <v>213.76718180485415</v>
      </c>
      <c r="D78" s="16">
        <v>184.51113732696746</v>
      </c>
      <c r="E78" s="16">
        <v>233.02809534755247</v>
      </c>
      <c r="F78" s="5">
        <v>17.202455199502403</v>
      </c>
      <c r="G78" s="16">
        <v>269.88</v>
      </c>
      <c r="H78" s="13">
        <v>174.09815760953708</v>
      </c>
      <c r="I78" s="5">
        <v>14.365955126269693</v>
      </c>
    </row>
    <row r="79" ht="12.75">
      <c r="J79" s="13"/>
    </row>
    <row r="80" spans="1:9" ht="12.75">
      <c r="A80" s="1" t="s">
        <v>57</v>
      </c>
      <c r="B80" s="16">
        <v>14.3667</v>
      </c>
      <c r="C80" s="16">
        <v>181.57104508849358</v>
      </c>
      <c r="D80" s="16">
        <v>144.98098559807755</v>
      </c>
      <c r="E80" s="16">
        <v>183.10354282658858</v>
      </c>
      <c r="F80" s="5">
        <v>18.721397131334783</v>
      </c>
      <c r="G80" s="16">
        <v>206.50666666666666</v>
      </c>
      <c r="H80" s="13">
        <v>133.21635616108443</v>
      </c>
      <c r="I80" s="5">
        <v>16.625934972852914</v>
      </c>
    </row>
    <row r="81" ht="12.75">
      <c r="J81" s="13"/>
    </row>
    <row r="82" spans="1:9" ht="12.75">
      <c r="A82" s="1" t="s">
        <v>58</v>
      </c>
      <c r="B82" s="16">
        <v>14.666999999999998</v>
      </c>
      <c r="C82" s="16">
        <v>185.36633453144668</v>
      </c>
      <c r="D82" s="16">
        <v>100.25527375287325</v>
      </c>
      <c r="E82" s="16">
        <v>126.61726457075486</v>
      </c>
      <c r="F82" s="5">
        <v>27.800948092927307</v>
      </c>
      <c r="G82" s="16">
        <v>178.81333333333333</v>
      </c>
      <c r="H82" s="13">
        <v>115.35153360513324</v>
      </c>
      <c r="I82" s="5">
        <v>19.685780329580194</v>
      </c>
    </row>
    <row r="83" ht="12.75">
      <c r="J83" s="13"/>
    </row>
    <row r="84" spans="1:9" ht="12.75">
      <c r="A84" s="1" t="s">
        <v>60</v>
      </c>
      <c r="B84" s="16">
        <v>14.666999999999998</v>
      </c>
      <c r="C84" s="16">
        <v>185.36633453144668</v>
      </c>
      <c r="E84" s="21"/>
      <c r="F84" s="5"/>
      <c r="G84" s="16">
        <v>194.4666666666667</v>
      </c>
      <c r="H84" s="13">
        <v>125.44941597426504</v>
      </c>
      <c r="I84" s="5">
        <v>18.10119986287281</v>
      </c>
    </row>
    <row r="85" ht="12.75">
      <c r="J85" s="13"/>
    </row>
    <row r="86" spans="1:9" ht="12.75">
      <c r="A86" s="1" t="s">
        <v>61</v>
      </c>
      <c r="B86" s="16">
        <v>14.130199999999999</v>
      </c>
      <c r="C86" s="16">
        <v>178.58208087517883</v>
      </c>
      <c r="E86" s="21"/>
      <c r="F86" s="5"/>
      <c r="G86" s="16">
        <v>177.95999999999998</v>
      </c>
      <c r="H86" s="13">
        <v>114.80105279455024</v>
      </c>
      <c r="I86" s="5">
        <v>19.060092239419976</v>
      </c>
    </row>
    <row r="87" ht="12.75">
      <c r="J87" s="13"/>
    </row>
    <row r="88" spans="1:9" ht="12.75">
      <c r="A88" s="1" t="s">
        <v>62</v>
      </c>
      <c r="B88" s="16">
        <v>13</v>
      </c>
      <c r="C88" s="16">
        <v>164.29824428368494</v>
      </c>
      <c r="E88" s="21"/>
      <c r="F88" s="5"/>
      <c r="G88" s="16">
        <v>213.7733333333333</v>
      </c>
      <c r="H88" s="13">
        <v>137.90404431370524</v>
      </c>
      <c r="I88" s="5">
        <v>14.594898022827916</v>
      </c>
    </row>
    <row r="89" ht="12.75">
      <c r="J89" s="13"/>
    </row>
    <row r="90" spans="1:9" ht="12.75">
      <c r="A90" s="1" t="s">
        <v>63</v>
      </c>
      <c r="B90" s="16">
        <v>13.13</v>
      </c>
      <c r="C90" s="16">
        <v>165.94122672652176</v>
      </c>
      <c r="E90" s="21"/>
      <c r="F90" s="5"/>
      <c r="G90" s="16">
        <v>232.93333333333334</v>
      </c>
      <c r="H90" s="13">
        <v>150.26405876382654</v>
      </c>
      <c r="I90" s="5">
        <v>13.526584264959496</v>
      </c>
    </row>
    <row r="91" ht="12.75">
      <c r="J91" s="13"/>
    </row>
    <row r="92" spans="1:9" ht="12.75">
      <c r="A92" s="1" t="s">
        <v>64</v>
      </c>
      <c r="B92" s="16">
        <v>13.225000000000003</v>
      </c>
      <c r="C92" s="16">
        <v>167.14186774244104</v>
      </c>
      <c r="E92" s="21"/>
      <c r="F92" s="5"/>
      <c r="G92" s="16">
        <v>278.93333333333334</v>
      </c>
      <c r="H92" s="13">
        <v>179.93841495931605</v>
      </c>
      <c r="I92" s="5">
        <v>11.377458385244859</v>
      </c>
    </row>
    <row r="93" ht="12.75">
      <c r="J93" s="13"/>
    </row>
    <row r="94" spans="1:9" ht="12.75">
      <c r="A94" s="1" t="s">
        <v>65</v>
      </c>
      <c r="B94" s="16">
        <v>13.595000000000002</v>
      </c>
      <c r="C94" s="16">
        <v>171.81804854128436</v>
      </c>
      <c r="E94" s="21"/>
      <c r="F94" s="5"/>
      <c r="G94" s="16">
        <v>276.73333333333335</v>
      </c>
      <c r="H94" s="13">
        <v>178.51920661953176</v>
      </c>
      <c r="I94" s="5">
        <v>11.791299477798566</v>
      </c>
    </row>
    <row r="95" spans="6:10" ht="12.75">
      <c r="F95" s="21"/>
      <c r="J95" s="13"/>
    </row>
    <row r="96" spans="1:9" ht="12.75">
      <c r="A96" s="1" t="s">
        <v>66</v>
      </c>
      <c r="B96" s="16">
        <v>13.775</v>
      </c>
      <c r="C96" s="16">
        <v>174.0929473082892</v>
      </c>
      <c r="G96" s="16">
        <v>269.71999999999997</v>
      </c>
      <c r="H96" s="13">
        <v>173.99494245755275</v>
      </c>
      <c r="I96" s="5">
        <v>12.251978018860108</v>
      </c>
    </row>
    <row r="97" spans="6:10" ht="12.75">
      <c r="F97" s="21"/>
      <c r="J97" s="13"/>
    </row>
    <row r="98" spans="1:9" ht="12.75">
      <c r="A98" s="1" t="s">
        <v>67</v>
      </c>
      <c r="B98" s="16">
        <v>13.95</v>
      </c>
      <c r="C98" s="16">
        <v>176.30465444287728</v>
      </c>
      <c r="G98" s="16">
        <v>287.77333333333337</v>
      </c>
      <c r="H98" s="13">
        <v>185.64105210644925</v>
      </c>
      <c r="I98" s="5">
        <v>11.52302715521366</v>
      </c>
    </row>
    <row r="99" spans="6:10" ht="12.75">
      <c r="F99" s="21"/>
      <c r="J99" s="13"/>
    </row>
    <row r="100" spans="1:9" ht="12.75">
      <c r="A100" s="1" t="s">
        <v>71</v>
      </c>
      <c r="B100" s="16">
        <v>13.819999999999999</v>
      </c>
      <c r="C100" s="16">
        <v>174.66167200004045</v>
      </c>
      <c r="G100" s="16">
        <v>322.96</v>
      </c>
      <c r="H100" s="13">
        <v>208.33978428033234</v>
      </c>
      <c r="I100" s="5">
        <v>10.266562598254529</v>
      </c>
    </row>
    <row r="101" spans="6:10" ht="12.75">
      <c r="F101" s="21"/>
      <c r="J101" s="13"/>
    </row>
    <row r="102" spans="1:9" ht="12.75">
      <c r="A102" s="1" t="s">
        <v>73</v>
      </c>
      <c r="B102" s="16">
        <v>16.9</v>
      </c>
      <c r="C102" s="16">
        <v>213.58771756879042</v>
      </c>
      <c r="G102" s="16">
        <v>309.1333333333333</v>
      </c>
      <c r="H102" s="13">
        <v>199.42027489635478</v>
      </c>
      <c r="I102" s="5">
        <v>13.140236258793339</v>
      </c>
    </row>
    <row r="103" spans="6:10" ht="12.75">
      <c r="F103" s="21"/>
      <c r="J103" s="13"/>
    </row>
    <row r="104" spans="1:9" ht="12.75">
      <c r="A104" s="1" t="s">
        <v>74</v>
      </c>
      <c r="B104" s="16">
        <v>20.3</v>
      </c>
      <c r="C104" s="16">
        <v>256.5580276122157</v>
      </c>
      <c r="G104" s="16">
        <v>403.84</v>
      </c>
      <c r="H104" s="13">
        <v>260.51504360840175</v>
      </c>
      <c r="I104" s="5">
        <v>12.014035444582877</v>
      </c>
    </row>
    <row r="105" spans="6:10" ht="12.75">
      <c r="F105" s="25"/>
      <c r="J105" s="13"/>
    </row>
    <row r="106" spans="1:9" ht="12.75">
      <c r="A106" s="1" t="s">
        <v>75</v>
      </c>
      <c r="B106" s="16">
        <v>20.93333333333333</v>
      </c>
      <c r="C106" s="16">
        <v>264.5623010516773</v>
      </c>
      <c r="G106" s="16">
        <v>466.16</v>
      </c>
      <c r="H106" s="13">
        <v>300.717345306291</v>
      </c>
      <c r="I106" s="5">
        <v>10.77018552269207</v>
      </c>
    </row>
    <row r="107" ht="12.75">
      <c r="J107" s="13"/>
    </row>
    <row r="108" spans="1:9" ht="12.75">
      <c r="A108" s="1" t="s">
        <v>76</v>
      </c>
      <c r="B108" s="16">
        <v>26.05</v>
      </c>
      <c r="C108" s="16">
        <v>329.22840489153793</v>
      </c>
      <c r="G108" s="16">
        <v>486.6533333333333</v>
      </c>
      <c r="H108" s="13">
        <v>313.9374860229482</v>
      </c>
      <c r="I108" s="5">
        <v>12.846419081329262</v>
      </c>
    </row>
    <row r="109" ht="12.75">
      <c r="J109" s="13"/>
    </row>
    <row r="110" spans="1:9" ht="12.75">
      <c r="A110" s="1" t="s">
        <v>77</v>
      </c>
      <c r="B110" s="16">
        <v>28</v>
      </c>
      <c r="C110" s="16">
        <v>353.8731415340906</v>
      </c>
      <c r="G110" s="16">
        <v>493.4</v>
      </c>
      <c r="H110" s="13">
        <v>318.28972493161996</v>
      </c>
      <c r="I110" s="5">
        <v>13.61978111066072</v>
      </c>
    </row>
    <row r="111" ht="12.75">
      <c r="J111" s="13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82"/>
  <sheetViews>
    <sheetView zoomScalePageLayoutView="0" workbookViewId="0" topLeftCell="A2">
      <pane xSplit="1" ySplit="12" topLeftCell="B14" activePane="bottomRight" state="frozen"/>
      <selection pane="topLeft" activeCell="A1" sqref="A1"/>
      <selection pane="topRight" activeCell="A2" sqref="A2"/>
      <selection pane="bottomLeft" activeCell="A2" sqref="A2"/>
      <selection pane="bottomRight" activeCell="B14" sqref="B14"/>
    </sheetView>
  </sheetViews>
  <sheetFormatPr defaultColWidth="9.140625" defaultRowHeight="12.75"/>
  <cols>
    <col min="2" max="2" width="17.8515625" style="0" customWidth="1"/>
    <col min="3" max="3" width="13.421875" style="0" customWidth="1"/>
    <col min="4" max="4" width="17.8515625" style="0" customWidth="1"/>
    <col min="5" max="5" width="16.7109375" style="0" customWidth="1"/>
    <col min="6" max="6" width="14.57421875" style="0" customWidth="1"/>
    <col min="7" max="7" width="12.00390625" style="0" customWidth="1"/>
    <col min="8" max="9" width="17.57421875" style="0" customWidth="1"/>
  </cols>
  <sheetData>
    <row r="1" ht="12.75">
      <c r="A1" s="2" t="s">
        <v>139</v>
      </c>
    </row>
    <row r="2" spans="1:7" ht="12.75">
      <c r="A2" s="1" t="s">
        <v>139</v>
      </c>
      <c r="C2" s="2" t="s">
        <v>196</v>
      </c>
      <c r="E2" s="2"/>
      <c r="F2" s="2"/>
      <c r="G2" s="2"/>
    </row>
    <row r="3" spans="1:7" ht="12.75">
      <c r="A3" s="1"/>
      <c r="C3" s="17" t="s">
        <v>84</v>
      </c>
      <c r="E3" s="20"/>
      <c r="F3" s="20"/>
      <c r="G3" s="2"/>
    </row>
    <row r="4" spans="1:7" ht="12.75">
      <c r="A4" s="1"/>
      <c r="C4" s="20" t="s">
        <v>185</v>
      </c>
      <c r="E4" s="20"/>
      <c r="F4" s="20"/>
      <c r="G4" s="2"/>
    </row>
    <row r="5" spans="1:7" ht="12.75">
      <c r="A5" s="1"/>
      <c r="C5" s="20" t="s">
        <v>155</v>
      </c>
      <c r="E5" s="20"/>
      <c r="F5" s="20"/>
      <c r="G5" s="2"/>
    </row>
    <row r="7" spans="1:9" ht="12.75">
      <c r="A7" s="1" t="s">
        <v>233</v>
      </c>
      <c r="B7" s="17" t="s">
        <v>204</v>
      </c>
      <c r="C7" s="17" t="s">
        <v>117</v>
      </c>
      <c r="D7" s="2" t="s">
        <v>222</v>
      </c>
      <c r="E7" s="2" t="s">
        <v>222</v>
      </c>
      <c r="F7" s="2" t="s">
        <v>126</v>
      </c>
      <c r="G7" s="6" t="s">
        <v>97</v>
      </c>
      <c r="H7" s="6" t="s">
        <v>171</v>
      </c>
      <c r="I7" s="15" t="s">
        <v>171</v>
      </c>
    </row>
    <row r="8" spans="1:9" ht="12.75">
      <c r="A8" s="1" t="s">
        <v>121</v>
      </c>
      <c r="B8" s="17" t="s">
        <v>117</v>
      </c>
      <c r="C8" s="17" t="s">
        <v>182</v>
      </c>
      <c r="D8" s="2" t="s">
        <v>211</v>
      </c>
      <c r="E8" s="4" t="s">
        <v>213</v>
      </c>
      <c r="F8" s="2" t="s">
        <v>161</v>
      </c>
      <c r="G8" s="6" t="s">
        <v>168</v>
      </c>
      <c r="H8" s="6" t="s">
        <v>128</v>
      </c>
      <c r="I8" s="15" t="s">
        <v>128</v>
      </c>
    </row>
    <row r="9" spans="1:9" ht="12.75">
      <c r="A9" s="2" t="s">
        <v>1</v>
      </c>
      <c r="B9" s="17" t="s">
        <v>164</v>
      </c>
      <c r="C9" s="2" t="s">
        <v>12</v>
      </c>
      <c r="D9" s="2" t="s">
        <v>204</v>
      </c>
      <c r="E9" s="17" t="s">
        <v>182</v>
      </c>
      <c r="G9" s="6" t="s">
        <v>108</v>
      </c>
      <c r="H9" s="6" t="s">
        <v>110</v>
      </c>
      <c r="I9" s="15" t="s">
        <v>110</v>
      </c>
    </row>
    <row r="10" spans="2:9" ht="12.75">
      <c r="B10" s="17" t="s">
        <v>15</v>
      </c>
      <c r="C10" s="5">
        <v>7.91244</v>
      </c>
      <c r="D10" s="17" t="s">
        <v>15</v>
      </c>
      <c r="E10" s="2" t="s">
        <v>12</v>
      </c>
      <c r="G10" s="6" t="s">
        <v>113</v>
      </c>
      <c r="H10" s="6" t="s">
        <v>198</v>
      </c>
      <c r="I10" s="15" t="s">
        <v>198</v>
      </c>
    </row>
    <row r="11" spans="1:9" ht="12.75">
      <c r="A11" s="1"/>
      <c r="E11" s="5">
        <v>5.381499725</v>
      </c>
      <c r="F11" s="2" t="s">
        <v>12</v>
      </c>
      <c r="G11" s="6" t="s">
        <v>149</v>
      </c>
      <c r="H11" s="6" t="s">
        <v>117</v>
      </c>
      <c r="I11" s="15" t="s">
        <v>213</v>
      </c>
    </row>
    <row r="12" spans="1:9" ht="12.75">
      <c r="A12" s="1"/>
      <c r="F12" s="5">
        <v>126.29486692427108</v>
      </c>
      <c r="G12" s="6" t="s">
        <v>124</v>
      </c>
      <c r="H12" s="2" t="s">
        <v>145</v>
      </c>
      <c r="I12" s="2" t="s">
        <v>145</v>
      </c>
    </row>
    <row r="13" spans="1:8" ht="12.75">
      <c r="A13" s="1"/>
      <c r="B13" s="16"/>
      <c r="C13" s="2"/>
      <c r="G13" s="5"/>
      <c r="H13" s="5"/>
    </row>
    <row r="14" spans="1:8" ht="12.75">
      <c r="A14" s="1">
        <v>1330</v>
      </c>
      <c r="B14" s="16">
        <v>1.4083</v>
      </c>
      <c r="C14" s="5">
        <v>17.798555186516424</v>
      </c>
      <c r="G14" s="5"/>
      <c r="H14" s="5"/>
    </row>
    <row r="16" spans="1:8" ht="12.75">
      <c r="A16" s="1" t="s">
        <v>3</v>
      </c>
      <c r="B16" s="16">
        <v>2.7466</v>
      </c>
      <c r="C16" s="16">
        <v>34.712427519197625</v>
      </c>
      <c r="G16" s="5"/>
      <c r="H16" s="5"/>
    </row>
    <row r="18" spans="1:8" ht="12.75">
      <c r="A18" s="1" t="s">
        <v>7</v>
      </c>
      <c r="B18" s="16">
        <v>2.7879366755127757</v>
      </c>
      <c r="C18" s="16">
        <v>35.23485392006481</v>
      </c>
      <c r="G18" s="5"/>
      <c r="H18" s="5"/>
    </row>
    <row r="20" spans="1:8" ht="12.75">
      <c r="A20" s="1" t="s">
        <v>8</v>
      </c>
      <c r="B20" s="16">
        <v>3.5120987338487426</v>
      </c>
      <c r="C20" s="16">
        <v>44.38705044017702</v>
      </c>
      <c r="G20" s="5"/>
      <c r="H20" s="5"/>
    </row>
    <row r="22" spans="1:9" ht="12.75">
      <c r="A22" s="1" t="s">
        <v>9</v>
      </c>
      <c r="B22" s="16">
        <v>2.8743091030159262</v>
      </c>
      <c r="C22" s="16">
        <v>36.32645685801</v>
      </c>
      <c r="F22" s="16">
        <v>50.57072475256605</v>
      </c>
      <c r="G22" s="29">
        <v>5</v>
      </c>
      <c r="H22" s="5">
        <v>131.8851790060059</v>
      </c>
      <c r="I22" s="25"/>
    </row>
    <row r="24" spans="1:9" ht="12.75">
      <c r="A24" s="1" t="s">
        <v>10</v>
      </c>
      <c r="B24" s="16">
        <v>3.7487473618020672</v>
      </c>
      <c r="C24" s="16">
        <v>47.37789306209042</v>
      </c>
      <c r="F24" s="16">
        <v>60.646274546006865</v>
      </c>
      <c r="G24" s="29">
        <v>5.2</v>
      </c>
      <c r="H24" s="5">
        <v>171.45714983434328</v>
      </c>
      <c r="I24" s="25"/>
    </row>
    <row r="26" spans="1:9" ht="12.75">
      <c r="A26" s="1" t="s">
        <v>11</v>
      </c>
      <c r="B26" s="16">
        <v>4.329960633663951</v>
      </c>
      <c r="C26" s="16">
        <v>54.723456148343004</v>
      </c>
      <c r="F26" s="16">
        <v>87.5396222744308</v>
      </c>
      <c r="G26" s="29">
        <v>6</v>
      </c>
      <c r="H26" s="5">
        <v>171.81075785605262</v>
      </c>
      <c r="I26" s="25"/>
    </row>
    <row r="28" spans="1:9" ht="12.75">
      <c r="A28" s="1" t="s">
        <v>23</v>
      </c>
      <c r="B28" s="16">
        <v>4.857406024</v>
      </c>
      <c r="C28" s="16">
        <v>61.38948319355344</v>
      </c>
      <c r="F28" s="16">
        <v>94.42546949522246</v>
      </c>
      <c r="G28" s="29">
        <v>6.85</v>
      </c>
      <c r="H28" s="5">
        <v>169.45908985844858</v>
      </c>
      <c r="I28" s="25"/>
    </row>
    <row r="30" spans="1:9" ht="12.75">
      <c r="A30" s="1" t="s">
        <v>24</v>
      </c>
      <c r="B30" s="16">
        <v>5.377</v>
      </c>
      <c r="C30" s="16">
        <v>67.95628150102877</v>
      </c>
      <c r="F30" s="16">
        <v>107.4005183268429</v>
      </c>
      <c r="G30" s="29">
        <v>8</v>
      </c>
      <c r="H30" s="5">
        <v>160.55886966520566</v>
      </c>
      <c r="I30" s="25"/>
    </row>
    <row r="32" spans="1:9" ht="12.75">
      <c r="A32" s="1" t="s">
        <v>25</v>
      </c>
      <c r="B32" s="16">
        <v>5.332594522</v>
      </c>
      <c r="C32" s="16">
        <v>67.3950705724151</v>
      </c>
      <c r="F32" s="16">
        <v>115.22154561457378</v>
      </c>
      <c r="G32" s="29">
        <v>8</v>
      </c>
      <c r="H32" s="5">
        <v>159.72468447208783</v>
      </c>
      <c r="I32" s="25"/>
    </row>
    <row r="34" spans="1:9" ht="12.75">
      <c r="A34" s="1" t="s">
        <v>26</v>
      </c>
      <c r="B34" s="16">
        <v>6.889999400000001</v>
      </c>
      <c r="C34" s="16">
        <v>87.07806188735712</v>
      </c>
      <c r="F34" s="16">
        <v>111.66221736292076</v>
      </c>
      <c r="G34" s="29">
        <v>8.8</v>
      </c>
      <c r="H34" s="5">
        <v>186.73295585121255</v>
      </c>
      <c r="I34" s="25"/>
    </row>
    <row r="36" spans="1:9" ht="12.75">
      <c r="A36" s="1" t="s">
        <v>27</v>
      </c>
      <c r="B36" s="16">
        <v>7.5</v>
      </c>
      <c r="C36" s="16">
        <v>94.78744862520284</v>
      </c>
      <c r="F36" s="16">
        <v>119.1927752410696</v>
      </c>
      <c r="G36" s="29">
        <v>8.8</v>
      </c>
      <c r="H36" s="5">
        <v>204.54545454545456</v>
      </c>
      <c r="I36" s="25"/>
    </row>
    <row r="38" spans="1:9" ht="12.75">
      <c r="A38" s="1" t="s">
        <v>28</v>
      </c>
      <c r="B38" s="16">
        <v>7.191599999999999</v>
      </c>
      <c r="C38" s="16">
        <v>90.8897887377345</v>
      </c>
      <c r="F38" s="16">
        <v>124.7188494909287</v>
      </c>
      <c r="G38" s="29">
        <v>10.86666666</v>
      </c>
      <c r="H38" s="5">
        <v>158.83482041121516</v>
      </c>
      <c r="I38" s="25"/>
    </row>
    <row r="40" spans="1:9" ht="12.75">
      <c r="A40" s="1" t="s">
        <v>29</v>
      </c>
      <c r="B40" s="16">
        <v>5.538</v>
      </c>
      <c r="C40" s="16">
        <v>69.99105206484978</v>
      </c>
      <c r="F40" s="16">
        <v>88.51027878633886</v>
      </c>
      <c r="G40" s="29">
        <v>9</v>
      </c>
      <c r="H40" s="5">
        <v>147.68</v>
      </c>
      <c r="I40" s="25"/>
    </row>
    <row r="42" spans="1:9" ht="12.75">
      <c r="A42" s="1" t="s">
        <v>32</v>
      </c>
      <c r="B42" s="16">
        <v>5.7589375</v>
      </c>
      <c r="C42" s="16">
        <v>72.78333232226721</v>
      </c>
      <c r="F42" s="16">
        <v>89.7957798192934</v>
      </c>
      <c r="G42" s="29">
        <v>9.85</v>
      </c>
      <c r="H42" s="5">
        <v>140.3192893401015</v>
      </c>
      <c r="I42" s="25"/>
    </row>
    <row r="44" spans="1:9" ht="12.75">
      <c r="A44" s="1" t="s">
        <v>38</v>
      </c>
      <c r="B44" s="16">
        <v>5.8559</v>
      </c>
      <c r="C44" s="16">
        <v>74.00877605391005</v>
      </c>
      <c r="F44" s="16">
        <v>88.53059971664231</v>
      </c>
      <c r="G44" s="29">
        <v>10</v>
      </c>
      <c r="H44" s="5">
        <v>139.73221722551492</v>
      </c>
      <c r="I44" s="25"/>
    </row>
    <row r="46" spans="1:9" ht="12.75">
      <c r="A46" s="1" t="s">
        <v>40</v>
      </c>
      <c r="B46" s="16">
        <v>5.8434</v>
      </c>
      <c r="C46" s="16">
        <v>73.85079697286804</v>
      </c>
      <c r="D46" s="16">
        <v>5.144791666666666</v>
      </c>
      <c r="E46" s="16">
        <v>95.60144810128493</v>
      </c>
      <c r="F46" s="16">
        <v>105.26079474381905</v>
      </c>
      <c r="G46" s="29">
        <v>10</v>
      </c>
      <c r="H46" s="5">
        <v>139.90160754205036</v>
      </c>
      <c r="I46" s="29">
        <v>123.475</v>
      </c>
    </row>
    <row r="48" spans="1:9" ht="12.75">
      <c r="A48" s="1" t="s">
        <v>41</v>
      </c>
      <c r="B48" s="16">
        <v>5.853000000000001</v>
      </c>
      <c r="C48" s="16">
        <v>73.97212490710831</v>
      </c>
      <c r="D48" s="16">
        <v>4.805</v>
      </c>
      <c r="E48" s="16">
        <v>89.28737797157464</v>
      </c>
      <c r="F48" s="16">
        <v>95.30896054740198</v>
      </c>
      <c r="G48" s="29">
        <v>10</v>
      </c>
      <c r="H48" s="5">
        <v>140.4307723676332</v>
      </c>
      <c r="I48" s="29">
        <v>115.32</v>
      </c>
    </row>
    <row r="50" spans="1:9" ht="12.75">
      <c r="A50" s="1" t="s">
        <v>42</v>
      </c>
      <c r="B50" s="16">
        <v>6.076600000000001</v>
      </c>
      <c r="C50" s="16">
        <v>76.79805470878767</v>
      </c>
      <c r="D50" s="16">
        <v>4.9350000000000005</v>
      </c>
      <c r="E50" s="16">
        <v>91.70306145467657</v>
      </c>
      <c r="F50" s="16">
        <v>107.38079806681071</v>
      </c>
      <c r="G50" s="29">
        <v>10</v>
      </c>
      <c r="H50" s="5">
        <v>145.62004224143482</v>
      </c>
      <c r="I50" s="29">
        <v>118.44000000000001</v>
      </c>
    </row>
    <row r="52" spans="1:9" ht="12.75">
      <c r="A52" s="1" t="s">
        <v>43</v>
      </c>
      <c r="B52" s="16">
        <v>5.9967999999999995</v>
      </c>
      <c r="C52" s="16">
        <v>75.78951625541552</v>
      </c>
      <c r="D52" s="16">
        <v>4.870833333333334</v>
      </c>
      <c r="E52" s="16">
        <v>90.5107048636583</v>
      </c>
      <c r="F52" s="16">
        <v>112.1822975650615</v>
      </c>
      <c r="G52" s="29">
        <v>10</v>
      </c>
      <c r="H52" s="5">
        <v>143.90955438697304</v>
      </c>
      <c r="I52" s="29">
        <v>116.9</v>
      </c>
    </row>
    <row r="54" spans="1:9" ht="12.75">
      <c r="A54" s="1" t="s">
        <v>44</v>
      </c>
      <c r="B54" s="16">
        <v>6.0466</v>
      </c>
      <c r="C54" s="16">
        <v>76.41890491428687</v>
      </c>
      <c r="D54" s="16">
        <v>5.225833333333334</v>
      </c>
      <c r="E54" s="16">
        <v>97.10737899059045</v>
      </c>
      <c r="F54" s="16">
        <v>117.7729392004106</v>
      </c>
      <c r="G54" s="29">
        <v>10</v>
      </c>
      <c r="H54" s="5">
        <v>145.08470192680718</v>
      </c>
      <c r="I54" s="29">
        <v>125.42</v>
      </c>
    </row>
    <row r="56" spans="1:9" ht="12.75">
      <c r="A56" s="1" t="s">
        <v>45</v>
      </c>
      <c r="B56" s="16">
        <v>7.061200132000001</v>
      </c>
      <c r="C56" s="16">
        <v>89.24175263256342</v>
      </c>
      <c r="D56" s="16">
        <v>5.4325</v>
      </c>
      <c r="E56" s="16">
        <v>100.94769632270119</v>
      </c>
      <c r="F56" s="16">
        <v>123.51159140887307</v>
      </c>
      <c r="G56" s="29">
        <v>10.8</v>
      </c>
      <c r="H56" s="5">
        <v>156.87358199585174</v>
      </c>
      <c r="I56" s="29">
        <v>120.87272727272727</v>
      </c>
    </row>
    <row r="58" spans="1:9" ht="12.75">
      <c r="A58" s="1" t="s">
        <v>46</v>
      </c>
      <c r="B58" s="16">
        <v>7.181598679999999</v>
      </c>
      <c r="C58" s="16">
        <v>90.76338879030993</v>
      </c>
      <c r="D58" s="16">
        <v>5.533333333333334</v>
      </c>
      <c r="E58" s="16">
        <v>102.82139953715846</v>
      </c>
      <c r="F58" s="16">
        <v>140.16589373198508</v>
      </c>
      <c r="G58" s="29">
        <v>11</v>
      </c>
      <c r="H58" s="5">
        <v>156.37743952526253</v>
      </c>
      <c r="I58" s="29">
        <v>120.72727272727272</v>
      </c>
    </row>
    <row r="60" spans="1:9" ht="12.75">
      <c r="A60" s="1" t="s">
        <v>47</v>
      </c>
      <c r="B60" s="16">
        <v>8.008406828</v>
      </c>
      <c r="C60" s="16">
        <v>101.21286010383649</v>
      </c>
      <c r="D60" s="16">
        <v>5.660833333333334</v>
      </c>
      <c r="E60" s="16">
        <v>105.19062756866226</v>
      </c>
      <c r="F60" s="16">
        <v>113.50429131048034</v>
      </c>
      <c r="G60" s="29">
        <v>11</v>
      </c>
      <c r="H60" s="5">
        <v>174.25784742331797</v>
      </c>
      <c r="I60" s="29">
        <v>123.50909090909093</v>
      </c>
    </row>
    <row r="62" spans="1:9" ht="12.75">
      <c r="A62" s="1" t="s">
        <v>48</v>
      </c>
      <c r="B62" s="16">
        <v>7.719200000000001</v>
      </c>
      <c r="C62" s="16">
        <v>97.55776979035544</v>
      </c>
      <c r="D62" s="16">
        <v>5.7</v>
      </c>
      <c r="E62" s="16">
        <v>105.91842964369937</v>
      </c>
      <c r="F62" s="16">
        <v>109.98422555726901</v>
      </c>
      <c r="G62" s="29">
        <v>11</v>
      </c>
      <c r="H62" s="5">
        <v>168.26773064371747</v>
      </c>
      <c r="I62" s="29">
        <v>124.36363636363635</v>
      </c>
    </row>
    <row r="64" spans="1:9" ht="12.75">
      <c r="A64" s="1" t="s">
        <v>49</v>
      </c>
      <c r="B64" s="16">
        <v>6.828100000000001</v>
      </c>
      <c r="C64" s="16">
        <v>86.29575706103302</v>
      </c>
      <c r="D64" s="16">
        <v>5.635</v>
      </c>
      <c r="E64" s="16">
        <v>104.7105879021484</v>
      </c>
      <c r="F64" s="16">
        <v>100.90231624791055</v>
      </c>
      <c r="G64" s="29">
        <v>11</v>
      </c>
      <c r="H64" s="5">
        <v>147.76083260530564</v>
      </c>
      <c r="I64" s="29">
        <v>122.94545454545455</v>
      </c>
    </row>
    <row r="66" spans="1:9" ht="12.75">
      <c r="A66" s="1" t="s">
        <v>50</v>
      </c>
      <c r="B66" s="16">
        <v>7.8566</v>
      </c>
      <c r="C66" s="16">
        <v>99.29427584916917</v>
      </c>
      <c r="D66" s="16">
        <v>5.655833333333333</v>
      </c>
      <c r="E66" s="16">
        <v>105.09771666546604</v>
      </c>
      <c r="F66" s="16">
        <v>117.85517954656336</v>
      </c>
      <c r="G66" s="29">
        <v>11</v>
      </c>
      <c r="H66" s="5">
        <v>171.17507075494794</v>
      </c>
      <c r="I66" s="29">
        <v>123.4</v>
      </c>
    </row>
    <row r="68" spans="1:9" ht="12.75">
      <c r="A68" s="1" t="s">
        <v>51</v>
      </c>
      <c r="B68" s="16">
        <v>8</v>
      </c>
      <c r="C68" s="16">
        <v>101.10661186688303</v>
      </c>
      <c r="D68" s="16">
        <v>5.206665291666667</v>
      </c>
      <c r="E68" s="16">
        <v>96.75119497783987</v>
      </c>
      <c r="F68" s="16">
        <v>88.7054659965152</v>
      </c>
      <c r="G68" s="29">
        <v>11</v>
      </c>
      <c r="H68" s="5">
        <v>174.54545454545453</v>
      </c>
      <c r="I68" s="29">
        <v>113.59997000000001</v>
      </c>
    </row>
    <row r="70" spans="1:9" ht="12.75">
      <c r="A70" s="1" t="s">
        <v>52</v>
      </c>
      <c r="B70" s="16">
        <v>8.1875</v>
      </c>
      <c r="C70" s="16">
        <v>103.47629808251311</v>
      </c>
      <c r="D70" s="16">
        <v>4.89</v>
      </c>
      <c r="E70" s="16">
        <v>90.8668633259105</v>
      </c>
      <c r="F70" s="16">
        <v>96.52011116931288</v>
      </c>
      <c r="G70" s="29">
        <v>11</v>
      </c>
      <c r="H70" s="5">
        <v>178.56158721410853</v>
      </c>
      <c r="I70" s="29">
        <v>106.6909090909091</v>
      </c>
    </row>
    <row r="72" spans="1:9" ht="12.75">
      <c r="A72" s="1" t="s">
        <v>53</v>
      </c>
      <c r="B72" s="16">
        <v>8.690000000000001</v>
      </c>
      <c r="C72" s="16">
        <v>109.8270571404017</v>
      </c>
      <c r="D72" s="16">
        <v>5.52</v>
      </c>
      <c r="E72" s="16">
        <v>102.57363712863517</v>
      </c>
      <c r="F72" s="16">
        <v>96.01692703969823</v>
      </c>
      <c r="G72" s="29">
        <v>11</v>
      </c>
      <c r="H72" s="5">
        <v>189.56843438874915</v>
      </c>
      <c r="I72" s="29">
        <v>120.43636363636365</v>
      </c>
    </row>
    <row r="74" spans="1:9" ht="12.75">
      <c r="A74" s="1" t="s">
        <v>54</v>
      </c>
      <c r="B74" s="16">
        <v>9.0625</v>
      </c>
      <c r="C74" s="16">
        <v>114.53483375545345</v>
      </c>
      <c r="D74" s="16">
        <v>6.715000000000001</v>
      </c>
      <c r="E74" s="16">
        <v>124.77934299253357</v>
      </c>
      <c r="F74" s="16">
        <v>117.21264811684503</v>
      </c>
      <c r="G74" s="29">
        <v>11</v>
      </c>
      <c r="H74" s="5">
        <v>197.5801858202077</v>
      </c>
      <c r="I74" s="29">
        <v>146.50909090909093</v>
      </c>
    </row>
    <row r="76" spans="1:9" ht="12.75">
      <c r="A76" s="1" t="s">
        <v>55</v>
      </c>
      <c r="B76" s="16">
        <v>10.9976</v>
      </c>
      <c r="C76" s="16">
        <v>138.99125933340412</v>
      </c>
      <c r="D76" s="16">
        <v>8.459999999999999</v>
      </c>
      <c r="E76" s="16">
        <v>157.20524820801694</v>
      </c>
      <c r="F76" s="16">
        <v>156.85279543827082</v>
      </c>
      <c r="G76" s="29">
        <v>11</v>
      </c>
      <c r="H76" s="5">
        <v>237.0682793661432</v>
      </c>
      <c r="I76" s="29">
        <v>184.5818181818182</v>
      </c>
    </row>
    <row r="78" spans="1:8" ht="12.75">
      <c r="A78" s="1" t="s">
        <v>56</v>
      </c>
      <c r="B78" s="16">
        <v>16.9142</v>
      </c>
      <c r="C78" s="16">
        <v>213.76718180485415</v>
      </c>
      <c r="D78" s="16">
        <v>12.260000000000002</v>
      </c>
      <c r="E78" s="16">
        <v>227.81753463714986</v>
      </c>
      <c r="F78" s="16">
        <v>184.51113732696746</v>
      </c>
      <c r="G78" s="5"/>
      <c r="H78" s="5"/>
    </row>
    <row r="80" spans="1:8" ht="12.75">
      <c r="A80" s="1" t="s">
        <v>57</v>
      </c>
      <c r="B80" s="16">
        <v>14.3667</v>
      </c>
      <c r="C80" s="16">
        <v>181.57104508849358</v>
      </c>
      <c r="D80" s="16">
        <v>12.85</v>
      </c>
      <c r="E80" s="16">
        <v>238.78102121430476</v>
      </c>
      <c r="F80" s="16">
        <v>144.98098559807755</v>
      </c>
      <c r="G80" s="5"/>
      <c r="H80" s="5"/>
    </row>
    <row r="82" spans="1:8" ht="12.75">
      <c r="A82" s="1" t="s">
        <v>58</v>
      </c>
      <c r="B82" s="16">
        <v>14.666999999999998</v>
      </c>
      <c r="C82" s="16">
        <v>185.36633453144668</v>
      </c>
      <c r="D82" s="16">
        <v>11.5</v>
      </c>
      <c r="E82" s="16">
        <v>213.69507735132328</v>
      </c>
      <c r="F82" s="16">
        <v>100.25527375287325</v>
      </c>
      <c r="G82" s="5"/>
      <c r="H82" s="5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1:I81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2" max="2" width="17.8515625" style="0" customWidth="1"/>
    <col min="3" max="3" width="13.421875" style="0" customWidth="1"/>
    <col min="4" max="4" width="17.8515625" style="0" customWidth="1"/>
    <col min="5" max="5" width="16.7109375" style="0" customWidth="1"/>
    <col min="6" max="6" width="13.421875" style="0" customWidth="1"/>
    <col min="7" max="7" width="12.00390625" style="0" customWidth="1"/>
    <col min="8" max="9" width="18.7109375" style="0" customWidth="1"/>
  </cols>
  <sheetData>
    <row r="1" spans="1:3" ht="12.75">
      <c r="A1" s="2" t="s">
        <v>139</v>
      </c>
      <c r="C1" s="2" t="s">
        <v>196</v>
      </c>
    </row>
    <row r="2" spans="3:5" ht="12.75">
      <c r="C2" s="17" t="s">
        <v>83</v>
      </c>
      <c r="D2" s="2"/>
      <c r="E2" s="2"/>
    </row>
    <row r="3" spans="1:5" ht="12.75">
      <c r="A3" s="1"/>
      <c r="B3" s="16"/>
      <c r="C3" s="20" t="s">
        <v>185</v>
      </c>
      <c r="D3" s="20"/>
      <c r="E3" s="20"/>
    </row>
    <row r="4" spans="1:5" ht="12.75">
      <c r="A4" s="1"/>
      <c r="B4" s="16"/>
      <c r="C4" s="20" t="s">
        <v>158</v>
      </c>
      <c r="D4" s="20"/>
      <c r="E4" s="20"/>
    </row>
    <row r="5" spans="1:5" ht="12.75">
      <c r="A5" s="1"/>
      <c r="B5" s="16"/>
      <c r="D5" s="20"/>
      <c r="E5" s="20"/>
    </row>
    <row r="7" spans="1:9" ht="12.75">
      <c r="A7" s="1" t="s">
        <v>233</v>
      </c>
      <c r="B7" s="17" t="s">
        <v>204</v>
      </c>
      <c r="C7" s="17" t="s">
        <v>117</v>
      </c>
      <c r="D7" s="2" t="s">
        <v>222</v>
      </c>
      <c r="E7" s="2" t="s">
        <v>222</v>
      </c>
      <c r="F7" s="2" t="s">
        <v>94</v>
      </c>
      <c r="G7" s="15" t="s">
        <v>85</v>
      </c>
      <c r="H7" s="6" t="s">
        <v>171</v>
      </c>
      <c r="I7" s="6" t="s">
        <v>171</v>
      </c>
    </row>
    <row r="8" spans="1:9" ht="12.75">
      <c r="A8" s="1" t="s">
        <v>121</v>
      </c>
      <c r="B8" s="17" t="s">
        <v>117</v>
      </c>
      <c r="C8" s="17" t="s">
        <v>182</v>
      </c>
      <c r="D8" s="2" t="s">
        <v>211</v>
      </c>
      <c r="E8" s="4" t="s">
        <v>213</v>
      </c>
      <c r="F8" s="2" t="s">
        <v>180</v>
      </c>
      <c r="G8" s="15" t="s">
        <v>168</v>
      </c>
      <c r="H8" s="6" t="s">
        <v>127</v>
      </c>
      <c r="I8" s="6" t="s">
        <v>127</v>
      </c>
    </row>
    <row r="9" spans="1:9" ht="12.75">
      <c r="A9" s="2" t="s">
        <v>1</v>
      </c>
      <c r="B9" s="17" t="s">
        <v>164</v>
      </c>
      <c r="C9" s="2" t="s">
        <v>12</v>
      </c>
      <c r="D9" s="2" t="s">
        <v>204</v>
      </c>
      <c r="E9" s="17" t="s">
        <v>182</v>
      </c>
      <c r="F9" s="2" t="s">
        <v>161</v>
      </c>
      <c r="G9" s="15" t="s">
        <v>108</v>
      </c>
      <c r="H9" s="6" t="s">
        <v>110</v>
      </c>
      <c r="I9" s="6" t="s">
        <v>110</v>
      </c>
    </row>
    <row r="10" spans="2:9" ht="12.75">
      <c r="B10" s="17" t="s">
        <v>15</v>
      </c>
      <c r="C10" s="5" t="s">
        <v>82</v>
      </c>
      <c r="D10" s="17" t="s">
        <v>15</v>
      </c>
      <c r="E10" s="2" t="s">
        <v>12</v>
      </c>
      <c r="F10" s="2" t="s">
        <v>12</v>
      </c>
      <c r="G10" s="15" t="s">
        <v>113</v>
      </c>
      <c r="H10" s="6" t="s">
        <v>198</v>
      </c>
      <c r="I10" s="6" t="s">
        <v>198</v>
      </c>
    </row>
    <row r="11" spans="1:9" ht="12.75">
      <c r="A11" s="1"/>
      <c r="E11" s="5" t="s">
        <v>81</v>
      </c>
      <c r="F11" s="13">
        <v>155.016</v>
      </c>
      <c r="G11" s="15" t="s">
        <v>149</v>
      </c>
      <c r="H11" s="6" t="s">
        <v>117</v>
      </c>
      <c r="I11" s="6" t="s">
        <v>211</v>
      </c>
    </row>
    <row r="12" spans="1:9" ht="12.75">
      <c r="A12" s="1"/>
      <c r="F12" s="2" t="s">
        <v>111</v>
      </c>
      <c r="G12" s="2" t="s">
        <v>124</v>
      </c>
      <c r="H12" s="6" t="s">
        <v>145</v>
      </c>
      <c r="I12" s="6" t="s">
        <v>145</v>
      </c>
    </row>
    <row r="13" spans="1:9" ht="12.75">
      <c r="A13" s="1"/>
      <c r="B13" s="16"/>
      <c r="C13" s="2"/>
      <c r="G13" s="12"/>
      <c r="H13" s="5"/>
      <c r="I13" s="5"/>
    </row>
    <row r="15" spans="1:9" ht="12.75">
      <c r="A15" s="1" t="s">
        <v>38</v>
      </c>
      <c r="B15" s="16">
        <v>5.8559</v>
      </c>
      <c r="C15" s="16">
        <v>74.00877605391005</v>
      </c>
      <c r="F15" s="16">
        <v>96.40295195334677</v>
      </c>
      <c r="G15" s="29">
        <v>7.3125</v>
      </c>
      <c r="H15" s="29">
        <v>192.0629678812416</v>
      </c>
      <c r="I15" s="5"/>
    </row>
    <row r="17" spans="1:9" ht="12.75">
      <c r="A17" s="1" t="s">
        <v>40</v>
      </c>
      <c r="B17" s="16">
        <v>5.8434</v>
      </c>
      <c r="C17" s="16">
        <v>73.85079697286804</v>
      </c>
      <c r="D17" s="16">
        <v>5.144791666666666</v>
      </c>
      <c r="E17" s="16">
        <v>95.60144810128493</v>
      </c>
      <c r="F17" s="13">
        <v>102.82809516437015</v>
      </c>
      <c r="G17" s="29">
        <v>7.5</v>
      </c>
      <c r="H17" s="29">
        <v>186.9888</v>
      </c>
      <c r="I17" s="29">
        <v>164.63333333333333</v>
      </c>
    </row>
    <row r="19" spans="1:9" ht="12.75">
      <c r="A19" s="1" t="s">
        <v>41</v>
      </c>
      <c r="B19" s="16">
        <v>5.853000000000001</v>
      </c>
      <c r="C19" s="16">
        <v>73.97212490710831</v>
      </c>
      <c r="D19" s="16">
        <v>4.805</v>
      </c>
      <c r="E19" s="16">
        <v>89.28737797157464</v>
      </c>
      <c r="F19" s="13">
        <v>100.55859218059527</v>
      </c>
      <c r="G19" s="29">
        <v>6.816924142507331</v>
      </c>
      <c r="H19" s="5">
        <v>206.01984975944063</v>
      </c>
      <c r="I19" s="5">
        <v>169.16134843245536</v>
      </c>
    </row>
    <row r="21" spans="1:9" ht="12.75">
      <c r="A21" s="1" t="s">
        <v>42</v>
      </c>
      <c r="B21" s="16">
        <v>6.076600000000001</v>
      </c>
      <c r="C21" s="16">
        <v>76.79805470878767</v>
      </c>
      <c r="D21" s="16">
        <v>4.9350000000000005</v>
      </c>
      <c r="E21" s="16">
        <v>91.70306145467657</v>
      </c>
      <c r="F21" s="13">
        <v>105.868235413479</v>
      </c>
      <c r="G21" s="29">
        <v>6.573109515551555</v>
      </c>
      <c r="H21" s="5">
        <v>221.42076807149513</v>
      </c>
      <c r="I21" s="5">
        <v>180.10551030992957</v>
      </c>
    </row>
    <row r="23" spans="1:9" ht="12.75">
      <c r="A23" s="1" t="s">
        <v>43</v>
      </c>
      <c r="B23" s="16">
        <v>5.9967999999999995</v>
      </c>
      <c r="C23" s="16">
        <v>75.78951625541552</v>
      </c>
      <c r="D23" s="16">
        <v>4.870833333333334</v>
      </c>
      <c r="E23" s="16">
        <v>90.5107048636583</v>
      </c>
      <c r="F23" s="13">
        <v>108.4332031638529</v>
      </c>
      <c r="G23" s="29">
        <v>6.011631663974152</v>
      </c>
      <c r="H23" s="5">
        <v>239.3854735632749</v>
      </c>
      <c r="I23" s="5">
        <v>194.02051897758025</v>
      </c>
    </row>
    <row r="25" spans="1:9" ht="12.75">
      <c r="A25" s="1" t="s">
        <v>44</v>
      </c>
      <c r="B25" s="16">
        <v>6.0466</v>
      </c>
      <c r="C25" s="16">
        <v>76.41890491428687</v>
      </c>
      <c r="D25" s="16">
        <v>5.225833333333334</v>
      </c>
      <c r="E25" s="16">
        <v>97.10737899059045</v>
      </c>
      <c r="F25" s="13">
        <v>115.65064268431162</v>
      </c>
      <c r="G25" s="29">
        <v>5.7750000084375</v>
      </c>
      <c r="H25" s="5">
        <v>251.17977656662936</v>
      </c>
      <c r="I25" s="5">
        <v>216.688080891558</v>
      </c>
    </row>
    <row r="27" spans="1:9" ht="12.75">
      <c r="A27" s="1" t="s">
        <v>45</v>
      </c>
      <c r="B27" s="16">
        <v>7.061200132000001</v>
      </c>
      <c r="C27" s="16">
        <v>89.24175263256342</v>
      </c>
      <c r="D27" s="16">
        <v>5.4325</v>
      </c>
      <c r="E27" s="16">
        <v>100.94769632270119</v>
      </c>
      <c r="F27" s="13">
        <v>113.0031994435043</v>
      </c>
      <c r="G27" s="29">
        <v>6.40307204725768</v>
      </c>
      <c r="H27" s="5">
        <v>264.98058969220756</v>
      </c>
      <c r="I27" s="5">
        <v>203.51797684293513</v>
      </c>
    </row>
    <row r="29" spans="1:9" ht="12.75">
      <c r="A29" s="1" t="s">
        <v>46</v>
      </c>
      <c r="B29" s="16">
        <v>7.181598679999999</v>
      </c>
      <c r="C29" s="16">
        <v>90.76338879030993</v>
      </c>
      <c r="D29" s="16">
        <v>5.533333333333334</v>
      </c>
      <c r="E29" s="16">
        <v>102.82139953715846</v>
      </c>
      <c r="F29" s="13">
        <v>125.43221344893432</v>
      </c>
      <c r="G29" s="29">
        <v>6.333333333333333</v>
      </c>
      <c r="H29" s="5">
        <v>271.60292128071916</v>
      </c>
      <c r="I29" s="5">
        <v>209.62843544143868</v>
      </c>
    </row>
    <row r="31" spans="1:9" ht="12.75">
      <c r="A31" s="1" t="s">
        <v>47</v>
      </c>
      <c r="B31" s="16">
        <v>8.008406828</v>
      </c>
      <c r="C31" s="16">
        <v>101.21286010383649</v>
      </c>
      <c r="D31" s="16">
        <v>5.660833333333334</v>
      </c>
      <c r="E31" s="16">
        <v>105.19062756866226</v>
      </c>
      <c r="F31" s="13">
        <v>105.4772840653008</v>
      </c>
      <c r="G31" s="29">
        <v>7.2</v>
      </c>
      <c r="H31" s="5">
        <v>266.9467140374074</v>
      </c>
      <c r="I31" s="5">
        <v>188.64645939675177</v>
      </c>
    </row>
    <row r="33" spans="1:9" ht="12.75">
      <c r="A33" s="1" t="s">
        <v>48</v>
      </c>
      <c r="B33" s="16">
        <v>7.719200000000001</v>
      </c>
      <c r="C33" s="16">
        <v>97.55776979035544</v>
      </c>
      <c r="D33" s="16">
        <v>5.7</v>
      </c>
      <c r="E33" s="16">
        <v>105.91842964369937</v>
      </c>
      <c r="F33" s="13">
        <v>99.57681787686433</v>
      </c>
      <c r="G33" s="29">
        <v>7.5</v>
      </c>
      <c r="H33" s="5">
        <v>246.79267161078562</v>
      </c>
      <c r="I33" s="5">
        <v>182.4</v>
      </c>
    </row>
    <row r="35" spans="1:9" ht="12.75">
      <c r="A35" s="1" t="s">
        <v>49</v>
      </c>
      <c r="B35" s="16">
        <v>6.828100000000001</v>
      </c>
      <c r="C35" s="16">
        <v>86.29575706103302</v>
      </c>
      <c r="D35" s="16">
        <v>5.635</v>
      </c>
      <c r="E35" s="16">
        <v>104.7105879021484</v>
      </c>
      <c r="F35" s="13">
        <v>98.54466635702121</v>
      </c>
      <c r="G35" s="29">
        <v>7.5</v>
      </c>
      <c r="H35" s="5">
        <v>216.71588782111493</v>
      </c>
      <c r="I35" s="5">
        <v>180.22058823529412</v>
      </c>
    </row>
    <row r="37" spans="1:9" ht="12.75">
      <c r="A37" s="1" t="s">
        <v>50</v>
      </c>
      <c r="B37" s="16">
        <v>7.8566</v>
      </c>
      <c r="C37" s="16">
        <v>99.29427584916917</v>
      </c>
      <c r="D37" s="16">
        <v>5.655833333333333</v>
      </c>
      <c r="E37" s="16">
        <v>105.09771666546604</v>
      </c>
      <c r="F37" s="13">
        <v>114.5774199652509</v>
      </c>
      <c r="G37" s="29">
        <v>7.5</v>
      </c>
      <c r="H37" s="5">
        <v>251.05677044059036</v>
      </c>
      <c r="I37" s="5">
        <v>180.86201313857885</v>
      </c>
    </row>
    <row r="39" spans="1:9" ht="12.75">
      <c r="A39" s="1" t="s">
        <v>51</v>
      </c>
      <c r="B39" s="16">
        <v>8</v>
      </c>
      <c r="C39" s="16">
        <v>101.10661186688303</v>
      </c>
      <c r="D39" s="16">
        <v>5.206665291666667</v>
      </c>
      <c r="E39" s="16">
        <v>96.75119497783987</v>
      </c>
      <c r="F39" s="13">
        <v>91.07016910082402</v>
      </c>
      <c r="G39" s="29">
        <v>7.5</v>
      </c>
      <c r="H39" s="5">
        <v>256</v>
      </c>
      <c r="I39" s="5">
        <v>166.4933151845818</v>
      </c>
    </row>
    <row r="41" spans="1:9" ht="12.75">
      <c r="A41" s="1" t="s">
        <v>52</v>
      </c>
      <c r="B41" s="16">
        <v>8.1875</v>
      </c>
      <c r="C41" s="16">
        <v>103.47629808251311</v>
      </c>
      <c r="D41" s="16">
        <v>4.89</v>
      </c>
      <c r="E41" s="16">
        <v>90.8668633259105</v>
      </c>
      <c r="F41" s="13">
        <v>96.95343276392975</v>
      </c>
      <c r="G41" s="29">
        <v>7.5</v>
      </c>
      <c r="H41" s="5">
        <v>261.89032791402593</v>
      </c>
      <c r="I41" s="5">
        <v>156.4253317654964</v>
      </c>
    </row>
    <row r="43" spans="1:9" ht="12.75">
      <c r="A43" s="1" t="s">
        <v>53</v>
      </c>
      <c r="B43" s="16">
        <v>8.690000000000001</v>
      </c>
      <c r="C43" s="16">
        <v>109.8270571404017</v>
      </c>
      <c r="D43" s="16">
        <v>5.52</v>
      </c>
      <c r="E43" s="16">
        <v>102.57363712863517</v>
      </c>
      <c r="F43" s="13">
        <v>98.85431181297413</v>
      </c>
      <c r="G43" s="29">
        <v>7.5</v>
      </c>
      <c r="H43" s="5">
        <v>278.0337037701654</v>
      </c>
      <c r="I43" s="5">
        <v>175.4796156548638</v>
      </c>
    </row>
    <row r="45" spans="1:9" ht="12.75">
      <c r="A45" s="1" t="s">
        <v>54</v>
      </c>
      <c r="B45" s="16">
        <v>9.0625</v>
      </c>
      <c r="C45" s="16">
        <v>114.53483375545345</v>
      </c>
      <c r="D45" s="16">
        <v>6.715000000000001</v>
      </c>
      <c r="E45" s="16">
        <v>124.77934299253357</v>
      </c>
      <c r="F45" s="13">
        <v>120.69291772032133</v>
      </c>
      <c r="G45" s="29">
        <v>7.5</v>
      </c>
      <c r="H45" s="5">
        <v>289.7842725363047</v>
      </c>
      <c r="I45" s="5">
        <v>213.2958920681036</v>
      </c>
    </row>
    <row r="47" spans="1:9" ht="12.75">
      <c r="A47" s="1" t="s">
        <v>55</v>
      </c>
      <c r="B47" s="16">
        <v>10.9976</v>
      </c>
      <c r="C47" s="16">
        <v>138.99125933340412</v>
      </c>
      <c r="D47" s="16">
        <v>8.459999999999999</v>
      </c>
      <c r="E47" s="16">
        <v>157.20524820801694</v>
      </c>
      <c r="F47" s="13">
        <v>155.75166434432575</v>
      </c>
      <c r="G47" s="29">
        <v>7.5</v>
      </c>
      <c r="H47" s="5">
        <v>347.70014307034336</v>
      </c>
      <c r="I47" s="5">
        <v>268.9298539621738</v>
      </c>
    </row>
    <row r="49" spans="1:9" ht="12.75">
      <c r="A49" s="1" t="s">
        <v>56</v>
      </c>
      <c r="B49" s="16">
        <v>16.9142</v>
      </c>
      <c r="C49" s="16">
        <v>213.76718180485415</v>
      </c>
      <c r="D49" s="16">
        <v>12.260000000000002</v>
      </c>
      <c r="E49" s="16">
        <v>227.81753463714986</v>
      </c>
      <c r="F49" s="13">
        <v>174.09815760953708</v>
      </c>
      <c r="G49" s="29">
        <v>8.1</v>
      </c>
      <c r="H49" s="5">
        <v>479.19796355728147</v>
      </c>
      <c r="I49" s="5">
        <v>353.2709387424621</v>
      </c>
    </row>
    <row r="51" spans="1:9" ht="12.75">
      <c r="A51" s="1" t="s">
        <v>57</v>
      </c>
      <c r="B51" s="16">
        <v>14.3667</v>
      </c>
      <c r="C51" s="16">
        <v>181.57104508849358</v>
      </c>
      <c r="D51" s="16">
        <v>12.85</v>
      </c>
      <c r="E51" s="16">
        <v>238.78102121430476</v>
      </c>
      <c r="F51" s="13">
        <v>133.21635616108443</v>
      </c>
      <c r="G51" s="29">
        <v>7.5</v>
      </c>
      <c r="H51" s="5">
        <v>459.5756684248565</v>
      </c>
      <c r="I51" s="5">
        <v>410.4646079633289</v>
      </c>
    </row>
    <row r="53" spans="1:9" ht="12.75">
      <c r="A53" s="1" t="s">
        <v>58</v>
      </c>
      <c r="B53" s="16">
        <v>14.666999999999998</v>
      </c>
      <c r="C53" s="16">
        <v>185.36633453144668</v>
      </c>
      <c r="D53" s="16">
        <v>11.5</v>
      </c>
      <c r="E53" s="16">
        <v>213.69507735132328</v>
      </c>
      <c r="F53" s="13">
        <v>115.35153360513324</v>
      </c>
      <c r="G53" s="29">
        <v>7.7</v>
      </c>
      <c r="H53" s="5">
        <v>457.1532467532467</v>
      </c>
      <c r="I53" s="5">
        <v>357.799111198409</v>
      </c>
    </row>
    <row r="55" spans="1:9" ht="12.75">
      <c r="A55" s="1" t="s">
        <v>60</v>
      </c>
      <c r="B55" s="16">
        <v>14.666999999999998</v>
      </c>
      <c r="C55" s="16">
        <v>185.36633453144668</v>
      </c>
      <c r="D55" s="16">
        <v>11.1</v>
      </c>
      <c r="E55" s="16">
        <v>206.26220509562503</v>
      </c>
      <c r="F55" s="13">
        <v>125.44941597426504</v>
      </c>
      <c r="G55" s="29">
        <v>7.75</v>
      </c>
      <c r="H55" s="5">
        <v>454.20387096774186</v>
      </c>
      <c r="I55" s="5">
        <v>343.6218167503802</v>
      </c>
    </row>
    <row r="57" spans="1:9" ht="12.75">
      <c r="A57" s="1" t="s">
        <v>61</v>
      </c>
      <c r="B57" s="16">
        <v>14.130199999999999</v>
      </c>
      <c r="C57" s="16">
        <v>178.58208087517883</v>
      </c>
      <c r="D57" s="16">
        <v>11.74</v>
      </c>
      <c r="E57" s="16">
        <v>218.15480070474223</v>
      </c>
      <c r="F57" s="13">
        <v>114.80105279455024</v>
      </c>
      <c r="G57" s="29">
        <v>7.75</v>
      </c>
      <c r="H57" s="5">
        <v>436.5048004966165</v>
      </c>
      <c r="I57" s="5">
        <v>363.33977790249173</v>
      </c>
    </row>
    <row r="59" spans="1:9" ht="12.75">
      <c r="A59" s="1" t="s">
        <v>62</v>
      </c>
      <c r="B59" s="16">
        <v>13</v>
      </c>
      <c r="C59" s="16">
        <v>164.29824428368494</v>
      </c>
      <c r="D59" s="16">
        <v>12.75</v>
      </c>
      <c r="E59" s="16">
        <v>236.92280315038016</v>
      </c>
      <c r="F59" s="13">
        <v>137.90404431370524</v>
      </c>
      <c r="G59" s="29">
        <v>8.6</v>
      </c>
      <c r="H59" s="5">
        <v>362.79069767441865</v>
      </c>
      <c r="I59" s="5">
        <v>356.31646861131895</v>
      </c>
    </row>
    <row r="61" spans="1:9" ht="12.75">
      <c r="A61" s="1" t="s">
        <v>63</v>
      </c>
      <c r="B61" s="16">
        <v>13.13</v>
      </c>
      <c r="C61" s="16">
        <v>165.94122672652176</v>
      </c>
      <c r="D61" s="16">
        <v>13.5</v>
      </c>
      <c r="E61" s="16">
        <v>250.8594386298143</v>
      </c>
      <c r="F61" s="13">
        <v>150.26405876382654</v>
      </c>
      <c r="G61" s="29">
        <v>9.25</v>
      </c>
      <c r="H61" s="5">
        <v>340.6596523070815</v>
      </c>
      <c r="I61" s="5">
        <v>350.27027027027026</v>
      </c>
    </row>
    <row r="63" spans="1:9" ht="12.75">
      <c r="A63" s="1" t="s">
        <v>64</v>
      </c>
      <c r="B63" s="16">
        <v>13.225000000000003</v>
      </c>
      <c r="C63" s="16">
        <v>167.14186774244104</v>
      </c>
      <c r="D63" s="11"/>
      <c r="E63" s="11"/>
      <c r="F63" s="13">
        <v>179.93841495931605</v>
      </c>
      <c r="G63" s="29">
        <v>9.5</v>
      </c>
      <c r="H63" s="5">
        <v>334.1728140854031</v>
      </c>
      <c r="I63" s="5"/>
    </row>
    <row r="65" spans="1:9" ht="12.75">
      <c r="A65" s="1" t="s">
        <v>65</v>
      </c>
      <c r="B65" s="16">
        <v>13.595000000000002</v>
      </c>
      <c r="C65" s="16">
        <v>171.81804854128436</v>
      </c>
      <c r="D65" s="11"/>
      <c r="E65" s="11"/>
      <c r="F65" s="13">
        <v>178.51920661953176</v>
      </c>
      <c r="G65" s="29">
        <v>9.75</v>
      </c>
      <c r="H65" s="5">
        <v>334.57072072676675</v>
      </c>
      <c r="I65" s="5"/>
    </row>
    <row r="67" spans="1:9" ht="12.75">
      <c r="A67" s="1" t="s">
        <v>66</v>
      </c>
      <c r="B67" s="16">
        <v>13.775</v>
      </c>
      <c r="C67" s="16">
        <v>174.0929473082892</v>
      </c>
      <c r="D67" s="11"/>
      <c r="E67" s="11"/>
      <c r="F67" s="13">
        <v>173.99494245755275</v>
      </c>
      <c r="G67" s="29">
        <v>9.35</v>
      </c>
      <c r="H67" s="5">
        <v>353.62898027811434</v>
      </c>
      <c r="I67" s="5"/>
    </row>
    <row r="69" spans="1:9" ht="12.75">
      <c r="A69" s="1" t="s">
        <v>67</v>
      </c>
      <c r="B69" s="16">
        <v>13.95</v>
      </c>
      <c r="C69" s="16">
        <v>176.30465444287728</v>
      </c>
      <c r="D69" s="11"/>
      <c r="E69" s="11"/>
      <c r="F69" s="13">
        <v>185.64105210644925</v>
      </c>
      <c r="G69" s="29">
        <v>11.1</v>
      </c>
      <c r="H69" s="5">
        <v>297.8928735365001</v>
      </c>
      <c r="I69" s="5"/>
    </row>
    <row r="71" spans="1:9" ht="12.75">
      <c r="A71" s="1" t="s">
        <v>71</v>
      </c>
      <c r="B71" s="16">
        <v>13.819999999999999</v>
      </c>
      <c r="C71" s="16">
        <v>174.66167200004045</v>
      </c>
      <c r="D71" s="11"/>
      <c r="E71" s="11"/>
      <c r="F71" s="13">
        <v>208.33978428033234</v>
      </c>
      <c r="G71" s="29">
        <v>12.95</v>
      </c>
      <c r="H71" s="5">
        <v>255.45320361571692</v>
      </c>
      <c r="I71" s="5"/>
    </row>
    <row r="73" spans="1:9" ht="12.75">
      <c r="A73" s="1" t="s">
        <v>73</v>
      </c>
      <c r="B73" s="16">
        <v>16.9</v>
      </c>
      <c r="C73" s="16">
        <v>213.58771756879042</v>
      </c>
      <c r="D73" s="11"/>
      <c r="E73" s="11"/>
      <c r="F73" s="13">
        <v>199.42027489635478</v>
      </c>
      <c r="G73" s="29">
        <v>14.85</v>
      </c>
      <c r="H73" s="5">
        <v>272.7783827588827</v>
      </c>
      <c r="I73" s="5"/>
    </row>
    <row r="75" spans="1:9" ht="12.75">
      <c r="A75" s="1" t="s">
        <v>74</v>
      </c>
      <c r="B75" s="16">
        <v>20.3</v>
      </c>
      <c r="C75" s="16">
        <v>256.5580276122157</v>
      </c>
      <c r="D75" s="11"/>
      <c r="E75" s="11"/>
      <c r="F75" s="13">
        <v>260.51504360840175</v>
      </c>
      <c r="G75" s="29">
        <v>15</v>
      </c>
      <c r="H75" s="5">
        <v>323.0769230769231</v>
      </c>
      <c r="I75" s="5"/>
    </row>
    <row r="77" spans="1:9" ht="12.75">
      <c r="A77" s="1" t="s">
        <v>75</v>
      </c>
      <c r="B77" s="16">
        <v>20.93333333333333</v>
      </c>
      <c r="C77" s="16">
        <v>264.5623010516773</v>
      </c>
      <c r="D77" s="11"/>
      <c r="E77" s="11"/>
      <c r="F77" s="13">
        <v>300.717345306291</v>
      </c>
      <c r="G77" s="29">
        <v>16.2</v>
      </c>
      <c r="H77" s="5">
        <v>310.0731170582807</v>
      </c>
      <c r="I77" s="5"/>
    </row>
    <row r="79" spans="1:9" ht="12.75">
      <c r="A79" s="1" t="s">
        <v>76</v>
      </c>
      <c r="B79" s="16">
        <v>26.05</v>
      </c>
      <c r="C79" s="16">
        <v>329.22840489153793</v>
      </c>
      <c r="D79" s="11"/>
      <c r="E79" s="11"/>
      <c r="F79" s="13">
        <v>313.9374860229482</v>
      </c>
      <c r="G79" s="29">
        <v>27</v>
      </c>
      <c r="H79" s="5">
        <v>231.86919398051933</v>
      </c>
      <c r="I79" s="5"/>
    </row>
    <row r="81" spans="1:8" ht="12.75">
      <c r="A81" s="1" t="s">
        <v>77</v>
      </c>
      <c r="B81" s="16">
        <v>28</v>
      </c>
      <c r="C81" s="16">
        <v>353.8731415340906</v>
      </c>
      <c r="F81" s="13">
        <v>318.28972493161996</v>
      </c>
      <c r="G81" s="29">
        <v>21.75</v>
      </c>
      <c r="H81" s="5">
        <v>308.96551724137936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I40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140625" defaultRowHeight="12.75"/>
  <cols>
    <col min="1" max="1" width="9.28125" style="0" customWidth="1"/>
    <col min="2" max="2" width="15.28125" style="0" customWidth="1"/>
    <col min="3" max="4" width="13.421875" style="0" customWidth="1"/>
    <col min="5" max="5" width="17.28125" style="0" customWidth="1"/>
    <col min="6" max="6" width="16.7109375" style="0" customWidth="1"/>
    <col min="7" max="7" width="13.421875" style="0" customWidth="1"/>
    <col min="8" max="8" width="16.7109375" style="0" customWidth="1"/>
  </cols>
  <sheetData>
    <row r="1" spans="1:3" ht="12.75">
      <c r="A1" s="2" t="s">
        <v>139</v>
      </c>
      <c r="C1" s="2" t="s">
        <v>195</v>
      </c>
    </row>
    <row r="2" spans="3:6" ht="12.75">
      <c r="C2" s="17" t="s">
        <v>106</v>
      </c>
      <c r="D2" s="2"/>
      <c r="E2" s="2"/>
      <c r="F2" s="2"/>
    </row>
    <row r="3" spans="1:6" ht="12.75">
      <c r="A3" s="1"/>
      <c r="B3" s="16"/>
      <c r="C3" s="20" t="s">
        <v>214</v>
      </c>
      <c r="D3" s="2"/>
      <c r="E3" s="2"/>
      <c r="F3" s="2"/>
    </row>
    <row r="4" spans="1:6" ht="12.75">
      <c r="A4" s="1"/>
      <c r="B4" s="16"/>
      <c r="C4" s="20" t="s">
        <v>157</v>
      </c>
      <c r="D4" s="2"/>
      <c r="E4" s="2"/>
      <c r="F4" s="2"/>
    </row>
    <row r="5" spans="1:6" ht="12.75">
      <c r="A5" s="1"/>
      <c r="B5" s="16"/>
      <c r="D5" s="2"/>
      <c r="E5" s="2"/>
      <c r="F5" s="2"/>
    </row>
    <row r="7" spans="1:9" ht="12.75">
      <c r="A7" s="1"/>
      <c r="B7" s="17" t="s">
        <v>186</v>
      </c>
      <c r="C7" s="2" t="s">
        <v>138</v>
      </c>
      <c r="D7" s="2" t="s">
        <v>124</v>
      </c>
      <c r="E7" s="2" t="s">
        <v>138</v>
      </c>
      <c r="G7" s="2" t="s">
        <v>94</v>
      </c>
      <c r="H7" s="2" t="s">
        <v>138</v>
      </c>
      <c r="I7" s="2"/>
    </row>
    <row r="8" spans="1:9" ht="12.75">
      <c r="A8" s="1"/>
      <c r="B8" s="17" t="s">
        <v>138</v>
      </c>
      <c r="C8" s="17" t="s">
        <v>117</v>
      </c>
      <c r="D8" s="2" t="s">
        <v>180</v>
      </c>
      <c r="E8" s="2" t="s">
        <v>117</v>
      </c>
      <c r="F8" s="2" t="s">
        <v>117</v>
      </c>
      <c r="G8" s="2" t="s">
        <v>180</v>
      </c>
      <c r="H8" s="2" t="s">
        <v>117</v>
      </c>
      <c r="I8" s="2"/>
    </row>
    <row r="9" spans="1:9" ht="12.75">
      <c r="A9" s="1" t="s">
        <v>232</v>
      </c>
      <c r="B9" s="17" t="s">
        <v>117</v>
      </c>
      <c r="C9" s="17" t="s">
        <v>182</v>
      </c>
      <c r="D9" s="2" t="s">
        <v>161</v>
      </c>
      <c r="E9" s="2" t="s">
        <v>201</v>
      </c>
      <c r="F9" s="2" t="s">
        <v>201</v>
      </c>
      <c r="G9" s="2" t="s">
        <v>161</v>
      </c>
      <c r="H9" s="2" t="s">
        <v>201</v>
      </c>
      <c r="I9" s="2"/>
    </row>
    <row r="10" spans="1:9" ht="12.75">
      <c r="A10" s="1" t="s">
        <v>121</v>
      </c>
      <c r="B10" s="17" t="s">
        <v>95</v>
      </c>
      <c r="C10" s="17"/>
      <c r="E10" s="2" t="s">
        <v>163</v>
      </c>
      <c r="F10" s="2" t="s">
        <v>163</v>
      </c>
      <c r="G10" s="2" t="s">
        <v>12</v>
      </c>
      <c r="H10" s="2" t="s">
        <v>162</v>
      </c>
      <c r="I10" s="2"/>
    </row>
    <row r="11" spans="1:9" ht="12.75">
      <c r="A11" s="1"/>
      <c r="B11" s="17" t="s">
        <v>2</v>
      </c>
      <c r="C11" s="2" t="s">
        <v>12</v>
      </c>
      <c r="D11" s="2" t="s">
        <v>12</v>
      </c>
      <c r="E11" s="2" t="s">
        <v>12</v>
      </c>
      <c r="F11" s="2" t="s">
        <v>12</v>
      </c>
      <c r="G11" s="13">
        <v>155.016</v>
      </c>
      <c r="H11" s="2" t="s">
        <v>12</v>
      </c>
      <c r="I11" s="2"/>
    </row>
    <row r="12" spans="1:8" ht="12.75">
      <c r="A12" s="1"/>
      <c r="B12" s="17" t="s">
        <v>0</v>
      </c>
      <c r="C12" s="5">
        <v>7.91244</v>
      </c>
      <c r="D12" s="5">
        <v>126.29486692427108</v>
      </c>
      <c r="E12" s="2" t="s">
        <v>88</v>
      </c>
      <c r="F12" s="2" t="s">
        <v>145</v>
      </c>
      <c r="G12" s="2" t="s">
        <v>111</v>
      </c>
      <c r="H12" s="2" t="s">
        <v>145</v>
      </c>
    </row>
    <row r="13" spans="1:3" ht="12.75">
      <c r="A13" s="1"/>
      <c r="B13" s="16"/>
      <c r="C13" s="2"/>
    </row>
    <row r="14" spans="1:3" ht="12.75">
      <c r="A14" s="1">
        <v>1330</v>
      </c>
      <c r="B14" s="16">
        <v>1.4083</v>
      </c>
      <c r="C14" s="5">
        <v>17.798555186516424</v>
      </c>
    </row>
    <row r="15" spans="1:3" ht="12.75">
      <c r="A15" s="1"/>
      <c r="B15" s="16"/>
      <c r="C15" s="5"/>
    </row>
    <row r="16" spans="1:3" ht="12.75">
      <c r="A16" s="1"/>
      <c r="B16" s="16"/>
      <c r="C16" s="5"/>
    </row>
    <row r="17" spans="1:3" ht="12.75">
      <c r="A17" s="1">
        <v>1331</v>
      </c>
      <c r="B17" s="16">
        <v>2.8</v>
      </c>
      <c r="C17" s="5">
        <v>35.387314153409065</v>
      </c>
    </row>
    <row r="18" spans="1:3" ht="12.75">
      <c r="A18" s="1">
        <v>1332</v>
      </c>
      <c r="B18" s="16">
        <v>2.833</v>
      </c>
      <c r="C18" s="5">
        <v>35.804378927359956</v>
      </c>
    </row>
    <row r="19" spans="1:3" ht="12.75">
      <c r="A19" s="1">
        <v>1333</v>
      </c>
      <c r="B19" s="16">
        <v>2.7</v>
      </c>
      <c r="C19" s="5">
        <v>34.12348150507303</v>
      </c>
    </row>
    <row r="20" spans="1:3" ht="12.75">
      <c r="A20" s="1">
        <v>1334</v>
      </c>
      <c r="B20" s="16">
        <v>2.7</v>
      </c>
      <c r="C20" s="5">
        <v>34.12348150507303</v>
      </c>
    </row>
    <row r="21" spans="1:3" ht="12.75">
      <c r="A21" s="1">
        <v>1335</v>
      </c>
      <c r="B21" s="16">
        <v>2.7</v>
      </c>
      <c r="C21" s="5">
        <v>34.12348150507303</v>
      </c>
    </row>
    <row r="22" spans="1:3" ht="12.75">
      <c r="A22" s="1"/>
      <c r="B22" s="16"/>
      <c r="C22" s="5"/>
    </row>
    <row r="23" spans="1:3" ht="12.75">
      <c r="A23" s="1" t="s">
        <v>3</v>
      </c>
      <c r="B23" s="16">
        <v>2.7466</v>
      </c>
      <c r="C23" s="16">
        <v>34.712427519197625</v>
      </c>
    </row>
    <row r="24" spans="1:3" ht="12.75">
      <c r="A24" s="1"/>
      <c r="B24" s="16"/>
      <c r="C24" s="5"/>
    </row>
    <row r="25" spans="1:3" ht="12.75">
      <c r="A25" s="1">
        <v>1336</v>
      </c>
      <c r="B25" s="16">
        <v>3</v>
      </c>
      <c r="C25" s="5">
        <v>37.91497945008114</v>
      </c>
    </row>
    <row r="26" spans="1:3" ht="12.75">
      <c r="A26" s="1">
        <v>1337</v>
      </c>
      <c r="B26" s="16">
        <v>3.25</v>
      </c>
      <c r="C26" s="5">
        <v>41.074561070921234</v>
      </c>
    </row>
    <row r="27" spans="1:3" ht="12.75">
      <c r="A27" s="1">
        <v>1338</v>
      </c>
      <c r="B27" s="16">
        <v>2.7</v>
      </c>
      <c r="C27" s="5">
        <v>34.12348150507303</v>
      </c>
    </row>
    <row r="28" spans="1:3" ht="12.75">
      <c r="A28" s="1">
        <v>1339</v>
      </c>
      <c r="B28" s="18">
        <v>2.63968337756388</v>
      </c>
      <c r="C28" s="5">
        <v>33.36118033835176</v>
      </c>
    </row>
    <row r="29" spans="1:3" ht="12.75">
      <c r="A29" s="1">
        <v>1340</v>
      </c>
      <c r="B29" s="16">
        <v>2.35</v>
      </c>
      <c r="C29" s="5">
        <v>29.700067235896892</v>
      </c>
    </row>
    <row r="30" spans="1:3" ht="12.75">
      <c r="A30" s="1"/>
      <c r="B30" s="16"/>
      <c r="C30" s="5"/>
    </row>
    <row r="31" spans="1:3" ht="12.75">
      <c r="A31" s="1" t="s">
        <v>7</v>
      </c>
      <c r="B31" s="16">
        <v>2.7879366755127757</v>
      </c>
      <c r="C31" s="16">
        <v>35.23485392006481</v>
      </c>
    </row>
    <row r="32" spans="1:3" ht="12.75">
      <c r="A32" s="1"/>
      <c r="B32" s="16"/>
      <c r="C32" s="5"/>
    </row>
    <row r="33" spans="1:3" ht="12.75">
      <c r="A33" s="1">
        <v>1341</v>
      </c>
      <c r="B33" s="18">
        <v>3.849538258947325</v>
      </c>
      <c r="C33" s="5">
        <v>48.65172132676298</v>
      </c>
    </row>
    <row r="34" spans="1:3" ht="12.75">
      <c r="A34" s="1">
        <v>1342</v>
      </c>
      <c r="B34" s="18">
        <v>3.3084031665467295</v>
      </c>
      <c r="C34" s="5">
        <v>41.812679357400874</v>
      </c>
    </row>
    <row r="35" spans="1:3" ht="12.75">
      <c r="A35" s="1">
        <v>1343</v>
      </c>
      <c r="B35" s="18">
        <v>3.6119667549665757</v>
      </c>
      <c r="C35" s="5">
        <v>45.64921509631132</v>
      </c>
    </row>
    <row r="36" spans="1:3" ht="12.75">
      <c r="A36" s="1">
        <v>1344</v>
      </c>
      <c r="B36" s="18">
        <v>3.0048395781268837</v>
      </c>
      <c r="C36" s="5">
        <v>37.97614361849042</v>
      </c>
    </row>
    <row r="37" spans="1:3" ht="12.75">
      <c r="A37" s="1">
        <v>1345</v>
      </c>
      <c r="B37" s="18">
        <v>3.785745910656198</v>
      </c>
      <c r="C37" s="5">
        <v>47.845492801919484</v>
      </c>
    </row>
    <row r="38" spans="1:3" ht="12.75">
      <c r="A38" s="1"/>
      <c r="B38" s="18"/>
      <c r="C38" s="5"/>
    </row>
    <row r="39" spans="1:3" ht="12.75">
      <c r="A39" s="1" t="s">
        <v>8</v>
      </c>
      <c r="B39" s="16">
        <v>3.5120987338487426</v>
      </c>
      <c r="C39" s="16">
        <v>44.38705044017702</v>
      </c>
    </row>
    <row r="40" spans="1:3" ht="12.75">
      <c r="A40" s="1"/>
      <c r="B40" s="18"/>
      <c r="C40" s="5"/>
    </row>
    <row r="41" spans="1:3" ht="12.75">
      <c r="A41" s="1">
        <v>1346</v>
      </c>
      <c r="B41" s="16">
        <v>2.617</v>
      </c>
      <c r="C41" s="5">
        <v>33.07450040695411</v>
      </c>
    </row>
    <row r="42" spans="1:3" ht="12.75">
      <c r="A42" s="1">
        <v>1347</v>
      </c>
      <c r="B42" s="16">
        <v>2.9539026386814853</v>
      </c>
      <c r="C42" s="5">
        <v>37.33238594771632</v>
      </c>
    </row>
    <row r="43" spans="1:3" ht="12.75">
      <c r="A43" s="1">
        <v>1348</v>
      </c>
      <c r="B43" s="18">
        <v>3.2908052773629706</v>
      </c>
      <c r="C43" s="5">
        <v>41.59027148847853</v>
      </c>
    </row>
    <row r="44" spans="1:6" ht="12.75">
      <c r="A44" s="1">
        <v>1349</v>
      </c>
      <c r="B44" s="16">
        <v>2.613</v>
      </c>
      <c r="C44" s="5">
        <v>33.023947101020674</v>
      </c>
      <c r="D44" s="5">
        <v>50.43213248416686</v>
      </c>
      <c r="E44" s="13">
        <v>65.48195659064888</v>
      </c>
      <c r="F44" s="13">
        <v>65.48195659064888</v>
      </c>
    </row>
    <row r="45" spans="1:9" ht="12.75">
      <c r="A45" s="1">
        <v>1350</v>
      </c>
      <c r="B45" s="16">
        <v>2.8968375990351776</v>
      </c>
      <c r="C45" s="5">
        <v>36.61117934588038</v>
      </c>
      <c r="D45" s="5">
        <v>50.70931702096525</v>
      </c>
      <c r="E45" s="13">
        <v>72.19813142177375</v>
      </c>
      <c r="F45" s="13">
        <v>72.19813142177375</v>
      </c>
      <c r="G45" s="13"/>
      <c r="H45" s="13"/>
      <c r="I45" s="25"/>
    </row>
    <row r="46" spans="1:9" ht="12.75">
      <c r="A46" s="1"/>
      <c r="B46" s="16"/>
      <c r="C46" s="5"/>
      <c r="D46" s="13"/>
      <c r="E46" s="13"/>
      <c r="F46" s="13"/>
      <c r="G46" s="13"/>
      <c r="H46" s="13"/>
      <c r="I46" s="25"/>
    </row>
    <row r="47" spans="1:9" ht="12.75">
      <c r="A47" s="1" t="s">
        <v>9</v>
      </c>
      <c r="B47" s="16">
        <v>2.8743091030159262</v>
      </c>
      <c r="C47" s="16">
        <v>36.32645685801</v>
      </c>
      <c r="D47" s="16">
        <v>50.57072475256605</v>
      </c>
      <c r="E47" s="16">
        <v>68.84004400621131</v>
      </c>
      <c r="F47" s="5">
        <v>68.67623308404599</v>
      </c>
      <c r="G47" s="13"/>
      <c r="H47" s="13"/>
      <c r="I47" s="25"/>
    </row>
    <row r="48" spans="1:9" ht="12.75">
      <c r="A48" s="1"/>
      <c r="B48" s="16"/>
      <c r="C48" s="5"/>
      <c r="D48" s="13"/>
      <c r="E48" s="13"/>
      <c r="F48" s="13"/>
      <c r="G48" s="13"/>
      <c r="H48" s="13"/>
      <c r="I48" s="25"/>
    </row>
    <row r="49" spans="1:9" ht="12.75">
      <c r="A49" s="1">
        <v>1351</v>
      </c>
      <c r="B49" s="16">
        <v>3.1806751980703547</v>
      </c>
      <c r="C49" s="5">
        <v>40.198411590740086</v>
      </c>
      <c r="D49" s="5">
        <v>50.113360027911405</v>
      </c>
      <c r="E49" s="13">
        <v>80.21495977988896</v>
      </c>
      <c r="F49" s="13">
        <v>80.21495977988896</v>
      </c>
      <c r="G49" s="13"/>
      <c r="H49" s="13"/>
      <c r="I49" s="25"/>
    </row>
    <row r="50" spans="1:9" ht="12.75">
      <c r="A50" s="1">
        <v>1352</v>
      </c>
      <c r="B50" s="16">
        <v>3.464512797105532</v>
      </c>
      <c r="C50" s="5">
        <v>43.785643835599785</v>
      </c>
      <c r="D50" s="5">
        <v>70.16750620128825</v>
      </c>
      <c r="E50" s="13">
        <v>62.40159613196556</v>
      </c>
      <c r="F50" s="13">
        <v>62.40159613196556</v>
      </c>
      <c r="G50" s="13"/>
      <c r="H50" s="13"/>
      <c r="I50" s="25"/>
    </row>
    <row r="51" spans="1:9" ht="12.75">
      <c r="A51" s="1">
        <v>1353</v>
      </c>
      <c r="B51" s="18">
        <v>3.7483503961407094</v>
      </c>
      <c r="C51" s="5">
        <v>47.3728760804595</v>
      </c>
      <c r="D51" s="5">
        <v>64.4480108069752</v>
      </c>
      <c r="E51" s="13">
        <v>73.50556749120383</v>
      </c>
      <c r="F51" s="13">
        <v>73.50556749120383</v>
      </c>
      <c r="G51" s="13"/>
      <c r="H51" s="13"/>
      <c r="I51" s="25"/>
    </row>
    <row r="52" spans="1:9" ht="12.75">
      <c r="A52" s="1">
        <v>1354</v>
      </c>
      <c r="B52" s="18">
        <v>4.353277836832432</v>
      </c>
      <c r="C52" s="5">
        <v>55.0181465746651</v>
      </c>
      <c r="D52" s="5">
        <v>57.0113957707674</v>
      </c>
      <c r="E52" s="13">
        <v>96.50377057226103</v>
      </c>
      <c r="F52" s="13">
        <v>96.50377057226103</v>
      </c>
      <c r="G52" s="13"/>
      <c r="H52" s="13"/>
      <c r="I52" s="25"/>
    </row>
    <row r="53" spans="1:9" ht="12.75">
      <c r="A53" s="1">
        <v>1355</v>
      </c>
      <c r="B53" s="18">
        <v>3.996920580861308</v>
      </c>
      <c r="C53" s="5">
        <v>50.51438722898762</v>
      </c>
      <c r="D53" s="5">
        <v>61.491099923092015</v>
      </c>
      <c r="E53" s="13">
        <v>82.14910335343951</v>
      </c>
      <c r="F53" s="13">
        <v>82.14910335343951</v>
      </c>
      <c r="G53" s="13"/>
      <c r="H53" s="13"/>
      <c r="I53" s="25"/>
    </row>
    <row r="54" spans="1:9" ht="12.75">
      <c r="A54" s="1"/>
      <c r="B54" s="18"/>
      <c r="C54" s="5"/>
      <c r="D54" s="13"/>
      <c r="E54" s="13"/>
      <c r="F54" s="13"/>
      <c r="G54" s="13"/>
      <c r="H54" s="13"/>
      <c r="I54" s="25"/>
    </row>
    <row r="55" spans="1:9" ht="12.75">
      <c r="A55" s="1" t="s">
        <v>10</v>
      </c>
      <c r="B55" s="16">
        <v>3.7487473618020672</v>
      </c>
      <c r="C55" s="16">
        <v>47.37789306209042</v>
      </c>
      <c r="D55" s="16">
        <v>60.646274546006865</v>
      </c>
      <c r="E55" s="16">
        <v>78.95499946575178</v>
      </c>
      <c r="F55" s="5">
        <v>77.36175121524653</v>
      </c>
      <c r="G55" s="13"/>
      <c r="H55" s="13"/>
      <c r="I55" s="25"/>
    </row>
    <row r="56" spans="1:9" ht="12.75">
      <c r="A56" s="1"/>
      <c r="B56" s="18"/>
      <c r="C56" s="5"/>
      <c r="D56" s="13"/>
      <c r="E56" s="13"/>
      <c r="F56" s="13"/>
      <c r="G56" s="13"/>
      <c r="H56" s="13"/>
      <c r="I56" s="25"/>
    </row>
    <row r="57" spans="1:9" ht="12.75">
      <c r="A57" s="1">
        <v>1356</v>
      </c>
      <c r="B57" s="18">
        <v>4.17949868114281</v>
      </c>
      <c r="C57" s="5">
        <v>52.821868869056956</v>
      </c>
      <c r="D57" s="5">
        <v>71.3655671179191</v>
      </c>
      <c r="E57" s="13">
        <v>74.01590290984176</v>
      </c>
      <c r="F57" s="13">
        <v>74.01590290984176</v>
      </c>
      <c r="G57" s="13"/>
      <c r="H57" s="13"/>
      <c r="I57" s="25"/>
    </row>
    <row r="58" spans="1:9" ht="12.75">
      <c r="A58" s="1">
        <v>1357</v>
      </c>
      <c r="B58" s="18">
        <v>3.785745910656198</v>
      </c>
      <c r="C58" s="5">
        <v>47.845492801919484</v>
      </c>
      <c r="D58" s="5">
        <v>83.81629811252338</v>
      </c>
      <c r="E58" s="13">
        <v>57.08375802721197</v>
      </c>
      <c r="F58" s="13">
        <v>57.08375802721197</v>
      </c>
      <c r="G58" s="13"/>
      <c r="H58" s="13"/>
      <c r="I58" s="25"/>
    </row>
    <row r="59" spans="1:9" ht="12.75">
      <c r="A59" s="1">
        <v>1358</v>
      </c>
      <c r="B59" s="18">
        <v>4.216894195658298</v>
      </c>
      <c r="C59" s="5">
        <v>53.294485590516935</v>
      </c>
      <c r="D59" s="5">
        <v>100.07320065936413</v>
      </c>
      <c r="E59" s="13">
        <v>53.25550221175025</v>
      </c>
      <c r="F59" s="13">
        <v>53.25550221175025</v>
      </c>
      <c r="G59" s="13"/>
      <c r="H59" s="13"/>
      <c r="I59" s="25"/>
    </row>
    <row r="60" spans="1:9" ht="12.75">
      <c r="A60" s="1">
        <v>1359</v>
      </c>
      <c r="B60" s="18">
        <v>4.500660158746415</v>
      </c>
      <c r="C60" s="5">
        <v>56.880812476889744</v>
      </c>
      <c r="D60" s="5">
        <v>85.06645036951042</v>
      </c>
      <c r="E60" s="13">
        <v>66.86632888737181</v>
      </c>
      <c r="F60" s="13">
        <v>66.86632888737181</v>
      </c>
      <c r="G60" s="13"/>
      <c r="H60" s="13"/>
      <c r="I60" s="25"/>
    </row>
    <row r="61" spans="1:9" ht="12.75">
      <c r="A61" s="1">
        <v>1360</v>
      </c>
      <c r="B61" s="18">
        <v>4.967004222116034</v>
      </c>
      <c r="C61" s="5">
        <v>62.7746210033319</v>
      </c>
      <c r="D61" s="5">
        <v>97.37659511283701</v>
      </c>
      <c r="E61" s="13">
        <v>64.46582048857901</v>
      </c>
      <c r="F61" s="13">
        <v>64.46582048857901</v>
      </c>
      <c r="G61" s="13"/>
      <c r="H61" s="13"/>
      <c r="I61" s="25"/>
    </row>
    <row r="62" spans="1:9" ht="12.75">
      <c r="A62" s="1"/>
      <c r="B62" s="18"/>
      <c r="C62" s="5"/>
      <c r="D62" s="13"/>
      <c r="E62" s="13"/>
      <c r="F62" s="13"/>
      <c r="G62" s="13"/>
      <c r="H62" s="13"/>
      <c r="I62" s="25"/>
    </row>
    <row r="63" spans="1:9" ht="12.75">
      <c r="A63" s="1" t="s">
        <v>11</v>
      </c>
      <c r="B63" s="16">
        <v>4.329960633663951</v>
      </c>
      <c r="C63" s="16">
        <v>54.723456148343004</v>
      </c>
      <c r="D63" s="16">
        <v>87.5396222744308</v>
      </c>
      <c r="E63" s="16">
        <v>63.13746250495096</v>
      </c>
      <c r="F63" s="5">
        <v>62.28710534832383</v>
      </c>
      <c r="G63" s="13"/>
      <c r="H63" s="13"/>
      <c r="I63" s="25"/>
    </row>
    <row r="64" spans="1:9" ht="12.75">
      <c r="A64" s="1"/>
      <c r="B64" s="18"/>
      <c r="C64" s="5"/>
      <c r="D64" s="13"/>
      <c r="E64" s="13"/>
      <c r="F64" s="13"/>
      <c r="G64" s="13"/>
      <c r="H64" s="13"/>
      <c r="I64" s="25"/>
    </row>
    <row r="65" spans="1:9" ht="12.75">
      <c r="A65" s="1">
        <v>1361</v>
      </c>
      <c r="B65" s="16">
        <v>4.958</v>
      </c>
      <c r="C65" s="5">
        <v>62.66082270450076</v>
      </c>
      <c r="D65" s="5">
        <v>113.77400384082958</v>
      </c>
      <c r="E65" s="13">
        <v>55.074815501934495</v>
      </c>
      <c r="F65" s="13">
        <v>55.074815501934495</v>
      </c>
      <c r="G65" s="13"/>
      <c r="H65" s="13"/>
      <c r="I65" s="25"/>
    </row>
    <row r="66" spans="1:9" ht="12.75">
      <c r="A66" s="1">
        <v>1362</v>
      </c>
      <c r="B66" s="16">
        <v>5.2</v>
      </c>
      <c r="C66" s="5">
        <v>65.71929771347398</v>
      </c>
      <c r="D66" s="5">
        <v>70.03286178432607</v>
      </c>
      <c r="E66" s="13">
        <v>93.84065714159135</v>
      </c>
      <c r="F66" s="13">
        <v>93.84065714159135</v>
      </c>
      <c r="G66" s="13"/>
      <c r="H66" s="13"/>
      <c r="I66" s="25"/>
    </row>
    <row r="67" spans="1:9" ht="12.75">
      <c r="A67" s="1">
        <v>1363</v>
      </c>
      <c r="B67" s="16">
        <v>4.375</v>
      </c>
      <c r="C67" s="5">
        <v>55.292678364701665</v>
      </c>
      <c r="D67" s="5">
        <v>77.38911320422342</v>
      </c>
      <c r="E67" s="13">
        <v>71.44761850260372</v>
      </c>
      <c r="F67" s="13">
        <v>71.44761850260372</v>
      </c>
      <c r="G67" s="13"/>
      <c r="H67" s="13"/>
      <c r="I67" s="25"/>
    </row>
    <row r="68" spans="1:9" ht="12.75">
      <c r="A68" s="1">
        <v>1364</v>
      </c>
      <c r="B68" s="16">
        <v>4.70966332</v>
      </c>
      <c r="C68" s="5">
        <v>59.522262664866965</v>
      </c>
      <c r="D68" s="5">
        <v>107.23621901963294</v>
      </c>
      <c r="E68" s="13">
        <v>55.50574536199338</v>
      </c>
      <c r="F68" s="13">
        <v>55.50574536199338</v>
      </c>
      <c r="G68" s="13"/>
      <c r="H68" s="13"/>
      <c r="I68" s="25"/>
    </row>
    <row r="69" spans="1:9" ht="12.75">
      <c r="A69" s="1">
        <v>1365</v>
      </c>
      <c r="B69" s="16">
        <v>5.0443668</v>
      </c>
      <c r="C69" s="5">
        <v>63.75235452022384</v>
      </c>
      <c r="D69" s="5">
        <v>103.69514962710034</v>
      </c>
      <c r="E69" s="13">
        <v>61.48055598500473</v>
      </c>
      <c r="F69" s="13">
        <v>61.48055598500473</v>
      </c>
      <c r="G69" s="13"/>
      <c r="H69" s="13"/>
      <c r="I69" s="25"/>
    </row>
    <row r="70" spans="1:9" ht="12.75">
      <c r="A70" s="1"/>
      <c r="B70" s="16"/>
      <c r="C70" s="5"/>
      <c r="D70" s="13"/>
      <c r="E70" s="13"/>
      <c r="F70" s="13"/>
      <c r="G70" s="13"/>
      <c r="H70" s="13"/>
      <c r="I70" s="25"/>
    </row>
    <row r="71" spans="1:9" ht="12.75">
      <c r="A71" s="1" t="s">
        <v>23</v>
      </c>
      <c r="B71" s="16">
        <v>4.857406024</v>
      </c>
      <c r="C71" s="16">
        <v>61.38948319355344</v>
      </c>
      <c r="D71" s="16">
        <v>94.42546949522246</v>
      </c>
      <c r="E71" s="16">
        <v>67.46987849862555</v>
      </c>
      <c r="F71" s="5">
        <v>64.8582398564305</v>
      </c>
      <c r="G71" s="13"/>
      <c r="H71" s="13"/>
      <c r="I71" s="25"/>
    </row>
    <row r="72" spans="1:9" ht="12.75">
      <c r="A72" s="1"/>
      <c r="B72" s="16"/>
      <c r="C72" s="5"/>
      <c r="D72" s="13"/>
      <c r="E72" s="13"/>
      <c r="F72" s="13"/>
      <c r="G72" s="13"/>
      <c r="H72" s="13"/>
      <c r="I72" s="25"/>
    </row>
    <row r="73" spans="1:9" ht="12.75">
      <c r="A73" s="1">
        <v>1366</v>
      </c>
      <c r="B73" s="16">
        <v>5.379</v>
      </c>
      <c r="C73" s="5">
        <v>67.98155815399546</v>
      </c>
      <c r="D73" s="5">
        <v>97.8685850176361</v>
      </c>
      <c r="E73" s="13">
        <v>69.4620834067899</v>
      </c>
      <c r="F73" s="13">
        <v>69.4620834067899</v>
      </c>
      <c r="G73" s="13"/>
      <c r="H73" s="13"/>
      <c r="I73" s="25"/>
    </row>
    <row r="74" spans="1:9" ht="12.75">
      <c r="A74" s="1">
        <v>1367</v>
      </c>
      <c r="B74" s="16">
        <v>5.163</v>
      </c>
      <c r="C74" s="5">
        <v>65.25167963358965</v>
      </c>
      <c r="D74" s="5">
        <v>107.15477606792699</v>
      </c>
      <c r="E74" s="13">
        <v>60.8947935201933</v>
      </c>
      <c r="F74" s="13">
        <v>60.8947935201933</v>
      </c>
      <c r="G74" s="13"/>
      <c r="H74" s="13"/>
      <c r="I74" s="25"/>
    </row>
    <row r="75" spans="1:9" ht="12.75">
      <c r="A75" s="1">
        <v>1368</v>
      </c>
      <c r="B75" s="16">
        <v>4.838</v>
      </c>
      <c r="C75" s="5">
        <v>61.14422352649751</v>
      </c>
      <c r="D75" s="5">
        <v>112.02188703363822</v>
      </c>
      <c r="E75" s="13">
        <v>54.5823902324882</v>
      </c>
      <c r="F75" s="13">
        <v>54.5823902324882</v>
      </c>
      <c r="G75" s="13"/>
      <c r="H75" s="13"/>
      <c r="I75" s="25"/>
    </row>
    <row r="76" spans="1:9" ht="12.75">
      <c r="A76" s="1">
        <v>1369</v>
      </c>
      <c r="B76" s="16">
        <v>5.592</v>
      </c>
      <c r="C76" s="5">
        <v>70.67352169495123</v>
      </c>
      <c r="D76" s="5">
        <v>92.40984755690472</v>
      </c>
      <c r="E76" s="13">
        <v>76.4783446390077</v>
      </c>
      <c r="F76" s="13">
        <v>76.4783446390077</v>
      </c>
      <c r="G76" s="13"/>
      <c r="H76" s="13"/>
      <c r="I76" s="25"/>
    </row>
    <row r="77" spans="1:9" ht="12.75">
      <c r="A77" s="1">
        <v>1370</v>
      </c>
      <c r="B77" s="16">
        <v>5.913</v>
      </c>
      <c r="C77" s="5">
        <v>74.73042449610993</v>
      </c>
      <c r="D77" s="5">
        <v>127.54749595810841</v>
      </c>
      <c r="E77" s="13">
        <v>58.5902717530843</v>
      </c>
      <c r="F77" s="13">
        <v>58.5902717530843</v>
      </c>
      <c r="G77" s="13"/>
      <c r="H77" s="13"/>
      <c r="I77" s="25"/>
    </row>
    <row r="78" spans="1:9" ht="12.75">
      <c r="A78" s="1"/>
      <c r="B78" s="16"/>
      <c r="C78" s="5"/>
      <c r="D78" s="13"/>
      <c r="E78" s="13"/>
      <c r="F78" s="13"/>
      <c r="G78" s="13"/>
      <c r="H78" s="13"/>
      <c r="I78" s="25"/>
    </row>
    <row r="79" spans="1:9" ht="12.75">
      <c r="A79" s="1" t="s">
        <v>24</v>
      </c>
      <c r="B79" s="16">
        <v>5.377</v>
      </c>
      <c r="C79" s="16">
        <v>67.95628150102877</v>
      </c>
      <c r="D79" s="16">
        <v>107.4005183268429</v>
      </c>
      <c r="E79" s="16">
        <v>64.00157671031269</v>
      </c>
      <c r="F79" s="5">
        <v>63.06576900882153</v>
      </c>
      <c r="G79" s="13"/>
      <c r="H79" s="13"/>
      <c r="I79" s="25"/>
    </row>
    <row r="80" spans="1:9" ht="12.75">
      <c r="A80" s="1"/>
      <c r="B80" s="16"/>
      <c r="C80" s="5"/>
      <c r="D80" s="13"/>
      <c r="E80" s="13"/>
      <c r="F80" s="13"/>
      <c r="G80" s="13"/>
      <c r="H80" s="13"/>
      <c r="I80" s="25"/>
    </row>
    <row r="81" spans="1:9" ht="12.75">
      <c r="A81" s="1">
        <v>1371</v>
      </c>
      <c r="B81" s="16">
        <v>5.60866971</v>
      </c>
      <c r="C81" s="5">
        <v>70.88419893231418</v>
      </c>
      <c r="D81" s="5">
        <v>128.1204605735051</v>
      </c>
      <c r="E81" s="13">
        <v>55.326213014701565</v>
      </c>
      <c r="F81" s="13">
        <v>55.326213014701565</v>
      </c>
      <c r="G81" s="13"/>
      <c r="H81" s="13"/>
      <c r="I81" s="25"/>
    </row>
    <row r="82" spans="1:9" ht="12.75">
      <c r="A82" s="1">
        <v>1372</v>
      </c>
      <c r="B82" s="16">
        <v>5.3043029</v>
      </c>
      <c r="C82" s="5">
        <v>67.03751181683526</v>
      </c>
      <c r="D82" s="5">
        <v>104.31819367039128</v>
      </c>
      <c r="E82" s="13">
        <v>64.26253125955206</v>
      </c>
      <c r="F82" s="13">
        <v>64.26253125955206</v>
      </c>
      <c r="G82" s="13"/>
      <c r="H82" s="13"/>
      <c r="I82" s="25"/>
    </row>
    <row r="83" spans="1:9" ht="12.75">
      <c r="A83" s="1">
        <v>1373</v>
      </c>
      <c r="B83" s="16">
        <v>5</v>
      </c>
      <c r="C83" s="5">
        <v>63.19163241680189</v>
      </c>
      <c r="D83" s="5">
        <v>107.62252313482227</v>
      </c>
      <c r="E83" s="13">
        <v>58.71599231848491</v>
      </c>
      <c r="F83" s="13">
        <v>58.71599231848491</v>
      </c>
      <c r="G83" s="13"/>
      <c r="H83" s="13"/>
      <c r="I83" s="25"/>
    </row>
    <row r="84" spans="1:9" ht="12.75">
      <c r="A84" s="1">
        <v>1374</v>
      </c>
      <c r="B84" s="16">
        <v>5.25</v>
      </c>
      <c r="C84" s="5">
        <v>66.351214037642</v>
      </c>
      <c r="D84" s="5">
        <v>106.81676327452595</v>
      </c>
      <c r="E84" s="13">
        <v>62.116855073688306</v>
      </c>
      <c r="F84" s="13">
        <v>62.116855073688306</v>
      </c>
      <c r="G84" s="13"/>
      <c r="H84" s="13"/>
      <c r="I84" s="25"/>
    </row>
    <row r="85" spans="1:9" ht="12.75">
      <c r="A85" s="1">
        <v>1375</v>
      </c>
      <c r="B85" s="16">
        <v>5.5</v>
      </c>
      <c r="C85" s="5">
        <v>69.51079565848208</v>
      </c>
      <c r="D85" s="5">
        <v>129.22978741962433</v>
      </c>
      <c r="E85" s="13">
        <v>53.788524338256735</v>
      </c>
      <c r="F85" s="13">
        <v>53.788524338256735</v>
      </c>
      <c r="G85" s="13"/>
      <c r="H85" s="13"/>
      <c r="I85" s="25"/>
    </row>
    <row r="86" spans="1:9" ht="12.75">
      <c r="A86" s="1"/>
      <c r="B86" s="16"/>
      <c r="C86" s="5"/>
      <c r="D86" s="13"/>
      <c r="E86" s="13"/>
      <c r="F86" s="13"/>
      <c r="G86" s="13"/>
      <c r="H86" s="13"/>
      <c r="I86" s="25"/>
    </row>
    <row r="87" spans="1:9" ht="12.75">
      <c r="A87" s="1" t="s">
        <v>25</v>
      </c>
      <c r="B87" s="16">
        <v>5.332594522</v>
      </c>
      <c r="C87" s="16">
        <v>67.3950705724151</v>
      </c>
      <c r="D87" s="16">
        <v>115.22154561457378</v>
      </c>
      <c r="E87" s="16">
        <v>58.842023200936715</v>
      </c>
      <c r="F87" s="5">
        <v>58.577549384998</v>
      </c>
      <c r="G87" s="13"/>
      <c r="H87" s="13"/>
      <c r="I87" s="25"/>
    </row>
    <row r="88" spans="1:9" ht="12.75">
      <c r="A88" s="1"/>
      <c r="B88" s="16"/>
      <c r="C88" s="5"/>
      <c r="D88" s="13"/>
      <c r="E88" s="13"/>
      <c r="F88" s="13"/>
      <c r="G88" s="13"/>
      <c r="H88" s="13"/>
      <c r="I88" s="25"/>
    </row>
    <row r="89" spans="1:9" ht="12.75">
      <c r="A89" s="1">
        <v>1376</v>
      </c>
      <c r="B89" s="16">
        <v>5.75</v>
      </c>
      <c r="C89" s="5">
        <v>72.67037727932218</v>
      </c>
      <c r="D89" s="5">
        <v>117.76461191593364</v>
      </c>
      <c r="E89" s="13">
        <v>61.708161812818595</v>
      </c>
      <c r="F89" s="13">
        <v>61.708161812818595</v>
      </c>
      <c r="G89" s="13"/>
      <c r="H89" s="13"/>
      <c r="I89" s="25"/>
    </row>
    <row r="90" spans="1:9" ht="12.75">
      <c r="A90" s="1">
        <v>1377</v>
      </c>
      <c r="B90" s="16">
        <v>6</v>
      </c>
      <c r="C90" s="5">
        <v>75.82995890016228</v>
      </c>
      <c r="D90" s="5">
        <v>109.22598562391852</v>
      </c>
      <c r="E90" s="13">
        <v>69.42483372157999</v>
      </c>
      <c r="F90" s="13">
        <v>69.42483372157999</v>
      </c>
      <c r="G90" s="13"/>
      <c r="H90" s="13"/>
      <c r="I90" s="25"/>
    </row>
    <row r="91" spans="1:9" ht="12.75">
      <c r="A91" s="1">
        <v>1378</v>
      </c>
      <c r="B91" s="16">
        <v>7.6</v>
      </c>
      <c r="C91" s="5">
        <v>96.05128127353889</v>
      </c>
      <c r="D91" s="5">
        <v>118.03189620784073</v>
      </c>
      <c r="E91" s="13">
        <v>81.37739404305047</v>
      </c>
      <c r="F91" s="13">
        <v>81.37739404305047</v>
      </c>
      <c r="G91" s="13"/>
      <c r="H91" s="13"/>
      <c r="I91" s="25"/>
    </row>
    <row r="92" spans="1:9" ht="12.75">
      <c r="A92" s="1">
        <v>1379</v>
      </c>
      <c r="B92" s="16">
        <v>7.566667000000001</v>
      </c>
      <c r="C92" s="5">
        <v>95.63000793686905</v>
      </c>
      <c r="D92" s="5">
        <v>106.89272207649726</v>
      </c>
      <c r="E92" s="13">
        <v>89.46353510244775</v>
      </c>
      <c r="F92" s="13">
        <v>89.46353510244775</v>
      </c>
      <c r="G92" s="13"/>
      <c r="H92" s="13"/>
      <c r="I92" s="25"/>
    </row>
    <row r="93" spans="1:9" ht="12.75">
      <c r="A93" s="1">
        <v>1380</v>
      </c>
      <c r="B93" s="16">
        <v>7.53333</v>
      </c>
      <c r="C93" s="5">
        <v>95.20868404689324</v>
      </c>
      <c r="D93" s="5">
        <v>106.39587099041357</v>
      </c>
      <c r="E93" s="13">
        <v>89.48531851905389</v>
      </c>
      <c r="F93" s="13">
        <v>89.48531851905389</v>
      </c>
      <c r="G93" s="13"/>
      <c r="H93" s="13"/>
      <c r="I93" s="25"/>
    </row>
    <row r="94" spans="1:9" ht="12.75">
      <c r="A94" s="1"/>
      <c r="B94" s="16"/>
      <c r="C94" s="5"/>
      <c r="D94" s="13"/>
      <c r="E94" s="13"/>
      <c r="F94" s="13"/>
      <c r="G94" s="13"/>
      <c r="H94" s="13"/>
      <c r="I94" s="25"/>
    </row>
    <row r="95" spans="1:9" ht="12.75">
      <c r="A95" s="1" t="s">
        <v>26</v>
      </c>
      <c r="B95" s="16">
        <v>6.889999400000001</v>
      </c>
      <c r="C95" s="16">
        <v>87.07806188735712</v>
      </c>
      <c r="D95" s="16">
        <v>111.66221736292076</v>
      </c>
      <c r="E95" s="16">
        <v>78.29184863979015</v>
      </c>
      <c r="F95" s="5">
        <v>76.62769445634858</v>
      </c>
      <c r="G95" s="13"/>
      <c r="H95" s="13"/>
      <c r="I95" s="25"/>
    </row>
    <row r="96" spans="1:9" ht="12.75">
      <c r="A96" s="1"/>
      <c r="B96" s="16"/>
      <c r="C96" s="5"/>
      <c r="D96" s="13"/>
      <c r="E96" s="13"/>
      <c r="F96" s="13"/>
      <c r="G96" s="13"/>
      <c r="H96" s="13"/>
      <c r="I96" s="25"/>
    </row>
    <row r="97" spans="1:9" ht="12.75">
      <c r="A97" s="1">
        <v>1381</v>
      </c>
      <c r="B97" s="3">
        <v>7.5</v>
      </c>
      <c r="C97" s="5">
        <v>94.78744862520284</v>
      </c>
      <c r="D97" s="5">
        <v>105.87755720285719</v>
      </c>
      <c r="E97" s="13">
        <v>89.52553414468551</v>
      </c>
      <c r="F97" s="13">
        <v>89.52553414468551</v>
      </c>
      <c r="G97" s="13"/>
      <c r="H97" s="13"/>
      <c r="I97" s="25"/>
    </row>
    <row r="98" spans="1:9" ht="12.75">
      <c r="A98" s="1">
        <v>1382</v>
      </c>
      <c r="B98" s="3">
        <v>7.5</v>
      </c>
      <c r="C98" s="5">
        <v>94.78744862520284</v>
      </c>
      <c r="D98" s="5">
        <v>114.84273401255696</v>
      </c>
      <c r="E98" s="13">
        <v>82.53673986448175</v>
      </c>
      <c r="F98" s="13">
        <v>82.53673986448175</v>
      </c>
      <c r="G98" s="13"/>
      <c r="H98" s="13"/>
      <c r="I98" s="25"/>
    </row>
    <row r="99" spans="1:9" ht="12.75">
      <c r="A99" s="1">
        <v>1383</v>
      </c>
      <c r="B99" s="3">
        <v>7.5</v>
      </c>
      <c r="C99" s="5">
        <v>94.78744862520284</v>
      </c>
      <c r="D99" s="5">
        <v>113.40005568575624</v>
      </c>
      <c r="E99" s="13">
        <v>83.58677432034871</v>
      </c>
      <c r="F99" s="13">
        <v>82.53673986448175</v>
      </c>
      <c r="G99" s="13"/>
      <c r="H99" s="13"/>
      <c r="I99" s="25"/>
    </row>
    <row r="100" spans="1:9" ht="12.75">
      <c r="A100" s="1">
        <v>1384</v>
      </c>
      <c r="B100" s="3">
        <v>7.5</v>
      </c>
      <c r="C100" s="5">
        <v>94.78744862520284</v>
      </c>
      <c r="D100" s="5">
        <v>122.18523321557684</v>
      </c>
      <c r="E100" s="13">
        <v>77.57684470591067</v>
      </c>
      <c r="F100" s="13">
        <v>82.53673986448175</v>
      </c>
      <c r="G100" s="13"/>
      <c r="H100" s="13"/>
      <c r="I100" s="25"/>
    </row>
    <row r="101" spans="1:9" ht="12.75">
      <c r="A101" s="1">
        <v>1385</v>
      </c>
      <c r="B101" s="3">
        <v>7.5</v>
      </c>
      <c r="C101" s="5">
        <v>94.78744862520284</v>
      </c>
      <c r="D101" s="5">
        <v>139.65829608860082</v>
      </c>
      <c r="E101" s="13">
        <v>67.8709760035083</v>
      </c>
      <c r="F101" s="13">
        <v>82.53673986448175</v>
      </c>
      <c r="G101" s="13"/>
      <c r="H101" s="13"/>
      <c r="I101" s="25"/>
    </row>
    <row r="102" spans="1:9" ht="12.75">
      <c r="A102" s="1"/>
      <c r="B102" s="16"/>
      <c r="C102" s="5"/>
      <c r="D102" s="13"/>
      <c r="E102" s="13"/>
      <c r="F102" s="13"/>
      <c r="G102" s="13"/>
      <c r="H102" s="13"/>
      <c r="I102" s="25"/>
    </row>
    <row r="103" spans="1:9" ht="12.75">
      <c r="A103" s="1" t="s">
        <v>27</v>
      </c>
      <c r="B103" s="16">
        <v>7.5</v>
      </c>
      <c r="C103" s="16">
        <v>94.78744862520284</v>
      </c>
      <c r="D103" s="16">
        <v>119.1927752410696</v>
      </c>
      <c r="E103" s="16">
        <v>80.21937380778698</v>
      </c>
      <c r="F103" s="5">
        <v>83.84582157812369</v>
      </c>
      <c r="G103" s="13"/>
      <c r="H103" s="13"/>
      <c r="I103" s="25"/>
    </row>
    <row r="104" spans="1:9" ht="12.75">
      <c r="A104" s="1"/>
      <c r="B104" s="16"/>
      <c r="C104" s="5"/>
      <c r="D104" s="13"/>
      <c r="E104" s="13"/>
      <c r="F104" s="13"/>
      <c r="G104" s="13"/>
      <c r="H104" s="13"/>
      <c r="I104" s="25"/>
    </row>
    <row r="105" spans="1:9" ht="12.75">
      <c r="A105" s="1">
        <v>1386</v>
      </c>
      <c r="B105" s="3">
        <v>7.5</v>
      </c>
      <c r="C105" s="5">
        <v>94.78744862520284</v>
      </c>
      <c r="D105" s="5">
        <v>132.49610693448582</v>
      </c>
      <c r="E105" s="13">
        <v>71.53979903128139</v>
      </c>
      <c r="F105" s="13">
        <v>71.53979903128139</v>
      </c>
      <c r="G105" s="13"/>
      <c r="H105" s="13"/>
      <c r="I105" s="25"/>
    </row>
    <row r="106" spans="1:9" ht="12.75">
      <c r="A106" s="1">
        <v>1387</v>
      </c>
      <c r="B106" s="3">
        <v>7.5</v>
      </c>
      <c r="C106" s="5">
        <v>94.78744862520284</v>
      </c>
      <c r="D106" s="5">
        <v>133.9262734989829</v>
      </c>
      <c r="E106" s="13">
        <v>70.77584266982736</v>
      </c>
      <c r="F106" s="13">
        <v>70.77584266982736</v>
      </c>
      <c r="G106" s="13"/>
      <c r="H106" s="13"/>
      <c r="I106" s="25"/>
    </row>
    <row r="107" spans="1:9" ht="12.75">
      <c r="A107" s="1">
        <v>1388</v>
      </c>
      <c r="B107" s="3">
        <v>7.5</v>
      </c>
      <c r="C107" s="5">
        <v>94.78744862520284</v>
      </c>
      <c r="D107" s="5">
        <v>105.27759751596469</v>
      </c>
      <c r="E107" s="13">
        <v>90.03572541710872</v>
      </c>
      <c r="F107" s="13">
        <v>90.03572541710872</v>
      </c>
      <c r="G107" s="13"/>
      <c r="H107" s="13"/>
      <c r="I107" s="25"/>
    </row>
    <row r="108" spans="1:9" ht="12.75">
      <c r="A108" s="1">
        <v>1389</v>
      </c>
      <c r="B108" s="3">
        <v>7.5</v>
      </c>
      <c r="C108" s="5">
        <v>94.78744862520284</v>
      </c>
      <c r="D108" s="5">
        <v>121.40099338424994</v>
      </c>
      <c r="E108" s="13">
        <v>78.07798435815779</v>
      </c>
      <c r="F108" s="13">
        <v>78.07798435815779</v>
      </c>
      <c r="G108" s="13"/>
      <c r="H108" s="13"/>
      <c r="I108" s="25"/>
    </row>
    <row r="109" spans="1:9" ht="12.75">
      <c r="A109" s="1">
        <v>1390</v>
      </c>
      <c r="B109" s="3">
        <v>5.958</v>
      </c>
      <c r="C109" s="5">
        <v>75.29914918786113</v>
      </c>
      <c r="D109" s="5">
        <v>130.49327612096013</v>
      </c>
      <c r="E109" s="13">
        <v>57.703470574271535</v>
      </c>
      <c r="F109" s="13">
        <v>57.703470574271535</v>
      </c>
      <c r="G109" s="13"/>
      <c r="H109" s="13"/>
      <c r="I109" s="25"/>
    </row>
    <row r="110" spans="1:9" ht="12.75">
      <c r="A110" s="1"/>
      <c r="B110" s="16"/>
      <c r="C110" s="5"/>
      <c r="D110" s="13"/>
      <c r="E110" s="13"/>
      <c r="F110" s="13"/>
      <c r="G110" s="13"/>
      <c r="H110" s="13"/>
      <c r="I110" s="25"/>
    </row>
    <row r="111" spans="1:9" ht="12.75">
      <c r="A111" s="1" t="s">
        <v>28</v>
      </c>
      <c r="B111" s="16">
        <v>7.191599999999999</v>
      </c>
      <c r="C111" s="16">
        <v>90.8897887377345</v>
      </c>
      <c r="D111" s="16">
        <v>124.7188494909287</v>
      </c>
      <c r="E111" s="16">
        <v>73.62656441012936</v>
      </c>
      <c r="F111" s="5">
        <v>72.09624637091781</v>
      </c>
      <c r="G111" s="13"/>
      <c r="H111" s="13"/>
      <c r="I111" s="25"/>
    </row>
    <row r="112" spans="1:9" ht="12.75">
      <c r="A112" s="1"/>
      <c r="B112" s="16"/>
      <c r="C112" s="5"/>
      <c r="D112" s="13"/>
      <c r="E112" s="13"/>
      <c r="F112" s="13"/>
      <c r="G112" s="13"/>
      <c r="H112" s="13"/>
      <c r="I112" s="25"/>
    </row>
    <row r="113" spans="1:9" ht="12.75">
      <c r="A113" s="1">
        <v>1391</v>
      </c>
      <c r="B113" s="3">
        <v>5.538</v>
      </c>
      <c r="C113" s="5">
        <v>69.99105206484978</v>
      </c>
      <c r="D113" s="5">
        <v>106.129995463236</v>
      </c>
      <c r="E113" s="13">
        <v>65.94841708920552</v>
      </c>
      <c r="F113" s="13">
        <v>65.94841708920552</v>
      </c>
      <c r="G113" s="13"/>
      <c r="H113" s="13"/>
      <c r="I113" s="25"/>
    </row>
    <row r="114" spans="1:9" ht="12.75">
      <c r="A114" s="1">
        <v>1392</v>
      </c>
      <c r="B114" s="3">
        <v>5.538</v>
      </c>
      <c r="C114" s="5">
        <v>69.99105206484978</v>
      </c>
      <c r="D114" s="5">
        <v>89.95942084167046</v>
      </c>
      <c r="E114" s="13">
        <v>77.80291537006977</v>
      </c>
      <c r="F114" s="13">
        <v>77.80291537006977</v>
      </c>
      <c r="G114" s="13"/>
      <c r="H114" s="13"/>
      <c r="I114" s="25"/>
    </row>
    <row r="115" spans="1:9" ht="12.75">
      <c r="A115" s="1">
        <v>1393</v>
      </c>
      <c r="B115" s="3">
        <v>5.538</v>
      </c>
      <c r="C115" s="5">
        <v>69.99105206484978</v>
      </c>
      <c r="D115" s="5">
        <v>78.9080274082746</v>
      </c>
      <c r="E115" s="13">
        <v>88.69953332214492</v>
      </c>
      <c r="F115" s="13">
        <v>88.69953332214492</v>
      </c>
      <c r="G115" s="13"/>
      <c r="H115" s="13"/>
      <c r="I115" s="25"/>
    </row>
    <row r="116" spans="1:9" ht="12.75">
      <c r="A116" s="1">
        <v>1394</v>
      </c>
      <c r="B116" s="3">
        <v>5.538</v>
      </c>
      <c r="C116" s="5">
        <v>69.99105206484978</v>
      </c>
      <c r="D116" s="5">
        <v>87.76572842252703</v>
      </c>
      <c r="E116" s="13">
        <v>79.74758863493352</v>
      </c>
      <c r="F116" s="13">
        <v>79.74758863493352</v>
      </c>
      <c r="G116" s="13"/>
      <c r="H116" s="13"/>
      <c r="I116" s="25"/>
    </row>
    <row r="117" spans="1:9" ht="12.75">
      <c r="A117" s="1">
        <v>1395</v>
      </c>
      <c r="B117" s="3">
        <v>5.538</v>
      </c>
      <c r="C117" s="5">
        <v>69.99105206484978</v>
      </c>
      <c r="D117" s="5">
        <v>79.78822179598617</v>
      </c>
      <c r="E117" s="13">
        <v>87.72103261533114</v>
      </c>
      <c r="F117" s="13">
        <v>87.72103261533114</v>
      </c>
      <c r="G117" s="13"/>
      <c r="H117" s="13"/>
      <c r="I117" s="25"/>
    </row>
    <row r="118" spans="1:9" ht="12.75">
      <c r="A118" s="1"/>
      <c r="B118" s="3"/>
      <c r="C118" s="5"/>
      <c r="D118" s="13"/>
      <c r="E118" s="13"/>
      <c r="F118" s="13"/>
      <c r="G118" s="13"/>
      <c r="H118" s="13"/>
      <c r="I118" s="25"/>
    </row>
    <row r="119" spans="1:9" ht="12.75">
      <c r="A119" s="1" t="s">
        <v>29</v>
      </c>
      <c r="B119" s="16">
        <v>5.538</v>
      </c>
      <c r="C119" s="16">
        <v>69.99105206484978</v>
      </c>
      <c r="D119" s="16">
        <v>88.51027878633886</v>
      </c>
      <c r="E119" s="16">
        <v>79.98389740633696</v>
      </c>
      <c r="F119" s="5">
        <v>79.07675020864647</v>
      </c>
      <c r="G119" s="13"/>
      <c r="H119" s="13"/>
      <c r="I119" s="25"/>
    </row>
    <row r="120" spans="1:9" ht="12.75">
      <c r="A120" s="1"/>
      <c r="B120" s="16"/>
      <c r="C120" s="5"/>
      <c r="D120" s="13"/>
      <c r="E120" s="13"/>
      <c r="F120" s="13"/>
      <c r="G120" s="13"/>
      <c r="H120" s="13"/>
      <c r="I120" s="25"/>
    </row>
    <row r="121" spans="1:9" ht="12.75">
      <c r="A121" s="1">
        <v>1396</v>
      </c>
      <c r="B121" s="3">
        <v>5.7589375</v>
      </c>
      <c r="C121" s="5">
        <v>72.78333232226721</v>
      </c>
      <c r="D121" s="5">
        <v>83.78827961152712</v>
      </c>
      <c r="E121" s="13">
        <v>86.86576769414191</v>
      </c>
      <c r="F121" s="13">
        <v>86.86576769414191</v>
      </c>
      <c r="G121" s="13"/>
      <c r="H121" s="13"/>
      <c r="I121" s="25"/>
    </row>
    <row r="122" spans="1:9" ht="12.75">
      <c r="A122" s="1">
        <v>1397</v>
      </c>
      <c r="B122" s="3">
        <v>5.7589375</v>
      </c>
      <c r="C122" s="5">
        <v>72.78333232226721</v>
      </c>
      <c r="D122" s="5">
        <v>101.78043269337383</v>
      </c>
      <c r="E122" s="13">
        <v>71.51014236846098</v>
      </c>
      <c r="F122" s="13">
        <v>71.51014236846098</v>
      </c>
      <c r="G122" s="13"/>
      <c r="H122" s="13"/>
      <c r="I122" s="25"/>
    </row>
    <row r="123" spans="1:9" ht="12.75">
      <c r="A123" s="1">
        <v>1398</v>
      </c>
      <c r="B123" s="3">
        <v>5.7589375</v>
      </c>
      <c r="C123" s="5">
        <v>72.78333232226721</v>
      </c>
      <c r="D123" s="5">
        <v>93.29181125019645</v>
      </c>
      <c r="E123" s="13">
        <v>78.01684986806808</v>
      </c>
      <c r="F123" s="13">
        <v>78.01684986806808</v>
      </c>
      <c r="G123" s="13"/>
      <c r="H123" s="13"/>
      <c r="I123" s="25"/>
    </row>
    <row r="124" spans="1:9" ht="12.75">
      <c r="A124" s="1">
        <v>1399</v>
      </c>
      <c r="B124" s="3">
        <v>5.7589375</v>
      </c>
      <c r="C124" s="5">
        <v>72.78333232226721</v>
      </c>
      <c r="D124" s="5">
        <v>82.36779766633761</v>
      </c>
      <c r="E124" s="13">
        <v>88.36381982325672</v>
      </c>
      <c r="F124" s="13">
        <v>88.36381982325672</v>
      </c>
      <c r="G124" s="13"/>
      <c r="H124" s="13"/>
      <c r="I124" s="25"/>
    </row>
    <row r="125" spans="1:9" ht="12.75">
      <c r="A125" s="1">
        <v>1400</v>
      </c>
      <c r="B125" s="3">
        <v>5.7589375</v>
      </c>
      <c r="C125" s="5">
        <v>72.78333232226721</v>
      </c>
      <c r="D125" s="5">
        <v>87.75057787503195</v>
      </c>
      <c r="E125" s="13">
        <v>82.94342223696805</v>
      </c>
      <c r="F125" s="13">
        <v>82.94342223696805</v>
      </c>
      <c r="G125" s="13"/>
      <c r="H125" s="13"/>
      <c r="I125" s="25"/>
    </row>
    <row r="126" spans="1:9" ht="12.75">
      <c r="A126" s="1"/>
      <c r="B126" s="16"/>
      <c r="C126" s="5"/>
      <c r="D126" s="13"/>
      <c r="E126" s="13"/>
      <c r="F126" s="13"/>
      <c r="G126" s="13"/>
      <c r="H126" s="13"/>
      <c r="I126" s="25"/>
    </row>
    <row r="127" spans="1:9" ht="12.75">
      <c r="A127" s="1" t="s">
        <v>31</v>
      </c>
      <c r="B127" s="16">
        <v>5.7589375</v>
      </c>
      <c r="C127" s="16">
        <v>72.78333232226721</v>
      </c>
      <c r="D127" s="16">
        <v>89.7957798192934</v>
      </c>
      <c r="E127" s="16">
        <v>81.54000039817915</v>
      </c>
      <c r="F127" s="5">
        <v>81.05429060111474</v>
      </c>
      <c r="G127" s="16"/>
      <c r="H127" s="13"/>
      <c r="I127" s="25"/>
    </row>
    <row r="128" spans="1:9" ht="12.75">
      <c r="A128" s="1"/>
      <c r="B128" s="16"/>
      <c r="C128" s="5"/>
      <c r="D128" s="13"/>
      <c r="E128" s="13"/>
      <c r="F128" s="13"/>
      <c r="G128" s="13"/>
      <c r="H128" s="13"/>
      <c r="I128" s="25"/>
    </row>
    <row r="129" spans="1:9" ht="12.75">
      <c r="A129" s="1">
        <v>1401</v>
      </c>
      <c r="B129" s="3">
        <v>5.36</v>
      </c>
      <c r="C129" s="5">
        <v>67.74142995081164</v>
      </c>
      <c r="D129" s="5">
        <v>89.74286036785796</v>
      </c>
      <c r="E129" s="13">
        <v>75.48392114218115</v>
      </c>
      <c r="F129" s="13">
        <v>75.48392114218115</v>
      </c>
      <c r="G129" s="13">
        <v>100.57026371471333</v>
      </c>
      <c r="H129" s="13">
        <f>C129/G129*100</f>
        <v>67.35731562062229</v>
      </c>
      <c r="I129" s="25"/>
    </row>
    <row r="130" spans="1:9" ht="12.75">
      <c r="A130" s="1">
        <v>1402</v>
      </c>
      <c r="B130" s="16">
        <v>5.36</v>
      </c>
      <c r="C130" s="5">
        <v>67.74142995081164</v>
      </c>
      <c r="D130" s="5">
        <v>92.20922465302532</v>
      </c>
      <c r="E130" s="13">
        <v>73.46491655874594</v>
      </c>
      <c r="F130" s="13">
        <v>73.46491655874594</v>
      </c>
      <c r="G130" s="13">
        <v>100.76379212468392</v>
      </c>
      <c r="H130" s="13">
        <f>C130/G130*100</f>
        <v>67.22794817704876</v>
      </c>
      <c r="I130" s="25"/>
    </row>
    <row r="131" spans="1:9" ht="12.75">
      <c r="A131" s="1">
        <v>1403</v>
      </c>
      <c r="B131" s="16">
        <v>6.479</v>
      </c>
      <c r="C131" s="5">
        <v>81.88371728569189</v>
      </c>
      <c r="D131" s="5">
        <v>97.00059658902715</v>
      </c>
      <c r="E131" s="13">
        <v>84.41568419688946</v>
      </c>
      <c r="F131" s="13">
        <v>84.41568419688946</v>
      </c>
      <c r="G131" s="13">
        <v>94.89343035557621</v>
      </c>
      <c r="H131" s="13">
        <f>C131/G131*100</f>
        <v>86.29018571555956</v>
      </c>
      <c r="I131" s="25"/>
    </row>
    <row r="132" spans="1:9" ht="12.75">
      <c r="A132" s="1">
        <v>1404</v>
      </c>
      <c r="B132" s="16">
        <v>6.1865000000000006</v>
      </c>
      <c r="C132" s="5">
        <v>78.18700678930898</v>
      </c>
      <c r="D132" s="5">
        <v>81.51216747388659</v>
      </c>
      <c r="E132" s="13">
        <v>95.92065726182184</v>
      </c>
      <c r="F132" s="13">
        <v>95.92065726182184</v>
      </c>
      <c r="G132" s="13">
        <v>92.44207049594881</v>
      </c>
      <c r="H132" s="13">
        <f>C132/G132*100</f>
        <v>84.57946297593524</v>
      </c>
      <c r="I132" s="25"/>
    </row>
    <row r="133" spans="1:9" ht="12.75">
      <c r="A133" s="1">
        <v>1405</v>
      </c>
      <c r="B133" s="16">
        <v>5.894</v>
      </c>
      <c r="C133" s="5">
        <v>74.49029629292608</v>
      </c>
      <c r="D133" s="5">
        <v>82.18814949941451</v>
      </c>
      <c r="E133" s="13">
        <v>90.6338647927056</v>
      </c>
      <c r="F133" s="13">
        <v>90.6338647927056</v>
      </c>
      <c r="G133" s="13">
        <v>93.34520307581153</v>
      </c>
      <c r="H133" s="13">
        <f>C133/G133*100</f>
        <v>79.80088300030566</v>
      </c>
      <c r="I133" s="25"/>
    </row>
    <row r="134" spans="1:9" ht="12.75">
      <c r="A134" s="1"/>
      <c r="B134" s="16"/>
      <c r="C134" s="5"/>
      <c r="D134" s="13"/>
      <c r="E134" s="13"/>
      <c r="F134" s="13"/>
      <c r="G134" s="13"/>
      <c r="H134" s="13"/>
      <c r="I134" s="25"/>
    </row>
    <row r="135" spans="1:9" ht="12.75">
      <c r="A135" s="1" t="s">
        <v>39</v>
      </c>
      <c r="B135" s="16">
        <v>5.8559</v>
      </c>
      <c r="C135" s="16">
        <v>74.00877605391005</v>
      </c>
      <c r="D135" s="16">
        <v>88.53059971664231</v>
      </c>
      <c r="E135" s="16">
        <v>83.98380879046879</v>
      </c>
      <c r="F135" s="5">
        <v>83.1053196138165</v>
      </c>
      <c r="G135" s="16">
        <v>96.40295195334677</v>
      </c>
      <c r="H135" s="5">
        <f>1/((1/H129+1/H130+1/H131+1/H132+1/H133)/5)</f>
        <v>76.14504145624278</v>
      </c>
      <c r="I135" s="25"/>
    </row>
    <row r="136" spans="1:9" ht="12.75">
      <c r="A136" s="1"/>
      <c r="B136" s="16"/>
      <c r="C136" s="5"/>
      <c r="D136" s="13"/>
      <c r="E136" s="13"/>
      <c r="F136" s="13"/>
      <c r="G136" s="13"/>
      <c r="H136" s="13"/>
      <c r="I136" s="25"/>
    </row>
    <row r="137" spans="1:9" ht="12.75">
      <c r="A137" s="1">
        <v>1406</v>
      </c>
      <c r="B137" s="16">
        <v>6</v>
      </c>
      <c r="C137" s="5">
        <v>75.82995890016228</v>
      </c>
      <c r="D137" s="5">
        <v>83.31782622038374</v>
      </c>
      <c r="E137" s="13">
        <v>91.01288684558894</v>
      </c>
      <c r="F137" s="13">
        <v>91.01288684558894</v>
      </c>
      <c r="G137" s="13">
        <v>93.73225989575272</v>
      </c>
      <c r="H137" s="13">
        <f>C137/G137*100</f>
        <v>80.90059813398179</v>
      </c>
      <c r="I137" s="25"/>
    </row>
    <row r="138" spans="1:9" ht="12.75">
      <c r="A138" s="1">
        <v>1407</v>
      </c>
      <c r="B138" s="16">
        <v>6.167</v>
      </c>
      <c r="C138" s="5">
        <v>77.94055942288345</v>
      </c>
      <c r="D138" s="5">
        <v>98.4022191223173</v>
      </c>
      <c r="E138" s="13">
        <v>79.20609933196799</v>
      </c>
      <c r="F138" s="13">
        <v>79.20609933196799</v>
      </c>
      <c r="G138" s="13">
        <v>104.05377509418383</v>
      </c>
      <c r="H138" s="13">
        <f>C138/G138*100</f>
        <v>74.90411506198203</v>
      </c>
      <c r="I138" s="25"/>
    </row>
    <row r="139" spans="1:9" ht="12.75">
      <c r="A139" s="1">
        <v>1408</v>
      </c>
      <c r="B139" s="16">
        <v>6.05</v>
      </c>
      <c r="C139" s="5">
        <v>76.46187522433029</v>
      </c>
      <c r="D139" s="5">
        <v>105.44364653029588</v>
      </c>
      <c r="E139" s="13">
        <v>72.51444514711599</v>
      </c>
      <c r="F139" s="13">
        <v>72.51444514711599</v>
      </c>
      <c r="G139" s="13">
        <v>114.43979976260515</v>
      </c>
      <c r="H139" s="13">
        <f>C139/G139*100</f>
        <v>66.81405890515661</v>
      </c>
      <c r="I139" s="25"/>
    </row>
    <row r="140" spans="1:9" ht="12.75">
      <c r="A140" s="1">
        <v>1409</v>
      </c>
      <c r="B140" s="16">
        <v>5.5</v>
      </c>
      <c r="C140" s="5">
        <v>69.51079565848208</v>
      </c>
      <c r="D140" s="5">
        <v>131.86107173971345</v>
      </c>
      <c r="E140" s="13">
        <v>52.71517570833384</v>
      </c>
      <c r="F140" s="13">
        <v>52.71517570833384</v>
      </c>
      <c r="G140" s="13">
        <v>110.82726944315426</v>
      </c>
      <c r="H140" s="13">
        <f>C140/G140*100</f>
        <v>62.71993888122967</v>
      </c>
      <c r="I140" s="25"/>
    </row>
    <row r="141" spans="1:9" ht="12.75">
      <c r="A141" s="1">
        <v>1410</v>
      </c>
      <c r="B141" s="16">
        <v>5.5</v>
      </c>
      <c r="C141" s="5">
        <v>69.51079565848208</v>
      </c>
      <c r="D141" s="5">
        <v>107.2792101063848</v>
      </c>
      <c r="E141" s="13">
        <v>64.79428361706879</v>
      </c>
      <c r="F141" s="13">
        <v>64.79428361706879</v>
      </c>
      <c r="G141" s="13">
        <v>91.08737162615472</v>
      </c>
      <c r="H141" s="13">
        <f>C141/G141*100</f>
        <v>76.31222025350749</v>
      </c>
      <c r="I141" s="25"/>
    </row>
    <row r="142" spans="1:9" ht="12.75">
      <c r="A142" s="1"/>
      <c r="B142" s="16"/>
      <c r="C142" s="5"/>
      <c r="D142" s="13"/>
      <c r="E142" s="13"/>
      <c r="F142" s="13"/>
      <c r="G142" s="13"/>
      <c r="H142" s="13"/>
      <c r="I142" s="25"/>
    </row>
    <row r="143" spans="1:9" ht="12.75">
      <c r="A143" s="1" t="s">
        <v>40</v>
      </c>
      <c r="B143" s="16">
        <v>5.8434</v>
      </c>
      <c r="C143" s="16">
        <v>73.85079697286804</v>
      </c>
      <c r="D143" s="16">
        <v>105.26079474381905</v>
      </c>
      <c r="E143" s="16">
        <v>72.0485781300151</v>
      </c>
      <c r="F143" s="5">
        <v>69.63164639543885</v>
      </c>
      <c r="G143" s="16">
        <v>102.82809516437014</v>
      </c>
      <c r="H143" s="5">
        <f>1/((1/H137+1/H138+1/H139+1/H140+1/H141)/5)</f>
        <v>71.70914519857817</v>
      </c>
      <c r="I143" s="25"/>
    </row>
    <row r="144" spans="1:9" ht="12.75">
      <c r="A144" s="1"/>
      <c r="B144" s="16"/>
      <c r="C144" s="5"/>
      <c r="D144" s="13"/>
      <c r="E144" s="13"/>
      <c r="F144" s="13"/>
      <c r="G144" s="13"/>
      <c r="H144" s="13"/>
      <c r="I144" s="25"/>
    </row>
    <row r="145" spans="1:9" ht="12.75">
      <c r="A145" s="1">
        <v>1411</v>
      </c>
      <c r="B145" s="16">
        <v>5.865</v>
      </c>
      <c r="C145" s="5">
        <v>74.12378482490863</v>
      </c>
      <c r="D145" s="5">
        <v>79.56920150304</v>
      </c>
      <c r="E145" s="13">
        <v>93.15637636765359</v>
      </c>
      <c r="F145" s="13">
        <v>93.15637636765359</v>
      </c>
      <c r="G145" s="13">
        <v>95.22826522362054</v>
      </c>
      <c r="H145" s="13">
        <f>C145/G145*100</f>
        <v>77.83800812799313</v>
      </c>
      <c r="I145" s="25"/>
    </row>
    <row r="146" spans="1:9" ht="12.75">
      <c r="A146" s="1">
        <v>1412</v>
      </c>
      <c r="B146" s="16">
        <v>5.7</v>
      </c>
      <c r="C146" s="5">
        <v>72.03846095515416</v>
      </c>
      <c r="D146" s="5">
        <v>90.85335225190323</v>
      </c>
      <c r="E146" s="13">
        <v>79.29092231557705</v>
      </c>
      <c r="F146" s="13">
        <v>79.29092231557705</v>
      </c>
      <c r="G146" s="13">
        <v>98.61019862199544</v>
      </c>
      <c r="H146" s="13">
        <f>C146/G146*100</f>
        <v>73.05376316226754</v>
      </c>
      <c r="I146" s="25"/>
    </row>
    <row r="147" spans="1:9" ht="12.75">
      <c r="A147" s="1">
        <v>1413</v>
      </c>
      <c r="B147" s="16">
        <v>6</v>
      </c>
      <c r="C147" s="5">
        <v>75.82995890016228</v>
      </c>
      <c r="D147" s="5">
        <v>100.43789925360282</v>
      </c>
      <c r="E147" s="13">
        <v>75.49934781958531</v>
      </c>
      <c r="F147" s="13">
        <v>75.49934781958531</v>
      </c>
      <c r="G147" s="13">
        <v>102.54031523374164</v>
      </c>
      <c r="H147" s="13">
        <f>C147/G147*100</f>
        <v>73.95136120588977</v>
      </c>
      <c r="I147" s="25"/>
    </row>
    <row r="148" spans="1:9" ht="12.75">
      <c r="A148" s="1">
        <v>1414</v>
      </c>
      <c r="B148" s="16">
        <v>5.9</v>
      </c>
      <c r="C148" s="5">
        <v>74.56612625182623</v>
      </c>
      <c r="D148" s="5">
        <v>98.88681218505421</v>
      </c>
      <c r="E148" s="13">
        <v>75.40553143960706</v>
      </c>
      <c r="F148" s="13">
        <v>75.40553143960706</v>
      </c>
      <c r="G148" s="13">
        <v>94.32718056344007</v>
      </c>
      <c r="H148" s="13">
        <f>C148/G148*100</f>
        <v>79.0505194859254</v>
      </c>
      <c r="I148" s="25"/>
    </row>
    <row r="149" spans="1:9" ht="12.75">
      <c r="A149" s="1">
        <v>1415</v>
      </c>
      <c r="B149" s="16">
        <v>5.8</v>
      </c>
      <c r="C149" s="5">
        <v>73.3022936034902</v>
      </c>
      <c r="D149" s="5">
        <v>106.79753754340959</v>
      </c>
      <c r="E149" s="13">
        <v>68.6366889065165</v>
      </c>
      <c r="F149" s="13">
        <v>68.6366889065165</v>
      </c>
      <c r="G149" s="13">
        <v>112.08700126017861</v>
      </c>
      <c r="H149" s="13">
        <f>C149/G149*100</f>
        <v>65.39767571561616</v>
      </c>
      <c r="I149" s="25"/>
    </row>
    <row r="150" spans="1:9" ht="12.75">
      <c r="A150" s="1"/>
      <c r="B150" s="16"/>
      <c r="C150" s="5"/>
      <c r="D150" s="13"/>
      <c r="E150" s="13"/>
      <c r="F150" s="13"/>
      <c r="G150" s="13"/>
      <c r="H150" s="13"/>
      <c r="I150" s="25"/>
    </row>
    <row r="151" spans="1:9" ht="12.75">
      <c r="A151" s="1" t="s">
        <v>41</v>
      </c>
      <c r="B151" s="16">
        <v>5.853000000000001</v>
      </c>
      <c r="C151" s="16">
        <v>73.97212490710831</v>
      </c>
      <c r="D151" s="16">
        <v>95.30896054740198</v>
      </c>
      <c r="E151" s="16">
        <v>78.3977733697879</v>
      </c>
      <c r="F151" s="5">
        <v>77.61243787030105</v>
      </c>
      <c r="G151" s="16">
        <v>100.55859218059526</v>
      </c>
      <c r="H151" s="5">
        <f>1/((1/H145+1/H146+1/H147+1/H148+1/H149)/5)</f>
        <v>73.5301189727991</v>
      </c>
      <c r="I151" s="25"/>
    </row>
    <row r="152" spans="1:9" ht="12.75">
      <c r="A152" s="1"/>
      <c r="B152" s="16"/>
      <c r="C152" s="5"/>
      <c r="D152" s="13"/>
      <c r="E152" s="13"/>
      <c r="F152" s="13"/>
      <c r="G152" s="13"/>
      <c r="H152" s="13"/>
      <c r="I152" s="25"/>
    </row>
    <row r="153" spans="1:9" ht="12.75">
      <c r="A153" s="1">
        <v>1416</v>
      </c>
      <c r="B153" s="16">
        <v>6</v>
      </c>
      <c r="C153" s="5">
        <v>75.82995890016228</v>
      </c>
      <c r="D153" s="5">
        <v>118.9159525945346</v>
      </c>
      <c r="E153" s="13">
        <v>63.76769242955839</v>
      </c>
      <c r="F153" s="13">
        <v>63.76769242955839</v>
      </c>
      <c r="G153" s="13">
        <v>130.4398534162965</v>
      </c>
      <c r="H153" s="13">
        <f>C153/G153*100</f>
        <v>58.13404179331013</v>
      </c>
      <c r="I153" s="25"/>
    </row>
    <row r="154" spans="1:9" ht="12.75">
      <c r="A154" s="1">
        <v>1417</v>
      </c>
      <c r="B154" s="16">
        <v>6.05</v>
      </c>
      <c r="C154" s="5">
        <v>76.46187522433029</v>
      </c>
      <c r="D154" s="5">
        <v>133.46114254133096</v>
      </c>
      <c r="E154" s="13">
        <v>57.29148856990428</v>
      </c>
      <c r="F154" s="13">
        <v>57.29148856990428</v>
      </c>
      <c r="G154" s="13">
        <v>96.62085060753586</v>
      </c>
      <c r="H154" s="13">
        <f>C154/G154*100</f>
        <v>79.13599884864469</v>
      </c>
      <c r="I154" s="25"/>
    </row>
    <row r="155" spans="1:9" ht="12.75">
      <c r="A155" s="1">
        <v>1418</v>
      </c>
      <c r="B155" s="16">
        <v>5.775</v>
      </c>
      <c r="C155" s="5">
        <v>72.9863354414062</v>
      </c>
      <c r="D155" s="5">
        <v>92.2390768217115</v>
      </c>
      <c r="E155" s="13">
        <v>79.12734814386873</v>
      </c>
      <c r="F155" s="13">
        <v>79.12734814386873</v>
      </c>
      <c r="G155" s="13">
        <v>100.78519885463581</v>
      </c>
      <c r="H155" s="13">
        <f>C155/G155*100</f>
        <v>72.4177123931418</v>
      </c>
      <c r="I155" s="25"/>
    </row>
    <row r="156" spans="1:9" ht="12.75">
      <c r="A156" s="1">
        <v>1419</v>
      </c>
      <c r="B156" s="16">
        <v>6.05</v>
      </c>
      <c r="C156" s="5">
        <v>76.46187522433029</v>
      </c>
      <c r="D156" s="5">
        <v>94.17028482242577</v>
      </c>
      <c r="E156" s="13">
        <v>81.19533180611302</v>
      </c>
      <c r="F156" s="13">
        <v>81.19533180611302</v>
      </c>
      <c r="G156" s="13">
        <v>101.19024066214912</v>
      </c>
      <c r="H156" s="13">
        <f>C156/G156*100</f>
        <v>75.56249962841659</v>
      </c>
      <c r="I156" s="25"/>
    </row>
    <row r="157" spans="1:9" ht="12.75">
      <c r="A157" s="1">
        <v>1420</v>
      </c>
      <c r="B157" s="16">
        <v>6.508</v>
      </c>
      <c r="C157" s="5">
        <v>82.25022875370934</v>
      </c>
      <c r="D157" s="5">
        <v>98.11753355405068</v>
      </c>
      <c r="E157" s="13">
        <v>83.82826776663683</v>
      </c>
      <c r="F157" s="13">
        <v>83.82826776663683</v>
      </c>
      <c r="G157" s="13">
        <v>100.30503352677766</v>
      </c>
      <c r="H157" s="13">
        <f>C157/G157*100</f>
        <v>82.00010095380868</v>
      </c>
      <c r="I157" s="25"/>
    </row>
    <row r="158" spans="1:9" ht="12.75">
      <c r="A158" s="1"/>
      <c r="B158" s="16"/>
      <c r="C158" s="5"/>
      <c r="D158" s="13"/>
      <c r="E158" s="13"/>
      <c r="F158" s="13"/>
      <c r="G158" s="13"/>
      <c r="H158" s="13"/>
      <c r="I158" s="25"/>
    </row>
    <row r="159" spans="1:9" ht="12.75">
      <c r="A159" s="1" t="s">
        <v>42</v>
      </c>
      <c r="B159" s="16">
        <v>6.076600000000001</v>
      </c>
      <c r="C159" s="16">
        <v>76.79805470878767</v>
      </c>
      <c r="D159" s="16">
        <v>107.38079806681071</v>
      </c>
      <c r="E159" s="16">
        <v>73.04202574321626</v>
      </c>
      <c r="F159" s="5">
        <v>71.40867201051829</v>
      </c>
      <c r="G159" s="16">
        <v>105.86823541347898</v>
      </c>
      <c r="H159" s="5">
        <f>1/((1/H153+1/H154+1/H155+1/H156+1/H157)/5)</f>
        <v>72.38397735470087</v>
      </c>
      <c r="I159" s="25"/>
    </row>
    <row r="160" spans="1:9" ht="12.75">
      <c r="A160" s="1"/>
      <c r="B160" s="16"/>
      <c r="C160" s="5"/>
      <c r="D160" s="13"/>
      <c r="E160" s="13"/>
      <c r="F160" s="13"/>
      <c r="G160" s="13"/>
      <c r="H160" s="13"/>
      <c r="I160" s="25"/>
    </row>
    <row r="161" spans="1:9" ht="12.75">
      <c r="A161" s="1">
        <v>1421</v>
      </c>
      <c r="B161" s="16">
        <v>6</v>
      </c>
      <c r="C161" s="5">
        <v>75.82995890016228</v>
      </c>
      <c r="D161" s="5">
        <v>107.53842089342866</v>
      </c>
      <c r="E161" s="13">
        <v>70.51429458436098</v>
      </c>
      <c r="F161" s="13">
        <v>70.51429458436098</v>
      </c>
      <c r="G161" s="13">
        <v>105.10145474169828</v>
      </c>
      <c r="H161" s="13">
        <f>C161/G161*100</f>
        <v>72.14929525621234</v>
      </c>
      <c r="I161" s="25"/>
    </row>
    <row r="162" spans="1:9" ht="12.75">
      <c r="A162" s="1">
        <v>1422</v>
      </c>
      <c r="B162" s="16">
        <v>6</v>
      </c>
      <c r="C162" s="5">
        <v>75.82995890016228</v>
      </c>
      <c r="D162" s="5">
        <v>112.40834563865884</v>
      </c>
      <c r="E162" s="13">
        <v>67.45936742447998</v>
      </c>
      <c r="F162" s="13">
        <v>67.45936742447998</v>
      </c>
      <c r="G162" s="13">
        <v>100.84120348867214</v>
      </c>
      <c r="H162" s="13">
        <f>C162/G162*100</f>
        <v>75.19739578344138</v>
      </c>
      <c r="I162" s="25"/>
    </row>
    <row r="163" spans="1:9" ht="12.75">
      <c r="A163" s="1">
        <v>1423</v>
      </c>
      <c r="B163" s="16">
        <v>5.9</v>
      </c>
      <c r="C163" s="5">
        <v>74.56612625182623</v>
      </c>
      <c r="D163" s="5">
        <v>103.23408060285728</v>
      </c>
      <c r="E163" s="13">
        <v>72.23014513848678</v>
      </c>
      <c r="F163" s="13">
        <v>72.23014513848678</v>
      </c>
      <c r="G163" s="13">
        <v>110.18217474325232</v>
      </c>
      <c r="H163" s="13">
        <f>C163/G163*100</f>
        <v>67.67530812091975</v>
      </c>
      <c r="I163" s="25"/>
    </row>
    <row r="164" spans="1:9" ht="12.75">
      <c r="A164" s="1">
        <v>1424</v>
      </c>
      <c r="B164" s="16">
        <v>6</v>
      </c>
      <c r="C164" s="5">
        <v>75.82995890016228</v>
      </c>
      <c r="D164" s="5">
        <v>118.63188630674195</v>
      </c>
      <c r="E164" s="13">
        <v>63.920385371005274</v>
      </c>
      <c r="F164" s="13">
        <v>63.920385371005274</v>
      </c>
      <c r="G164" s="13">
        <v>113.69148991071889</v>
      </c>
      <c r="H164" s="13">
        <f>C164/G164*100</f>
        <v>66.69800788054674</v>
      </c>
      <c r="I164" s="25"/>
    </row>
    <row r="165" spans="1:9" ht="12.75">
      <c r="A165" s="1">
        <v>1425</v>
      </c>
      <c r="B165" s="16">
        <v>6.084</v>
      </c>
      <c r="C165" s="5">
        <v>76.89157832476454</v>
      </c>
      <c r="D165" s="5">
        <v>119.09875438362081</v>
      </c>
      <c r="E165" s="13">
        <v>64.56119438251584</v>
      </c>
      <c r="F165" s="13">
        <v>64.56119438251584</v>
      </c>
      <c r="G165" s="13">
        <v>112.34969293492287</v>
      </c>
      <c r="H165" s="13">
        <f>C165/G165*100</f>
        <v>68.43950910422426</v>
      </c>
      <c r="I165" s="25"/>
    </row>
    <row r="166" spans="1:9" ht="12.75">
      <c r="A166" s="1"/>
      <c r="B166" s="16"/>
      <c r="C166" s="5"/>
      <c r="D166" s="13"/>
      <c r="E166" s="13"/>
      <c r="F166" s="13"/>
      <c r="G166" s="13"/>
      <c r="H166" s="13"/>
      <c r="I166" s="25"/>
    </row>
    <row r="167" spans="1:9" ht="12.75">
      <c r="A167" s="1" t="s">
        <v>43</v>
      </c>
      <c r="B167" s="16">
        <v>5.9967999999999995</v>
      </c>
      <c r="C167" s="16">
        <v>75.78951625541552</v>
      </c>
      <c r="D167" s="16">
        <v>112.1822975650615</v>
      </c>
      <c r="E167" s="16">
        <v>67.73707738016978</v>
      </c>
      <c r="F167" s="5">
        <v>67.5826029298048</v>
      </c>
      <c r="G167" s="16">
        <v>108.43320316385288</v>
      </c>
      <c r="H167" s="5">
        <f>1/((1/H161+1/H162+1/H163+1/H164+1/H165)/5)</f>
        <v>69.8916393686387</v>
      </c>
      <c r="I167" s="25"/>
    </row>
    <row r="168" spans="1:9" ht="12.75">
      <c r="A168" s="1"/>
      <c r="B168" s="16"/>
      <c r="C168" s="5"/>
      <c r="D168" s="13"/>
      <c r="E168" s="13"/>
      <c r="F168" s="13"/>
      <c r="G168" s="13"/>
      <c r="H168" s="13"/>
      <c r="I168" s="25"/>
    </row>
    <row r="169" spans="1:9" ht="12.75">
      <c r="A169" s="1">
        <v>1426</v>
      </c>
      <c r="B169" s="16">
        <v>6</v>
      </c>
      <c r="C169" s="5">
        <v>75.82995890016228</v>
      </c>
      <c r="D169" s="5">
        <v>107.32307747225262</v>
      </c>
      <c r="E169" s="13">
        <v>70.65578129714683</v>
      </c>
      <c r="F169" s="13">
        <v>70.65578129714683</v>
      </c>
      <c r="G169" s="13">
        <v>116.94276719822471</v>
      </c>
      <c r="H169" s="13">
        <f>C169/G169*100</f>
        <v>64.84365020337354</v>
      </c>
      <c r="I169" s="25"/>
    </row>
    <row r="170" spans="1:9" ht="12.75">
      <c r="A170" s="1">
        <v>1427</v>
      </c>
      <c r="B170" s="16">
        <v>6</v>
      </c>
      <c r="C170" s="5">
        <v>75.82995890016228</v>
      </c>
      <c r="D170" s="5">
        <v>116.31118078207298</v>
      </c>
      <c r="E170" s="13">
        <v>65.1957605367634</v>
      </c>
      <c r="F170" s="13">
        <v>65.1957605367634</v>
      </c>
      <c r="G170" s="13">
        <v>121.32941115755796</v>
      </c>
      <c r="H170" s="13">
        <f>C170/G170*100</f>
        <v>62.49923920069945</v>
      </c>
      <c r="I170" s="25"/>
    </row>
    <row r="171" spans="1:9" ht="12.75">
      <c r="A171" s="1">
        <v>1428</v>
      </c>
      <c r="B171" s="16">
        <v>6</v>
      </c>
      <c r="C171" s="5">
        <v>75.82995890016228</v>
      </c>
      <c r="D171" s="5">
        <v>112.3171039220106</v>
      </c>
      <c r="E171" s="13">
        <v>67.51416859253794</v>
      </c>
      <c r="F171" s="13">
        <v>67.51416859253794</v>
      </c>
      <c r="G171" s="13">
        <v>113.84308744980356</v>
      </c>
      <c r="H171" s="13">
        <f>C171/G171*100</f>
        <v>66.60919042062851</v>
      </c>
      <c r="I171" s="25"/>
    </row>
    <row r="172" spans="1:9" ht="12.75">
      <c r="A172" s="1">
        <v>1429</v>
      </c>
      <c r="B172" s="16">
        <v>6.233</v>
      </c>
      <c r="C172" s="5">
        <v>78.77468897078523</v>
      </c>
      <c r="D172" s="5">
        <v>127.0638674540546</v>
      </c>
      <c r="E172" s="13">
        <v>61.99613670603061</v>
      </c>
      <c r="F172" s="13">
        <v>61.99613670603061</v>
      </c>
      <c r="G172" s="13">
        <v>111.56912862696431</v>
      </c>
      <c r="H172" s="13">
        <f>C172/G172*100</f>
        <v>70.60617030914658</v>
      </c>
      <c r="I172" s="25"/>
    </row>
    <row r="173" spans="1:9" ht="12.75">
      <c r="A173" s="1">
        <v>1430</v>
      </c>
      <c r="B173" s="16">
        <v>6</v>
      </c>
      <c r="C173" s="5">
        <v>75.82995890016228</v>
      </c>
      <c r="D173" s="5">
        <v>125.84946637166223</v>
      </c>
      <c r="E173" s="13">
        <v>60.25449379039804</v>
      </c>
      <c r="F173" s="13">
        <v>60.25449379039804</v>
      </c>
      <c r="G173" s="13">
        <v>114.5688189890076</v>
      </c>
      <c r="H173" s="13">
        <f>C173/G173*100</f>
        <v>66.18725720428161</v>
      </c>
      <c r="I173" s="25"/>
    </row>
    <row r="174" spans="1:9" ht="12.75">
      <c r="A174" s="1"/>
      <c r="B174" s="16"/>
      <c r="C174" s="5"/>
      <c r="D174" s="13"/>
      <c r="E174" s="13"/>
      <c r="F174" s="13"/>
      <c r="G174" s="13"/>
      <c r="H174" s="13"/>
      <c r="I174" s="25"/>
    </row>
    <row r="175" spans="1:9" ht="12.75">
      <c r="A175" s="1" t="s">
        <v>44</v>
      </c>
      <c r="B175" s="16">
        <v>6.0466</v>
      </c>
      <c r="C175" s="16">
        <v>76.41890491428687</v>
      </c>
      <c r="D175" s="16">
        <v>117.7729392004106</v>
      </c>
      <c r="E175" s="16">
        <v>65.12326818457537</v>
      </c>
      <c r="F175" s="5">
        <v>64.91014634811067</v>
      </c>
      <c r="G175" s="16">
        <v>115.65064268431163</v>
      </c>
      <c r="H175" s="5">
        <f>1/((1/H169+1/H170+1/H171+1/H172+1/H173)/5)</f>
        <v>66.0444704100407</v>
      </c>
      <c r="I175" s="25"/>
    </row>
    <row r="176" spans="1:9" ht="12.75">
      <c r="A176" s="1"/>
      <c r="B176" s="16"/>
      <c r="C176" s="5"/>
      <c r="D176" s="13"/>
      <c r="E176" s="13"/>
      <c r="F176" s="13"/>
      <c r="G176" s="13"/>
      <c r="H176" s="13"/>
      <c r="I176" s="25"/>
    </row>
    <row r="177" spans="1:9" ht="12.75">
      <c r="A177" s="1">
        <v>1431</v>
      </c>
      <c r="B177" s="16">
        <v>6.9</v>
      </c>
      <c r="C177" s="5">
        <v>87.20445273518662</v>
      </c>
      <c r="D177" s="5">
        <v>123.35904314635103</v>
      </c>
      <c r="E177" s="13">
        <v>70.69157680781358</v>
      </c>
      <c r="F177" s="13">
        <v>70.69157680781358</v>
      </c>
      <c r="G177" s="13">
        <v>108.90811298321623</v>
      </c>
      <c r="H177" s="13">
        <f>C177/G177*100</f>
        <v>80.07158543700564</v>
      </c>
      <c r="I177" s="25"/>
    </row>
    <row r="178" spans="1:9" ht="12.75">
      <c r="A178" s="1">
        <v>1432</v>
      </c>
      <c r="B178" s="16">
        <v>6.794</v>
      </c>
      <c r="C178" s="5">
        <v>85.86479012795041</v>
      </c>
      <c r="D178" s="5">
        <v>116.85062354218059</v>
      </c>
      <c r="E178" s="13">
        <v>73.4825262587966</v>
      </c>
      <c r="F178" s="13">
        <v>73.4825262587966</v>
      </c>
      <c r="G178" s="13">
        <v>116.11704627264284</v>
      </c>
      <c r="H178" s="13">
        <f>C178/G178*100</f>
        <v>73.946757073324</v>
      </c>
      <c r="I178" s="25"/>
    </row>
    <row r="179" spans="1:9" ht="12.75">
      <c r="A179" s="1">
        <v>1433</v>
      </c>
      <c r="B179" s="16">
        <v>7.282</v>
      </c>
      <c r="C179" s="5">
        <v>92.03229345183028</v>
      </c>
      <c r="D179" s="5">
        <v>139.21042832223202</v>
      </c>
      <c r="E179" s="13">
        <v>66.11020062290308</v>
      </c>
      <c r="F179" s="13">
        <v>66.11020062290308</v>
      </c>
      <c r="G179" s="13">
        <v>130.9703517750184</v>
      </c>
      <c r="H179" s="13">
        <f>C179/G179*100</f>
        <v>70.26956269455845</v>
      </c>
      <c r="I179" s="25"/>
    </row>
    <row r="180" spans="1:9" ht="12.75">
      <c r="A180" s="1">
        <v>1434</v>
      </c>
      <c r="B180" s="16">
        <v>7.198</v>
      </c>
      <c r="C180" s="5">
        <v>90.97067402722801</v>
      </c>
      <c r="D180" s="5">
        <v>130.0921381930851</v>
      </c>
      <c r="E180" s="13">
        <v>69.92787980178147</v>
      </c>
      <c r="F180" s="13">
        <v>69.92787980178147</v>
      </c>
      <c r="G180" s="13">
        <v>109.84173183025037</v>
      </c>
      <c r="H180" s="13">
        <f>C180/G180*100</f>
        <v>82.81977397062009</v>
      </c>
      <c r="I180" s="25"/>
    </row>
    <row r="181" spans="1:9" ht="12.75">
      <c r="A181" s="1">
        <v>1435</v>
      </c>
      <c r="B181" s="16">
        <v>7.13200066</v>
      </c>
      <c r="C181" s="5">
        <v>90.1365528206217</v>
      </c>
      <c r="D181" s="5">
        <v>108.0457238405166</v>
      </c>
      <c r="E181" s="13">
        <v>83.42445181233627</v>
      </c>
      <c r="F181" s="13">
        <v>83.42445181233627</v>
      </c>
      <c r="G181" s="13">
        <v>99.17875435639378</v>
      </c>
      <c r="H181" s="13">
        <f>C181/G181*100</f>
        <v>90.88292488199701</v>
      </c>
      <c r="I181" s="25"/>
    </row>
    <row r="182" spans="1:9" ht="12.75">
      <c r="A182" s="1"/>
      <c r="B182" s="16"/>
      <c r="C182" s="5"/>
      <c r="D182" s="13"/>
      <c r="E182" s="13"/>
      <c r="F182" s="13"/>
      <c r="G182" s="13"/>
      <c r="H182" s="13"/>
      <c r="I182" s="25"/>
    </row>
    <row r="183" spans="1:9" ht="12.75">
      <c r="A183" s="1" t="s">
        <v>45</v>
      </c>
      <c r="B183" s="16">
        <v>7.061200132000001</v>
      </c>
      <c r="C183" s="16">
        <v>89.24175263256342</v>
      </c>
      <c r="D183" s="16">
        <v>123.51159140887307</v>
      </c>
      <c r="E183" s="16">
        <v>72.7273270607262</v>
      </c>
      <c r="F183" s="5">
        <v>72.28751828295863</v>
      </c>
      <c r="G183" s="16">
        <v>113.00319944350433</v>
      </c>
      <c r="H183" s="5">
        <f>1/((1/H177+1/H178+1/H179+1/H180+1/H181)/5)</f>
        <v>78.9632954434034</v>
      </c>
      <c r="I183" s="25"/>
    </row>
    <row r="184" spans="1:9" ht="12.75">
      <c r="A184" s="1"/>
      <c r="B184" s="16"/>
      <c r="C184" s="5"/>
      <c r="D184" s="13"/>
      <c r="E184" s="13"/>
      <c r="F184" s="13"/>
      <c r="G184" s="13"/>
      <c r="H184" s="13"/>
      <c r="I184" s="25"/>
    </row>
    <row r="185" spans="1:9" ht="12.75">
      <c r="A185" s="1">
        <v>1436</v>
      </c>
      <c r="B185" s="16">
        <v>7.0659934</v>
      </c>
      <c r="C185" s="5">
        <v>89.30233151846964</v>
      </c>
      <c r="D185" s="5">
        <v>96.77711636967543</v>
      </c>
      <c r="E185" s="13">
        <v>92.27628892903451</v>
      </c>
      <c r="F185" s="13">
        <v>92.27628892903451</v>
      </c>
      <c r="G185" s="13">
        <v>105.5804992172851</v>
      </c>
      <c r="H185" s="13">
        <f>C185/G185*100</f>
        <v>84.58222131975819</v>
      </c>
      <c r="I185" s="25"/>
    </row>
    <row r="186" spans="1:9" ht="12.75">
      <c r="A186" s="1">
        <v>1437</v>
      </c>
      <c r="B186" s="16">
        <v>7</v>
      </c>
      <c r="C186" s="5">
        <v>88.46828538352266</v>
      </c>
      <c r="D186" s="5">
        <v>111.05684863677969</v>
      </c>
      <c r="E186" s="13">
        <v>79.6603599593081</v>
      </c>
      <c r="F186" s="13">
        <v>79.6603599593081</v>
      </c>
      <c r="G186" s="13">
        <v>162.47785174863668</v>
      </c>
      <c r="H186" s="13">
        <f>C186/G186*100</f>
        <v>54.4494430664855</v>
      </c>
      <c r="I186" s="25"/>
    </row>
    <row r="187" spans="1:9" ht="12.75">
      <c r="A187" s="1">
        <v>1438</v>
      </c>
      <c r="B187" s="16">
        <v>7.842</v>
      </c>
      <c r="C187" s="5">
        <v>99.10975628251208</v>
      </c>
      <c r="D187" s="5">
        <v>186.05189817928698</v>
      </c>
      <c r="E187" s="13">
        <v>53.26995169219182</v>
      </c>
      <c r="F187" s="13">
        <v>53.26995169219182</v>
      </c>
      <c r="G187" s="13">
        <v>131.21226196005574</v>
      </c>
      <c r="H187" s="13">
        <f>C187/G187*100</f>
        <v>75.53391337212337</v>
      </c>
      <c r="I187" s="25"/>
    </row>
    <row r="188" spans="1:9" ht="12.75">
      <c r="A188" s="1">
        <v>1439</v>
      </c>
      <c r="B188" s="16">
        <v>7</v>
      </c>
      <c r="C188" s="5">
        <v>88.46828538352266</v>
      </c>
      <c r="D188" s="5">
        <v>191.09002445686062</v>
      </c>
      <c r="E188" s="13">
        <v>46.29665291789983</v>
      </c>
      <c r="F188" s="13">
        <v>46.29665291789983</v>
      </c>
      <c r="G188" s="13">
        <v>115.72998916240904</v>
      </c>
      <c r="H188" s="13">
        <f>C188/G188*100</f>
        <v>76.4436997046385</v>
      </c>
      <c r="I188" s="25"/>
    </row>
    <row r="189" spans="1:9" ht="12.75">
      <c r="A189" s="1">
        <v>1440</v>
      </c>
      <c r="B189" s="16">
        <v>7</v>
      </c>
      <c r="C189" s="5">
        <v>88.46828538352266</v>
      </c>
      <c r="D189" s="5">
        <v>115.85358101732271</v>
      </c>
      <c r="E189" s="13">
        <v>76.36215005757539</v>
      </c>
      <c r="F189" s="13">
        <v>76.36215005757539</v>
      </c>
      <c r="G189" s="13">
        <v>112.16046515628494</v>
      </c>
      <c r="H189" s="13">
        <f>C189/G189*100</f>
        <v>78.87653217223244</v>
      </c>
      <c r="I189" s="25"/>
    </row>
    <row r="190" spans="1:9" ht="12.75">
      <c r="A190" s="1"/>
      <c r="B190" s="16"/>
      <c r="C190" s="5"/>
      <c r="D190" s="13"/>
      <c r="E190" s="13"/>
      <c r="F190" s="13"/>
      <c r="G190" s="13"/>
      <c r="H190" s="13"/>
      <c r="I190" s="25"/>
    </row>
    <row r="191" spans="1:9" ht="12.75">
      <c r="A191" s="1" t="s">
        <v>46</v>
      </c>
      <c r="B191" s="16">
        <v>7.181598679999999</v>
      </c>
      <c r="C191" s="16">
        <v>90.76338879030993</v>
      </c>
      <c r="D191" s="16">
        <v>140.16589373198508</v>
      </c>
      <c r="E191" s="16">
        <v>69.57308071120192</v>
      </c>
      <c r="F191" s="5">
        <v>65.0550781549537</v>
      </c>
      <c r="G191" s="16">
        <v>125.43221344893432</v>
      </c>
      <c r="H191" s="5">
        <f>1/((1/H185+1/H186+1/H187+1/H188+1/H189)/5)</f>
        <v>72.26777834899256</v>
      </c>
      <c r="I191" s="25"/>
    </row>
    <row r="192" spans="1:9" ht="12.75">
      <c r="A192" s="1"/>
      <c r="B192" s="16"/>
      <c r="C192" s="5"/>
      <c r="D192" s="13"/>
      <c r="E192" s="13"/>
      <c r="F192" s="13"/>
      <c r="G192" s="13"/>
      <c r="H192" s="13"/>
      <c r="I192" s="25"/>
    </row>
    <row r="193" spans="1:9" ht="12.75">
      <c r="A193" s="1">
        <v>1441</v>
      </c>
      <c r="B193" s="16">
        <v>7.37932954</v>
      </c>
      <c r="C193" s="5">
        <v>93.26237595482556</v>
      </c>
      <c r="D193" s="5">
        <v>123.55211755542739</v>
      </c>
      <c r="E193" s="13">
        <v>75.48423920212183</v>
      </c>
      <c r="F193" s="13">
        <v>75.48423920212183</v>
      </c>
      <c r="G193" s="13">
        <v>110.09616211659872</v>
      </c>
      <c r="H193" s="13">
        <f>C193/G193*100</f>
        <v>84.70992463484319</v>
      </c>
      <c r="I193" s="25"/>
    </row>
    <row r="194" spans="1:9" ht="12.75">
      <c r="A194" s="1">
        <v>1442</v>
      </c>
      <c r="B194" s="16">
        <v>7.7587046</v>
      </c>
      <c r="C194" s="5">
        <v>98.05704182275</v>
      </c>
      <c r="D194" s="5">
        <v>107.87455754508937</v>
      </c>
      <c r="E194" s="13">
        <v>90.89913697376153</v>
      </c>
      <c r="F194" s="13">
        <v>90.89913697376153</v>
      </c>
      <c r="G194" s="13">
        <v>116.4180901756378</v>
      </c>
      <c r="H194" s="13">
        <f>C194/G194*100</f>
        <v>84.22835460950542</v>
      </c>
      <c r="I194" s="25"/>
    </row>
    <row r="195" spans="1:9" ht="12.75">
      <c r="A195" s="1">
        <v>1443</v>
      </c>
      <c r="B195" s="16">
        <v>8.138</v>
      </c>
      <c r="C195" s="5">
        <v>102.85070092158676</v>
      </c>
      <c r="D195" s="5">
        <v>141.10914629662886</v>
      </c>
      <c r="E195" s="13">
        <v>72.8873383624488</v>
      </c>
      <c r="F195" s="13">
        <v>72.8873383624488</v>
      </c>
      <c r="G195" s="13">
        <v>94.78591457225922</v>
      </c>
      <c r="H195" s="13">
        <f>C195/G195*100</f>
        <v>108.50842278171977</v>
      </c>
      <c r="I195" s="25"/>
    </row>
    <row r="196" spans="1:9" ht="12.75">
      <c r="A196" s="1">
        <v>1444</v>
      </c>
      <c r="B196" s="16">
        <v>8.158</v>
      </c>
      <c r="C196" s="5">
        <v>103.10346745125396</v>
      </c>
      <c r="D196" s="5">
        <v>100.13605753917163</v>
      </c>
      <c r="E196" s="13">
        <v>102.96337801288165</v>
      </c>
      <c r="F196" s="13">
        <v>102.96337801288165</v>
      </c>
      <c r="G196" s="13">
        <v>96.2481292253703</v>
      </c>
      <c r="H196" s="13">
        <f>C196/G196*100</f>
        <v>107.12256776423312</v>
      </c>
      <c r="I196" s="25"/>
    </row>
    <row r="197" spans="1:9" ht="12.75">
      <c r="A197" s="1">
        <v>1445</v>
      </c>
      <c r="B197" s="16">
        <v>8.608</v>
      </c>
      <c r="C197" s="5">
        <v>108.79071436876615</v>
      </c>
      <c r="D197" s="5">
        <v>94.8495776160844</v>
      </c>
      <c r="E197" s="13">
        <v>114.69815375363109</v>
      </c>
      <c r="F197" s="13">
        <v>114.69815375363109</v>
      </c>
      <c r="G197" s="13">
        <v>109.83812423663795</v>
      </c>
      <c r="H197" s="13">
        <f>C197/G197*100</f>
        <v>99.04640590400538</v>
      </c>
      <c r="I197" s="25"/>
    </row>
    <row r="198" spans="1:9" ht="12.75">
      <c r="A198" s="1"/>
      <c r="B198" s="16"/>
      <c r="C198" s="5"/>
      <c r="D198" s="13"/>
      <c r="E198" s="13"/>
      <c r="F198" s="13"/>
      <c r="G198" s="13"/>
      <c r="H198" s="13"/>
      <c r="I198" s="25"/>
    </row>
    <row r="199" spans="1:9" ht="12.75">
      <c r="A199" s="1" t="s">
        <v>47</v>
      </c>
      <c r="B199" s="16">
        <v>8.008406828</v>
      </c>
      <c r="C199" s="16">
        <v>101.21286010383649</v>
      </c>
      <c r="D199" s="16">
        <v>113.50429131048034</v>
      </c>
      <c r="E199" s="16">
        <v>91.38644926096899</v>
      </c>
      <c r="F199" s="5">
        <v>88.65321405944272</v>
      </c>
      <c r="G199" s="16">
        <v>105.4772840653008</v>
      </c>
      <c r="H199" s="5">
        <f>1/((1/H193+1/H194+1/H195+1/H196+1/H197)/5)</f>
        <v>95.55710724681269</v>
      </c>
      <c r="I199" s="25"/>
    </row>
    <row r="200" spans="1:9" ht="12.75">
      <c r="A200" s="1"/>
      <c r="B200" s="16"/>
      <c r="C200" s="5"/>
      <c r="D200" s="13"/>
      <c r="E200" s="13"/>
      <c r="F200" s="13"/>
      <c r="G200" s="13"/>
      <c r="H200" s="13"/>
      <c r="I200" s="25"/>
    </row>
    <row r="201" spans="1:9" ht="12.75">
      <c r="A201" s="1">
        <v>1446</v>
      </c>
      <c r="B201" s="16">
        <v>8.004000000000001</v>
      </c>
      <c r="C201" s="5">
        <v>101.1571651728165</v>
      </c>
      <c r="D201" s="5">
        <v>114.63235469015878</v>
      </c>
      <c r="E201" s="13">
        <v>88.24486371778323</v>
      </c>
      <c r="F201" s="13">
        <v>88.24486371778323</v>
      </c>
      <c r="G201" s="13">
        <v>119.12748791522596</v>
      </c>
      <c r="H201" s="13">
        <f>C201/G201*100</f>
        <v>84.9150493669458</v>
      </c>
      <c r="I201" s="25"/>
    </row>
    <row r="202" spans="1:9" ht="12.75">
      <c r="A202" s="1">
        <v>1447</v>
      </c>
      <c r="B202" s="16">
        <v>7.4</v>
      </c>
      <c r="C202" s="5">
        <v>93.52361597686681</v>
      </c>
      <c r="D202" s="5">
        <v>126.8786204157298</v>
      </c>
      <c r="E202" s="13">
        <v>73.71109149077112</v>
      </c>
      <c r="F202" s="13">
        <v>73.71109149077112</v>
      </c>
      <c r="G202" s="13">
        <v>98.57047014501728</v>
      </c>
      <c r="H202" s="13">
        <f>C202/G202*100</f>
        <v>94.87995323475121</v>
      </c>
      <c r="I202" s="25"/>
    </row>
    <row r="203" spans="1:9" ht="12.75">
      <c r="A203" s="1">
        <v>1448</v>
      </c>
      <c r="B203" s="16">
        <v>7.879</v>
      </c>
      <c r="C203" s="5">
        <v>99.57737436239643</v>
      </c>
      <c r="D203" s="5">
        <v>112.47949738112102</v>
      </c>
      <c r="E203" s="13">
        <v>88.52935573226509</v>
      </c>
      <c r="F203" s="13">
        <v>88.52935573226509</v>
      </c>
      <c r="G203" s="13">
        <v>92.5925925925926</v>
      </c>
      <c r="H203" s="13">
        <f>C203/G203*100</f>
        <v>107.54356431138814</v>
      </c>
      <c r="I203" s="25"/>
    </row>
    <row r="204" spans="1:9" ht="12.75">
      <c r="A204" s="1">
        <v>1449</v>
      </c>
      <c r="B204" s="16">
        <v>7.813</v>
      </c>
      <c r="C204" s="5">
        <v>98.74324481449463</v>
      </c>
      <c r="D204" s="5">
        <v>93.48952415821563</v>
      </c>
      <c r="E204" s="13">
        <v>105.61958219766734</v>
      </c>
      <c r="F204" s="13">
        <v>105.61958219766734</v>
      </c>
      <c r="G204" s="13">
        <v>96.85021761194545</v>
      </c>
      <c r="H204" s="13">
        <f>C204/G204*100</f>
        <v>101.95459261654327</v>
      </c>
      <c r="I204" s="25"/>
    </row>
    <row r="205" spans="1:9" ht="12.75">
      <c r="A205" s="1">
        <v>1450</v>
      </c>
      <c r="B205" s="16">
        <v>7.5</v>
      </c>
      <c r="C205" s="5">
        <v>94.78744862520284</v>
      </c>
      <c r="D205" s="5">
        <v>102.44113114111981</v>
      </c>
      <c r="E205" s="13">
        <v>92.52870167416106</v>
      </c>
      <c r="F205" s="13">
        <v>92.52870167416106</v>
      </c>
      <c r="G205" s="13">
        <v>90.74332111954034</v>
      </c>
      <c r="H205" s="13">
        <f>C205/G205*100</f>
        <v>104.4566668442022</v>
      </c>
      <c r="I205" s="25"/>
    </row>
    <row r="206" spans="1:9" ht="12.75">
      <c r="A206" s="1"/>
      <c r="B206" s="16"/>
      <c r="C206" s="5"/>
      <c r="D206" s="13"/>
      <c r="E206" s="13"/>
      <c r="F206" s="13"/>
      <c r="G206" s="13"/>
      <c r="H206" s="13"/>
      <c r="I206" s="25"/>
    </row>
    <row r="207" spans="1:9" ht="12.75">
      <c r="A207" s="1" t="s">
        <v>48</v>
      </c>
      <c r="B207" s="16">
        <v>7.719200000000001</v>
      </c>
      <c r="C207" s="16">
        <v>97.55776979035544</v>
      </c>
      <c r="D207" s="16">
        <v>109.98422555726901</v>
      </c>
      <c r="E207" s="16">
        <v>89.72671896252957</v>
      </c>
      <c r="F207" s="5">
        <v>88.54310562997779</v>
      </c>
      <c r="G207" s="16">
        <v>99.57681787686433</v>
      </c>
      <c r="H207" s="5">
        <f>1/((1/H201+1/H202+1/H203+1/H204+1/H205)/5)</f>
        <v>98.04632351317721</v>
      </c>
      <c r="I207" s="25"/>
    </row>
    <row r="208" spans="1:9" ht="12.75">
      <c r="A208" s="1"/>
      <c r="B208" s="16"/>
      <c r="C208" s="5"/>
      <c r="D208" s="13"/>
      <c r="E208" s="13"/>
      <c r="F208" s="13"/>
      <c r="G208" s="13"/>
      <c r="H208" s="13"/>
      <c r="I208" s="25"/>
    </row>
    <row r="209" spans="1:9" ht="12.75">
      <c r="A209" s="1">
        <v>1451</v>
      </c>
      <c r="B209" s="16">
        <v>7.8</v>
      </c>
      <c r="C209" s="5">
        <v>98.57894657021096</v>
      </c>
      <c r="D209" s="5">
        <v>98.55890762211837</v>
      </c>
      <c r="E209" s="13">
        <v>100.02033195027833</v>
      </c>
      <c r="F209" s="13">
        <v>100.02033195027833</v>
      </c>
      <c r="G209" s="13">
        <v>92.93664309920699</v>
      </c>
      <c r="H209" s="13">
        <f>C209/G209*100</f>
        <v>106.07112897867528</v>
      </c>
      <c r="I209" s="25"/>
    </row>
    <row r="210" spans="1:9" ht="12.75">
      <c r="A210" s="1">
        <v>1452</v>
      </c>
      <c r="B210" s="16">
        <v>6.5</v>
      </c>
      <c r="C210" s="5">
        <v>82.14912214184247</v>
      </c>
      <c r="D210" s="5">
        <v>96.20316758217152</v>
      </c>
      <c r="E210" s="13">
        <v>85.39128617742774</v>
      </c>
      <c r="F210" s="13">
        <v>85.39128617742774</v>
      </c>
      <c r="G210" s="13">
        <v>97.23727443188662</v>
      </c>
      <c r="H210" s="13">
        <f>C210/G210*100</f>
        <v>84.48316000402377</v>
      </c>
      <c r="I210" s="25"/>
    </row>
    <row r="211" spans="1:9" ht="12.75">
      <c r="A211" s="1">
        <v>1453</v>
      </c>
      <c r="B211" s="16">
        <v>6</v>
      </c>
      <c r="C211" s="5">
        <v>75.82995890016228</v>
      </c>
      <c r="D211" s="5">
        <v>107.80818343449027</v>
      </c>
      <c r="E211" s="13">
        <v>70.33785050857519</v>
      </c>
      <c r="F211" s="13">
        <v>70.33785050857519</v>
      </c>
      <c r="G211" s="13">
        <v>97.02224286525262</v>
      </c>
      <c r="H211" s="13">
        <f>C211/G211*100</f>
        <v>78.15729327704491</v>
      </c>
      <c r="I211" s="25"/>
    </row>
    <row r="212" spans="1:9" ht="12.75">
      <c r="A212" s="1">
        <v>1454</v>
      </c>
      <c r="B212" s="16">
        <v>6.6135</v>
      </c>
      <c r="C212" s="5">
        <v>83.58357219770387</v>
      </c>
      <c r="D212" s="5">
        <v>105.43663859347056</v>
      </c>
      <c r="E212" s="13">
        <v>79.27374517313189</v>
      </c>
      <c r="F212" s="13">
        <v>79.27374517313189</v>
      </c>
      <c r="G212" s="13">
        <v>95.51702189881475</v>
      </c>
      <c r="H212" s="13">
        <f>C212/G212*100</f>
        <v>87.5064679950423</v>
      </c>
      <c r="I212" s="25"/>
    </row>
    <row r="213" spans="1:9" ht="12.75">
      <c r="A213" s="1">
        <v>1455</v>
      </c>
      <c r="B213" s="16">
        <v>7.227</v>
      </c>
      <c r="C213" s="5">
        <v>91.33718549524546</v>
      </c>
      <c r="D213" s="5">
        <v>96.50468400730205</v>
      </c>
      <c r="E213" s="13">
        <v>94.64533917165556</v>
      </c>
      <c r="F213" s="13">
        <v>94.64533917165556</v>
      </c>
      <c r="G213" s="13">
        <v>110.01014948994512</v>
      </c>
      <c r="H213" s="13">
        <f>C213/G213*100</f>
        <v>83.02614433188607</v>
      </c>
      <c r="I213" s="25"/>
    </row>
    <row r="214" spans="1:9" ht="12.75">
      <c r="A214" s="1"/>
      <c r="B214" s="16"/>
      <c r="C214" s="5"/>
      <c r="D214" s="13"/>
      <c r="E214" s="13"/>
      <c r="F214" s="13"/>
      <c r="G214" s="13"/>
      <c r="H214" s="13"/>
      <c r="I214" s="25"/>
    </row>
    <row r="215" spans="1:9" ht="12.75">
      <c r="A215" s="1" t="s">
        <v>49</v>
      </c>
      <c r="B215" s="16">
        <v>6.828100000000001</v>
      </c>
      <c r="C215" s="16">
        <v>86.29575706103302</v>
      </c>
      <c r="D215" s="16">
        <v>100.90231624791055</v>
      </c>
      <c r="E215" s="16">
        <v>85.93371059621374</v>
      </c>
      <c r="F215" s="5">
        <v>84.59358321594243</v>
      </c>
      <c r="G215" s="16">
        <v>98.54466635702121</v>
      </c>
      <c r="H215" s="5">
        <f>1/((1/H209+1/H210+1/H211+1/H212+1/H213)/5)</f>
        <v>86.90943746749309</v>
      </c>
      <c r="I215" s="25"/>
    </row>
    <row r="216" spans="1:9" ht="12.75">
      <c r="A216" s="1"/>
      <c r="B216" s="16"/>
      <c r="C216" s="5"/>
      <c r="D216" s="13"/>
      <c r="E216" s="13"/>
      <c r="F216" s="13"/>
      <c r="G216" s="13"/>
      <c r="H216" s="13"/>
      <c r="I216" s="25"/>
    </row>
    <row r="217" spans="1:9" ht="12.75">
      <c r="A217" s="1">
        <v>1456</v>
      </c>
      <c r="B217" s="16">
        <v>7.283</v>
      </c>
      <c r="C217" s="5">
        <v>92.04493177831364</v>
      </c>
      <c r="D217" s="5">
        <v>118.32961568394221</v>
      </c>
      <c r="E217" s="13">
        <v>77.78689320192265</v>
      </c>
      <c r="F217" s="13">
        <v>77.78689320192265</v>
      </c>
      <c r="G217" s="13">
        <v>123.55713818788598</v>
      </c>
      <c r="H217" s="13">
        <f>C217/G217*100</f>
        <v>74.49584307977932</v>
      </c>
      <c r="I217" s="25"/>
    </row>
    <row r="218" spans="1:9" ht="12.75">
      <c r="A218" s="1">
        <v>1457</v>
      </c>
      <c r="B218" s="16">
        <v>8</v>
      </c>
      <c r="C218" s="5">
        <v>101.10661186688303</v>
      </c>
      <c r="D218" s="5">
        <v>130.01756171616424</v>
      </c>
      <c r="E218" s="13">
        <v>77.76381169768783</v>
      </c>
      <c r="F218" s="13">
        <v>77.76381169768783</v>
      </c>
      <c r="G218" s="13">
        <v>117.02017856221293</v>
      </c>
      <c r="H218" s="13">
        <f>C218/G218*100</f>
        <v>86.40100631288169</v>
      </c>
      <c r="I218" s="25"/>
    </row>
    <row r="219" spans="1:9" ht="12.75">
      <c r="A219" s="1">
        <v>1458</v>
      </c>
      <c r="B219" s="16">
        <v>8</v>
      </c>
      <c r="C219" s="5">
        <v>101.10661186688303</v>
      </c>
      <c r="D219" s="5">
        <v>119.34223528087486</v>
      </c>
      <c r="E219" s="13">
        <v>84.7198911843122</v>
      </c>
      <c r="F219" s="13">
        <v>84.7198911843122</v>
      </c>
      <c r="G219" s="13">
        <v>101.15084894462507</v>
      </c>
      <c r="H219" s="13">
        <f>C219/G219*100</f>
        <v>99.95626623186696</v>
      </c>
      <c r="I219" s="25"/>
    </row>
    <row r="220" spans="1:9" ht="12.75">
      <c r="A220" s="1">
        <v>1459</v>
      </c>
      <c r="B220" s="16">
        <v>8</v>
      </c>
      <c r="C220" s="5">
        <v>101.10661186688303</v>
      </c>
      <c r="D220" s="5">
        <v>104.94665551068081</v>
      </c>
      <c r="E220" s="13">
        <v>96.34095662685795</v>
      </c>
      <c r="F220" s="13">
        <v>96.34095662685795</v>
      </c>
      <c r="G220" s="13">
        <v>121.3208098948926</v>
      </c>
      <c r="H220" s="13">
        <f>C220/G220*100</f>
        <v>83.33822693277243</v>
      </c>
      <c r="I220" s="25"/>
    </row>
    <row r="221" spans="1:9" ht="12.75">
      <c r="A221" s="1">
        <v>1460</v>
      </c>
      <c r="B221" s="16">
        <v>8</v>
      </c>
      <c r="C221" s="5">
        <v>101.10661186688303</v>
      </c>
      <c r="D221" s="5">
        <v>116.63982954115481</v>
      </c>
      <c r="E221" s="13">
        <v>86.68275002168869</v>
      </c>
      <c r="F221" s="13">
        <v>86.68275002168869</v>
      </c>
      <c r="G221" s="13">
        <v>109.83812423663795</v>
      </c>
      <c r="H221" s="13">
        <f>C221/G221*100</f>
        <v>92.05056310781168</v>
      </c>
      <c r="I221" s="25"/>
    </row>
    <row r="222" spans="1:9" ht="12.75">
      <c r="A222" s="1"/>
      <c r="B222" s="16"/>
      <c r="C222" s="5"/>
      <c r="D222" s="13"/>
      <c r="E222" s="13"/>
      <c r="F222" s="13"/>
      <c r="G222" s="13"/>
      <c r="H222" s="13"/>
      <c r="I222" s="25"/>
    </row>
    <row r="223" spans="1:9" ht="12.75">
      <c r="A223" s="1" t="s">
        <v>50</v>
      </c>
      <c r="B223" s="16">
        <v>7.8566</v>
      </c>
      <c r="C223" s="16">
        <v>99.29427584916917</v>
      </c>
      <c r="D223" s="16">
        <v>117.85517954656336</v>
      </c>
      <c r="E223" s="16">
        <v>84.65886054649386</v>
      </c>
      <c r="F223" s="5">
        <v>84.12577896599859</v>
      </c>
      <c r="G223" s="16">
        <v>114.57741996525093</v>
      </c>
      <c r="H223" s="5">
        <f>1/((1/H217+1/H218+1/H219+1/H220+1/H221)/5)</f>
        <v>86.40835865976673</v>
      </c>
      <c r="I223" s="25"/>
    </row>
    <row r="224" spans="1:9" ht="12.75">
      <c r="A224" s="1"/>
      <c r="B224" s="16"/>
      <c r="C224" s="5"/>
      <c r="D224" s="13"/>
      <c r="E224" s="13"/>
      <c r="F224" s="13"/>
      <c r="G224" s="13"/>
      <c r="H224" s="13"/>
      <c r="I224" s="25"/>
    </row>
    <row r="225" spans="1:9" ht="12.75">
      <c r="A225" s="1">
        <v>1461</v>
      </c>
      <c r="B225" s="16">
        <v>8</v>
      </c>
      <c r="C225" s="5">
        <v>101.10661186688303</v>
      </c>
      <c r="D225" s="5">
        <v>99.4944481923385</v>
      </c>
      <c r="E225" s="13">
        <v>101.62035541061343</v>
      </c>
      <c r="F225" s="13">
        <v>101.62035541061343</v>
      </c>
      <c r="G225" s="13">
        <v>98.6134764583441</v>
      </c>
      <c r="H225" s="13">
        <f>C225/G225*100</f>
        <v>102.52818934904101</v>
      </c>
      <c r="I225" s="25"/>
    </row>
    <row r="226" spans="1:9" ht="12.75">
      <c r="A226" s="1">
        <v>1462</v>
      </c>
      <c r="B226" s="16">
        <v>8</v>
      </c>
      <c r="C226" s="5">
        <v>101.10661186688303</v>
      </c>
      <c r="D226" s="5">
        <v>95.90335493783353</v>
      </c>
      <c r="E226" s="13">
        <v>105.42552127860631</v>
      </c>
      <c r="F226" s="13">
        <v>105.42552127860631</v>
      </c>
      <c r="G226" s="13">
        <v>88.9800622731417</v>
      </c>
      <c r="H226" s="13">
        <f>C226/G226*100</f>
        <v>113.62838964589226</v>
      </c>
      <c r="I226" s="25"/>
    </row>
    <row r="227" spans="1:9" ht="12.75">
      <c r="A227" s="1">
        <v>1463</v>
      </c>
      <c r="B227" s="16">
        <v>8</v>
      </c>
      <c r="C227" s="5">
        <v>101.10661186688303</v>
      </c>
      <c r="D227" s="5">
        <v>81.68845783926788</v>
      </c>
      <c r="E227" s="13">
        <v>123.77098863320784</v>
      </c>
      <c r="F227" s="13">
        <v>123.77098863320784</v>
      </c>
      <c r="G227" s="13">
        <v>83.30322891400459</v>
      </c>
      <c r="H227" s="13">
        <f>C227/G227*100</f>
        <v>121.37178016383636</v>
      </c>
      <c r="I227" s="25"/>
    </row>
    <row r="228" spans="1:9" ht="12.75">
      <c r="A228" s="1">
        <v>1464</v>
      </c>
      <c r="B228" s="16">
        <v>8</v>
      </c>
      <c r="C228" s="5">
        <v>101.10661186688303</v>
      </c>
      <c r="D228" s="5">
        <v>77.9233557127484</v>
      </c>
      <c r="E228" s="13">
        <v>129.75135752571524</v>
      </c>
      <c r="F228" s="13">
        <v>129.75135752571524</v>
      </c>
      <c r="G228" s="13">
        <v>93.83977567906969</v>
      </c>
      <c r="H228" s="13">
        <f>C228/G228*100</f>
        <v>107.74387634159079</v>
      </c>
      <c r="I228" s="25"/>
    </row>
    <row r="229" spans="1:9" ht="12.75">
      <c r="A229" s="1">
        <v>1465</v>
      </c>
      <c r="B229" s="16">
        <v>8</v>
      </c>
      <c r="C229" s="5">
        <v>101.10661186688303</v>
      </c>
      <c r="D229" s="5">
        <v>88.51771330038775</v>
      </c>
      <c r="E229" s="13">
        <v>114.22189762604287</v>
      </c>
      <c r="F229" s="13">
        <v>114.22189762604287</v>
      </c>
      <c r="G229" s="13">
        <v>90.61430217955997</v>
      </c>
      <c r="H229" s="13">
        <f>C229/G229*100</f>
        <v>111.57908788673521</v>
      </c>
      <c r="I229" s="25"/>
    </row>
    <row r="230" spans="1:9" ht="12.75">
      <c r="A230" s="1"/>
      <c r="B230" s="16"/>
      <c r="C230" s="5"/>
      <c r="D230" s="13"/>
      <c r="E230" s="13"/>
      <c r="F230" s="13"/>
      <c r="G230" s="13"/>
      <c r="H230" s="13"/>
      <c r="I230" s="25"/>
    </row>
    <row r="231" spans="1:9" ht="12.75">
      <c r="A231" s="1" t="s">
        <v>51</v>
      </c>
      <c r="B231" s="16">
        <v>8</v>
      </c>
      <c r="C231" s="16">
        <v>101.10661186688303</v>
      </c>
      <c r="D231" s="16">
        <v>88.7054659965152</v>
      </c>
      <c r="E231" s="16">
        <v>114.95802409483713</v>
      </c>
      <c r="F231" s="5">
        <v>113.98013722272195</v>
      </c>
      <c r="G231" s="16">
        <v>91.07016910082402</v>
      </c>
      <c r="H231" s="5">
        <f>1/((1/H225+1/H226+1/H227+1/H228+1/H229)/5)</f>
        <v>111.02056015175248</v>
      </c>
      <c r="I231" s="25"/>
    </row>
    <row r="232" spans="1:9" ht="12.75">
      <c r="A232" s="1"/>
      <c r="B232" s="16"/>
      <c r="C232" s="5"/>
      <c r="D232" s="13"/>
      <c r="E232" s="13"/>
      <c r="F232" s="13"/>
      <c r="G232" s="13"/>
      <c r="H232" s="13"/>
      <c r="I232" s="25"/>
    </row>
    <row r="233" spans="1:9" ht="12.75">
      <c r="A233" s="1">
        <v>1466</v>
      </c>
      <c r="B233" s="16">
        <v>8</v>
      </c>
      <c r="C233" s="5">
        <v>101.10661186688303</v>
      </c>
      <c r="D233" s="5">
        <v>95.9295132371785</v>
      </c>
      <c r="E233" s="13">
        <v>105.39677358406327</v>
      </c>
      <c r="F233" s="13">
        <v>105.39677358406327</v>
      </c>
      <c r="G233" s="13">
        <v>92.54958627926581</v>
      </c>
      <c r="H233" s="13">
        <f>C233/G233*100</f>
        <v>109.24588205267243</v>
      </c>
      <c r="I233" s="25"/>
    </row>
    <row r="234" spans="1:9" ht="12.75">
      <c r="A234" s="1">
        <v>1467</v>
      </c>
      <c r="B234" s="16">
        <v>8</v>
      </c>
      <c r="C234" s="5">
        <v>101.10661186688303</v>
      </c>
      <c r="D234" s="5">
        <v>102.14631478125365</v>
      </c>
      <c r="E234" s="13">
        <v>98.982143490348</v>
      </c>
      <c r="F234" s="13">
        <v>98.982143490348</v>
      </c>
      <c r="G234" s="13">
        <v>90.91534637284754</v>
      </c>
      <c r="H234" s="13">
        <f>C234/G234*100</f>
        <v>111.20962070830231</v>
      </c>
      <c r="I234" s="25"/>
    </row>
    <row r="235" spans="1:9" ht="12.75">
      <c r="A235" s="1">
        <v>1468</v>
      </c>
      <c r="B235" s="16">
        <v>8.25</v>
      </c>
      <c r="C235" s="5">
        <v>104.26619348772313</v>
      </c>
      <c r="D235" s="5">
        <v>96.15279601177174</v>
      </c>
      <c r="E235" s="13">
        <v>108.43802553069604</v>
      </c>
      <c r="F235" s="13">
        <v>108.43802553069604</v>
      </c>
      <c r="G235" s="13">
        <v>106.48363179714781</v>
      </c>
      <c r="H235" s="13">
        <f>C235/G235*100</f>
        <v>97.91757824935111</v>
      </c>
      <c r="I235" s="25"/>
    </row>
    <row r="236" spans="1:9" ht="12.75">
      <c r="A236" s="1">
        <v>1469</v>
      </c>
      <c r="B236" s="16">
        <v>8.25</v>
      </c>
      <c r="C236" s="5">
        <v>104.26619348772313</v>
      </c>
      <c r="D236" s="5">
        <v>95.99972060403404</v>
      </c>
      <c r="E236" s="13">
        <v>108.61093431488771</v>
      </c>
      <c r="F236" s="13">
        <v>108.61093431488771</v>
      </c>
      <c r="G236" s="13">
        <v>101.36588051125905</v>
      </c>
      <c r="H236" s="13">
        <f>C236/G236*100</f>
        <v>102.8612319666497</v>
      </c>
      <c r="I236" s="25"/>
    </row>
    <row r="237" spans="1:9" ht="12.75">
      <c r="A237" s="1">
        <v>1470</v>
      </c>
      <c r="B237" s="16">
        <v>8.4375</v>
      </c>
      <c r="C237" s="5">
        <v>106.6358797033532</v>
      </c>
      <c r="D237" s="5">
        <v>92.37221121232646</v>
      </c>
      <c r="E237" s="13">
        <v>115.44151461118572</v>
      </c>
      <c r="F237" s="13">
        <v>115.44151461118572</v>
      </c>
      <c r="G237" s="13">
        <v>93.45271885912852</v>
      </c>
      <c r="H237" s="13">
        <f>C237/G237*100</f>
        <v>114.10677078758629</v>
      </c>
      <c r="I237" s="25"/>
    </row>
    <row r="238" spans="1:9" ht="12.75">
      <c r="A238" s="1"/>
      <c r="B238" s="16"/>
      <c r="C238" s="5"/>
      <c r="D238" s="13"/>
      <c r="E238" s="13"/>
      <c r="F238" s="13"/>
      <c r="G238" s="13"/>
      <c r="H238" s="13"/>
      <c r="I238" s="25"/>
    </row>
    <row r="239" spans="1:9" ht="12.75">
      <c r="A239" s="1" t="s">
        <v>52</v>
      </c>
      <c r="B239" s="16">
        <v>8.1875</v>
      </c>
      <c r="C239" s="16">
        <v>103.47629808251311</v>
      </c>
      <c r="D239" s="16">
        <v>96.52011116931288</v>
      </c>
      <c r="E239" s="16">
        <v>107.37387830623615</v>
      </c>
      <c r="F239" s="5">
        <v>107.10716615625086</v>
      </c>
      <c r="G239" s="16">
        <v>96.95343276392975</v>
      </c>
      <c r="H239" s="5">
        <f>1/((1/H233+1/H234+1/H235+1/H236+1/H237)/5)</f>
        <v>106.73743933586572</v>
      </c>
      <c r="I239" s="25"/>
    </row>
    <row r="240" spans="1:9" ht="12.75">
      <c r="A240" s="1"/>
      <c r="B240" s="16"/>
      <c r="C240" s="5"/>
      <c r="D240" s="13"/>
      <c r="E240" s="13"/>
      <c r="F240" s="13"/>
      <c r="G240" s="13"/>
      <c r="H240" s="13"/>
      <c r="I240" s="25"/>
    </row>
    <row r="241" spans="1:9" ht="12.75">
      <c r="A241" s="1">
        <v>1471</v>
      </c>
      <c r="B241" s="16">
        <v>8.625</v>
      </c>
      <c r="C241" s="5">
        <v>109.00556591898327</v>
      </c>
      <c r="D241" s="5">
        <v>99.60372011561184</v>
      </c>
      <c r="E241" s="13">
        <v>109.43925165893256</v>
      </c>
      <c r="F241" s="13">
        <v>109.43925165893256</v>
      </c>
      <c r="G241" s="13">
        <v>94.18382618568405</v>
      </c>
      <c r="H241" s="13">
        <f>C241/G241*100</f>
        <v>115.73703292121309</v>
      </c>
      <c r="I241" s="25"/>
    </row>
    <row r="242" spans="1:9" ht="12.75">
      <c r="A242" s="1">
        <v>1472</v>
      </c>
      <c r="B242" s="16">
        <v>8.75</v>
      </c>
      <c r="C242" s="5">
        <v>110.58535672940333</v>
      </c>
      <c r="D242" s="5">
        <v>95.61726607188868</v>
      </c>
      <c r="E242" s="13">
        <v>115.65417133581406</v>
      </c>
      <c r="F242" s="13">
        <v>115.65417133581406</v>
      </c>
      <c r="G242" s="13">
        <v>95.51702189881475</v>
      </c>
      <c r="H242" s="13">
        <f>C242/G242*100</f>
        <v>115.77554924875182</v>
      </c>
      <c r="I242" s="25"/>
    </row>
    <row r="243" spans="1:9" ht="12.75">
      <c r="A243" s="1">
        <v>1473</v>
      </c>
      <c r="B243" s="16">
        <v>8.65</v>
      </c>
      <c r="C243" s="5">
        <v>109.32152408106728</v>
      </c>
      <c r="D243" s="5">
        <v>82.95654512610032</v>
      </c>
      <c r="E243" s="13">
        <v>131.78167426679857</v>
      </c>
      <c r="F243" s="13">
        <v>131.78167426679857</v>
      </c>
      <c r="G243" s="13">
        <v>101.0648363179715</v>
      </c>
      <c r="H243" s="13">
        <f>C243/G243*100</f>
        <v>108.16969389543014</v>
      </c>
      <c r="I243" s="25"/>
    </row>
    <row r="244" spans="1:9" ht="12.75">
      <c r="A244" s="1">
        <v>1474</v>
      </c>
      <c r="B244" s="16">
        <v>8.55</v>
      </c>
      <c r="C244" s="5">
        <v>108.05769143273125</v>
      </c>
      <c r="D244" s="5">
        <v>108.20778634590151</v>
      </c>
      <c r="E244" s="13">
        <v>99.86129009913347</v>
      </c>
      <c r="F244" s="13">
        <v>99.86129009913347</v>
      </c>
      <c r="G244" s="13">
        <v>104.93540451738315</v>
      </c>
      <c r="H244" s="13">
        <f>C244/G244*100</f>
        <v>102.97543706026393</v>
      </c>
      <c r="I244" s="25"/>
    </row>
    <row r="245" spans="1:9" ht="12.75">
      <c r="A245" s="1">
        <v>1475</v>
      </c>
      <c r="B245" s="16">
        <v>8.875</v>
      </c>
      <c r="C245" s="5">
        <v>112.16514753982337</v>
      </c>
      <c r="D245" s="5">
        <v>93.69931753898884</v>
      </c>
      <c r="E245" s="13">
        <v>119.70753948464011</v>
      </c>
      <c r="F245" s="13">
        <v>119.70753948464011</v>
      </c>
      <c r="G245" s="13">
        <v>98.57047014501728</v>
      </c>
      <c r="H245" s="13">
        <f>C245/G245*100</f>
        <v>113.7918358051915</v>
      </c>
      <c r="I245" s="25"/>
    </row>
    <row r="246" spans="1:9" ht="12.75">
      <c r="A246" s="1"/>
      <c r="B246" s="16"/>
      <c r="C246" s="5"/>
      <c r="D246" s="13"/>
      <c r="E246" s="13"/>
      <c r="F246" s="13"/>
      <c r="G246" s="13"/>
      <c r="H246" s="13"/>
      <c r="I246" s="25"/>
    </row>
    <row r="247" spans="1:9" ht="12.75">
      <c r="A247" s="1" t="s">
        <v>53</v>
      </c>
      <c r="B247" s="16">
        <v>8.690000000000001</v>
      </c>
      <c r="C247" s="16">
        <v>109.8270571404017</v>
      </c>
      <c r="D247" s="16">
        <v>96.01692703969823</v>
      </c>
      <c r="E247" s="16">
        <v>115.28878536906377</v>
      </c>
      <c r="F247" s="5">
        <v>114.31223977811047</v>
      </c>
      <c r="G247" s="16">
        <v>98.85431181297415</v>
      </c>
      <c r="H247" s="5">
        <f>1/((1/H241+1/H242+1/H243+1/H244+1/H245)/5)</f>
        <v>111.05819041162067</v>
      </c>
      <c r="I247" s="25"/>
    </row>
    <row r="248" spans="1:9" ht="12.75">
      <c r="A248" s="1"/>
      <c r="B248" s="16"/>
      <c r="C248" s="5"/>
      <c r="D248" s="13"/>
      <c r="E248" s="13"/>
      <c r="F248" s="13"/>
      <c r="G248" s="13"/>
      <c r="H248" s="13"/>
      <c r="I248" s="25"/>
    </row>
    <row r="249" spans="1:9" ht="12.75">
      <c r="A249" s="1">
        <v>1476</v>
      </c>
      <c r="B249" s="16">
        <v>8.875</v>
      </c>
      <c r="C249" s="5">
        <v>112.16514753982337</v>
      </c>
      <c r="D249" s="5">
        <v>92.37028543353951</v>
      </c>
      <c r="E249" s="13">
        <v>121.42990249881416</v>
      </c>
      <c r="F249" s="13">
        <v>121.42990249881416</v>
      </c>
      <c r="G249" s="13">
        <v>96.93623023859902</v>
      </c>
      <c r="H249" s="13">
        <f>C249/G249*100</f>
        <v>115.71024297493295</v>
      </c>
      <c r="I249" s="25"/>
    </row>
    <row r="250" spans="1:8" ht="12.75">
      <c r="A250" s="1">
        <v>1477</v>
      </c>
      <c r="B250" s="16">
        <v>8.875</v>
      </c>
      <c r="C250" s="5">
        <v>112.16514753982337</v>
      </c>
      <c r="D250" s="5">
        <v>98.7745472154678</v>
      </c>
      <c r="E250" s="13">
        <v>113.55673167009834</v>
      </c>
      <c r="F250" s="13">
        <v>113.55673167009834</v>
      </c>
      <c r="G250" s="13">
        <v>109.40806110337</v>
      </c>
      <c r="H250" s="13">
        <f>C250/G250*100</f>
        <v>102.52000301316777</v>
      </c>
    </row>
    <row r="251" spans="1:8" ht="12.75">
      <c r="A251" s="1">
        <v>1478</v>
      </c>
      <c r="B251" s="16">
        <v>8.875</v>
      </c>
      <c r="C251" s="5">
        <v>112.16514753982337</v>
      </c>
      <c r="D251" s="5">
        <v>129.91148976142694</v>
      </c>
      <c r="E251" s="13">
        <v>86.33966691153073</v>
      </c>
      <c r="F251" s="13">
        <v>86.33966691153073</v>
      </c>
      <c r="G251" s="13">
        <v>129.19096523369632</v>
      </c>
      <c r="H251" s="13">
        <f>C251/G251*100</f>
        <v>86.82120095389443</v>
      </c>
    </row>
    <row r="252" spans="1:8" ht="12.75">
      <c r="A252" s="1">
        <v>1479</v>
      </c>
      <c r="B252" s="16">
        <v>9.1875</v>
      </c>
      <c r="C252" s="5">
        <v>116.1146245658735</v>
      </c>
      <c r="D252" s="5">
        <v>149.3274310884954</v>
      </c>
      <c r="E252" s="13">
        <v>77.75840227041802</v>
      </c>
      <c r="F252" s="13">
        <v>77.75840227041802</v>
      </c>
      <c r="G252" s="13">
        <v>135.2548554127746</v>
      </c>
      <c r="H252" s="13">
        <f>C252/G252*100</f>
        <v>85.84876617664601</v>
      </c>
    </row>
    <row r="253" spans="1:8" ht="12.75">
      <c r="A253" s="1">
        <v>1480</v>
      </c>
      <c r="B253" s="16">
        <v>9.5</v>
      </c>
      <c r="C253" s="5">
        <v>120.0641015919236</v>
      </c>
      <c r="D253" s="5">
        <v>115.67948708529545</v>
      </c>
      <c r="E253" s="13">
        <v>103.79031288701617</v>
      </c>
      <c r="F253" s="13">
        <v>103.79031288701617</v>
      </c>
      <c r="G253" s="13">
        <v>132.67447661316683</v>
      </c>
      <c r="H253" s="13">
        <f>C253/G253*100</f>
        <v>90.49525172953142</v>
      </c>
    </row>
    <row r="254" spans="1:8" ht="12.75">
      <c r="A254" s="1"/>
      <c r="B254" s="16"/>
      <c r="C254" s="5"/>
      <c r="D254" s="13"/>
      <c r="E254" s="13"/>
      <c r="F254" s="13"/>
      <c r="G254" s="13"/>
      <c r="H254" s="13"/>
    </row>
    <row r="255" spans="1:8" ht="12.75">
      <c r="A255" s="1" t="s">
        <v>54</v>
      </c>
      <c r="B255" s="16">
        <v>9.0625</v>
      </c>
      <c r="C255" s="16">
        <v>114.53483375545345</v>
      </c>
      <c r="D255" s="16">
        <v>117.21264811684503</v>
      </c>
      <c r="E255" s="16">
        <v>100.57500324757548</v>
      </c>
      <c r="F255" s="5">
        <v>97.81157584724875</v>
      </c>
      <c r="G255" s="16">
        <v>120.69291772032136</v>
      </c>
      <c r="H255" s="5">
        <f>1/((1/H249+1/H250+1/H251+1/H252+1/H253)/5)</f>
        <v>95.03338442408213</v>
      </c>
    </row>
    <row r="256" spans="1:8" ht="12.75">
      <c r="A256" s="1"/>
      <c r="B256" s="16"/>
      <c r="C256" s="5"/>
      <c r="D256" s="13"/>
      <c r="E256" s="13"/>
      <c r="F256" s="13"/>
      <c r="G256" s="13"/>
      <c r="H256" s="13"/>
    </row>
    <row r="257" spans="1:8" ht="12.75">
      <c r="A257" s="1">
        <v>1481</v>
      </c>
      <c r="B257" s="16">
        <v>9.375</v>
      </c>
      <c r="C257" s="5">
        <v>118.48431078150354</v>
      </c>
      <c r="D257" s="5">
        <v>137.91014449437077</v>
      </c>
      <c r="E257" s="13">
        <v>85.91413722022446</v>
      </c>
      <c r="F257" s="13">
        <v>85.91413722022446</v>
      </c>
      <c r="G257" s="13">
        <v>192.28122688410662</v>
      </c>
      <c r="H257" s="13">
        <f>C257/G257*100</f>
        <v>61.62032180755608</v>
      </c>
    </row>
    <row r="258" spans="1:8" ht="12.75">
      <c r="A258" s="1">
        <v>1482</v>
      </c>
      <c r="B258" s="16">
        <v>10.363</v>
      </c>
      <c r="C258" s="5">
        <v>130.9709773470636</v>
      </c>
      <c r="D258" s="5">
        <v>193.93167005705564</v>
      </c>
      <c r="E258" s="13">
        <v>67.53459984567313</v>
      </c>
      <c r="F258" s="13">
        <v>67.53459984567313</v>
      </c>
      <c r="G258" s="13">
        <v>203.72090622903443</v>
      </c>
      <c r="H258" s="13">
        <f>C258/G258*100</f>
        <v>64.28941426356052</v>
      </c>
    </row>
    <row r="259" spans="1:8" ht="12.75">
      <c r="A259" s="1">
        <v>1483</v>
      </c>
      <c r="B259" s="16">
        <v>10.5</v>
      </c>
      <c r="C259" s="5">
        <v>132.702428075284</v>
      </c>
      <c r="D259" s="5">
        <v>224.45706870948783</v>
      </c>
      <c r="E259" s="13">
        <v>59.121518800122615</v>
      </c>
      <c r="F259" s="13">
        <v>59.121518800122615</v>
      </c>
      <c r="G259" s="13">
        <v>122.82603086133047</v>
      </c>
      <c r="H259" s="13">
        <f>C259/G259*100</f>
        <v>108.04096423591503</v>
      </c>
    </row>
    <row r="260" spans="1:8" ht="12.75">
      <c r="A260" s="1">
        <v>1484</v>
      </c>
      <c r="B260" s="16">
        <v>12</v>
      </c>
      <c r="C260" s="5">
        <v>151.65991780032456</v>
      </c>
      <c r="D260" s="5">
        <v>120.30690263726387</v>
      </c>
      <c r="E260" s="13">
        <v>126.06086141008288</v>
      </c>
      <c r="F260" s="13">
        <v>126.06086141008288</v>
      </c>
      <c r="G260" s="13">
        <v>119.04147528857234</v>
      </c>
      <c r="H260" s="13">
        <f>C260/G260*100</f>
        <v>127.4009058042004</v>
      </c>
    </row>
    <row r="261" spans="1:8" ht="12.75">
      <c r="A261" s="1">
        <v>1485</v>
      </c>
      <c r="B261" s="16">
        <v>12.75</v>
      </c>
      <c r="C261" s="5">
        <v>161.13866266284484</v>
      </c>
      <c r="D261" s="5">
        <v>107.658191293176</v>
      </c>
      <c r="E261" s="13">
        <v>149.67617487092107</v>
      </c>
      <c r="F261" s="13">
        <v>149.67617487092107</v>
      </c>
      <c r="G261" s="13">
        <v>140.88868245858492</v>
      </c>
      <c r="H261" s="13">
        <f>C261/G261*100</f>
        <v>114.37303539992469</v>
      </c>
    </row>
    <row r="262" spans="1:8" ht="12.75">
      <c r="A262" s="1"/>
      <c r="B262" s="16"/>
      <c r="C262" s="5"/>
      <c r="D262" s="13"/>
      <c r="E262" s="13"/>
      <c r="F262" s="13"/>
      <c r="G262" s="13"/>
      <c r="H262" s="13"/>
    </row>
    <row r="263" spans="1:8" ht="12.75">
      <c r="A263" s="1" t="s">
        <v>55</v>
      </c>
      <c r="B263" s="16">
        <v>10.9976</v>
      </c>
      <c r="C263" s="16">
        <v>138.99125933340412</v>
      </c>
      <c r="D263" s="16">
        <v>156.85279543827082</v>
      </c>
      <c r="E263" s="16">
        <v>97.66145842940482</v>
      </c>
      <c r="F263" s="5">
        <v>86.24431749998804</v>
      </c>
      <c r="G263" s="16">
        <v>155.75166434432577</v>
      </c>
      <c r="H263" s="5">
        <f>1/((1/H257+1/H258+1/H259+1/H260+1/H261)/5)</f>
        <v>86.7582923215939</v>
      </c>
    </row>
    <row r="264" spans="1:8" ht="12.75">
      <c r="A264" s="1"/>
      <c r="B264" s="16"/>
      <c r="C264" s="5"/>
      <c r="D264" s="13"/>
      <c r="E264" s="13"/>
      <c r="F264" s="13"/>
      <c r="G264" s="13"/>
      <c r="H264" s="13"/>
    </row>
    <row r="265" spans="1:8" ht="12.75">
      <c r="A265" s="1">
        <v>1486</v>
      </c>
      <c r="B265" s="16">
        <v>13.75</v>
      </c>
      <c r="C265" s="5">
        <v>173.7769891462052</v>
      </c>
      <c r="D265" s="5">
        <v>149.57960224392383</v>
      </c>
      <c r="E265" s="13">
        <v>116.17692956745667</v>
      </c>
      <c r="F265" s="13">
        <v>116.17692956745667</v>
      </c>
      <c r="G265" s="13">
        <v>154.3066522165454</v>
      </c>
      <c r="H265" s="13">
        <f>C265/G265*100</f>
        <v>112.61795045772635</v>
      </c>
    </row>
    <row r="266" spans="1:8" ht="12.75">
      <c r="A266" s="1">
        <v>1487</v>
      </c>
      <c r="B266" s="16">
        <v>14.75</v>
      </c>
      <c r="C266" s="5">
        <v>186.41531562956558</v>
      </c>
      <c r="D266" s="5">
        <v>165.3976217065016</v>
      </c>
      <c r="E266" s="13">
        <v>112.70737372533681</v>
      </c>
      <c r="F266" s="13">
        <v>112.70737372533681</v>
      </c>
      <c r="G266" s="13">
        <v>167.76762828783268</v>
      </c>
      <c r="H266" s="13">
        <f>C266/G266*100</f>
        <v>111.11518803242528</v>
      </c>
    </row>
    <row r="267" spans="1:8" ht="12.75">
      <c r="A267" s="1">
        <v>1488</v>
      </c>
      <c r="B267" s="16">
        <v>14.5</v>
      </c>
      <c r="C267" s="5">
        <v>183.2557340087255</v>
      </c>
      <c r="D267" s="5">
        <v>174.07972053348786</v>
      </c>
      <c r="E267" s="13">
        <v>105.27115590898049</v>
      </c>
      <c r="F267" s="13">
        <v>105.27115590898049</v>
      </c>
      <c r="G267" s="13">
        <v>200.6674579828319</v>
      </c>
      <c r="H267" s="13">
        <f>C267/G267*100</f>
        <v>91.32309535929036</v>
      </c>
    </row>
    <row r="268" spans="1:8" ht="12.75">
      <c r="A268" s="1">
        <v>1489</v>
      </c>
      <c r="B268" s="16">
        <v>17.571</v>
      </c>
      <c r="C268" s="5">
        <v>222.06803463912524</v>
      </c>
      <c r="D268" s="5">
        <v>201.63366012374362</v>
      </c>
      <c r="E268" s="13">
        <v>110.13440637978844</v>
      </c>
      <c r="F268" s="13">
        <v>110.13440637978844</v>
      </c>
      <c r="G268" s="13">
        <v>194.17350467048564</v>
      </c>
      <c r="H268" s="13">
        <f>C268/G268*100</f>
        <v>114.36577560670645</v>
      </c>
    </row>
    <row r="269" spans="1:8" ht="12.75">
      <c r="A269" s="1">
        <v>1490</v>
      </c>
      <c r="B269" s="16">
        <v>24</v>
      </c>
      <c r="C269" s="5">
        <v>303.3198356006491</v>
      </c>
      <c r="D269" s="5">
        <v>231.86508202718042</v>
      </c>
      <c r="E269" s="13">
        <v>130.81738438092736</v>
      </c>
      <c r="F269" s="13">
        <v>130.81738438092736</v>
      </c>
      <c r="G269" s="13">
        <v>153.57554488998983</v>
      </c>
      <c r="H269" s="13">
        <f>C269/G269*100</f>
        <v>197.50529670457954</v>
      </c>
    </row>
    <row r="270" spans="1:8" ht="12.75">
      <c r="A270" s="1"/>
      <c r="B270" s="16"/>
      <c r="C270" s="5"/>
      <c r="D270" s="13"/>
      <c r="E270" s="13"/>
      <c r="F270" s="13"/>
      <c r="G270" s="13"/>
      <c r="H270" s="13"/>
    </row>
    <row r="271" spans="1:8" ht="12.75">
      <c r="A271" s="1" t="s">
        <v>56</v>
      </c>
      <c r="B271" s="16">
        <v>16.9142</v>
      </c>
      <c r="C271" s="16">
        <v>213.76718180485415</v>
      </c>
      <c r="D271" s="16">
        <v>184.51113732696746</v>
      </c>
      <c r="E271" s="16">
        <v>115.02144999249795</v>
      </c>
      <c r="F271" s="5">
        <v>114.40749156770278</v>
      </c>
      <c r="G271" s="16">
        <v>174.09815760953708</v>
      </c>
      <c r="H271" s="5">
        <f>1/((1/H265+1/H266+1/H267+1/H268+1/H269)/5)</f>
        <v>117.27065754757817</v>
      </c>
    </row>
    <row r="272" spans="1:8" ht="12.75">
      <c r="A272" s="1"/>
      <c r="B272" s="16"/>
      <c r="C272" s="5"/>
      <c r="D272" s="13"/>
      <c r="E272" s="13"/>
      <c r="F272" s="13"/>
      <c r="G272" s="13"/>
      <c r="H272" s="13"/>
    </row>
    <row r="273" spans="1:8" ht="12.75">
      <c r="A273" s="1">
        <v>1491</v>
      </c>
      <c r="B273" s="16">
        <v>14</v>
      </c>
      <c r="C273" s="5">
        <v>176.9365707670453</v>
      </c>
      <c r="D273" s="5">
        <v>213.72538021425083</v>
      </c>
      <c r="E273" s="13">
        <v>82.78687846510027</v>
      </c>
      <c r="F273" s="13">
        <v>82.78687846510027</v>
      </c>
      <c r="G273" s="13">
        <v>166.69247045466273</v>
      </c>
      <c r="H273" s="13">
        <f>C273/G273*100</f>
        <v>106.14550872300426</v>
      </c>
    </row>
    <row r="274" spans="1:8" ht="12.75">
      <c r="A274" s="1">
        <v>1492</v>
      </c>
      <c r="B274" s="16">
        <v>14.1665</v>
      </c>
      <c r="C274" s="5">
        <v>179.0408521265248</v>
      </c>
      <c r="D274" s="5">
        <v>170.44315875671245</v>
      </c>
      <c r="E274" s="13">
        <v>105.0443170805609</v>
      </c>
      <c r="F274" s="13">
        <v>105.0443170805609</v>
      </c>
      <c r="G274" s="13">
        <v>176.7129414598063</v>
      </c>
      <c r="H274" s="13">
        <f>C274/G274*100</f>
        <v>101.317340228445</v>
      </c>
    </row>
    <row r="275" spans="1:8" ht="12.75">
      <c r="A275" s="1">
        <v>1493</v>
      </c>
      <c r="B275" s="16">
        <v>14.333</v>
      </c>
      <c r="C275" s="5">
        <v>181.1451334860043</v>
      </c>
      <c r="D275" s="5">
        <v>140.6487127229721</v>
      </c>
      <c r="E275" s="13">
        <v>128.7925996470339</v>
      </c>
      <c r="F275" s="13">
        <v>128.7925996470339</v>
      </c>
      <c r="G275" s="13">
        <v>113.19261667612805</v>
      </c>
      <c r="H275" s="13">
        <f>C275/G275*100</f>
        <v>160.03264064855495</v>
      </c>
    </row>
    <row r="276" spans="1:8" ht="12.75">
      <c r="A276" s="1">
        <v>1494</v>
      </c>
      <c r="B276" s="16">
        <v>14.667</v>
      </c>
      <c r="C276" s="5">
        <v>185.36633453144668</v>
      </c>
      <c r="D276" s="5">
        <v>106.71458423061864</v>
      </c>
      <c r="E276" s="13">
        <v>173.70290655947775</v>
      </c>
      <c r="F276" s="13">
        <v>173.70290655947775</v>
      </c>
      <c r="G276" s="13">
        <v>103.60220880425246</v>
      </c>
      <c r="H276" s="13">
        <f>C276/G276*100</f>
        <v>178.92121864088878</v>
      </c>
    </row>
    <row r="277" spans="1:8" ht="12.75">
      <c r="A277" s="1">
        <v>1495</v>
      </c>
      <c r="B277" s="16">
        <v>14.667</v>
      </c>
      <c r="C277" s="5">
        <v>185.36633453144668</v>
      </c>
      <c r="D277" s="5">
        <v>93.37309206583384</v>
      </c>
      <c r="E277" s="13">
        <v>198.52221922858877</v>
      </c>
      <c r="F277" s="13">
        <v>198.52221922858877</v>
      </c>
      <c r="G277" s="13">
        <v>105.88154341057268</v>
      </c>
      <c r="H277" s="13">
        <f>C277/G277*100</f>
        <v>175.06954334114585</v>
      </c>
    </row>
    <row r="278" spans="1:8" ht="12.75">
      <c r="A278" s="1"/>
      <c r="B278" s="16"/>
      <c r="C278" s="5"/>
      <c r="D278" s="13"/>
      <c r="E278" s="13"/>
      <c r="F278" s="13"/>
      <c r="G278" s="13"/>
      <c r="H278" s="13"/>
    </row>
    <row r="279" spans="1:8" ht="12.75">
      <c r="A279" s="1" t="s">
        <v>57</v>
      </c>
      <c r="B279" s="16">
        <v>14.3667</v>
      </c>
      <c r="C279" s="16">
        <v>181.57104508849358</v>
      </c>
      <c r="D279" s="16">
        <v>144.98098559807755</v>
      </c>
      <c r="E279" s="16">
        <v>137.76978419615233</v>
      </c>
      <c r="F279" s="5">
        <v>124.50944121631862</v>
      </c>
      <c r="G279" s="16">
        <v>133.21635616108443</v>
      </c>
      <c r="H279" s="5">
        <f>1/((1/H273+1/H274+1/H275+1/H276+1/H277)/5)</f>
        <v>135.71908790418252</v>
      </c>
    </row>
    <row r="280" spans="1:8" ht="12.75">
      <c r="A280" s="1"/>
      <c r="B280" s="16"/>
      <c r="C280" s="5"/>
      <c r="D280" s="13"/>
      <c r="E280" s="13"/>
      <c r="F280" s="13"/>
      <c r="G280" s="13"/>
      <c r="H280" s="13"/>
    </row>
    <row r="281" spans="1:8" ht="12.75">
      <c r="A281" s="1">
        <v>1496</v>
      </c>
      <c r="B281" s="16">
        <v>14.667</v>
      </c>
      <c r="C281" s="5">
        <v>185.36633453144668</v>
      </c>
      <c r="D281" s="5">
        <v>97.0219852463921</v>
      </c>
      <c r="E281" s="13">
        <v>191.0560107182921</v>
      </c>
      <c r="F281" s="13">
        <v>191.0560107182921</v>
      </c>
      <c r="G281" s="13">
        <v>120.80473413497101</v>
      </c>
      <c r="H281" s="13">
        <f>C281/G281*100</f>
        <v>153.44293901954472</v>
      </c>
    </row>
    <row r="282" spans="1:8" ht="12.75">
      <c r="A282" s="1">
        <v>1497</v>
      </c>
      <c r="B282" s="16">
        <v>14.667</v>
      </c>
      <c r="C282" s="5">
        <v>185.36633453144668</v>
      </c>
      <c r="D282" s="5">
        <v>94.28961701896995</v>
      </c>
      <c r="E282" s="13">
        <v>196.5925203558237</v>
      </c>
      <c r="F282" s="13">
        <v>196.5925203558237</v>
      </c>
      <c r="G282" s="13">
        <v>125.06235915432387</v>
      </c>
      <c r="H282" s="13">
        <f>C282/G282*100</f>
        <v>148.21912507080503</v>
      </c>
    </row>
    <row r="283" spans="1:8" ht="12.75">
      <c r="A283" s="1">
        <v>1498</v>
      </c>
      <c r="B283" s="16">
        <v>14.667</v>
      </c>
      <c r="C283" s="5">
        <v>185.36633453144668</v>
      </c>
      <c r="D283" s="5">
        <v>106.9640039846296</v>
      </c>
      <c r="E283" s="13">
        <v>173.29786435265012</v>
      </c>
      <c r="F283" s="13">
        <v>173.29786435265012</v>
      </c>
      <c r="G283" s="13">
        <v>120.63270888166385</v>
      </c>
      <c r="H283" s="13">
        <f>C283/G283*100</f>
        <v>153.66175247982213</v>
      </c>
    </row>
    <row r="284" spans="1:8" ht="12.75">
      <c r="A284" s="1">
        <v>1499</v>
      </c>
      <c r="B284" s="16">
        <v>14.667</v>
      </c>
      <c r="C284" s="5">
        <v>185.36633453144668</v>
      </c>
      <c r="D284" s="5">
        <v>107.99973161047582</v>
      </c>
      <c r="E284" s="13">
        <v>171.6359214669256</v>
      </c>
      <c r="F284" s="13">
        <v>171.6359214669256</v>
      </c>
      <c r="G284" s="13">
        <v>100.16170373810876</v>
      </c>
      <c r="H284" s="13">
        <f>C284/G284*100</f>
        <v>185.0670741545303</v>
      </c>
    </row>
    <row r="285" spans="1:8" ht="12.75">
      <c r="A285" s="1">
        <v>1500</v>
      </c>
      <c r="B285" s="16">
        <v>14.667</v>
      </c>
      <c r="C285" s="5">
        <v>185.36633453144668</v>
      </c>
      <c r="D285" s="5">
        <v>95.00103090389874</v>
      </c>
      <c r="E285" s="13">
        <v>195.12034002974116</v>
      </c>
      <c r="F285" s="13">
        <v>195.12034002974116</v>
      </c>
      <c r="G285" s="13">
        <v>110.09616211659872</v>
      </c>
      <c r="H285" s="13">
        <f>C285/G285*100</f>
        <v>168.3676623851176</v>
      </c>
    </row>
    <row r="286" spans="1:8" ht="12.75">
      <c r="A286" s="1"/>
      <c r="B286" s="16"/>
      <c r="C286" s="5"/>
      <c r="D286" s="25"/>
      <c r="E286" s="25"/>
      <c r="F286" s="25"/>
      <c r="G286" s="13"/>
      <c r="H286" s="13"/>
    </row>
    <row r="287" spans="1:8" ht="12.75">
      <c r="A287" s="1" t="s">
        <v>58</v>
      </c>
      <c r="B287" s="16">
        <v>14.666999999999998</v>
      </c>
      <c r="C287" s="16">
        <v>185.36633453144668</v>
      </c>
      <c r="D287" s="16">
        <v>100.25527375287325</v>
      </c>
      <c r="E287" s="16">
        <v>185.54053138468652</v>
      </c>
      <c r="F287" s="5">
        <v>184.89434779099014</v>
      </c>
      <c r="G287" s="16">
        <v>115.35153360513326</v>
      </c>
      <c r="H287" s="5">
        <f>1/((1/H281+1/H282+1/H283+1/H284+1/H285)/5)</f>
        <v>160.69689646778804</v>
      </c>
    </row>
    <row r="288" spans="1:8" ht="12.75">
      <c r="A288" s="1"/>
      <c r="B288" s="16"/>
      <c r="C288" s="5"/>
      <c r="D288" s="25"/>
      <c r="E288" s="25"/>
      <c r="F288" s="25"/>
      <c r="G288" s="13"/>
      <c r="H288" s="13"/>
    </row>
    <row r="289" spans="1:8" ht="12.75">
      <c r="A289" s="1">
        <v>1501</v>
      </c>
      <c r="B289" s="16">
        <v>14.667</v>
      </c>
      <c r="C289" s="5">
        <v>185.36633453144668</v>
      </c>
      <c r="G289" s="13">
        <v>118.13834270870967</v>
      </c>
      <c r="H289" s="13">
        <f>C289/G289*100</f>
        <v>156.90615788347324</v>
      </c>
    </row>
    <row r="290" spans="1:8" ht="12.75">
      <c r="A290" s="1">
        <v>1502</v>
      </c>
      <c r="B290" s="16">
        <v>14.667</v>
      </c>
      <c r="C290" s="5">
        <v>185.36633453144668</v>
      </c>
      <c r="G290" s="13">
        <v>133.57760919302956</v>
      </c>
      <c r="H290" s="13">
        <f>C290/G290*100</f>
        <v>138.7705137494852</v>
      </c>
    </row>
    <row r="291" spans="1:8" ht="12.75">
      <c r="A291" s="1">
        <v>1503</v>
      </c>
      <c r="B291" s="16">
        <v>14.667</v>
      </c>
      <c r="C291" s="5">
        <v>185.36633453144668</v>
      </c>
      <c r="G291" s="13">
        <v>122.30995510140889</v>
      </c>
      <c r="H291" s="13">
        <f>C291/G291*100</f>
        <v>151.55457654919167</v>
      </c>
    </row>
    <row r="292" spans="1:8" ht="12.75">
      <c r="A292" s="1">
        <v>1504</v>
      </c>
      <c r="B292" s="16">
        <v>14.667</v>
      </c>
      <c r="C292" s="5">
        <v>185.36633453144668</v>
      </c>
      <c r="G292" s="13">
        <v>122.05191722144812</v>
      </c>
      <c r="H292" s="13">
        <f>C292/G292*100</f>
        <v>151.87498791610327</v>
      </c>
    </row>
    <row r="293" spans="1:8" ht="12.75">
      <c r="A293" s="1">
        <v>1505</v>
      </c>
      <c r="B293" s="16">
        <v>14.667</v>
      </c>
      <c r="C293" s="5">
        <v>185.36633453144668</v>
      </c>
      <c r="G293" s="13">
        <v>131.16925564672894</v>
      </c>
      <c r="H293" s="13">
        <f>C293/G293*100</f>
        <v>141.31843137898397</v>
      </c>
    </row>
    <row r="294" spans="1:7" ht="12.75">
      <c r="A294" s="1"/>
      <c r="B294" s="16"/>
      <c r="C294" s="5"/>
      <c r="G294" s="13"/>
    </row>
    <row r="295" spans="1:8" ht="12.75">
      <c r="A295" s="1" t="s">
        <v>60</v>
      </c>
      <c r="B295" s="16">
        <v>14.666999999999998</v>
      </c>
      <c r="C295" s="16">
        <v>185.36633453144668</v>
      </c>
      <c r="G295" s="16">
        <v>125.44941597426505</v>
      </c>
      <c r="H295" s="5">
        <f>1/((1/H289+1/H290+1/H291+1/H292+1/H293)/5)</f>
        <v>147.76181546311315</v>
      </c>
    </row>
    <row r="296" spans="1:7" ht="12.75">
      <c r="A296" s="1"/>
      <c r="B296" s="16"/>
      <c r="C296" s="5"/>
      <c r="G296" s="13"/>
    </row>
    <row r="297" spans="1:8" ht="12.75">
      <c r="A297" s="1">
        <v>1506</v>
      </c>
      <c r="B297" s="16">
        <v>14.667</v>
      </c>
      <c r="C297" s="5">
        <v>185.36633453144668</v>
      </c>
      <c r="G297" s="13">
        <v>119.08448160189917</v>
      </c>
      <c r="H297" s="13">
        <f>C297/G297*100</f>
        <v>155.65952174283174</v>
      </c>
    </row>
    <row r="298" spans="1:8" ht="12.75">
      <c r="A298" s="1">
        <v>1507</v>
      </c>
      <c r="B298" s="16">
        <v>14.667</v>
      </c>
      <c r="C298" s="5">
        <v>185.36633453144668</v>
      </c>
      <c r="G298" s="13">
        <v>121.87989196814091</v>
      </c>
      <c r="H298" s="13">
        <f>C298/G298*100</f>
        <v>152.08934922579434</v>
      </c>
    </row>
    <row r="299" spans="1:8" ht="12.75">
      <c r="A299" s="1">
        <v>1508</v>
      </c>
      <c r="B299" s="16">
        <v>14.667</v>
      </c>
      <c r="C299" s="5">
        <v>185.36633453144668</v>
      </c>
      <c r="G299" s="13">
        <v>118.26736164869006</v>
      </c>
      <c r="H299" s="13">
        <f>C299/G299*100</f>
        <v>156.73498752941853</v>
      </c>
    </row>
    <row r="300" spans="1:8" ht="12.75">
      <c r="A300" s="1">
        <v>1509</v>
      </c>
      <c r="B300" s="16">
        <v>13</v>
      </c>
      <c r="C300" s="5">
        <v>164.29824428368494</v>
      </c>
      <c r="G300" s="13">
        <v>105.7955307839191</v>
      </c>
      <c r="H300" s="13">
        <f>C300/G300*100</f>
        <v>155.2979063163396</v>
      </c>
    </row>
    <row r="301" spans="1:8" ht="12.75">
      <c r="A301" s="1">
        <v>1510</v>
      </c>
      <c r="B301" s="16">
        <v>13.65</v>
      </c>
      <c r="C301" s="5">
        <v>172.51315649786918</v>
      </c>
      <c r="G301" s="13">
        <v>108.977997970102</v>
      </c>
      <c r="H301" s="13">
        <f>C301/G301*100</f>
        <v>158.30090450477718</v>
      </c>
    </row>
    <row r="302" spans="1:7" ht="12.75">
      <c r="A302" s="1"/>
      <c r="B302" s="16"/>
      <c r="C302" s="5"/>
      <c r="G302" s="13"/>
    </row>
    <row r="303" spans="1:8" ht="12.75">
      <c r="A303" s="1" t="s">
        <v>61</v>
      </c>
      <c r="B303" s="16">
        <v>14.130199999999999</v>
      </c>
      <c r="C303" s="16">
        <v>178.58208087517883</v>
      </c>
      <c r="G303" s="16">
        <v>114.80105279455024</v>
      </c>
      <c r="H303" s="5">
        <f>1/((1/H297+1/H298+1/H299+1/H300+1/H301)/5)</f>
        <v>155.58934510013802</v>
      </c>
    </row>
    <row r="304" spans="1:7" ht="12.75">
      <c r="A304" s="1"/>
      <c r="B304" s="16"/>
      <c r="C304" s="5"/>
      <c r="G304" s="13"/>
    </row>
    <row r="305" spans="1:8" ht="12.75">
      <c r="A305" s="1">
        <v>1511</v>
      </c>
      <c r="B305" s="16">
        <v>13</v>
      </c>
      <c r="C305" s="5">
        <v>164.29824428368494</v>
      </c>
      <c r="G305" s="13">
        <v>124.20223288778793</v>
      </c>
      <c r="H305" s="13">
        <f>C305/G305*100</f>
        <v>132.28284263787936</v>
      </c>
    </row>
    <row r="306" spans="1:8" ht="12.75">
      <c r="A306" s="1">
        <v>1512</v>
      </c>
      <c r="B306" s="16">
        <v>13</v>
      </c>
      <c r="C306" s="5">
        <v>164.29824428368494</v>
      </c>
      <c r="G306" s="13">
        <v>134.0936849529511</v>
      </c>
      <c r="H306" s="13">
        <f>C306/G306*100</f>
        <v>122.52496778004989</v>
      </c>
    </row>
    <row r="307" spans="1:8" ht="12.75">
      <c r="A307" s="1">
        <v>1513</v>
      </c>
      <c r="B307" s="16">
        <v>13</v>
      </c>
      <c r="C307" s="5">
        <v>164.29824428368494</v>
      </c>
      <c r="G307" s="13">
        <v>148.62981885740828</v>
      </c>
      <c r="H307" s="13">
        <f>C307/G307*100</f>
        <v>110.54191248211676</v>
      </c>
    </row>
    <row r="308" spans="1:8" ht="12.75">
      <c r="A308" s="1">
        <v>1514</v>
      </c>
      <c r="B308" s="16">
        <v>13</v>
      </c>
      <c r="C308" s="5">
        <v>164.29824428368494</v>
      </c>
      <c r="G308" s="13">
        <v>139.12542361218627</v>
      </c>
      <c r="H308" s="13">
        <f>C308/G308*100</f>
        <v>118.09361654967405</v>
      </c>
    </row>
    <row r="309" spans="1:8" ht="12.75">
      <c r="A309" s="1">
        <v>1515</v>
      </c>
      <c r="B309" s="16">
        <v>13</v>
      </c>
      <c r="C309" s="5">
        <v>164.29824428368494</v>
      </c>
      <c r="G309" s="13">
        <v>143.4690612581927</v>
      </c>
      <c r="H309" s="13">
        <f>C309/G309*100</f>
        <v>114.51824026924326</v>
      </c>
    </row>
    <row r="310" spans="1:7" ht="12.75">
      <c r="A310" s="1"/>
      <c r="B310" s="16"/>
      <c r="C310" s="5"/>
      <c r="G310" s="13"/>
    </row>
    <row r="311" spans="1:8" ht="12.75">
      <c r="A311" s="1" t="s">
        <v>62</v>
      </c>
      <c r="B311" s="16">
        <v>13</v>
      </c>
      <c r="C311" s="16">
        <v>164.29824428368494</v>
      </c>
      <c r="G311" s="16">
        <v>137.90404431370524</v>
      </c>
      <c r="H311" s="5">
        <f>1/((1/H305+1/H306+1/H307+1/H308+1/H309)/5)</f>
        <v>119.13954017906677</v>
      </c>
    </row>
    <row r="312" spans="1:7" ht="12.75">
      <c r="A312" s="1"/>
      <c r="B312" s="16"/>
      <c r="C312" s="5"/>
      <c r="G312" s="13"/>
    </row>
    <row r="313" spans="1:8" ht="12.75">
      <c r="A313" s="1">
        <v>1516</v>
      </c>
      <c r="B313" s="16">
        <v>13</v>
      </c>
      <c r="C313" s="5">
        <v>164.29824428368494</v>
      </c>
      <c r="G313" s="13">
        <v>159.51041612908776</v>
      </c>
      <c r="H313" s="13">
        <f>C313/G313*100</f>
        <v>103.00157712003116</v>
      </c>
    </row>
    <row r="314" spans="1:8" ht="12.75">
      <c r="A314" s="1">
        <v>1517</v>
      </c>
      <c r="B314" s="16">
        <v>13.125</v>
      </c>
      <c r="C314" s="5">
        <v>165.87803509410497</v>
      </c>
      <c r="G314" s="13">
        <v>146.565515817722</v>
      </c>
      <c r="H314" s="13">
        <f>C314/G314*100</f>
        <v>113.1767142964251</v>
      </c>
    </row>
    <row r="315" spans="1:8" ht="12.75">
      <c r="A315" s="1">
        <v>1518</v>
      </c>
      <c r="B315" s="16">
        <v>13.125</v>
      </c>
      <c r="C315" s="5">
        <v>165.87803509410497</v>
      </c>
      <c r="G315" s="13">
        <v>142.04985291840845</v>
      </c>
      <c r="H315" s="13">
        <f>C315/G315*100</f>
        <v>116.77452083627509</v>
      </c>
    </row>
    <row r="316" spans="1:8" ht="12.75">
      <c r="A316" s="1">
        <v>1519</v>
      </c>
      <c r="B316" s="16">
        <v>13.2</v>
      </c>
      <c r="C316" s="5">
        <v>166.825909580357</v>
      </c>
      <c r="G316" s="13">
        <v>145.36133904457176</v>
      </c>
      <c r="H316" s="13">
        <f>C316/G316*100</f>
        <v>114.76635443568912</v>
      </c>
    </row>
    <row r="317" spans="1:8" ht="12.75">
      <c r="A317" s="1">
        <v>1520</v>
      </c>
      <c r="B317" s="16">
        <v>13.2</v>
      </c>
      <c r="C317" s="5">
        <v>166.825909580357</v>
      </c>
      <c r="G317" s="13">
        <v>157.83316990934267</v>
      </c>
      <c r="H317" s="13">
        <f>C317/G317*100</f>
        <v>105.69762343123416</v>
      </c>
    </row>
    <row r="318" spans="1:7" ht="12.75">
      <c r="A318" s="1"/>
      <c r="B318" s="16"/>
      <c r="C318" s="5"/>
      <c r="G318" s="13"/>
    </row>
    <row r="319" spans="1:8" ht="12.75">
      <c r="A319" s="1" t="s">
        <v>63</v>
      </c>
      <c r="B319" s="16">
        <v>13.13</v>
      </c>
      <c r="C319" s="16">
        <v>165.94122672652176</v>
      </c>
      <c r="G319" s="16">
        <v>150.26405876382654</v>
      </c>
      <c r="H319" s="5">
        <f>1/((1/H313+1/H314+1/H315+1/H316+1/H317)/5)</f>
        <v>110.4187934030127</v>
      </c>
    </row>
    <row r="320" spans="1:7" ht="12.75">
      <c r="A320" s="1"/>
      <c r="B320" s="16"/>
      <c r="C320" s="5"/>
      <c r="G320" s="13"/>
    </row>
    <row r="321" spans="1:8" ht="12.75">
      <c r="A321" s="1">
        <v>1521</v>
      </c>
      <c r="B321" s="19">
        <v>13.15</v>
      </c>
      <c r="C321" s="5">
        <v>166.193993256189</v>
      </c>
      <c r="G321" s="13">
        <v>210.94596686793622</v>
      </c>
      <c r="H321" s="13">
        <f>C321/G321*100</f>
        <v>78.78510109664035</v>
      </c>
    </row>
    <row r="322" spans="1:8" ht="12.75">
      <c r="A322" s="1">
        <v>1522</v>
      </c>
      <c r="B322" s="19">
        <v>13.125</v>
      </c>
      <c r="C322" s="5">
        <v>165.87803509410497</v>
      </c>
      <c r="G322" s="13">
        <v>166.2624073213948</v>
      </c>
      <c r="H322" s="13">
        <f>C322/G322*100</f>
        <v>99.76881591366183</v>
      </c>
    </row>
    <row r="323" spans="1:8" ht="12.75">
      <c r="A323" s="1">
        <v>1523</v>
      </c>
      <c r="B323" s="19">
        <v>13.2</v>
      </c>
      <c r="C323" s="5">
        <v>166.825909580357</v>
      </c>
      <c r="G323" s="13">
        <v>154.2206395898918</v>
      </c>
      <c r="H323" s="13">
        <f>C323/G323*100</f>
        <v>108.1735298362045</v>
      </c>
    </row>
    <row r="324" spans="1:8" ht="12.75">
      <c r="A324" s="1">
        <v>1524</v>
      </c>
      <c r="B324" s="13">
        <v>13.283333333333335</v>
      </c>
      <c r="C324" s="5">
        <v>167.8791034539704</v>
      </c>
      <c r="G324" s="13">
        <v>204.2799883022828</v>
      </c>
      <c r="H324" s="13">
        <f>C324/G324*100</f>
        <v>82.18088558217055</v>
      </c>
    </row>
    <row r="325" spans="1:8" ht="12.75">
      <c r="A325" s="1">
        <v>1525</v>
      </c>
      <c r="B325" s="13">
        <v>13.366666666666669</v>
      </c>
      <c r="C325" s="5">
        <v>168.93229732758377</v>
      </c>
      <c r="G325" s="13">
        <v>163.9830727150746</v>
      </c>
      <c r="H325" s="13">
        <f>C325/G325*100</f>
        <v>103.01813140256775</v>
      </c>
    </row>
    <row r="326" spans="1:7" ht="12.75">
      <c r="A326" s="1"/>
      <c r="B326" s="13"/>
      <c r="C326" s="5"/>
      <c r="G326" s="13"/>
    </row>
    <row r="327" spans="1:8" ht="12.75">
      <c r="A327" s="1" t="s">
        <v>64</v>
      </c>
      <c r="B327" s="16">
        <v>13.225000000000003</v>
      </c>
      <c r="C327" s="16">
        <v>167.14186774244104</v>
      </c>
      <c r="G327" s="16">
        <v>179.93841495931605</v>
      </c>
      <c r="H327" s="5">
        <f>1/((1/H321+1/H322+1/H323+1/H324+1/H325)/5)</f>
        <v>92.8752745174643</v>
      </c>
    </row>
    <row r="328" spans="1:7" ht="12.75">
      <c r="A328" s="1"/>
      <c r="B328" s="13"/>
      <c r="C328" s="5"/>
      <c r="G328" s="13"/>
    </row>
    <row r="329" spans="1:8" ht="12.75">
      <c r="A329" s="1">
        <v>1526</v>
      </c>
      <c r="B329" s="13">
        <v>13.450000000000003</v>
      </c>
      <c r="C329" s="5">
        <v>169.98549120119714</v>
      </c>
      <c r="G329" s="13">
        <v>175.59477731330958</v>
      </c>
      <c r="H329" s="13">
        <f>C329/G329*100</f>
        <v>96.80555071287574</v>
      </c>
    </row>
    <row r="330" spans="1:8" ht="12.75">
      <c r="A330" s="1">
        <v>1527</v>
      </c>
      <c r="B330" s="13">
        <v>13.533333333333337</v>
      </c>
      <c r="C330" s="5">
        <v>171.0386850748105</v>
      </c>
      <c r="G330" s="13">
        <v>173.0574048270286</v>
      </c>
      <c r="H330" s="13">
        <f>C330/G330*100</f>
        <v>98.83349703860647</v>
      </c>
    </row>
    <row r="331" spans="1:8" ht="12.75">
      <c r="A331" s="1">
        <v>1528</v>
      </c>
      <c r="B331" s="13">
        <v>13.61666666666667</v>
      </c>
      <c r="C331" s="5">
        <v>172.09187894842387</v>
      </c>
      <c r="G331" s="13">
        <v>175.59477731330958</v>
      </c>
      <c r="H331" s="13">
        <f>C331/G331*100</f>
        <v>98.0051238319944</v>
      </c>
    </row>
    <row r="332" spans="1:8" ht="12.75">
      <c r="A332" s="1">
        <v>1529</v>
      </c>
      <c r="B332" s="19">
        <v>13.7</v>
      </c>
      <c r="C332" s="5">
        <v>173.1450728220372</v>
      </c>
      <c r="G332" s="13">
        <v>173.35844902031621</v>
      </c>
      <c r="H332" s="13">
        <f>C332/G332*100</f>
        <v>99.87691618176972</v>
      </c>
    </row>
    <row r="333" spans="1:8" ht="12.75">
      <c r="A333" s="1">
        <v>1530</v>
      </c>
      <c r="B333" s="13">
        <v>13.675</v>
      </c>
      <c r="C333" s="5">
        <v>172.82911465995318</v>
      </c>
      <c r="G333" s="13">
        <v>194.99062462369477</v>
      </c>
      <c r="H333" s="13">
        <f>C333/G333*100</f>
        <v>88.63457665900077</v>
      </c>
    </row>
    <row r="334" spans="1:7" ht="12.75">
      <c r="A334" s="1"/>
      <c r="B334" s="13"/>
      <c r="C334" s="5"/>
      <c r="G334" s="13"/>
    </row>
    <row r="335" spans="1:8" ht="12.75">
      <c r="A335" s="1" t="s">
        <v>65</v>
      </c>
      <c r="B335" s="16">
        <v>13.595000000000002</v>
      </c>
      <c r="C335" s="16">
        <v>171.81804854128436</v>
      </c>
      <c r="G335" s="16">
        <v>178.51920661953176</v>
      </c>
      <c r="H335" s="5">
        <f>1/((1/H329+1/H330+1/H331+1/H332+1/H333)/5)</f>
        <v>96.25349870217144</v>
      </c>
    </row>
    <row r="336" spans="1:7" ht="12.75">
      <c r="A336" s="1"/>
      <c r="B336" s="13"/>
      <c r="C336" s="5"/>
      <c r="G336" s="13"/>
    </row>
    <row r="337" spans="1:8" ht="12.75">
      <c r="A337" s="1">
        <v>1531</v>
      </c>
      <c r="B337" s="13">
        <v>13.65</v>
      </c>
      <c r="C337" s="5">
        <v>172.51315649786918</v>
      </c>
      <c r="G337" s="13">
        <v>210.42989110801466</v>
      </c>
      <c r="H337" s="13">
        <f>C337/G337*100</f>
        <v>81.98129818416213</v>
      </c>
    </row>
    <row r="338" spans="1:8" ht="12.75">
      <c r="A338" s="1">
        <v>1532</v>
      </c>
      <c r="B338" s="13">
        <v>13.625</v>
      </c>
      <c r="C338" s="5">
        <v>172.19719833578517</v>
      </c>
      <c r="G338" s="13">
        <v>174.6056321067933</v>
      </c>
      <c r="H338" s="13">
        <f>C338/G338*100</f>
        <v>98.62064370894115</v>
      </c>
    </row>
    <row r="339" spans="1:8" ht="12.75">
      <c r="A339" s="1">
        <v>1533</v>
      </c>
      <c r="B339" s="5">
        <v>13.6</v>
      </c>
      <c r="C339" s="5">
        <v>171.88124017370114</v>
      </c>
      <c r="G339" s="13">
        <v>153.1454817567219</v>
      </c>
      <c r="H339" s="13">
        <f>C339/G339*100</f>
        <v>112.23396093835912</v>
      </c>
    </row>
    <row r="340" spans="1:8" ht="12.75">
      <c r="A340" s="1">
        <v>1534</v>
      </c>
      <c r="B340" s="5">
        <v>13.85</v>
      </c>
      <c r="C340" s="5">
        <v>175.04082179454124</v>
      </c>
      <c r="G340" s="13">
        <v>158.43525829591783</v>
      </c>
      <c r="H340" s="13">
        <f>C340/G340*100</f>
        <v>110.48097732615068</v>
      </c>
    </row>
    <row r="341" spans="1:8" ht="12.75">
      <c r="A341" s="1">
        <v>1535</v>
      </c>
      <c r="B341" s="5">
        <v>14.15</v>
      </c>
      <c r="C341" s="5">
        <v>178.83231973954935</v>
      </c>
      <c r="G341" s="13">
        <v>173.35844902031621</v>
      </c>
      <c r="H341" s="13">
        <f>C341/G341*100</f>
        <v>103.15754481547745</v>
      </c>
    </row>
    <row r="342" spans="1:7" ht="12.75">
      <c r="A342" s="1"/>
      <c r="B342" s="5"/>
      <c r="C342" s="5"/>
      <c r="G342" s="13"/>
    </row>
    <row r="343" spans="1:8" ht="12.75">
      <c r="A343" s="1" t="s">
        <v>66</v>
      </c>
      <c r="B343" s="16">
        <v>13.775</v>
      </c>
      <c r="C343" s="16">
        <v>174.0929473082892</v>
      </c>
      <c r="G343" s="16">
        <v>173.99494245755278</v>
      </c>
      <c r="H343" s="5">
        <f>1/((1/H337+1/H338+1/H339+1/H340+1/H341)/5)</f>
        <v>100.01406143214665</v>
      </c>
    </row>
    <row r="344" spans="1:7" ht="12.75">
      <c r="A344" s="1"/>
      <c r="B344" s="5"/>
      <c r="C344" s="5"/>
      <c r="G344" s="13"/>
    </row>
    <row r="345" spans="1:8" ht="12.75">
      <c r="A345" s="1">
        <v>1536</v>
      </c>
      <c r="B345" s="5">
        <v>14.25</v>
      </c>
      <c r="C345" s="5">
        <v>180.0961523878854</v>
      </c>
      <c r="G345" s="13">
        <v>191.89417006416545</v>
      </c>
      <c r="H345" s="13">
        <f>C345/G345*100</f>
        <v>93.851810259616</v>
      </c>
    </row>
    <row r="346" spans="1:8" ht="12.75">
      <c r="A346" s="1">
        <v>1537</v>
      </c>
      <c r="B346" s="5">
        <v>14.5</v>
      </c>
      <c r="C346" s="5">
        <v>183.2557340087255</v>
      </c>
      <c r="G346" s="13">
        <v>164.06908534172817</v>
      </c>
      <c r="H346" s="13">
        <f>C346/G346*100</f>
        <v>111.69424978937062</v>
      </c>
    </row>
    <row r="347" spans="1:8" ht="12.75">
      <c r="A347" s="1">
        <v>1538</v>
      </c>
      <c r="B347" s="5">
        <v>14.5</v>
      </c>
      <c r="C347" s="5">
        <v>183.2557340087255</v>
      </c>
      <c r="G347" s="13">
        <v>190.64698697768833</v>
      </c>
      <c r="H347" s="13">
        <f>C347/G347*100</f>
        <v>96.12306856450459</v>
      </c>
    </row>
    <row r="348" spans="1:8" ht="12.75">
      <c r="A348" s="1">
        <v>1539</v>
      </c>
      <c r="B348" s="5">
        <v>15</v>
      </c>
      <c r="C348" s="5">
        <v>189.57489725040568</v>
      </c>
      <c r="G348" s="13">
        <v>193.78644785054448</v>
      </c>
      <c r="H348" s="13">
        <f>C348/G348*100</f>
        <v>97.82670530016273</v>
      </c>
    </row>
    <row r="349" spans="1:8" ht="12.75">
      <c r="A349" s="1">
        <v>1540</v>
      </c>
      <c r="B349" s="5">
        <v>11.5</v>
      </c>
      <c r="C349" s="5">
        <v>145.34075455864436</v>
      </c>
      <c r="G349" s="13">
        <v>187.8085702981198</v>
      </c>
      <c r="H349" s="13">
        <f>C349/G349*100</f>
        <v>77.38771150216216</v>
      </c>
    </row>
    <row r="350" spans="1:7" ht="12.75">
      <c r="A350" s="1"/>
      <c r="B350" s="5"/>
      <c r="C350" s="5"/>
      <c r="G350" s="13"/>
    </row>
    <row r="351" spans="1:8" ht="12.75">
      <c r="A351" s="1" t="s">
        <v>67</v>
      </c>
      <c r="B351" s="16">
        <v>13.95</v>
      </c>
      <c r="C351" s="16">
        <v>176.30465444287728</v>
      </c>
      <c r="G351" s="16">
        <v>185.64105210644925</v>
      </c>
      <c r="H351" s="5">
        <f>1/((1/H345+1/H346+1/H347+1/H348+1/H349)/5)</f>
        <v>94.06356622675816</v>
      </c>
    </row>
    <row r="352" spans="1:7" ht="12.75">
      <c r="A352" s="1"/>
      <c r="B352" s="5"/>
      <c r="C352" s="5"/>
      <c r="G352" s="13"/>
    </row>
    <row r="353" spans="1:8" ht="12.75">
      <c r="A353" s="1">
        <v>1541</v>
      </c>
      <c r="B353" s="5">
        <v>12</v>
      </c>
      <c r="C353" s="5">
        <v>151.65991780032456</v>
      </c>
      <c r="G353" s="13">
        <v>179.3363265727409</v>
      </c>
      <c r="H353" s="13">
        <f>C353/G353*100</f>
        <v>84.5673158911335</v>
      </c>
    </row>
    <row r="354" spans="1:8" ht="12.75">
      <c r="A354" s="1">
        <v>1542</v>
      </c>
      <c r="B354" s="5">
        <v>14.6</v>
      </c>
      <c r="C354" s="5">
        <v>184.51956665706152</v>
      </c>
      <c r="G354" s="13">
        <v>189.39980389121123</v>
      </c>
      <c r="H354" s="13">
        <f>C354/G354*100</f>
        <v>97.42331452626378</v>
      </c>
    </row>
    <row r="355" spans="1:8" ht="12.75">
      <c r="A355" s="1">
        <v>1543</v>
      </c>
      <c r="B355" s="5">
        <v>14</v>
      </c>
      <c r="C355" s="5">
        <v>176.9365707670453</v>
      </c>
      <c r="G355" s="13">
        <v>209.1397017082108</v>
      </c>
      <c r="H355" s="13">
        <f>C355/G355*100</f>
        <v>84.60209578662644</v>
      </c>
    </row>
    <row r="356" spans="1:8" ht="12.75">
      <c r="A356" s="1">
        <v>1544</v>
      </c>
      <c r="B356" s="5">
        <v>14</v>
      </c>
      <c r="C356" s="5">
        <v>176.9365707670453</v>
      </c>
      <c r="G356" s="13">
        <v>226.47124597890974</v>
      </c>
      <c r="H356" s="13">
        <f>C356/G356*100</f>
        <v>78.12760953482044</v>
      </c>
    </row>
    <row r="357" spans="1:8" ht="12.75">
      <c r="A357" s="1">
        <v>1545</v>
      </c>
      <c r="B357" s="5">
        <v>14.5</v>
      </c>
      <c r="C357" s="5">
        <v>183.2557340087255</v>
      </c>
      <c r="G357" s="13">
        <v>237.3518432505892</v>
      </c>
      <c r="H357" s="13">
        <f>C357/G357*100</f>
        <v>77.20847308324858</v>
      </c>
    </row>
    <row r="358" spans="1:7" ht="12.75">
      <c r="A358" s="1"/>
      <c r="B358" s="5"/>
      <c r="C358" s="5"/>
      <c r="G358" s="13"/>
    </row>
    <row r="359" spans="1:8" ht="12.75">
      <c r="A359" s="1" t="s">
        <v>71</v>
      </c>
      <c r="B359" s="16">
        <v>13.819999999999999</v>
      </c>
      <c r="C359" s="16">
        <v>174.66167200004045</v>
      </c>
      <c r="G359" s="16">
        <v>208.33978428033237</v>
      </c>
      <c r="H359" s="5">
        <f>1/((1/H353+1/H354+1/H355+1/H356+1/H357)/5)</f>
        <v>83.80692658917602</v>
      </c>
    </row>
    <row r="360" spans="1:7" ht="12.75">
      <c r="A360" s="1"/>
      <c r="B360" s="5"/>
      <c r="C360" s="5"/>
      <c r="G360" s="13"/>
    </row>
    <row r="361" spans="1:8" ht="12.75">
      <c r="A361" s="1">
        <v>1546</v>
      </c>
      <c r="B361" s="5">
        <v>16.5</v>
      </c>
      <c r="C361" s="5">
        <v>208.53238697544626</v>
      </c>
      <c r="G361" s="13">
        <v>184.0670210386885</v>
      </c>
      <c r="H361" s="13">
        <f>C361/G361*100</f>
        <v>113.29155315205296</v>
      </c>
    </row>
    <row r="362" spans="1:8" ht="12.75">
      <c r="A362" s="1">
        <v>1547</v>
      </c>
      <c r="B362" s="5">
        <v>16</v>
      </c>
      <c r="C362" s="5">
        <v>202.21322373376606</v>
      </c>
      <c r="G362" s="13">
        <v>170.649051280728</v>
      </c>
      <c r="H362" s="13">
        <f>C362/G362*100</f>
        <v>118.49654142003583</v>
      </c>
    </row>
    <row r="363" spans="1:8" ht="12.75">
      <c r="A363" s="1">
        <v>1548</v>
      </c>
      <c r="B363" s="5">
        <v>17</v>
      </c>
      <c r="C363" s="5">
        <v>214.85155021712643</v>
      </c>
      <c r="G363" s="13">
        <v>196.62486453011303</v>
      </c>
      <c r="H363" s="13">
        <f>C363/G363*100</f>
        <v>109.26977660255272</v>
      </c>
    </row>
    <row r="364" spans="1:8" ht="12.75">
      <c r="A364" s="1">
        <v>1549</v>
      </c>
      <c r="B364" s="5">
        <v>17</v>
      </c>
      <c r="C364" s="5">
        <v>214.85155021712643</v>
      </c>
      <c r="G364" s="13">
        <v>232.535136157988</v>
      </c>
      <c r="H364" s="13">
        <f>C364/G364*100</f>
        <v>92.39530583075107</v>
      </c>
    </row>
    <row r="365" spans="1:8" ht="12.75">
      <c r="A365" s="1">
        <v>1550</v>
      </c>
      <c r="B365" s="5">
        <v>18</v>
      </c>
      <c r="C365" s="5">
        <v>227.48987670048683</v>
      </c>
      <c r="G365" s="13">
        <v>213.22530147425644</v>
      </c>
      <c r="H365" s="13">
        <f>C365/G365*100</f>
        <v>106.68990740198466</v>
      </c>
    </row>
    <row r="366" spans="1:7" ht="12.75">
      <c r="A366" s="1"/>
      <c r="B366" s="5"/>
      <c r="C366" s="5"/>
      <c r="G366" s="13"/>
    </row>
    <row r="367" spans="1:8" ht="12.75">
      <c r="A367" s="1" t="s">
        <v>73</v>
      </c>
      <c r="B367" s="16">
        <v>16.9</v>
      </c>
      <c r="C367" s="16">
        <v>213.58771756879042</v>
      </c>
      <c r="G367" s="16">
        <v>199.42027489635478</v>
      </c>
      <c r="H367" s="5">
        <f>1/((1/H361+1/H362+1/H363+1/H364+1/H365)/5)</f>
        <v>107.26499789640891</v>
      </c>
    </row>
    <row r="368" spans="1:7" ht="12.75">
      <c r="A368" s="1"/>
      <c r="B368" s="5"/>
      <c r="C368" s="5"/>
      <c r="G368" s="13"/>
    </row>
    <row r="369" spans="1:8" ht="12.75">
      <c r="A369" s="1">
        <v>1551</v>
      </c>
      <c r="B369" s="5">
        <v>17.5</v>
      </c>
      <c r="C369" s="5">
        <v>221.17071345880666</v>
      </c>
      <c r="G369" s="13">
        <v>252.70509710825553</v>
      </c>
      <c r="H369" s="13">
        <f>C369/G369*100</f>
        <v>87.52127123263368</v>
      </c>
    </row>
    <row r="370" spans="1:8" ht="12.75">
      <c r="A370" s="1">
        <v>1552</v>
      </c>
      <c r="B370" s="5">
        <v>21</v>
      </c>
      <c r="C370" s="5">
        <v>265.404856150568</v>
      </c>
      <c r="G370" s="13">
        <v>255.50050747449723</v>
      </c>
      <c r="H370" s="13">
        <f>C370/G370*100</f>
        <v>103.87644970805366</v>
      </c>
    </row>
    <row r="371" spans="1:8" ht="12.75">
      <c r="A371" s="1">
        <v>1553</v>
      </c>
      <c r="B371" s="5">
        <v>21</v>
      </c>
      <c r="C371" s="5">
        <v>265.404856150568</v>
      </c>
      <c r="G371" s="13">
        <v>270.89676764549034</v>
      </c>
      <c r="H371" s="13">
        <f>C371/G371*100</f>
        <v>97.97269212820237</v>
      </c>
    </row>
    <row r="372" spans="1:8" ht="12.75">
      <c r="A372" s="1">
        <v>1554</v>
      </c>
      <c r="B372" s="5">
        <v>21</v>
      </c>
      <c r="C372" s="5">
        <v>265.404856150568</v>
      </c>
      <c r="G372" s="13">
        <v>239.8032031102166</v>
      </c>
      <c r="H372" s="13">
        <f>C372/G372*100</f>
        <v>110.67610970508368</v>
      </c>
    </row>
    <row r="373" spans="1:8" ht="12.75">
      <c r="A373" s="1">
        <v>1555</v>
      </c>
      <c r="B373" s="5">
        <v>21</v>
      </c>
      <c r="C373" s="5">
        <v>265.404856150568</v>
      </c>
      <c r="G373" s="13">
        <v>283.6696427035489</v>
      </c>
      <c r="H373" s="13">
        <f>C373/G373*100</f>
        <v>93.56124737955528</v>
      </c>
    </row>
    <row r="374" spans="1:7" ht="12.75">
      <c r="A374" s="1"/>
      <c r="B374" s="5"/>
      <c r="C374" s="5"/>
      <c r="G374" s="13"/>
    </row>
    <row r="375" spans="1:8" ht="12.75">
      <c r="A375" s="1" t="s">
        <v>74</v>
      </c>
      <c r="B375" s="16">
        <v>20.3</v>
      </c>
      <c r="C375" s="16">
        <v>256.5580276122157</v>
      </c>
      <c r="G375" s="16">
        <v>260.5150436084017</v>
      </c>
      <c r="H375" s="5">
        <f>1/((1/H369+1/H370+1/H371+1/H372+1/H373)/5)</f>
        <v>98.07171357578801</v>
      </c>
    </row>
    <row r="376" spans="1:7" ht="12.75">
      <c r="A376" s="1"/>
      <c r="B376" s="5"/>
      <c r="C376" s="5"/>
      <c r="G376" s="13"/>
    </row>
    <row r="377" spans="1:8" ht="12.75">
      <c r="A377" s="1">
        <v>1556</v>
      </c>
      <c r="B377" s="5">
        <v>21</v>
      </c>
      <c r="C377" s="5">
        <v>265.404856150568</v>
      </c>
      <c r="G377" s="13">
        <v>390.88438182725224</v>
      </c>
      <c r="H377" s="13">
        <f>C377/G377*100</f>
        <v>67.89855734575274</v>
      </c>
    </row>
    <row r="378" spans="1:8" ht="12.75">
      <c r="A378" s="1">
        <v>1557</v>
      </c>
      <c r="B378" s="5">
        <v>21</v>
      </c>
      <c r="C378" s="5">
        <v>265.404856150568</v>
      </c>
      <c r="G378" s="13">
        <v>263.06961862001344</v>
      </c>
      <c r="H378" s="13">
        <f>C378/G378*100</f>
        <v>100.88768803589123</v>
      </c>
    </row>
    <row r="379" spans="1:8" ht="12.75">
      <c r="A379" s="1">
        <v>1558</v>
      </c>
      <c r="B379" s="5">
        <v>20</v>
      </c>
      <c r="C379" s="5">
        <v>252.76652966720755</v>
      </c>
      <c r="G379" s="13">
        <v>283.6266363902221</v>
      </c>
      <c r="H379" s="13">
        <f>C379/G379*100</f>
        <v>89.11946102249851</v>
      </c>
    </row>
    <row r="380" spans="1:8" ht="12.75">
      <c r="A380" s="1">
        <v>1559</v>
      </c>
      <c r="B380" s="5">
        <v>21</v>
      </c>
      <c r="C380" s="5">
        <v>265.404856150568</v>
      </c>
      <c r="G380" s="13">
        <v>293.6471073953657</v>
      </c>
      <c r="H380" s="13">
        <f>C380/G380*100</f>
        <v>90.38224776150359</v>
      </c>
    </row>
    <row r="381" spans="1:8" ht="12.75">
      <c r="A381" s="1">
        <v>1560</v>
      </c>
      <c r="B381" s="5">
        <v>21.666666666666664</v>
      </c>
      <c r="C381" s="5">
        <v>273.83040713947486</v>
      </c>
      <c r="G381" s="13">
        <v>272.35898229860146</v>
      </c>
      <c r="H381" s="13">
        <f>C381/G381*100</f>
        <v>100.54025199699865</v>
      </c>
    </row>
    <row r="382" spans="1:7" ht="12.75">
      <c r="A382" s="1"/>
      <c r="B382" s="5"/>
      <c r="C382" s="5"/>
      <c r="G382" s="13"/>
    </row>
    <row r="383" spans="1:8" ht="12.75">
      <c r="A383" s="1" t="s">
        <v>75</v>
      </c>
      <c r="B383" s="16">
        <v>20.93333333333333</v>
      </c>
      <c r="C383" s="16">
        <v>264.5623010516773</v>
      </c>
      <c r="G383" s="16">
        <v>300.71734530629095</v>
      </c>
      <c r="H383" s="5">
        <f>1/((1/H377+1/H378+1/H379+1/H380+1/H381)/5)</f>
        <v>87.91804840361266</v>
      </c>
    </row>
    <row r="384" spans="1:7" ht="12.75">
      <c r="A384" s="1"/>
      <c r="B384" s="5"/>
      <c r="C384" s="5"/>
      <c r="G384" s="13"/>
    </row>
    <row r="385" spans="1:8" ht="12.75">
      <c r="A385" s="1">
        <v>1561</v>
      </c>
      <c r="B385" s="5">
        <v>22.75</v>
      </c>
      <c r="C385" s="5">
        <v>287.5219274964486</v>
      </c>
      <c r="G385" s="13">
        <v>272.9180643718498</v>
      </c>
      <c r="H385" s="13">
        <f>C385/G385*100</f>
        <v>105.35100641220329</v>
      </c>
    </row>
    <row r="386" spans="1:8" ht="12.75">
      <c r="A386" s="1">
        <v>1562</v>
      </c>
      <c r="B386" s="5">
        <v>26.5</v>
      </c>
      <c r="C386" s="5">
        <v>334.9156518090501</v>
      </c>
      <c r="G386" s="13">
        <v>335.14819975572414</v>
      </c>
      <c r="H386" s="13">
        <f>C386/G386*100</f>
        <v>99.93061339823888</v>
      </c>
    </row>
    <row r="387" spans="1:8" ht="12.75">
      <c r="A387" s="1">
        <v>1563</v>
      </c>
      <c r="B387" s="5">
        <v>27</v>
      </c>
      <c r="C387" s="5">
        <v>341.2348150507302</v>
      </c>
      <c r="G387" s="13">
        <v>288.099292976209</v>
      </c>
      <c r="H387" s="13">
        <f>C387/G387*100</f>
        <v>118.44347534685173</v>
      </c>
    </row>
    <row r="388" spans="1:8" ht="12.75">
      <c r="A388" s="1">
        <v>1564</v>
      </c>
      <c r="B388" s="5">
        <v>27</v>
      </c>
      <c r="C388" s="5">
        <v>341.2348150507302</v>
      </c>
      <c r="G388" s="13">
        <v>287.11014776969256</v>
      </c>
      <c r="H388" s="13">
        <f>C388/G388*100</f>
        <v>118.85153405460755</v>
      </c>
    </row>
    <row r="389" spans="1:8" ht="12.75">
      <c r="A389" s="1">
        <v>1565</v>
      </c>
      <c r="B389" s="5">
        <v>27</v>
      </c>
      <c r="C389" s="5">
        <v>341.2348150507302</v>
      </c>
      <c r="G389" s="13">
        <v>386.4117252412655</v>
      </c>
      <c r="H389" s="13">
        <f>C389/G389*100</f>
        <v>88.3086078295559</v>
      </c>
    </row>
    <row r="390" spans="1:7" ht="12.75">
      <c r="A390" s="1"/>
      <c r="B390" s="5"/>
      <c r="C390" s="5"/>
      <c r="G390" s="13"/>
    </row>
    <row r="391" spans="1:8" ht="12.75">
      <c r="A391" s="1" t="s">
        <v>76</v>
      </c>
      <c r="B391" s="16">
        <v>26.05</v>
      </c>
      <c r="C391" s="16">
        <v>329.22840489153793</v>
      </c>
      <c r="G391" s="16">
        <v>313.9374860229482</v>
      </c>
      <c r="H391" s="5">
        <f>1/((1/H385+1/H386+1/H387+1/H388+1/H389)/5)</f>
        <v>104.86654034192448</v>
      </c>
    </row>
    <row r="392" spans="1:7" ht="12.75">
      <c r="A392" s="1"/>
      <c r="B392" s="5"/>
      <c r="C392" s="5"/>
      <c r="G392" s="13"/>
    </row>
    <row r="393" spans="1:8" ht="12.75">
      <c r="A393" s="1">
        <v>1566</v>
      </c>
      <c r="B393" s="5">
        <v>28</v>
      </c>
      <c r="C393" s="5">
        <v>353.8731415340906</v>
      </c>
      <c r="G393" s="13">
        <v>311.70975899262015</v>
      </c>
      <c r="H393" s="13">
        <f>C393/G393*100</f>
        <v>113.52648780639194</v>
      </c>
    </row>
    <row r="394" spans="1:8" ht="12.75">
      <c r="A394" s="1">
        <v>1567</v>
      </c>
      <c r="B394" s="5">
        <v>28</v>
      </c>
      <c r="C394" s="5">
        <v>353.8731415340906</v>
      </c>
      <c r="G394" s="13">
        <v>302.50640794068573</v>
      </c>
      <c r="H394" s="13">
        <f>C394/G394*100</f>
        <v>116.98037867795405</v>
      </c>
    </row>
    <row r="395" spans="1:8" ht="12.75">
      <c r="A395" s="1">
        <v>1568</v>
      </c>
      <c r="B395" s="5">
        <v>28</v>
      </c>
      <c r="C395" s="5">
        <v>353.8731415340906</v>
      </c>
      <c r="G395" s="13">
        <v>314.1611188522475</v>
      </c>
      <c r="H395" s="13">
        <f>C395/G395*100</f>
        <v>112.64065484198889</v>
      </c>
    </row>
    <row r="396" spans="1:8" ht="12.75">
      <c r="A396" s="1">
        <v>1569</v>
      </c>
      <c r="B396" s="5">
        <v>28</v>
      </c>
      <c r="C396" s="5">
        <v>353.8731415340906</v>
      </c>
      <c r="G396" s="13">
        <v>322.03127419105124</v>
      </c>
      <c r="H396" s="13">
        <f>C396/G396*100</f>
        <v>109.88781832541785</v>
      </c>
    </row>
    <row r="397" spans="1:8" ht="12.75">
      <c r="A397" s="1">
        <v>1570</v>
      </c>
      <c r="B397" s="5">
        <v>28</v>
      </c>
      <c r="C397" s="5">
        <v>353.8731415340906</v>
      </c>
      <c r="G397" s="13">
        <v>341.0400646814952</v>
      </c>
      <c r="H397" s="13">
        <f>C397/G397*100</f>
        <v>103.76292353350934</v>
      </c>
    </row>
    <row r="398" spans="1:3" ht="12.75">
      <c r="A398" s="1"/>
      <c r="B398" s="16"/>
      <c r="C398" s="16"/>
    </row>
    <row r="399" spans="1:8" ht="12.75">
      <c r="A399" s="1" t="s">
        <v>77</v>
      </c>
      <c r="B399" s="16">
        <v>28</v>
      </c>
      <c r="C399" s="16">
        <v>353.8731415340906</v>
      </c>
      <c r="G399" s="16">
        <v>318.2897249316199</v>
      </c>
      <c r="H399" s="5">
        <f>1/((1/H393+1/H394+1/H395+1/H396+1/H397)/5)</f>
        <v>111.17956811521806</v>
      </c>
    </row>
    <row r="400" spans="1:3" ht="12.75">
      <c r="A400" s="1"/>
      <c r="B400" s="16"/>
      <c r="C400" s="16"/>
    </row>
    <row r="401" spans="1:3" ht="12.75">
      <c r="A401" s="1"/>
      <c r="B401" s="16"/>
      <c r="C401" s="16"/>
    </row>
    <row r="402" spans="1:3" ht="12.75">
      <c r="A402" s="1"/>
      <c r="B402" s="16"/>
      <c r="C402" s="16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0"/>
  </sheetPr>
  <dimension ref="A1:H10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1" max="1" width="7.8515625" style="0" customWidth="1"/>
    <col min="2" max="2" width="15.28125" style="0" customWidth="1"/>
    <col min="3" max="4" width="13.421875" style="0" customWidth="1"/>
    <col min="5" max="5" width="16.7109375" style="0" customWidth="1"/>
    <col min="6" max="6" width="13.421875" style="0" customWidth="1"/>
    <col min="7" max="7" width="16.7109375" style="0" customWidth="1"/>
  </cols>
  <sheetData>
    <row r="1" spans="1:5" ht="12.75">
      <c r="A1" s="2" t="s">
        <v>139</v>
      </c>
      <c r="C1" s="2" t="s">
        <v>195</v>
      </c>
      <c r="D1" s="2"/>
      <c r="E1" s="2"/>
    </row>
    <row r="2" spans="1:5" ht="12.75">
      <c r="C2" s="17" t="s">
        <v>106</v>
      </c>
      <c r="D2" s="2"/>
      <c r="E2" s="2"/>
    </row>
    <row r="3" spans="1:5" ht="12.75">
      <c r="A3" s="1"/>
      <c r="B3" s="16"/>
      <c r="C3" s="20" t="s">
        <v>214</v>
      </c>
      <c r="D3" s="2"/>
      <c r="E3" s="2"/>
    </row>
    <row r="4" spans="1:5" ht="12.75">
      <c r="A4" s="1"/>
      <c r="B4" s="16"/>
      <c r="C4" s="20" t="s">
        <v>157</v>
      </c>
      <c r="D4" s="2"/>
      <c r="E4" s="2"/>
    </row>
    <row r="5" spans="1:2" ht="12.75">
      <c r="A5" s="1"/>
      <c r="B5" s="16"/>
    </row>
    <row r="7" spans="1:7" ht="12.75">
      <c r="A7" s="1"/>
      <c r="B7" s="17" t="s">
        <v>186</v>
      </c>
      <c r="C7" s="2" t="s">
        <v>138</v>
      </c>
      <c r="D7" s="2" t="s">
        <v>124</v>
      </c>
      <c r="F7" s="2" t="s">
        <v>94</v>
      </c>
      <c r="G7" s="2" t="s">
        <v>138</v>
      </c>
    </row>
    <row r="8" spans="1:7" ht="12.75">
      <c r="A8" s="1"/>
      <c r="B8" s="17" t="s">
        <v>138</v>
      </c>
      <c r="C8" s="17" t="s">
        <v>117</v>
      </c>
      <c r="D8" s="2" t="s">
        <v>180</v>
      </c>
      <c r="E8" s="2" t="s">
        <v>117</v>
      </c>
      <c r="F8" s="2" t="s">
        <v>180</v>
      </c>
      <c r="G8" s="2" t="s">
        <v>117</v>
      </c>
    </row>
    <row r="9" spans="1:7" ht="12.75">
      <c r="A9" s="1" t="s">
        <v>232</v>
      </c>
      <c r="B9" s="17" t="s">
        <v>117</v>
      </c>
      <c r="C9" s="17" t="s">
        <v>182</v>
      </c>
      <c r="D9" s="2" t="s">
        <v>161</v>
      </c>
      <c r="E9" s="2" t="s">
        <v>201</v>
      </c>
      <c r="F9" s="2" t="s">
        <v>161</v>
      </c>
      <c r="G9" s="2" t="s">
        <v>201</v>
      </c>
    </row>
    <row r="10" spans="1:7" ht="12.75">
      <c r="A10" s="1" t="s">
        <v>121</v>
      </c>
      <c r="B10" s="17" t="s">
        <v>95</v>
      </c>
      <c r="C10" s="17"/>
      <c r="E10" s="2" t="s">
        <v>163</v>
      </c>
      <c r="F10" s="2" t="s">
        <v>12</v>
      </c>
      <c r="G10" s="2" t="s">
        <v>162</v>
      </c>
    </row>
    <row r="11" spans="1:7" ht="12.75">
      <c r="A11" s="1"/>
      <c r="B11" s="17" t="s">
        <v>2</v>
      </c>
      <c r="C11" s="2" t="s">
        <v>12</v>
      </c>
      <c r="D11" s="2" t="s">
        <v>12</v>
      </c>
      <c r="E11" s="2" t="s">
        <v>12</v>
      </c>
      <c r="F11" s="13">
        <v>155.016</v>
      </c>
      <c r="G11" s="2" t="s">
        <v>12</v>
      </c>
    </row>
    <row r="12" spans="1:7" ht="12.75">
      <c r="A12" s="1"/>
      <c r="B12" s="17" t="s">
        <v>0</v>
      </c>
      <c r="C12" s="5">
        <v>7.91244</v>
      </c>
      <c r="D12" s="5">
        <v>126.29486692427108</v>
      </c>
      <c r="E12" s="2" t="s">
        <v>145</v>
      </c>
      <c r="F12" s="2" t="s">
        <v>111</v>
      </c>
      <c r="G12" s="2" t="s">
        <v>145</v>
      </c>
    </row>
    <row r="13" spans="1:3" ht="12.75">
      <c r="A13" s="1"/>
      <c r="B13" s="16"/>
      <c r="C13" s="2"/>
    </row>
    <row r="14" spans="1:3" ht="12.75">
      <c r="A14" s="1" t="s">
        <v>3</v>
      </c>
      <c r="B14" s="16">
        <v>2.7466</v>
      </c>
      <c r="C14" s="16">
        <v>34.712427519197625</v>
      </c>
    </row>
    <row r="16" spans="1:3" ht="12.75">
      <c r="A16" s="1" t="s">
        <v>7</v>
      </c>
      <c r="B16" s="16">
        <v>2.7879366755127757</v>
      </c>
      <c r="C16" s="16">
        <v>35.23485392006481</v>
      </c>
    </row>
    <row r="18" spans="1:3" ht="12.75">
      <c r="A18" s="1" t="s">
        <v>8</v>
      </c>
      <c r="B18" s="16">
        <v>3.5120987338487426</v>
      </c>
      <c r="C18" s="16">
        <v>44.38705044017702</v>
      </c>
    </row>
    <row r="20" spans="1:5" ht="12.75">
      <c r="A20" s="1" t="s">
        <v>9</v>
      </c>
      <c r="B20" s="16">
        <v>2.8743091030159262</v>
      </c>
      <c r="C20" s="16">
        <v>36.32645685801</v>
      </c>
      <c r="D20" s="16">
        <v>50.57072475256605</v>
      </c>
      <c r="E20" s="5">
        <v>68.67623308404599</v>
      </c>
    </row>
    <row r="22" spans="1:5" ht="12.75">
      <c r="A22" s="1" t="s">
        <v>10</v>
      </c>
      <c r="B22" s="16">
        <v>3.7487473618020672</v>
      </c>
      <c r="C22" s="16">
        <v>47.37789306209042</v>
      </c>
      <c r="D22" s="16">
        <v>60.646274546006865</v>
      </c>
      <c r="E22" s="5">
        <v>77.36175121524653</v>
      </c>
    </row>
    <row r="24" spans="1:6" ht="12.75">
      <c r="A24" s="1" t="s">
        <v>11</v>
      </c>
      <c r="B24" s="16">
        <v>4.329960633663951</v>
      </c>
      <c r="C24" s="16">
        <v>54.723456148343004</v>
      </c>
      <c r="D24" s="16">
        <v>87.5396222744308</v>
      </c>
      <c r="E24" s="5">
        <v>62.28710534832383</v>
      </c>
      <c r="F24" s="13"/>
    </row>
    <row r="26" spans="1:6" ht="12.75">
      <c r="A26" s="1" t="s">
        <v>23</v>
      </c>
      <c r="B26" s="16">
        <v>4.857406024</v>
      </c>
      <c r="C26" s="16">
        <v>61.38948319355344</v>
      </c>
      <c r="D26" s="16">
        <v>94.42546949522246</v>
      </c>
      <c r="E26" s="5">
        <v>64.8582398564305</v>
      </c>
      <c r="F26" s="13"/>
    </row>
    <row r="28" spans="1:5" ht="12.75">
      <c r="A28" s="1" t="s">
        <v>24</v>
      </c>
      <c r="B28" s="16">
        <v>5.377</v>
      </c>
      <c r="C28" s="16">
        <v>67.95628150102877</v>
      </c>
      <c r="D28" s="16">
        <v>107.4005183268429</v>
      </c>
      <c r="E28" s="5">
        <v>63.06576900882153</v>
      </c>
    </row>
    <row r="30" spans="1:5" ht="12.75">
      <c r="A30" s="1" t="s">
        <v>25</v>
      </c>
      <c r="B30" s="16">
        <v>5.332594522</v>
      </c>
      <c r="C30" s="16">
        <v>67.3950705724151</v>
      </c>
      <c r="D30" s="16">
        <v>115.22154561457378</v>
      </c>
      <c r="E30" s="5">
        <v>58.577549384998</v>
      </c>
    </row>
    <row r="32" spans="1:5" ht="12.75">
      <c r="A32" s="1" t="s">
        <v>26</v>
      </c>
      <c r="B32" s="16">
        <v>6.889999400000001</v>
      </c>
      <c r="C32" s="16">
        <v>87.07806188735712</v>
      </c>
      <c r="D32" s="16">
        <v>111.66221736292076</v>
      </c>
      <c r="E32" s="5">
        <v>76.62769445634858</v>
      </c>
    </row>
    <row r="34" spans="1:5" ht="12.75">
      <c r="A34" s="1" t="s">
        <v>27</v>
      </c>
      <c r="B34" s="16">
        <v>7.5</v>
      </c>
      <c r="C34" s="16">
        <v>94.78744862520284</v>
      </c>
      <c r="D34" s="16">
        <v>119.1927752410696</v>
      </c>
      <c r="E34" s="5">
        <v>83.84582157812369</v>
      </c>
    </row>
    <row r="36" spans="1:5" ht="12.75">
      <c r="A36" s="1" t="s">
        <v>28</v>
      </c>
      <c r="B36" s="16">
        <v>7.191599999999999</v>
      </c>
      <c r="C36" s="16">
        <v>90.8897887377345</v>
      </c>
      <c r="D36" s="16">
        <v>124.7188494909287</v>
      </c>
      <c r="E36" s="5">
        <v>72.09624637091781</v>
      </c>
    </row>
    <row r="38" spans="1:5" ht="12.75">
      <c r="A38" s="1" t="s">
        <v>29</v>
      </c>
      <c r="B38" s="16">
        <v>5.538</v>
      </c>
      <c r="C38" s="16">
        <v>69.99105206484978</v>
      </c>
      <c r="D38" s="16">
        <v>88.51027878633886</v>
      </c>
      <c r="E38" s="5">
        <v>79.07675020864647</v>
      </c>
    </row>
    <row r="40" spans="1:6" ht="12.75">
      <c r="A40" s="1" t="s">
        <v>32</v>
      </c>
      <c r="B40" s="16">
        <v>5.7589375</v>
      </c>
      <c r="C40" s="16">
        <v>72.78333232226721</v>
      </c>
      <c r="D40" s="16">
        <v>89.7957798192934</v>
      </c>
      <c r="E40" s="5">
        <v>81.05429060111474</v>
      </c>
      <c r="F40" s="16"/>
    </row>
    <row r="42" spans="1:7" ht="12.75">
      <c r="A42" s="1" t="s">
        <v>38</v>
      </c>
      <c r="B42" s="16">
        <v>5.8559</v>
      </c>
      <c r="C42" s="16">
        <v>74.00877605391005</v>
      </c>
      <c r="D42" s="16">
        <v>88.53059971664231</v>
      </c>
      <c r="E42" s="5">
        <v>83.1053196138165</v>
      </c>
      <c r="F42" s="16">
        <v>96.40295195334677</v>
      </c>
      <c r="G42" s="5">
        <v>76.14504145624278</v>
      </c>
    </row>
    <row r="44" spans="1:7" ht="12.75">
      <c r="A44" s="1" t="s">
        <v>40</v>
      </c>
      <c r="B44" s="16">
        <v>5.8434</v>
      </c>
      <c r="C44" s="16">
        <v>73.85079697286804</v>
      </c>
      <c r="D44" s="16">
        <v>105.26079474381905</v>
      </c>
      <c r="E44" s="5">
        <v>69.63164639543885</v>
      </c>
      <c r="F44" s="16">
        <v>102.82809516437014</v>
      </c>
      <c r="G44" s="5">
        <v>71.70914519857817</v>
      </c>
    </row>
    <row r="46" spans="1:8" ht="12.75">
      <c r="A46" s="1" t="s">
        <v>41</v>
      </c>
      <c r="B46" s="16">
        <v>5.853000000000001</v>
      </c>
      <c r="C46" s="16">
        <v>73.97212490710831</v>
      </c>
      <c r="D46" s="16">
        <v>95.30896054740198</v>
      </c>
      <c r="E46" s="5">
        <v>77.61243787030105</v>
      </c>
      <c r="F46" s="16">
        <v>100.55859218059526</v>
      </c>
      <c r="G46" s="5">
        <v>73.5301189727991</v>
      </c>
      <c r="H46" s="25"/>
    </row>
    <row r="48" spans="1:7" ht="12.75">
      <c r="A48" s="1" t="s">
        <v>42</v>
      </c>
      <c r="B48" s="16">
        <v>6.076600000000001</v>
      </c>
      <c r="C48" s="16">
        <v>76.79805470878767</v>
      </c>
      <c r="D48" s="16">
        <v>107.38079806681071</v>
      </c>
      <c r="E48" s="5">
        <v>71.40867201051829</v>
      </c>
      <c r="F48" s="16">
        <v>105.86823541347898</v>
      </c>
      <c r="G48" s="5">
        <v>72.38397735470087</v>
      </c>
    </row>
    <row r="50" spans="1:8" ht="12.75">
      <c r="A50" s="1" t="s">
        <v>43</v>
      </c>
      <c r="B50" s="16">
        <v>5.9967999999999995</v>
      </c>
      <c r="C50" s="16">
        <v>75.78951625541552</v>
      </c>
      <c r="D50" s="16">
        <v>112.1822975650615</v>
      </c>
      <c r="E50" s="5">
        <v>67.5826029298048</v>
      </c>
      <c r="F50" s="16">
        <v>108.43320316385288</v>
      </c>
      <c r="G50" s="5">
        <v>69.8916393686387</v>
      </c>
      <c r="H50" s="25"/>
    </row>
    <row r="52" spans="1:7" ht="12.75">
      <c r="A52" s="1" t="s">
        <v>44</v>
      </c>
      <c r="B52" s="16">
        <v>6.0466</v>
      </c>
      <c r="C52" s="16">
        <v>76.41890491428687</v>
      </c>
      <c r="D52" s="16">
        <v>117.7729392004106</v>
      </c>
      <c r="E52" s="5">
        <v>64.91014634811067</v>
      </c>
      <c r="F52" s="16">
        <v>115.65064268431163</v>
      </c>
      <c r="G52" s="5">
        <v>66.0444704100407</v>
      </c>
    </row>
    <row r="54" spans="1:8" ht="12.75">
      <c r="A54" s="1" t="s">
        <v>45</v>
      </c>
      <c r="B54" s="16">
        <v>7.061200132000001</v>
      </c>
      <c r="C54" s="16">
        <v>89.24175263256342</v>
      </c>
      <c r="D54" s="16">
        <v>123.51159140887307</v>
      </c>
      <c r="E54" s="5">
        <v>72.28751828295863</v>
      </c>
      <c r="F54" s="16">
        <v>113.00319944350433</v>
      </c>
      <c r="G54" s="5">
        <v>78.9632954434034</v>
      </c>
      <c r="H54" s="25"/>
    </row>
    <row r="56" spans="1:7" ht="12.75">
      <c r="A56" s="1" t="s">
        <v>46</v>
      </c>
      <c r="B56" s="16">
        <v>7.181598679999999</v>
      </c>
      <c r="C56" s="16">
        <v>90.76338879030993</v>
      </c>
      <c r="D56" s="16">
        <v>140.16589373198508</v>
      </c>
      <c r="E56" s="5">
        <v>65.0550781549537</v>
      </c>
      <c r="F56" s="16">
        <v>125.43221344893432</v>
      </c>
      <c r="G56" s="5">
        <v>72.26777834899256</v>
      </c>
    </row>
    <row r="58" spans="1:7" ht="12.75">
      <c r="A58" s="1" t="s">
        <v>47</v>
      </c>
      <c r="B58" s="16">
        <v>8.008406828</v>
      </c>
      <c r="C58" s="16">
        <v>101.21286010383649</v>
      </c>
      <c r="D58" s="16">
        <v>113.50429131048034</v>
      </c>
      <c r="E58" s="5">
        <v>88.65321405944272</v>
      </c>
      <c r="F58" s="16">
        <v>105.4772840653008</v>
      </c>
      <c r="G58" s="5">
        <v>95.55710724681269</v>
      </c>
    </row>
    <row r="60" spans="1:7" ht="12.75">
      <c r="A60" s="1" t="s">
        <v>48</v>
      </c>
      <c r="B60" s="16">
        <v>7.719200000000001</v>
      </c>
      <c r="C60" s="16">
        <v>97.55776979035544</v>
      </c>
      <c r="D60" s="16">
        <v>109.98422555726901</v>
      </c>
      <c r="E60" s="5">
        <v>88.54310562997779</v>
      </c>
      <c r="F60" s="16">
        <v>99.57681787686433</v>
      </c>
      <c r="G60" s="5">
        <v>98.04632351317721</v>
      </c>
    </row>
    <row r="62" spans="1:7" ht="12.75">
      <c r="A62" s="1" t="s">
        <v>49</v>
      </c>
      <c r="B62" s="16">
        <v>6.828100000000001</v>
      </c>
      <c r="C62" s="16">
        <v>86.29575706103302</v>
      </c>
      <c r="D62" s="16">
        <v>100.90231624791055</v>
      </c>
      <c r="E62" s="5">
        <v>84.59358321594243</v>
      </c>
      <c r="F62" s="16">
        <v>98.54466635702121</v>
      </c>
      <c r="G62" s="5">
        <v>86.90943746749309</v>
      </c>
    </row>
    <row r="64" spans="1:7" ht="12.75">
      <c r="A64" s="1" t="s">
        <v>50</v>
      </c>
      <c r="B64" s="16">
        <v>7.8566</v>
      </c>
      <c r="C64" s="16">
        <v>99.29427584916917</v>
      </c>
      <c r="D64" s="16">
        <v>117.85517954656336</v>
      </c>
      <c r="E64" s="5">
        <v>84.12577896599859</v>
      </c>
      <c r="F64" s="16">
        <v>114.57741996525093</v>
      </c>
      <c r="G64" s="5">
        <v>86.40835865976673</v>
      </c>
    </row>
    <row r="66" spans="1:7" ht="12.75">
      <c r="A66" s="1" t="s">
        <v>51</v>
      </c>
      <c r="B66" s="16">
        <v>8</v>
      </c>
      <c r="C66" s="16">
        <v>101.10661186688303</v>
      </c>
      <c r="D66" s="16">
        <v>88.7054659965152</v>
      </c>
      <c r="E66" s="5">
        <v>113.98013722272195</v>
      </c>
      <c r="F66" s="16">
        <v>91.07016910082402</v>
      </c>
      <c r="G66" s="5">
        <v>111.02056015175248</v>
      </c>
    </row>
    <row r="68" spans="1:8" ht="12.75">
      <c r="A68" s="1" t="s">
        <v>52</v>
      </c>
      <c r="B68" s="16">
        <v>8.1875</v>
      </c>
      <c r="C68" s="16">
        <v>103.47629808251311</v>
      </c>
      <c r="D68" s="16">
        <v>96.52011116931288</v>
      </c>
      <c r="E68" s="5">
        <v>107.10716615625086</v>
      </c>
      <c r="F68" s="16">
        <v>96.95343276392975</v>
      </c>
      <c r="G68" s="5">
        <v>106.73743933586572</v>
      </c>
      <c r="H68" s="25"/>
    </row>
    <row r="70" spans="1:7" ht="12.75">
      <c r="A70" s="1" t="s">
        <v>53</v>
      </c>
      <c r="B70" s="16">
        <v>8.690000000000001</v>
      </c>
      <c r="C70" s="16">
        <v>109.8270571404017</v>
      </c>
      <c r="D70" s="16">
        <v>96.01692703969823</v>
      </c>
      <c r="E70" s="5">
        <v>114.31223977811047</v>
      </c>
      <c r="F70" s="16">
        <v>98.85431181297415</v>
      </c>
      <c r="G70" s="5">
        <v>111.05819041162067</v>
      </c>
    </row>
    <row r="72" spans="1:7" ht="12.75">
      <c r="A72" s="1" t="s">
        <v>54</v>
      </c>
      <c r="B72" s="16">
        <v>9.0625</v>
      </c>
      <c r="C72" s="16">
        <v>114.53483375545345</v>
      </c>
      <c r="D72" s="16">
        <v>117.21264811684503</v>
      </c>
      <c r="E72" s="5">
        <v>97.81157584724875</v>
      </c>
      <c r="F72" s="16">
        <v>120.69291772032136</v>
      </c>
      <c r="G72" s="5">
        <v>95.03338442408213</v>
      </c>
    </row>
    <row r="74" spans="1:7" ht="12.75">
      <c r="A74" s="1" t="s">
        <v>55</v>
      </c>
      <c r="B74" s="16">
        <v>10.9976</v>
      </c>
      <c r="C74" s="16">
        <v>138.99125933340412</v>
      </c>
      <c r="D74" s="16">
        <v>156.85279543827082</v>
      </c>
      <c r="E74" s="5">
        <v>86.24431749998804</v>
      </c>
      <c r="F74" s="16">
        <v>155.75166434432577</v>
      </c>
      <c r="G74" s="5">
        <v>86.7582923215939</v>
      </c>
    </row>
    <row r="76" spans="1:7" ht="12.75">
      <c r="A76" s="1" t="s">
        <v>56</v>
      </c>
      <c r="B76" s="16">
        <v>16.9142</v>
      </c>
      <c r="C76" s="16">
        <v>213.76718180485415</v>
      </c>
      <c r="D76" s="16">
        <v>184.51113732696746</v>
      </c>
      <c r="E76" s="5">
        <v>114.40749156770278</v>
      </c>
      <c r="F76" s="16">
        <v>174.09815760953708</v>
      </c>
      <c r="G76" s="5">
        <v>117.27065754757817</v>
      </c>
    </row>
    <row r="78" spans="1:7" ht="12.75">
      <c r="A78" s="1" t="s">
        <v>57</v>
      </c>
      <c r="B78" s="16">
        <v>14.3667</v>
      </c>
      <c r="C78" s="16">
        <v>181.57104508849358</v>
      </c>
      <c r="D78" s="16">
        <v>144.98098559807755</v>
      </c>
      <c r="E78" s="5">
        <v>124.50944121631862</v>
      </c>
      <c r="F78" s="16">
        <v>133.21635616108443</v>
      </c>
      <c r="G78" s="5">
        <v>135.71908790418252</v>
      </c>
    </row>
    <row r="80" spans="1:7" ht="12.75">
      <c r="A80" s="1" t="s">
        <v>58</v>
      </c>
      <c r="B80" s="16">
        <v>14.666999999999998</v>
      </c>
      <c r="C80" s="16">
        <v>185.36633453144668</v>
      </c>
      <c r="D80" s="16">
        <v>100.25527375287325</v>
      </c>
      <c r="E80" s="5">
        <v>184.89434779099014</v>
      </c>
      <c r="F80" s="16">
        <v>115.35153360513326</v>
      </c>
      <c r="G80" s="5">
        <v>160.69689646778804</v>
      </c>
    </row>
    <row r="82" spans="1:7" ht="12.75">
      <c r="A82" s="1" t="s">
        <v>60</v>
      </c>
      <c r="B82" s="16">
        <v>14.666999999999998</v>
      </c>
      <c r="C82" s="16">
        <v>185.36633453144668</v>
      </c>
      <c r="F82" s="16">
        <v>125.44941597426505</v>
      </c>
      <c r="G82" s="5">
        <v>147.76181546311315</v>
      </c>
    </row>
    <row r="84" spans="1:7" ht="12.75">
      <c r="A84" s="1" t="s">
        <v>61</v>
      </c>
      <c r="B84" s="16">
        <v>14.130199999999999</v>
      </c>
      <c r="C84" s="16">
        <v>178.58208087517883</v>
      </c>
      <c r="F84" s="16">
        <v>114.80105279455024</v>
      </c>
      <c r="G84" s="5">
        <v>155.58934510013802</v>
      </c>
    </row>
    <row r="86" spans="1:7" ht="12.75">
      <c r="A86" s="1" t="s">
        <v>62</v>
      </c>
      <c r="B86" s="16">
        <v>13</v>
      </c>
      <c r="C86" s="16">
        <v>164.29824428368494</v>
      </c>
      <c r="F86" s="16">
        <v>137.90404431370524</v>
      </c>
      <c r="G86" s="5">
        <v>119.13954017906677</v>
      </c>
    </row>
    <row r="88" spans="1:7" ht="12.75">
      <c r="A88" s="1" t="s">
        <v>63</v>
      </c>
      <c r="B88" s="16">
        <v>13.13</v>
      </c>
      <c r="C88" s="16">
        <v>165.94122672652176</v>
      </c>
      <c r="F88" s="16">
        <v>150.26405876382654</v>
      </c>
      <c r="G88" s="5">
        <v>110.4187934030127</v>
      </c>
    </row>
    <row r="90" spans="1:7" ht="12.75">
      <c r="A90" s="1" t="s">
        <v>64</v>
      </c>
      <c r="B90" s="16">
        <v>13.225000000000003</v>
      </c>
      <c r="C90" s="16">
        <v>167.14186774244104</v>
      </c>
      <c r="F90" s="16">
        <v>179.93841495931605</v>
      </c>
      <c r="G90" s="5">
        <v>92.8752745174643</v>
      </c>
    </row>
    <row r="92" spans="1:7" ht="12.75">
      <c r="A92" s="1" t="s">
        <v>65</v>
      </c>
      <c r="B92" s="16">
        <v>13.595000000000002</v>
      </c>
      <c r="C92" s="16">
        <v>171.81804854128436</v>
      </c>
      <c r="F92" s="16">
        <v>178.51920661953176</v>
      </c>
      <c r="G92" s="5">
        <v>96.25349870217144</v>
      </c>
    </row>
    <row r="94" spans="1:7" ht="12.75">
      <c r="A94" s="1" t="s">
        <v>66</v>
      </c>
      <c r="B94" s="16">
        <v>13.775</v>
      </c>
      <c r="C94" s="16">
        <v>174.0929473082892</v>
      </c>
      <c r="F94" s="16">
        <v>173.99494245755278</v>
      </c>
      <c r="G94" s="5">
        <v>100.01406143214665</v>
      </c>
    </row>
    <row r="96" spans="1:7" ht="12.75">
      <c r="A96" s="1" t="s">
        <v>67</v>
      </c>
      <c r="B96" s="16">
        <v>13.95</v>
      </c>
      <c r="C96" s="16">
        <v>176.30465444287728</v>
      </c>
      <c r="F96" s="16">
        <v>185.64105210644925</v>
      </c>
      <c r="G96" s="5">
        <v>94.06356622675816</v>
      </c>
    </row>
    <row r="98" spans="1:7" ht="12.75">
      <c r="A98" s="1" t="s">
        <v>71</v>
      </c>
      <c r="B98" s="16">
        <v>13.819999999999999</v>
      </c>
      <c r="C98" s="16">
        <v>174.66167200004045</v>
      </c>
      <c r="F98" s="16">
        <v>208.33978428033237</v>
      </c>
      <c r="G98" s="5">
        <v>83.80692658917602</v>
      </c>
    </row>
    <row r="100" spans="1:7" ht="12.75">
      <c r="A100" s="1" t="s">
        <v>73</v>
      </c>
      <c r="B100" s="16">
        <v>16.9</v>
      </c>
      <c r="C100" s="16">
        <v>213.58771756879042</v>
      </c>
      <c r="F100" s="16">
        <v>199.42027489635478</v>
      </c>
      <c r="G100" s="5">
        <v>107.26499789640891</v>
      </c>
    </row>
    <row r="102" spans="1:7" ht="12.75">
      <c r="A102" s="1" t="s">
        <v>74</v>
      </c>
      <c r="B102" s="16">
        <v>20.3</v>
      </c>
      <c r="C102" s="16">
        <v>256.5580276122157</v>
      </c>
      <c r="F102" s="16">
        <v>260.5150436084017</v>
      </c>
      <c r="G102" s="5">
        <v>98.07171357578801</v>
      </c>
    </row>
    <row r="104" spans="1:7" ht="12.75">
      <c r="A104" s="1" t="s">
        <v>75</v>
      </c>
      <c r="B104" s="16">
        <v>20.93333333333333</v>
      </c>
      <c r="C104" s="16">
        <v>264.5623010516773</v>
      </c>
      <c r="F104" s="16">
        <v>300.71734530629095</v>
      </c>
      <c r="G104" s="5">
        <v>87.91804840361266</v>
      </c>
    </row>
    <row r="106" spans="1:7" ht="12.75">
      <c r="A106" s="1" t="s">
        <v>76</v>
      </c>
      <c r="B106" s="16">
        <v>26.05</v>
      </c>
      <c r="C106" s="16">
        <v>329.22840489153793</v>
      </c>
      <c r="F106" s="16">
        <v>313.9374860229482</v>
      </c>
      <c r="G106" s="5">
        <v>104.86654034192448</v>
      </c>
    </row>
    <row r="108" spans="1:7" ht="12.75">
      <c r="A108" s="1" t="s">
        <v>77</v>
      </c>
      <c r="B108" s="16">
        <v>28</v>
      </c>
      <c r="C108" s="16">
        <v>353.8731415340906</v>
      </c>
      <c r="F108" s="16">
        <v>318.2897249316199</v>
      </c>
      <c r="G108" s="5">
        <v>111.17956811521806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251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1" max="1" width="7.8515625" style="0" customWidth="1"/>
    <col min="2" max="4" width="12.8515625" style="0" customWidth="1"/>
    <col min="5" max="5" width="14.00390625" style="0" customWidth="1"/>
    <col min="6" max="9" width="15.00390625" style="0" customWidth="1"/>
    <col min="10" max="10" width="12.8515625" style="0" customWidth="1"/>
    <col min="12" max="12" width="14.28125" style="0" customWidth="1"/>
    <col min="13" max="13" width="9.00390625" style="0" customWidth="1"/>
    <col min="14" max="14" width="7.140625" style="0" customWidth="1"/>
    <col min="15" max="15" width="11.8515625" style="0" customWidth="1"/>
    <col min="16" max="16" width="14.28125" style="0" customWidth="1"/>
    <col min="17" max="17" width="9.00390625" style="0" customWidth="1"/>
    <col min="18" max="18" width="8.57421875" style="0" customWidth="1"/>
    <col min="19" max="19" width="11.8515625" style="0" customWidth="1"/>
    <col min="20" max="23" width="14.28125" style="0" customWidth="1"/>
  </cols>
  <sheetData>
    <row r="1" spans="1:8" ht="12.75">
      <c r="A1" s="2" t="s">
        <v>139</v>
      </c>
      <c r="C1" s="4" t="s">
        <v>192</v>
      </c>
      <c r="F1" s="3"/>
      <c r="G1" s="7"/>
      <c r="H1" s="7"/>
    </row>
    <row r="2" spans="1:22" ht="12.75">
      <c r="A2" s="1"/>
      <c r="C2" s="4" t="s">
        <v>15</v>
      </c>
      <c r="F2" s="3"/>
      <c r="G2" s="7"/>
      <c r="H2" s="7"/>
      <c r="I2" s="3"/>
      <c r="J2" s="3"/>
      <c r="M2" s="9"/>
      <c r="N2" s="9"/>
      <c r="O2" s="5"/>
      <c r="V2" s="9"/>
    </row>
    <row r="3" spans="1:22" ht="12.75">
      <c r="A3" s="1"/>
      <c r="C3" s="11"/>
      <c r="F3" s="3"/>
      <c r="G3" s="7"/>
      <c r="H3" s="7"/>
      <c r="I3" s="3"/>
      <c r="J3" s="3"/>
      <c r="M3" s="9"/>
      <c r="N3" s="9"/>
      <c r="O3" s="5"/>
      <c r="V3" s="9"/>
    </row>
    <row r="4" spans="1:22" ht="12.75">
      <c r="A4" s="1"/>
      <c r="C4" s="30" t="s">
        <v>132</v>
      </c>
      <c r="F4" s="3"/>
      <c r="G4" s="7"/>
      <c r="H4" s="7"/>
      <c r="I4" s="3"/>
      <c r="J4" s="3"/>
      <c r="M4" s="9"/>
      <c r="N4" s="9"/>
      <c r="O4" s="5"/>
      <c r="V4" s="9"/>
    </row>
    <row r="5" spans="1:22" ht="12.75">
      <c r="A5" s="1"/>
      <c r="H5" s="3"/>
      <c r="I5" s="3"/>
      <c r="J5" s="3"/>
      <c r="M5" s="9"/>
      <c r="N5" s="9"/>
      <c r="O5" s="5"/>
      <c r="V5" s="9"/>
    </row>
    <row r="6" spans="1:22" ht="12.75">
      <c r="A6" s="1"/>
      <c r="B6" s="11"/>
      <c r="E6" s="3"/>
      <c r="F6" s="7"/>
      <c r="G6" s="7"/>
      <c r="H6" s="3"/>
      <c r="I6" s="3"/>
      <c r="J6" s="3"/>
      <c r="M6" s="9"/>
      <c r="N6" s="9"/>
      <c r="O6" s="5"/>
      <c r="V6" s="9"/>
    </row>
    <row r="7" spans="1:22" ht="12.75">
      <c r="A7" s="1"/>
      <c r="B7" s="20" t="s">
        <v>21</v>
      </c>
      <c r="E7" s="3"/>
      <c r="F7" s="7"/>
      <c r="G7" s="7"/>
      <c r="H7" s="3"/>
      <c r="I7" s="3"/>
      <c r="J7" s="3"/>
      <c r="M7" s="9"/>
      <c r="N7" s="9"/>
      <c r="O7" s="5"/>
      <c r="V7" s="9"/>
    </row>
    <row r="8" spans="1:22" ht="12.75">
      <c r="A8" s="1"/>
      <c r="E8" s="3"/>
      <c r="F8" s="7"/>
      <c r="G8" s="7"/>
      <c r="H8" s="3"/>
      <c r="I8" s="3"/>
      <c r="J8" s="3"/>
      <c r="M8" s="9"/>
      <c r="N8" s="9"/>
      <c r="O8" s="5"/>
      <c r="V8" s="9"/>
    </row>
    <row r="9" spans="1:23" ht="12.75">
      <c r="A9" s="1" t="s">
        <v>232</v>
      </c>
      <c r="B9" s="4" t="s">
        <v>204</v>
      </c>
      <c r="C9" s="4" t="s">
        <v>204</v>
      </c>
      <c r="D9" s="4" t="s">
        <v>204</v>
      </c>
      <c r="E9" s="4" t="s">
        <v>204</v>
      </c>
      <c r="F9" s="8" t="s">
        <v>204</v>
      </c>
      <c r="G9" s="8" t="s">
        <v>204</v>
      </c>
      <c r="H9" s="4" t="s">
        <v>204</v>
      </c>
      <c r="I9" s="4" t="s">
        <v>204</v>
      </c>
      <c r="J9" s="4" t="s">
        <v>102</v>
      </c>
      <c r="L9" s="2" t="s">
        <v>211</v>
      </c>
      <c r="M9" s="10" t="s">
        <v>100</v>
      </c>
      <c r="N9" s="10" t="s">
        <v>100</v>
      </c>
      <c r="O9" s="10" t="s">
        <v>100</v>
      </c>
      <c r="P9" s="2" t="s">
        <v>211</v>
      </c>
      <c r="Q9" s="10" t="s">
        <v>220</v>
      </c>
      <c r="R9" s="10" t="s">
        <v>220</v>
      </c>
      <c r="S9" s="10" t="s">
        <v>220</v>
      </c>
      <c r="T9" s="2" t="s">
        <v>211</v>
      </c>
      <c r="U9" s="2" t="s">
        <v>211</v>
      </c>
      <c r="V9" s="10" t="s">
        <v>211</v>
      </c>
      <c r="W9" s="2" t="s">
        <v>211</v>
      </c>
    </row>
    <row r="10" spans="1:23" ht="12.75">
      <c r="A10" s="1" t="s">
        <v>121</v>
      </c>
      <c r="B10" s="4" t="s">
        <v>117</v>
      </c>
      <c r="C10" s="4" t="s">
        <v>117</v>
      </c>
      <c r="D10" s="4" t="s">
        <v>117</v>
      </c>
      <c r="E10" s="4" t="s">
        <v>117</v>
      </c>
      <c r="F10" s="8" t="s">
        <v>117</v>
      </c>
      <c r="G10" s="8" t="s">
        <v>117</v>
      </c>
      <c r="H10" s="4" t="s">
        <v>117</v>
      </c>
      <c r="I10" s="4" t="s">
        <v>117</v>
      </c>
      <c r="J10" s="4" t="s">
        <v>117</v>
      </c>
      <c r="L10" s="2" t="s">
        <v>204</v>
      </c>
      <c r="M10" s="10"/>
      <c r="N10" s="10"/>
      <c r="O10" s="6" t="s">
        <v>204</v>
      </c>
      <c r="P10" s="2" t="s">
        <v>204</v>
      </c>
      <c r="Q10" s="10"/>
      <c r="R10" s="10"/>
      <c r="S10" s="6" t="s">
        <v>204</v>
      </c>
      <c r="T10" s="2" t="s">
        <v>205</v>
      </c>
      <c r="U10" s="2" t="s">
        <v>205</v>
      </c>
      <c r="V10" s="10" t="s">
        <v>205</v>
      </c>
      <c r="W10" s="2" t="s">
        <v>205</v>
      </c>
    </row>
    <row r="11" spans="1:23" ht="12.75">
      <c r="A11" s="1"/>
      <c r="B11" s="4" t="s">
        <v>164</v>
      </c>
      <c r="C11" s="4" t="s">
        <v>164</v>
      </c>
      <c r="D11" s="4" t="s">
        <v>164</v>
      </c>
      <c r="E11" s="4" t="s">
        <v>164</v>
      </c>
      <c r="F11" s="8" t="s">
        <v>165</v>
      </c>
      <c r="G11" s="8" t="s">
        <v>165</v>
      </c>
      <c r="H11" s="4" t="s">
        <v>165</v>
      </c>
      <c r="I11" s="4" t="s">
        <v>165</v>
      </c>
      <c r="J11" s="4" t="s">
        <v>208</v>
      </c>
      <c r="L11" s="2" t="s">
        <v>179</v>
      </c>
      <c r="M11" s="10" t="s">
        <v>206</v>
      </c>
      <c r="N11" s="10" t="s">
        <v>177</v>
      </c>
      <c r="O11" s="6" t="s">
        <v>19</v>
      </c>
      <c r="P11" s="2" t="s">
        <v>179</v>
      </c>
      <c r="Q11" s="10" t="s">
        <v>206</v>
      </c>
      <c r="R11" s="10" t="s">
        <v>177</v>
      </c>
      <c r="S11" s="6" t="s">
        <v>19</v>
      </c>
      <c r="T11" s="2" t="s">
        <v>179</v>
      </c>
      <c r="U11" s="2" t="s">
        <v>206</v>
      </c>
      <c r="V11" s="10" t="s">
        <v>177</v>
      </c>
      <c r="W11" s="2" t="s">
        <v>19</v>
      </c>
    </row>
    <row r="12" spans="1:22" ht="12.75">
      <c r="A12" s="1"/>
      <c r="B12" s="2" t="s">
        <v>178</v>
      </c>
      <c r="C12" s="2" t="s">
        <v>207</v>
      </c>
      <c r="D12" s="2" t="s">
        <v>177</v>
      </c>
      <c r="E12" s="4" t="s">
        <v>116</v>
      </c>
      <c r="F12" s="8" t="s">
        <v>178</v>
      </c>
      <c r="G12" s="8" t="s">
        <v>206</v>
      </c>
      <c r="H12" s="4" t="s">
        <v>177</v>
      </c>
      <c r="I12" s="4" t="s">
        <v>116</v>
      </c>
      <c r="J12" s="3"/>
      <c r="M12" s="9"/>
      <c r="N12" s="9"/>
      <c r="O12" s="5"/>
      <c r="Q12" s="9"/>
      <c r="R12" s="9"/>
      <c r="S12" s="5"/>
      <c r="V12" s="9"/>
    </row>
    <row r="13" spans="1:22" ht="12.75">
      <c r="A13" s="1"/>
      <c r="E13" s="3"/>
      <c r="F13" s="7"/>
      <c r="G13" s="7"/>
      <c r="H13" s="3"/>
      <c r="I13" s="3"/>
      <c r="J13" s="3"/>
      <c r="M13" s="9"/>
      <c r="N13" s="9"/>
      <c r="O13" s="5"/>
      <c r="V13" s="9"/>
    </row>
    <row r="14" spans="1:23" ht="12.75">
      <c r="A14" s="1">
        <v>1330</v>
      </c>
      <c r="E14" s="3">
        <v>1.4083</v>
      </c>
      <c r="F14" s="7"/>
      <c r="G14" s="7"/>
      <c r="H14" s="3"/>
      <c r="I14" s="3"/>
      <c r="J14" s="3">
        <v>1.25</v>
      </c>
      <c r="M14" s="9"/>
      <c r="N14" s="9"/>
      <c r="O14" s="5"/>
      <c r="T14">
        <v>1</v>
      </c>
      <c r="U14">
        <v>10</v>
      </c>
      <c r="V14" s="9">
        <v>6</v>
      </c>
      <c r="W14" s="5">
        <f aca="true" t="shared" si="0" ref="W14:W45">T14+(U14/20)+(V14/240)</f>
        <v>1.525</v>
      </c>
    </row>
    <row r="15" spans="1:23" ht="12.75">
      <c r="A15" s="1">
        <v>1331</v>
      </c>
      <c r="E15" s="3">
        <v>2.8</v>
      </c>
      <c r="F15" s="7"/>
      <c r="G15" s="7"/>
      <c r="H15" s="3"/>
      <c r="I15" s="3"/>
      <c r="J15" s="3">
        <v>1.55</v>
      </c>
      <c r="M15" s="9"/>
      <c r="N15" s="9"/>
      <c r="O15" s="5"/>
      <c r="T15">
        <v>1</v>
      </c>
      <c r="U15">
        <v>9</v>
      </c>
      <c r="V15" s="9">
        <v>6</v>
      </c>
      <c r="W15" s="5">
        <f t="shared" si="0"/>
        <v>1.4749999999999999</v>
      </c>
    </row>
    <row r="16" spans="1:23" ht="12.75">
      <c r="A16" s="1">
        <v>1332</v>
      </c>
      <c r="E16" s="3">
        <v>2.833</v>
      </c>
      <c r="F16" s="7"/>
      <c r="G16" s="7"/>
      <c r="H16" s="3"/>
      <c r="I16" s="3"/>
      <c r="J16" s="3">
        <v>1.25</v>
      </c>
      <c r="L16">
        <v>1</v>
      </c>
      <c r="M16" s="9">
        <v>11</v>
      </c>
      <c r="N16" s="9">
        <v>0</v>
      </c>
      <c r="O16" s="5">
        <f aca="true" t="shared" si="1" ref="O16:O47">L16+(M16/20)+(N16/240)</f>
        <v>1.55</v>
      </c>
      <c r="V16" s="9"/>
      <c r="W16" s="5">
        <f t="shared" si="0"/>
        <v>0</v>
      </c>
    </row>
    <row r="17" spans="1:23" ht="12.75">
      <c r="A17" s="1">
        <v>1333</v>
      </c>
      <c r="E17" s="3">
        <v>2.7</v>
      </c>
      <c r="F17" s="7"/>
      <c r="G17" s="7"/>
      <c r="H17" s="3"/>
      <c r="I17" s="3"/>
      <c r="J17" s="3">
        <v>1.4</v>
      </c>
      <c r="M17" s="9"/>
      <c r="N17" s="9"/>
      <c r="O17" s="5">
        <f t="shared" si="1"/>
        <v>0</v>
      </c>
      <c r="T17">
        <v>1</v>
      </c>
      <c r="U17">
        <v>4</v>
      </c>
      <c r="V17" s="9">
        <v>0</v>
      </c>
      <c r="W17" s="5">
        <f t="shared" si="0"/>
        <v>1.2</v>
      </c>
    </row>
    <row r="18" spans="1:23" ht="12.75">
      <c r="A18" s="1">
        <v>1334</v>
      </c>
      <c r="E18" s="3">
        <v>2.7</v>
      </c>
      <c r="F18" s="7"/>
      <c r="G18" s="7"/>
      <c r="H18" s="3"/>
      <c r="I18" s="3"/>
      <c r="J18" s="3">
        <v>1.2</v>
      </c>
      <c r="M18" s="9"/>
      <c r="N18" s="9"/>
      <c r="O18" s="5">
        <f t="shared" si="1"/>
        <v>0</v>
      </c>
      <c r="T18">
        <v>1</v>
      </c>
      <c r="U18">
        <v>3</v>
      </c>
      <c r="V18" s="9">
        <v>0</v>
      </c>
      <c r="W18" s="5">
        <f t="shared" si="0"/>
        <v>1.15</v>
      </c>
    </row>
    <row r="19" spans="1:23" ht="12.75">
      <c r="A19" s="1">
        <v>1335</v>
      </c>
      <c r="E19" s="3">
        <v>2.7</v>
      </c>
      <c r="F19" s="7"/>
      <c r="G19" s="7"/>
      <c r="H19" s="3"/>
      <c r="I19" s="3"/>
      <c r="J19" s="3">
        <v>1.7</v>
      </c>
      <c r="M19" s="9"/>
      <c r="N19" s="9"/>
      <c r="O19" s="5">
        <f t="shared" si="1"/>
        <v>0</v>
      </c>
      <c r="T19">
        <v>1</v>
      </c>
      <c r="U19">
        <v>4</v>
      </c>
      <c r="V19" s="9">
        <v>0</v>
      </c>
      <c r="W19" s="5">
        <f t="shared" si="0"/>
        <v>1.2</v>
      </c>
    </row>
    <row r="20" spans="1:23" ht="12.75">
      <c r="A20" s="1">
        <v>1336</v>
      </c>
      <c r="E20" s="3">
        <v>3</v>
      </c>
      <c r="F20" s="7"/>
      <c r="G20" s="7"/>
      <c r="H20" s="3"/>
      <c r="I20" s="3"/>
      <c r="J20" s="3">
        <v>1.1</v>
      </c>
      <c r="M20" s="9"/>
      <c r="N20" s="9"/>
      <c r="O20" s="5">
        <f t="shared" si="1"/>
        <v>0</v>
      </c>
      <c r="V20" s="9"/>
      <c r="W20" s="5">
        <f t="shared" si="0"/>
        <v>0</v>
      </c>
    </row>
    <row r="21" spans="1:23" ht="12.75">
      <c r="A21" s="1">
        <v>1337</v>
      </c>
      <c r="E21" s="3">
        <v>3.25</v>
      </c>
      <c r="F21" s="7"/>
      <c r="G21" s="7"/>
      <c r="H21" s="3"/>
      <c r="I21" s="3"/>
      <c r="J21" s="3">
        <v>1.1</v>
      </c>
      <c r="M21" s="9"/>
      <c r="N21" s="9"/>
      <c r="O21" s="5">
        <f t="shared" si="1"/>
        <v>0</v>
      </c>
      <c r="T21">
        <v>1</v>
      </c>
      <c r="U21">
        <v>4</v>
      </c>
      <c r="V21" s="9">
        <v>6</v>
      </c>
      <c r="W21" s="5">
        <f t="shared" si="0"/>
        <v>1.2249999999999999</v>
      </c>
    </row>
    <row r="22" spans="1:23" ht="12.75">
      <c r="A22" s="1">
        <v>1338</v>
      </c>
      <c r="E22" s="3">
        <v>2.7</v>
      </c>
      <c r="F22" s="7"/>
      <c r="G22" s="7"/>
      <c r="H22" s="3"/>
      <c r="I22" s="3"/>
      <c r="J22" s="3">
        <v>1.275</v>
      </c>
      <c r="M22" s="9"/>
      <c r="N22" s="7"/>
      <c r="O22" s="5">
        <f t="shared" si="1"/>
        <v>0</v>
      </c>
      <c r="V22" s="9"/>
      <c r="W22" s="5">
        <f t="shared" si="0"/>
        <v>0</v>
      </c>
    </row>
    <row r="23" spans="1:23" ht="12.75">
      <c r="A23" s="1">
        <v>1339</v>
      </c>
      <c r="E23" s="5"/>
      <c r="F23" s="9"/>
      <c r="G23" s="9"/>
      <c r="H23" s="5"/>
      <c r="I23" s="5"/>
      <c r="J23" s="3">
        <v>1.2</v>
      </c>
      <c r="M23" s="9"/>
      <c r="N23" s="7"/>
      <c r="O23" s="5">
        <f t="shared" si="1"/>
        <v>0</v>
      </c>
      <c r="T23">
        <v>1</v>
      </c>
      <c r="U23">
        <v>9</v>
      </c>
      <c r="V23" s="9">
        <v>0</v>
      </c>
      <c r="W23" s="5">
        <f t="shared" si="0"/>
        <v>1.45</v>
      </c>
    </row>
    <row r="24" spans="1:23" ht="12.75">
      <c r="A24" s="1">
        <v>1340</v>
      </c>
      <c r="E24" s="3">
        <v>2.35</v>
      </c>
      <c r="F24" s="7"/>
      <c r="G24" s="7"/>
      <c r="H24" s="3"/>
      <c r="I24" s="3"/>
      <c r="J24" s="3">
        <v>1.15</v>
      </c>
      <c r="M24" s="9"/>
      <c r="N24" s="7"/>
      <c r="O24" s="5">
        <f t="shared" si="1"/>
        <v>0</v>
      </c>
      <c r="T24">
        <v>1</v>
      </c>
      <c r="U24">
        <v>8</v>
      </c>
      <c r="V24" s="9">
        <v>0</v>
      </c>
      <c r="W24" s="5">
        <f t="shared" si="0"/>
        <v>1.4</v>
      </c>
    </row>
    <row r="25" spans="1:23" ht="12.75">
      <c r="A25" s="1">
        <v>1341</v>
      </c>
      <c r="F25" s="7"/>
      <c r="G25" s="7"/>
      <c r="H25" s="3"/>
      <c r="I25" s="3"/>
      <c r="J25" s="3">
        <v>1.75</v>
      </c>
      <c r="M25" s="9"/>
      <c r="N25" s="7"/>
      <c r="O25" s="5">
        <f t="shared" si="1"/>
        <v>0</v>
      </c>
      <c r="T25">
        <v>1</v>
      </c>
      <c r="U25">
        <v>12</v>
      </c>
      <c r="V25" s="9">
        <v>0</v>
      </c>
      <c r="W25" s="5">
        <f t="shared" si="0"/>
        <v>1.6</v>
      </c>
    </row>
    <row r="26" spans="1:23" ht="12.75">
      <c r="A26" s="1">
        <v>1342</v>
      </c>
      <c r="F26" s="7"/>
      <c r="G26" s="7"/>
      <c r="H26" s="3"/>
      <c r="I26" s="3"/>
      <c r="J26" s="3">
        <v>1.504</v>
      </c>
      <c r="M26" s="9"/>
      <c r="N26" s="7"/>
      <c r="O26" s="5">
        <f t="shared" si="1"/>
        <v>0</v>
      </c>
      <c r="V26" s="9"/>
      <c r="W26" s="5">
        <f t="shared" si="0"/>
        <v>0</v>
      </c>
    </row>
    <row r="27" spans="1:23" ht="12.75">
      <c r="A27" s="1">
        <v>1343</v>
      </c>
      <c r="F27" s="7"/>
      <c r="G27" s="7"/>
      <c r="H27" s="3"/>
      <c r="I27" s="3"/>
      <c r="J27" s="3">
        <v>1.642</v>
      </c>
      <c r="M27" s="9"/>
      <c r="N27" s="7"/>
      <c r="O27" s="5">
        <f t="shared" si="1"/>
        <v>0</v>
      </c>
      <c r="T27">
        <v>1</v>
      </c>
      <c r="U27">
        <v>14</v>
      </c>
      <c r="V27" s="9">
        <v>5</v>
      </c>
      <c r="W27" s="5">
        <f t="shared" si="0"/>
        <v>1.7208333333333332</v>
      </c>
    </row>
    <row r="28" spans="1:23" ht="12.75">
      <c r="A28" s="1">
        <v>1344</v>
      </c>
      <c r="F28" s="7"/>
      <c r="G28" s="7"/>
      <c r="H28" s="3"/>
      <c r="I28" s="3"/>
      <c r="J28" s="3">
        <v>1.366</v>
      </c>
      <c r="M28" s="9"/>
      <c r="N28" s="7"/>
      <c r="O28" s="5">
        <f t="shared" si="1"/>
        <v>0</v>
      </c>
      <c r="T28">
        <v>1</v>
      </c>
      <c r="U28">
        <v>17</v>
      </c>
      <c r="V28" s="9">
        <v>5</v>
      </c>
      <c r="W28" s="5">
        <f t="shared" si="0"/>
        <v>1.8708333333333333</v>
      </c>
    </row>
    <row r="29" spans="1:23" ht="12.75">
      <c r="A29" s="1">
        <v>1345</v>
      </c>
      <c r="F29" s="7"/>
      <c r="G29" s="7"/>
      <c r="H29" s="3"/>
      <c r="I29" s="3"/>
      <c r="J29" s="3">
        <v>1.721</v>
      </c>
      <c r="M29" s="9"/>
      <c r="N29" s="7"/>
      <c r="O29" s="5">
        <f t="shared" si="1"/>
        <v>0</v>
      </c>
      <c r="T29">
        <v>1</v>
      </c>
      <c r="U29">
        <v>16</v>
      </c>
      <c r="V29" s="9">
        <v>0</v>
      </c>
      <c r="W29" s="5">
        <f t="shared" si="0"/>
        <v>1.8</v>
      </c>
    </row>
    <row r="30" spans="1:23" ht="12.75">
      <c r="A30" s="1">
        <v>1346</v>
      </c>
      <c r="E30" s="3">
        <v>2.617</v>
      </c>
      <c r="F30" s="7"/>
      <c r="G30" s="7"/>
      <c r="H30" s="3"/>
      <c r="I30" s="3"/>
      <c r="J30" s="3">
        <v>1.621</v>
      </c>
      <c r="L30">
        <v>1</v>
      </c>
      <c r="M30" s="9">
        <v>16</v>
      </c>
      <c r="N30" s="7">
        <v>6</v>
      </c>
      <c r="O30" s="5">
        <f t="shared" si="1"/>
        <v>1.825</v>
      </c>
      <c r="T30">
        <v>1</v>
      </c>
      <c r="U30">
        <v>17</v>
      </c>
      <c r="V30" s="9">
        <v>8</v>
      </c>
      <c r="W30" s="5">
        <f t="shared" si="0"/>
        <v>1.8833333333333335</v>
      </c>
    </row>
    <row r="31" spans="1:23" ht="12.75">
      <c r="A31" s="1">
        <v>1347</v>
      </c>
      <c r="E31" s="3"/>
      <c r="F31" s="7"/>
      <c r="G31" s="7"/>
      <c r="H31" s="3"/>
      <c r="I31" s="3"/>
      <c r="J31" s="3"/>
      <c r="M31" s="9"/>
      <c r="N31" s="7"/>
      <c r="O31" s="5">
        <f t="shared" si="1"/>
        <v>0</v>
      </c>
      <c r="V31" s="9"/>
      <c r="W31" s="5">
        <f t="shared" si="0"/>
        <v>0</v>
      </c>
    </row>
    <row r="32" spans="1:23" ht="12.75">
      <c r="A32" s="1">
        <v>1348</v>
      </c>
      <c r="F32" s="7"/>
      <c r="G32" s="7"/>
      <c r="H32" s="3"/>
      <c r="I32" s="3"/>
      <c r="J32" s="3">
        <v>1.496</v>
      </c>
      <c r="L32">
        <v>1</v>
      </c>
      <c r="M32" s="9">
        <v>13</v>
      </c>
      <c r="N32" s="7">
        <v>2</v>
      </c>
      <c r="O32" s="5">
        <f t="shared" si="1"/>
        <v>1.6583333333333332</v>
      </c>
      <c r="T32">
        <v>1</v>
      </c>
      <c r="U32">
        <v>14</v>
      </c>
      <c r="V32" s="9">
        <v>6</v>
      </c>
      <c r="W32" s="5">
        <f t="shared" si="0"/>
        <v>1.7249999999999999</v>
      </c>
    </row>
    <row r="33" spans="1:23" ht="12.75">
      <c r="A33" s="1">
        <v>1349</v>
      </c>
      <c r="E33" s="3">
        <v>2.613</v>
      </c>
      <c r="F33" s="7"/>
      <c r="G33" s="7"/>
      <c r="H33" s="3"/>
      <c r="I33" s="3"/>
      <c r="J33" s="3">
        <v>1.363</v>
      </c>
      <c r="M33" s="9"/>
      <c r="N33" s="7"/>
      <c r="O33" s="5">
        <f t="shared" si="1"/>
        <v>0</v>
      </c>
      <c r="T33">
        <v>1</v>
      </c>
      <c r="U33">
        <v>7</v>
      </c>
      <c r="V33" s="9">
        <v>3</v>
      </c>
      <c r="W33" s="5">
        <f t="shared" si="0"/>
        <v>1.3625</v>
      </c>
    </row>
    <row r="34" spans="1:23" ht="12.75">
      <c r="A34" s="1">
        <v>1350</v>
      </c>
      <c r="E34" s="3"/>
      <c r="F34" s="7"/>
      <c r="G34" s="7"/>
      <c r="H34" s="3"/>
      <c r="I34" s="3"/>
      <c r="J34" s="3"/>
      <c r="M34" s="9"/>
      <c r="N34" s="7"/>
      <c r="O34" s="5">
        <f t="shared" si="1"/>
        <v>0</v>
      </c>
      <c r="V34" s="9"/>
      <c r="W34" s="5">
        <f t="shared" si="0"/>
        <v>0</v>
      </c>
    </row>
    <row r="35" spans="1:23" ht="12.75">
      <c r="A35" s="1">
        <v>1351</v>
      </c>
      <c r="E35" s="3"/>
      <c r="F35" s="7"/>
      <c r="G35" s="7"/>
      <c r="H35" s="3"/>
      <c r="I35" s="3"/>
      <c r="J35" s="3"/>
      <c r="M35" s="9"/>
      <c r="N35" s="7"/>
      <c r="O35" s="5">
        <f t="shared" si="1"/>
        <v>0</v>
      </c>
      <c r="V35" s="9"/>
      <c r="W35" s="5">
        <f t="shared" si="0"/>
        <v>0</v>
      </c>
    </row>
    <row r="36" spans="1:23" ht="12.75">
      <c r="A36" s="1">
        <v>1352</v>
      </c>
      <c r="E36" s="3"/>
      <c r="F36" s="7"/>
      <c r="G36" s="7"/>
      <c r="H36" s="3"/>
      <c r="I36" s="3"/>
      <c r="J36" s="3"/>
      <c r="M36" s="9"/>
      <c r="N36" s="7"/>
      <c r="O36" s="5">
        <f t="shared" si="1"/>
        <v>0</v>
      </c>
      <c r="V36" s="9"/>
      <c r="W36" s="5">
        <f t="shared" si="0"/>
        <v>0</v>
      </c>
    </row>
    <row r="37" spans="1:23" ht="12.75">
      <c r="A37" s="1">
        <v>1353</v>
      </c>
      <c r="E37" s="5"/>
      <c r="F37" s="9"/>
      <c r="G37" s="9"/>
      <c r="H37" s="5"/>
      <c r="I37" s="5"/>
      <c r="J37" s="3">
        <v>1.704</v>
      </c>
      <c r="M37" s="9"/>
      <c r="N37" s="7"/>
      <c r="O37" s="5">
        <f t="shared" si="1"/>
        <v>0</v>
      </c>
      <c r="T37">
        <v>1</v>
      </c>
      <c r="U37">
        <v>9</v>
      </c>
      <c r="V37" s="9">
        <v>4</v>
      </c>
      <c r="W37" s="5">
        <f t="shared" si="0"/>
        <v>1.4666666666666666</v>
      </c>
    </row>
    <row r="38" spans="1:23" ht="12.75">
      <c r="A38" s="1">
        <v>1354</v>
      </c>
      <c r="E38" s="5"/>
      <c r="F38" s="9"/>
      <c r="G38" s="9"/>
      <c r="H38" s="5"/>
      <c r="I38" s="5"/>
      <c r="J38" s="3">
        <v>1.979</v>
      </c>
      <c r="M38" s="9"/>
      <c r="N38" s="7"/>
      <c r="O38" s="5">
        <f t="shared" si="1"/>
        <v>0</v>
      </c>
      <c r="T38">
        <v>1</v>
      </c>
      <c r="U38">
        <v>8</v>
      </c>
      <c r="V38" s="9">
        <v>1</v>
      </c>
      <c r="W38" s="5">
        <f t="shared" si="0"/>
        <v>1.4041666666666666</v>
      </c>
    </row>
    <row r="39" spans="1:23" ht="12.75">
      <c r="A39" s="1">
        <v>1355</v>
      </c>
      <c r="E39" s="5"/>
      <c r="F39" s="9"/>
      <c r="G39" s="9"/>
      <c r="H39" s="5"/>
      <c r="I39" s="5"/>
      <c r="J39" s="3">
        <v>1.817</v>
      </c>
      <c r="L39">
        <v>3</v>
      </c>
      <c r="M39" s="9">
        <v>7</v>
      </c>
      <c r="N39" s="7">
        <v>6</v>
      </c>
      <c r="O39" s="5">
        <f t="shared" si="1"/>
        <v>3.375</v>
      </c>
      <c r="T39">
        <v>1</v>
      </c>
      <c r="U39">
        <v>11</v>
      </c>
      <c r="V39" s="9">
        <v>8</v>
      </c>
      <c r="W39" s="5">
        <f t="shared" si="0"/>
        <v>1.5833333333333335</v>
      </c>
    </row>
    <row r="40" spans="1:23" ht="12.75">
      <c r="A40" s="1">
        <v>1356</v>
      </c>
      <c r="E40" s="5"/>
      <c r="F40" s="9"/>
      <c r="G40" s="9"/>
      <c r="H40" s="5"/>
      <c r="I40" s="5"/>
      <c r="J40" s="3">
        <v>1.9</v>
      </c>
      <c r="M40" s="9"/>
      <c r="N40" s="7"/>
      <c r="O40" s="5">
        <f t="shared" si="1"/>
        <v>0</v>
      </c>
      <c r="T40">
        <v>1</v>
      </c>
      <c r="U40">
        <v>10</v>
      </c>
      <c r="V40" s="9">
        <v>10</v>
      </c>
      <c r="W40" s="5">
        <f t="shared" si="0"/>
        <v>1.5416666666666667</v>
      </c>
    </row>
    <row r="41" spans="1:23" ht="12.75">
      <c r="A41" s="1">
        <v>1357</v>
      </c>
      <c r="E41" s="5"/>
      <c r="F41" s="9"/>
      <c r="G41" s="9"/>
      <c r="H41" s="5"/>
      <c r="I41" s="5"/>
      <c r="J41" s="3">
        <v>1.721</v>
      </c>
      <c r="M41" s="9"/>
      <c r="N41" s="7"/>
      <c r="O41" s="5">
        <f t="shared" si="1"/>
        <v>0</v>
      </c>
      <c r="T41">
        <v>1</v>
      </c>
      <c r="U41">
        <v>15</v>
      </c>
      <c r="V41" s="9">
        <v>6</v>
      </c>
      <c r="W41" s="5">
        <f t="shared" si="0"/>
        <v>1.775</v>
      </c>
    </row>
    <row r="42" spans="1:23" ht="12.75">
      <c r="A42" s="1">
        <v>1358</v>
      </c>
      <c r="E42" s="5"/>
      <c r="F42" s="9"/>
      <c r="G42" s="9"/>
      <c r="H42" s="5"/>
      <c r="I42" s="5"/>
      <c r="J42" s="3">
        <v>1.917</v>
      </c>
      <c r="L42">
        <v>2</v>
      </c>
      <c r="M42" s="9">
        <v>15</v>
      </c>
      <c r="N42" s="7">
        <v>3</v>
      </c>
      <c r="O42" s="5">
        <f t="shared" si="1"/>
        <v>2.7625</v>
      </c>
      <c r="V42" s="9"/>
      <c r="W42" s="5">
        <f t="shared" si="0"/>
        <v>0</v>
      </c>
    </row>
    <row r="43" spans="1:23" ht="12.75">
      <c r="A43" s="1">
        <v>1359</v>
      </c>
      <c r="E43" s="5"/>
      <c r="F43" s="9"/>
      <c r="G43" s="9"/>
      <c r="H43" s="5"/>
      <c r="I43" s="5"/>
      <c r="J43" s="3">
        <v>2.046</v>
      </c>
      <c r="L43">
        <v>2</v>
      </c>
      <c r="M43" s="9">
        <v>5</v>
      </c>
      <c r="N43" s="7">
        <v>6</v>
      </c>
      <c r="O43" s="5">
        <f t="shared" si="1"/>
        <v>2.275</v>
      </c>
      <c r="T43">
        <v>1</v>
      </c>
      <c r="U43">
        <v>16</v>
      </c>
      <c r="V43" s="9">
        <v>7</v>
      </c>
      <c r="W43" s="5">
        <f t="shared" si="0"/>
        <v>1.8291666666666666</v>
      </c>
    </row>
    <row r="44" spans="1:23" ht="12.75">
      <c r="A44" s="1">
        <v>1360</v>
      </c>
      <c r="E44" s="5"/>
      <c r="F44" s="9"/>
      <c r="G44" s="9"/>
      <c r="H44" s="5"/>
      <c r="I44" s="5"/>
      <c r="J44" s="3">
        <v>2.258</v>
      </c>
      <c r="L44">
        <v>3</v>
      </c>
      <c r="M44" s="9">
        <v>10</v>
      </c>
      <c r="N44" s="7">
        <v>11</v>
      </c>
      <c r="O44" s="5">
        <f t="shared" si="1"/>
        <v>3.5458333333333334</v>
      </c>
      <c r="T44">
        <v>2</v>
      </c>
      <c r="U44">
        <v>3</v>
      </c>
      <c r="V44" s="9">
        <v>1</v>
      </c>
      <c r="W44" s="5">
        <f t="shared" si="0"/>
        <v>2.154166666666667</v>
      </c>
    </row>
    <row r="45" spans="1:23" ht="12.75">
      <c r="A45" s="1">
        <v>1361</v>
      </c>
      <c r="E45" s="3">
        <v>4.958</v>
      </c>
      <c r="F45" s="7"/>
      <c r="G45" s="7"/>
      <c r="H45" s="3"/>
      <c r="I45" s="3"/>
      <c r="J45" s="3">
        <v>2.583</v>
      </c>
      <c r="L45">
        <v>2</v>
      </c>
      <c r="M45" s="9">
        <v>17</v>
      </c>
      <c r="N45" s="7">
        <v>7</v>
      </c>
      <c r="O45" s="5">
        <f t="shared" si="1"/>
        <v>2.879166666666667</v>
      </c>
      <c r="T45">
        <v>2</v>
      </c>
      <c r="U45">
        <v>16</v>
      </c>
      <c r="V45" s="9">
        <v>0</v>
      </c>
      <c r="W45" s="5">
        <f t="shared" si="0"/>
        <v>2.8</v>
      </c>
    </row>
    <row r="46" spans="1:23" ht="12.75">
      <c r="A46" s="1">
        <v>1362</v>
      </c>
      <c r="E46" s="3">
        <v>5.2</v>
      </c>
      <c r="F46" s="7"/>
      <c r="G46" s="7"/>
      <c r="H46" s="3"/>
      <c r="I46" s="3"/>
      <c r="J46" s="3">
        <v>2.483</v>
      </c>
      <c r="L46">
        <v>3</v>
      </c>
      <c r="M46" s="9">
        <v>4</v>
      </c>
      <c r="N46" s="7">
        <v>10</v>
      </c>
      <c r="O46" s="5">
        <f t="shared" si="1"/>
        <v>3.2416666666666667</v>
      </c>
      <c r="T46">
        <v>2</v>
      </c>
      <c r="U46">
        <v>9</v>
      </c>
      <c r="V46" s="9">
        <v>8</v>
      </c>
      <c r="W46" s="5">
        <f aca="true" t="shared" si="2" ref="W46:W77">T46+(U46/20)+(V46/240)</f>
        <v>2.4833333333333334</v>
      </c>
    </row>
    <row r="47" spans="1:23" ht="12.75">
      <c r="A47" s="1">
        <v>1363</v>
      </c>
      <c r="E47" s="3">
        <v>4.375</v>
      </c>
      <c r="F47" s="7"/>
      <c r="G47" s="7"/>
      <c r="H47" s="3"/>
      <c r="I47" s="3"/>
      <c r="J47" s="3">
        <v>2.483</v>
      </c>
      <c r="M47" s="9"/>
      <c r="N47" s="7"/>
      <c r="O47" s="5">
        <f t="shared" si="1"/>
        <v>0</v>
      </c>
      <c r="T47">
        <v>2</v>
      </c>
      <c r="U47">
        <v>9</v>
      </c>
      <c r="V47" s="9">
        <v>8</v>
      </c>
      <c r="W47" s="5">
        <f t="shared" si="2"/>
        <v>2.4833333333333334</v>
      </c>
    </row>
    <row r="48" spans="1:23" ht="12.75">
      <c r="A48" s="1">
        <v>1364</v>
      </c>
      <c r="E48" s="3"/>
      <c r="F48" s="7"/>
      <c r="G48" s="7"/>
      <c r="H48" s="3"/>
      <c r="I48" s="3"/>
      <c r="J48" s="3"/>
      <c r="M48" s="9"/>
      <c r="N48" s="7"/>
      <c r="O48" s="5">
        <f aca="true" t="shared" si="3" ref="O48:O79">L48+(M48/20)+(N48/240)</f>
        <v>0</v>
      </c>
      <c r="V48" s="9"/>
      <c r="W48" s="5">
        <f t="shared" si="2"/>
        <v>0</v>
      </c>
    </row>
    <row r="49" spans="1:23" ht="12.75">
      <c r="A49" s="1">
        <v>1365</v>
      </c>
      <c r="E49" s="3"/>
      <c r="F49" s="7"/>
      <c r="G49" s="7"/>
      <c r="H49" s="3"/>
      <c r="I49" s="3"/>
      <c r="J49" s="3"/>
      <c r="M49" s="9"/>
      <c r="N49" s="7"/>
      <c r="O49" s="5">
        <f t="shared" si="3"/>
        <v>0</v>
      </c>
      <c r="V49" s="9"/>
      <c r="W49" s="5">
        <f t="shared" si="2"/>
        <v>0</v>
      </c>
    </row>
    <row r="50" spans="1:23" ht="12.75">
      <c r="A50" s="1">
        <v>1366</v>
      </c>
      <c r="E50" s="3">
        <v>5.379</v>
      </c>
      <c r="F50" s="7"/>
      <c r="G50" s="7"/>
      <c r="H50" s="3"/>
      <c r="I50" s="3"/>
      <c r="J50" s="3">
        <v>2.579</v>
      </c>
      <c r="M50" s="9"/>
      <c r="N50" s="7"/>
      <c r="O50" s="5">
        <f t="shared" si="3"/>
        <v>0</v>
      </c>
      <c r="T50">
        <v>3</v>
      </c>
      <c r="U50">
        <v>2</v>
      </c>
      <c r="V50" s="9">
        <v>4</v>
      </c>
      <c r="W50" s="5">
        <f t="shared" si="2"/>
        <v>3.1166666666666667</v>
      </c>
    </row>
    <row r="51" spans="1:23" ht="12.75">
      <c r="A51" s="1">
        <v>1367</v>
      </c>
      <c r="E51" s="3">
        <v>5.163</v>
      </c>
      <c r="F51" s="7"/>
      <c r="G51" s="7"/>
      <c r="H51" s="3"/>
      <c r="I51" s="3"/>
      <c r="J51" s="3">
        <v>2.796</v>
      </c>
      <c r="L51">
        <v>4</v>
      </c>
      <c r="M51" s="9">
        <v>8</v>
      </c>
      <c r="N51" s="7">
        <v>2</v>
      </c>
      <c r="O51" s="5">
        <f t="shared" si="3"/>
        <v>4.408333333333334</v>
      </c>
      <c r="T51">
        <v>2</v>
      </c>
      <c r="U51">
        <v>18</v>
      </c>
      <c r="V51" s="9">
        <v>1</v>
      </c>
      <c r="W51" s="5">
        <f t="shared" si="2"/>
        <v>2.904166666666667</v>
      </c>
    </row>
    <row r="52" spans="1:23" ht="12.75">
      <c r="A52" s="1">
        <v>1368</v>
      </c>
      <c r="E52" s="3">
        <v>4.838</v>
      </c>
      <c r="F52" s="7"/>
      <c r="G52" s="7"/>
      <c r="H52" s="3"/>
      <c r="I52" s="3"/>
      <c r="J52" s="3">
        <v>2.904</v>
      </c>
      <c r="L52">
        <v>3</v>
      </c>
      <c r="M52" s="9">
        <v>15</v>
      </c>
      <c r="N52" s="7">
        <v>3</v>
      </c>
      <c r="O52" s="5">
        <f t="shared" si="3"/>
        <v>3.7625</v>
      </c>
      <c r="T52">
        <v>3</v>
      </c>
      <c r="U52">
        <v>0</v>
      </c>
      <c r="V52" s="9">
        <v>2</v>
      </c>
      <c r="W52" s="5">
        <f t="shared" si="2"/>
        <v>3.0083333333333333</v>
      </c>
    </row>
    <row r="53" spans="1:23" ht="12.75">
      <c r="A53" s="1">
        <v>1369</v>
      </c>
      <c r="E53" s="3">
        <v>5.592</v>
      </c>
      <c r="F53" s="7"/>
      <c r="G53" s="7"/>
      <c r="H53" s="3"/>
      <c r="I53" s="3"/>
      <c r="J53" s="3">
        <v>3.225</v>
      </c>
      <c r="L53">
        <v>4</v>
      </c>
      <c r="M53" s="9">
        <v>16</v>
      </c>
      <c r="N53" s="7">
        <v>9</v>
      </c>
      <c r="O53" s="5">
        <f t="shared" si="3"/>
        <v>4.8374999999999995</v>
      </c>
      <c r="T53">
        <v>3</v>
      </c>
      <c r="U53">
        <v>6</v>
      </c>
      <c r="V53" s="9">
        <v>8</v>
      </c>
      <c r="W53" s="5">
        <f t="shared" si="2"/>
        <v>3.333333333333333</v>
      </c>
    </row>
    <row r="54" spans="1:23" ht="12.75">
      <c r="A54" s="1">
        <v>1370</v>
      </c>
      <c r="E54" s="3">
        <v>5.913</v>
      </c>
      <c r="F54" s="7"/>
      <c r="G54" s="7"/>
      <c r="H54" s="3"/>
      <c r="I54" s="3"/>
      <c r="J54" s="3">
        <v>3.333</v>
      </c>
      <c r="L54">
        <v>5</v>
      </c>
      <c r="M54" s="9">
        <v>3</v>
      </c>
      <c r="N54" s="7">
        <v>3</v>
      </c>
      <c r="O54" s="5">
        <f t="shared" si="3"/>
        <v>5.1625000000000005</v>
      </c>
      <c r="T54">
        <v>3</v>
      </c>
      <c r="U54">
        <v>19</v>
      </c>
      <c r="V54" s="9">
        <v>7</v>
      </c>
      <c r="W54" s="5">
        <f t="shared" si="2"/>
        <v>3.979166666666667</v>
      </c>
    </row>
    <row r="55" spans="1:23" ht="12.75">
      <c r="A55" s="1">
        <v>1371</v>
      </c>
      <c r="E55" s="3"/>
      <c r="F55" s="7"/>
      <c r="G55" s="7"/>
      <c r="H55" s="3"/>
      <c r="I55" s="3"/>
      <c r="J55" s="3"/>
      <c r="M55" s="9"/>
      <c r="N55" s="7"/>
      <c r="O55" s="5">
        <f t="shared" si="3"/>
        <v>0</v>
      </c>
      <c r="V55" s="9"/>
      <c r="W55" s="5">
        <f t="shared" si="2"/>
        <v>0</v>
      </c>
    </row>
    <row r="56" spans="1:23" ht="12.75">
      <c r="A56" s="1">
        <v>1372</v>
      </c>
      <c r="E56" s="3"/>
      <c r="F56" s="7"/>
      <c r="G56" s="7"/>
      <c r="H56" s="3"/>
      <c r="I56" s="3"/>
      <c r="J56" s="3"/>
      <c r="M56" s="9"/>
      <c r="N56" s="7"/>
      <c r="O56" s="5">
        <f t="shared" si="3"/>
        <v>0</v>
      </c>
      <c r="V56" s="9"/>
      <c r="W56" s="5">
        <f t="shared" si="2"/>
        <v>0</v>
      </c>
    </row>
    <row r="57" spans="1:23" ht="12.75">
      <c r="A57" s="1">
        <v>1373</v>
      </c>
      <c r="E57" s="3">
        <v>5</v>
      </c>
      <c r="F57" s="7"/>
      <c r="G57" s="7"/>
      <c r="H57" s="3"/>
      <c r="I57" s="3"/>
      <c r="J57" s="3">
        <v>3.979</v>
      </c>
      <c r="L57">
        <v>5</v>
      </c>
      <c r="M57" s="9">
        <v>14</v>
      </c>
      <c r="N57" s="7">
        <v>0</v>
      </c>
      <c r="O57" s="5">
        <f t="shared" si="3"/>
        <v>5.7</v>
      </c>
      <c r="T57">
        <v>3</v>
      </c>
      <c r="U57">
        <v>13</v>
      </c>
      <c r="V57" s="9">
        <v>1</v>
      </c>
      <c r="W57" s="5">
        <f t="shared" si="2"/>
        <v>3.654166666666667</v>
      </c>
    </row>
    <row r="58" spans="1:23" ht="12.75">
      <c r="A58" s="1">
        <v>1374</v>
      </c>
      <c r="E58" s="3"/>
      <c r="F58" s="7"/>
      <c r="G58" s="7"/>
      <c r="H58" s="3"/>
      <c r="I58" s="3"/>
      <c r="J58" s="3"/>
      <c r="M58" s="9"/>
      <c r="N58" s="7"/>
      <c r="O58" s="5">
        <f t="shared" si="3"/>
        <v>0</v>
      </c>
      <c r="V58" s="9"/>
      <c r="W58" s="5">
        <f t="shared" si="2"/>
        <v>0</v>
      </c>
    </row>
    <row r="59" spans="1:23" ht="12.75">
      <c r="A59" s="1">
        <v>1375</v>
      </c>
      <c r="E59" s="3"/>
      <c r="F59" s="7"/>
      <c r="G59" s="7"/>
      <c r="H59" s="3"/>
      <c r="I59" s="3"/>
      <c r="J59" s="3"/>
      <c r="M59" s="9"/>
      <c r="N59" s="7"/>
      <c r="O59" s="5">
        <f t="shared" si="3"/>
        <v>0</v>
      </c>
      <c r="V59" s="9"/>
      <c r="W59" s="5">
        <f t="shared" si="2"/>
        <v>0</v>
      </c>
    </row>
    <row r="60" spans="1:23" ht="12.75">
      <c r="A60" s="1">
        <v>1376</v>
      </c>
      <c r="E60" s="3"/>
      <c r="F60" s="7"/>
      <c r="G60" s="7"/>
      <c r="H60" s="3"/>
      <c r="I60" s="3"/>
      <c r="J60" s="3"/>
      <c r="M60" s="9"/>
      <c r="N60" s="7"/>
      <c r="O60" s="5">
        <f t="shared" si="3"/>
        <v>0</v>
      </c>
      <c r="V60" s="9"/>
      <c r="W60" s="5">
        <f t="shared" si="2"/>
        <v>0</v>
      </c>
    </row>
    <row r="61" spans="1:23" ht="12.75">
      <c r="A61" s="1">
        <v>1377</v>
      </c>
      <c r="E61" s="3">
        <v>6</v>
      </c>
      <c r="F61" s="7"/>
      <c r="G61" s="7"/>
      <c r="H61" s="3"/>
      <c r="I61" s="3"/>
      <c r="J61" s="3">
        <v>3.55</v>
      </c>
      <c r="L61">
        <v>6</v>
      </c>
      <c r="M61" s="9">
        <v>9</v>
      </c>
      <c r="N61" s="7">
        <v>0</v>
      </c>
      <c r="O61" s="5">
        <f t="shared" si="3"/>
        <v>6.45</v>
      </c>
      <c r="V61" s="9"/>
      <c r="W61" s="5">
        <f t="shared" si="2"/>
        <v>0</v>
      </c>
    </row>
    <row r="62" spans="1:23" ht="12.75">
      <c r="A62" s="1">
        <v>1378</v>
      </c>
      <c r="E62" s="3">
        <v>7.6</v>
      </c>
      <c r="F62" s="7"/>
      <c r="G62" s="7"/>
      <c r="H62" s="3"/>
      <c r="I62" s="3"/>
      <c r="J62" s="3">
        <v>3.667</v>
      </c>
      <c r="L62">
        <v>7</v>
      </c>
      <c r="M62" s="9">
        <v>10</v>
      </c>
      <c r="N62" s="7">
        <v>6</v>
      </c>
      <c r="O62" s="5">
        <f t="shared" si="3"/>
        <v>7.525</v>
      </c>
      <c r="T62">
        <v>4</v>
      </c>
      <c r="U62">
        <v>1</v>
      </c>
      <c r="V62" s="9">
        <v>11</v>
      </c>
      <c r="W62" s="5">
        <f t="shared" si="2"/>
        <v>4.095833333333333</v>
      </c>
    </row>
    <row r="63" spans="1:23" ht="12.75">
      <c r="A63" s="1">
        <v>1379</v>
      </c>
      <c r="E63" s="3"/>
      <c r="F63" s="7"/>
      <c r="G63" s="7"/>
      <c r="H63" s="3"/>
      <c r="I63" s="3"/>
      <c r="J63" s="3"/>
      <c r="M63" s="9"/>
      <c r="N63" s="7"/>
      <c r="O63" s="5">
        <f t="shared" si="3"/>
        <v>0</v>
      </c>
      <c r="V63" s="9"/>
      <c r="W63" s="5">
        <f t="shared" si="2"/>
        <v>0</v>
      </c>
    </row>
    <row r="64" spans="1:23" ht="12.75">
      <c r="A64" s="1">
        <v>1380</v>
      </c>
      <c r="E64" s="3"/>
      <c r="F64" s="7"/>
      <c r="G64" s="7"/>
      <c r="H64" s="3"/>
      <c r="I64" s="3"/>
      <c r="J64" s="3"/>
      <c r="M64" s="9"/>
      <c r="N64" s="7"/>
      <c r="O64" s="5">
        <f t="shared" si="3"/>
        <v>0</v>
      </c>
      <c r="V64" s="9"/>
      <c r="W64" s="5">
        <f t="shared" si="2"/>
        <v>0</v>
      </c>
    </row>
    <row r="65" spans="1:23" ht="12.75">
      <c r="A65" s="1">
        <v>1381</v>
      </c>
      <c r="E65" s="3">
        <v>7.5</v>
      </c>
      <c r="F65" s="7"/>
      <c r="G65" s="7"/>
      <c r="H65" s="3"/>
      <c r="I65" s="3"/>
      <c r="J65" s="3">
        <v>4</v>
      </c>
      <c r="M65" s="9"/>
      <c r="N65" s="7"/>
      <c r="O65" s="5">
        <f t="shared" si="3"/>
        <v>0</v>
      </c>
      <c r="V65" s="9"/>
      <c r="W65" s="5">
        <f t="shared" si="2"/>
        <v>0</v>
      </c>
    </row>
    <row r="66" spans="1:23" ht="12.75">
      <c r="A66" s="1">
        <v>1382</v>
      </c>
      <c r="E66" s="3">
        <v>7.5</v>
      </c>
      <c r="F66" s="7"/>
      <c r="G66" s="7"/>
      <c r="H66" s="3"/>
      <c r="I66" s="3"/>
      <c r="J66" s="3">
        <v>3.979</v>
      </c>
      <c r="L66">
        <v>6</v>
      </c>
      <c r="M66" s="9">
        <v>19</v>
      </c>
      <c r="N66" s="7">
        <v>9</v>
      </c>
      <c r="O66" s="5">
        <f t="shared" si="3"/>
        <v>6.9875</v>
      </c>
      <c r="T66">
        <v>4</v>
      </c>
      <c r="U66">
        <v>6</v>
      </c>
      <c r="V66" s="9">
        <v>0</v>
      </c>
      <c r="W66" s="5">
        <f t="shared" si="2"/>
        <v>4.3</v>
      </c>
    </row>
    <row r="67" spans="1:23" ht="12.75">
      <c r="A67" s="1">
        <v>1383</v>
      </c>
      <c r="E67" s="3"/>
      <c r="F67" s="7"/>
      <c r="G67" s="7"/>
      <c r="H67" s="3"/>
      <c r="I67" s="3"/>
      <c r="J67" s="3"/>
      <c r="L67">
        <v>6</v>
      </c>
      <c r="M67" s="9">
        <v>17</v>
      </c>
      <c r="N67" s="9">
        <v>8</v>
      </c>
      <c r="O67" s="5">
        <f t="shared" si="3"/>
        <v>6.883333333333333</v>
      </c>
      <c r="V67" s="9"/>
      <c r="W67" s="5">
        <f t="shared" si="2"/>
        <v>0</v>
      </c>
    </row>
    <row r="68" spans="1:23" ht="12.75">
      <c r="A68" s="1">
        <v>1384</v>
      </c>
      <c r="E68" s="3"/>
      <c r="F68" s="7"/>
      <c r="G68" s="7"/>
      <c r="H68" s="3"/>
      <c r="I68" s="3"/>
      <c r="J68" s="3"/>
      <c r="M68" s="9"/>
      <c r="N68" s="9"/>
      <c r="O68" s="5">
        <f t="shared" si="3"/>
        <v>0</v>
      </c>
      <c r="V68" s="9"/>
      <c r="W68" s="5">
        <f t="shared" si="2"/>
        <v>0</v>
      </c>
    </row>
    <row r="69" spans="1:23" ht="12.75">
      <c r="A69" s="1">
        <v>1385</v>
      </c>
      <c r="E69" s="3"/>
      <c r="F69" s="7"/>
      <c r="G69" s="7"/>
      <c r="H69" s="3"/>
      <c r="I69" s="3"/>
      <c r="J69" s="3"/>
      <c r="M69" s="9"/>
      <c r="N69" s="9"/>
      <c r="O69" s="5">
        <f t="shared" si="3"/>
        <v>0</v>
      </c>
      <c r="V69" s="9"/>
      <c r="W69" s="5">
        <f t="shared" si="2"/>
        <v>0</v>
      </c>
    </row>
    <row r="70" spans="1:23" ht="12.75">
      <c r="A70" s="1">
        <v>1386</v>
      </c>
      <c r="E70" s="3"/>
      <c r="F70" s="7"/>
      <c r="G70" s="7"/>
      <c r="H70" s="3"/>
      <c r="I70" s="3"/>
      <c r="J70" s="3"/>
      <c r="M70" s="9"/>
      <c r="N70" s="9"/>
      <c r="O70" s="5">
        <f t="shared" si="3"/>
        <v>0</v>
      </c>
      <c r="V70" s="9"/>
      <c r="W70" s="5">
        <f t="shared" si="2"/>
        <v>0</v>
      </c>
    </row>
    <row r="71" spans="1:23" ht="12.75">
      <c r="A71" s="1">
        <v>1387</v>
      </c>
      <c r="E71" s="3"/>
      <c r="F71" s="7"/>
      <c r="G71" s="7"/>
      <c r="H71" s="3"/>
      <c r="I71" s="3"/>
      <c r="J71" s="3"/>
      <c r="M71" s="9"/>
      <c r="N71" s="9"/>
      <c r="O71" s="5">
        <f t="shared" si="3"/>
        <v>0</v>
      </c>
      <c r="V71" s="9"/>
      <c r="W71" s="5">
        <f t="shared" si="2"/>
        <v>0</v>
      </c>
    </row>
    <row r="72" spans="1:23" ht="12.75">
      <c r="A72" s="1">
        <v>1388</v>
      </c>
      <c r="E72" s="3"/>
      <c r="F72" s="7"/>
      <c r="G72" s="7"/>
      <c r="H72" s="3"/>
      <c r="I72" s="3"/>
      <c r="J72" s="3"/>
      <c r="M72" s="9"/>
      <c r="N72" s="9"/>
      <c r="O72" s="5">
        <f t="shared" si="3"/>
        <v>0</v>
      </c>
      <c r="V72" s="9"/>
      <c r="W72" s="5">
        <f t="shared" si="2"/>
        <v>0</v>
      </c>
    </row>
    <row r="73" spans="1:23" ht="12.75">
      <c r="A73" s="1">
        <v>1389</v>
      </c>
      <c r="E73" s="3"/>
      <c r="F73" s="7"/>
      <c r="G73" s="7"/>
      <c r="H73" s="3"/>
      <c r="I73" s="3"/>
      <c r="M73" s="9"/>
      <c r="N73" s="9"/>
      <c r="O73" s="5">
        <f t="shared" si="3"/>
        <v>0</v>
      </c>
      <c r="V73" s="9"/>
      <c r="W73" s="5">
        <f t="shared" si="2"/>
        <v>0</v>
      </c>
    </row>
    <row r="74" spans="1:23" ht="12.75">
      <c r="A74" s="1">
        <v>1390</v>
      </c>
      <c r="E74" s="3">
        <v>5.958</v>
      </c>
      <c r="F74" s="7"/>
      <c r="G74" s="7"/>
      <c r="H74" s="3"/>
      <c r="I74" s="3"/>
      <c r="M74" s="9"/>
      <c r="N74" s="9"/>
      <c r="O74" s="5">
        <f t="shared" si="3"/>
        <v>0</v>
      </c>
      <c r="V74" s="9"/>
      <c r="W74" s="5">
        <f t="shared" si="2"/>
        <v>0</v>
      </c>
    </row>
    <row r="75" spans="1:23" ht="12.75">
      <c r="A75" s="1">
        <v>1391</v>
      </c>
      <c r="E75" s="3">
        <v>5.538</v>
      </c>
      <c r="F75" s="7"/>
      <c r="G75" s="7"/>
      <c r="H75" s="3"/>
      <c r="I75" s="3"/>
      <c r="L75">
        <v>7</v>
      </c>
      <c r="M75" s="9">
        <v>15</v>
      </c>
      <c r="N75" s="9">
        <v>2</v>
      </c>
      <c r="O75" s="5">
        <f t="shared" si="3"/>
        <v>7.758333333333334</v>
      </c>
      <c r="V75" s="9"/>
      <c r="W75" s="5">
        <f t="shared" si="2"/>
        <v>0</v>
      </c>
    </row>
    <row r="76" spans="1:23" ht="12.75">
      <c r="A76" s="1">
        <v>1392</v>
      </c>
      <c r="E76" s="3"/>
      <c r="F76" s="7"/>
      <c r="G76" s="7"/>
      <c r="H76" s="3"/>
      <c r="I76" s="3"/>
      <c r="M76" s="9"/>
      <c r="N76" s="9"/>
      <c r="O76" s="5">
        <f t="shared" si="3"/>
        <v>0</v>
      </c>
      <c r="V76" s="9"/>
      <c r="W76" s="5">
        <f t="shared" si="2"/>
        <v>0</v>
      </c>
    </row>
    <row r="77" spans="1:23" ht="12.75">
      <c r="A77" s="1">
        <v>1393</v>
      </c>
      <c r="E77" s="3"/>
      <c r="F77" s="7"/>
      <c r="G77" s="7"/>
      <c r="H77" s="3"/>
      <c r="I77" s="3"/>
      <c r="M77" s="9"/>
      <c r="N77" s="9"/>
      <c r="O77" s="5">
        <f t="shared" si="3"/>
        <v>0</v>
      </c>
      <c r="V77" s="9"/>
      <c r="W77" s="5">
        <f t="shared" si="2"/>
        <v>0</v>
      </c>
    </row>
    <row r="78" spans="1:23" ht="12.75">
      <c r="A78" s="1">
        <v>1394</v>
      </c>
      <c r="E78" s="3"/>
      <c r="F78" s="7"/>
      <c r="G78" s="7"/>
      <c r="H78" s="3"/>
      <c r="I78" s="3"/>
      <c r="M78" s="9"/>
      <c r="N78" s="9"/>
      <c r="O78" s="5">
        <f t="shared" si="3"/>
        <v>0</v>
      </c>
      <c r="V78" s="9"/>
      <c r="W78" s="5">
        <f aca="true" t="shared" si="4" ref="W78:W84">T78+(U78/20)+(V78/240)</f>
        <v>0</v>
      </c>
    </row>
    <row r="79" spans="1:23" ht="12.75">
      <c r="A79" s="1">
        <v>1395</v>
      </c>
      <c r="E79" s="3"/>
      <c r="F79" s="7"/>
      <c r="G79" s="7"/>
      <c r="H79" s="3"/>
      <c r="I79" s="3"/>
      <c r="M79" s="9"/>
      <c r="N79" s="9"/>
      <c r="O79" s="5">
        <f t="shared" si="3"/>
        <v>0</v>
      </c>
      <c r="V79" s="9"/>
      <c r="W79" s="5">
        <f t="shared" si="4"/>
        <v>0</v>
      </c>
    </row>
    <row r="80" spans="1:23" ht="12.75">
      <c r="A80" s="1">
        <v>1396</v>
      </c>
      <c r="E80" s="3"/>
      <c r="F80" s="7"/>
      <c r="G80" s="7"/>
      <c r="H80" s="3"/>
      <c r="I80" s="3"/>
      <c r="M80" s="9"/>
      <c r="N80" s="9"/>
      <c r="O80" s="5">
        <f aca="true" t="shared" si="5" ref="O80:O93">L80+(M80/20)+(N80/240)</f>
        <v>0</v>
      </c>
      <c r="V80" s="9"/>
      <c r="W80" s="5">
        <f t="shared" si="4"/>
        <v>0</v>
      </c>
    </row>
    <row r="81" spans="1:23" ht="12.75">
      <c r="A81" s="1">
        <v>1397</v>
      </c>
      <c r="E81" s="3"/>
      <c r="F81" s="7"/>
      <c r="G81" s="7"/>
      <c r="H81" s="3"/>
      <c r="I81" s="3"/>
      <c r="M81" s="9"/>
      <c r="N81" s="9"/>
      <c r="O81" s="5">
        <f t="shared" si="5"/>
        <v>0</v>
      </c>
      <c r="V81" s="9"/>
      <c r="W81" s="5">
        <f t="shared" si="4"/>
        <v>0</v>
      </c>
    </row>
    <row r="82" spans="1:23" ht="12.75">
      <c r="A82" s="1">
        <v>1398</v>
      </c>
      <c r="E82" s="3"/>
      <c r="F82" s="7"/>
      <c r="G82" s="7"/>
      <c r="H82" s="3"/>
      <c r="I82" s="3"/>
      <c r="M82" s="9"/>
      <c r="N82" s="9"/>
      <c r="O82" s="5">
        <f t="shared" si="5"/>
        <v>0</v>
      </c>
      <c r="V82" s="9"/>
      <c r="W82" s="5">
        <f t="shared" si="4"/>
        <v>0</v>
      </c>
    </row>
    <row r="83" spans="1:23" ht="12.75">
      <c r="A83" s="1">
        <v>1399</v>
      </c>
      <c r="E83" s="3"/>
      <c r="F83" s="7"/>
      <c r="G83" s="7"/>
      <c r="H83" s="3"/>
      <c r="I83" s="3"/>
      <c r="M83" s="9"/>
      <c r="N83" s="9"/>
      <c r="O83" s="5">
        <f t="shared" si="5"/>
        <v>0</v>
      </c>
      <c r="V83" s="9"/>
      <c r="W83" s="5">
        <f t="shared" si="4"/>
        <v>0</v>
      </c>
    </row>
    <row r="84" spans="1:23" ht="12.75">
      <c r="A84" s="1">
        <v>1400</v>
      </c>
      <c r="E84" s="3"/>
      <c r="F84" s="7"/>
      <c r="G84" s="7"/>
      <c r="H84" s="3"/>
      <c r="I84" s="3"/>
      <c r="M84" s="9"/>
      <c r="N84" s="9"/>
      <c r="O84" s="5">
        <f t="shared" si="5"/>
        <v>0</v>
      </c>
      <c r="V84" s="9"/>
      <c r="W84" s="5">
        <f t="shared" si="4"/>
        <v>0</v>
      </c>
    </row>
    <row r="85" spans="1:22" ht="12.75">
      <c r="A85" s="1">
        <v>1401</v>
      </c>
      <c r="E85" s="3"/>
      <c r="F85" s="7"/>
      <c r="G85" s="7"/>
      <c r="H85" s="3"/>
      <c r="I85" s="3"/>
      <c r="M85" s="9"/>
      <c r="N85" s="9"/>
      <c r="O85" s="5">
        <f t="shared" si="5"/>
        <v>0</v>
      </c>
      <c r="V85" s="9"/>
    </row>
    <row r="86" spans="1:22" ht="12.75">
      <c r="A86" s="1">
        <v>1402</v>
      </c>
      <c r="E86" s="3">
        <v>5.36</v>
      </c>
      <c r="F86" s="7"/>
      <c r="G86" s="7"/>
      <c r="H86" s="3"/>
      <c r="I86" s="3"/>
      <c r="M86" s="9"/>
      <c r="N86" s="9"/>
      <c r="O86" s="5">
        <f t="shared" si="5"/>
        <v>0</v>
      </c>
      <c r="V86" s="9"/>
    </row>
    <row r="87" spans="1:22" ht="12.75">
      <c r="A87" s="1">
        <v>1403</v>
      </c>
      <c r="E87" s="3">
        <v>6.479</v>
      </c>
      <c r="F87" s="7"/>
      <c r="G87" s="7"/>
      <c r="H87" s="3"/>
      <c r="I87" s="3"/>
      <c r="M87" s="9"/>
      <c r="N87" s="9"/>
      <c r="O87" s="5">
        <f t="shared" si="5"/>
        <v>0</v>
      </c>
      <c r="V87" s="9"/>
    </row>
    <row r="88" spans="1:22" ht="12.75">
      <c r="A88" s="1">
        <v>1404</v>
      </c>
      <c r="E88" s="3"/>
      <c r="F88" s="7"/>
      <c r="G88" s="7"/>
      <c r="H88" s="3"/>
      <c r="I88" s="3"/>
      <c r="M88" s="9"/>
      <c r="N88" s="9"/>
      <c r="O88" s="5">
        <f t="shared" si="5"/>
        <v>0</v>
      </c>
      <c r="V88" s="9"/>
    </row>
    <row r="89" spans="1:22" ht="12.75">
      <c r="A89" s="1">
        <v>1405</v>
      </c>
      <c r="E89" s="3">
        <v>5.894</v>
      </c>
      <c r="F89" s="7"/>
      <c r="G89" s="7"/>
      <c r="H89" s="3"/>
      <c r="I89" s="3"/>
      <c r="M89" s="9"/>
      <c r="N89" s="9"/>
      <c r="O89" s="5">
        <f t="shared" si="5"/>
        <v>0</v>
      </c>
      <c r="V89" s="9"/>
    </row>
    <row r="90" spans="1:22" ht="12.75">
      <c r="A90" s="1">
        <v>1406</v>
      </c>
      <c r="E90" s="3">
        <v>6</v>
      </c>
      <c r="F90" s="7"/>
      <c r="G90" s="7"/>
      <c r="H90" s="3"/>
      <c r="I90" s="3">
        <v>6</v>
      </c>
      <c r="M90" s="9"/>
      <c r="N90" s="9"/>
      <c r="O90" s="5">
        <f t="shared" si="5"/>
        <v>0</v>
      </c>
      <c r="P90">
        <v>5</v>
      </c>
      <c r="Q90">
        <v>12</v>
      </c>
      <c r="R90">
        <v>0</v>
      </c>
      <c r="S90" s="5">
        <f aca="true" t="shared" si="6" ref="S90:S121">P90+(Q90/20)+(R90/240)</f>
        <v>5.6</v>
      </c>
      <c r="V90" s="9"/>
    </row>
    <row r="91" spans="1:22" ht="12.75">
      <c r="A91" s="1">
        <v>1407</v>
      </c>
      <c r="E91" s="3">
        <v>6.167</v>
      </c>
      <c r="F91" s="7"/>
      <c r="G91" s="7"/>
      <c r="H91" s="3"/>
      <c r="I91" s="3">
        <v>6</v>
      </c>
      <c r="M91" s="9"/>
      <c r="N91" s="9"/>
      <c r="O91" s="5">
        <f t="shared" si="5"/>
        <v>0</v>
      </c>
      <c r="P91">
        <v>5</v>
      </c>
      <c r="Q91">
        <v>7</v>
      </c>
      <c r="R91">
        <v>0</v>
      </c>
      <c r="S91" s="5">
        <f t="shared" si="6"/>
        <v>5.35</v>
      </c>
      <c r="V91" s="9"/>
    </row>
    <row r="92" spans="1:22" ht="12.75">
      <c r="A92" s="1">
        <v>1408</v>
      </c>
      <c r="E92" s="3">
        <v>6.05</v>
      </c>
      <c r="F92" s="7"/>
      <c r="G92" s="7"/>
      <c r="H92" s="3"/>
      <c r="I92" s="3">
        <v>6</v>
      </c>
      <c r="M92" s="9"/>
      <c r="N92" s="9"/>
      <c r="O92" s="5">
        <f t="shared" si="5"/>
        <v>0</v>
      </c>
      <c r="P92">
        <v>5</v>
      </c>
      <c r="Q92">
        <v>11</v>
      </c>
      <c r="R92">
        <v>1</v>
      </c>
      <c r="S92" s="5">
        <f t="shared" si="6"/>
        <v>5.554166666666666</v>
      </c>
      <c r="V92" s="9"/>
    </row>
    <row r="93" spans="1:22" ht="12.75">
      <c r="A93" s="1">
        <v>1409</v>
      </c>
      <c r="E93" s="3">
        <v>5.5</v>
      </c>
      <c r="F93" s="7"/>
      <c r="G93" s="7"/>
      <c r="H93" s="3"/>
      <c r="I93" s="3">
        <v>5.5</v>
      </c>
      <c r="M93" s="9"/>
      <c r="N93" s="9"/>
      <c r="O93" s="5">
        <f t="shared" si="5"/>
        <v>0</v>
      </c>
      <c r="P93">
        <v>4</v>
      </c>
      <c r="Q93">
        <v>16</v>
      </c>
      <c r="R93">
        <v>9</v>
      </c>
      <c r="S93" s="5">
        <f t="shared" si="6"/>
        <v>4.8374999999999995</v>
      </c>
      <c r="V93" s="9"/>
    </row>
    <row r="94" spans="1:22" ht="12.75">
      <c r="A94" s="1">
        <v>1410</v>
      </c>
      <c r="E94" s="3">
        <v>5.5</v>
      </c>
      <c r="F94" s="7"/>
      <c r="G94" s="7"/>
      <c r="H94" s="3"/>
      <c r="I94" s="3">
        <v>5.5</v>
      </c>
      <c r="O94" s="5">
        <f>L95+(M95/20)+(N95/240)</f>
        <v>4</v>
      </c>
      <c r="P94">
        <v>4</v>
      </c>
      <c r="Q94">
        <v>16</v>
      </c>
      <c r="R94">
        <v>9</v>
      </c>
      <c r="S94" s="5">
        <f t="shared" si="6"/>
        <v>4.8374999999999995</v>
      </c>
      <c r="V94" s="9"/>
    </row>
    <row r="95" spans="1:22" ht="12.75">
      <c r="A95" s="1">
        <v>1411</v>
      </c>
      <c r="E95" s="3">
        <v>5.865</v>
      </c>
      <c r="F95" s="7"/>
      <c r="G95" s="7"/>
      <c r="H95" s="3"/>
      <c r="I95" s="3">
        <v>5.504</v>
      </c>
      <c r="L95">
        <v>4</v>
      </c>
      <c r="M95" s="9">
        <v>0</v>
      </c>
      <c r="N95" s="9">
        <v>0</v>
      </c>
      <c r="O95" s="5">
        <f>L96+(M96/20)+(N96/240)</f>
        <v>4</v>
      </c>
      <c r="P95">
        <v>4</v>
      </c>
      <c r="Q95">
        <v>16</v>
      </c>
      <c r="R95">
        <v>9</v>
      </c>
      <c r="S95" s="5">
        <f t="shared" si="6"/>
        <v>4.8374999999999995</v>
      </c>
      <c r="V95" s="9"/>
    </row>
    <row r="96" spans="1:22" ht="12.75">
      <c r="A96" s="1">
        <v>1412</v>
      </c>
      <c r="E96" s="3">
        <v>5.7</v>
      </c>
      <c r="F96" s="7"/>
      <c r="G96" s="7"/>
      <c r="H96" s="3"/>
      <c r="I96" s="3">
        <v>5.5</v>
      </c>
      <c r="L96">
        <v>4</v>
      </c>
      <c r="M96" s="9">
        <v>0</v>
      </c>
      <c r="N96" s="9">
        <v>0</v>
      </c>
      <c r="O96" s="5">
        <f aca="true" t="shared" si="7" ref="O96:O127">L96+(M96/20)+(N96/240)</f>
        <v>4</v>
      </c>
      <c r="P96">
        <v>4</v>
      </c>
      <c r="Q96">
        <v>16</v>
      </c>
      <c r="R96">
        <v>9</v>
      </c>
      <c r="S96" s="5">
        <f t="shared" si="6"/>
        <v>4.8374999999999995</v>
      </c>
      <c r="V96" s="9"/>
    </row>
    <row r="97" spans="1:22" ht="12.75">
      <c r="A97" s="1">
        <v>1413</v>
      </c>
      <c r="E97" s="3">
        <v>6</v>
      </c>
      <c r="F97" s="7"/>
      <c r="G97" s="7"/>
      <c r="H97" s="3"/>
      <c r="I97" s="3">
        <v>5.8</v>
      </c>
      <c r="M97" s="9"/>
      <c r="N97" s="9"/>
      <c r="O97" s="5">
        <f t="shared" si="7"/>
        <v>0</v>
      </c>
      <c r="P97">
        <v>4</v>
      </c>
      <c r="Q97">
        <v>16</v>
      </c>
      <c r="R97">
        <v>9</v>
      </c>
      <c r="S97" s="5">
        <f t="shared" si="6"/>
        <v>4.8374999999999995</v>
      </c>
      <c r="V97" s="9"/>
    </row>
    <row r="98" spans="1:22" ht="12.75">
      <c r="A98" s="1">
        <v>1414</v>
      </c>
      <c r="E98" s="3">
        <v>5.9</v>
      </c>
      <c r="F98" s="7"/>
      <c r="G98" s="7"/>
      <c r="H98" s="3"/>
      <c r="I98" s="3">
        <v>5.902</v>
      </c>
      <c r="L98">
        <v>4</v>
      </c>
      <c r="M98" s="9">
        <v>1</v>
      </c>
      <c r="N98" s="9">
        <v>9</v>
      </c>
      <c r="O98" s="5">
        <f t="shared" si="7"/>
        <v>4.0874999999999995</v>
      </c>
      <c r="P98">
        <v>4</v>
      </c>
      <c r="Q98">
        <v>13</v>
      </c>
      <c r="R98">
        <v>6</v>
      </c>
      <c r="S98" s="5">
        <f t="shared" si="6"/>
        <v>4.675000000000001</v>
      </c>
      <c r="V98" s="9"/>
    </row>
    <row r="99" spans="1:22" ht="12.75">
      <c r="A99" s="1">
        <v>1415</v>
      </c>
      <c r="E99" s="3">
        <v>5.8</v>
      </c>
      <c r="F99" s="7"/>
      <c r="G99" s="7"/>
      <c r="H99" s="3"/>
      <c r="I99" s="3">
        <v>5.7</v>
      </c>
      <c r="L99">
        <v>4</v>
      </c>
      <c r="M99" s="9">
        <v>3</v>
      </c>
      <c r="N99" s="9">
        <v>10</v>
      </c>
      <c r="O99" s="5">
        <f t="shared" si="7"/>
        <v>4.191666666666667</v>
      </c>
      <c r="P99">
        <v>4</v>
      </c>
      <c r="Q99">
        <v>16</v>
      </c>
      <c r="R99">
        <v>9</v>
      </c>
      <c r="S99" s="5">
        <f t="shared" si="6"/>
        <v>4.8374999999999995</v>
      </c>
      <c r="V99" s="9"/>
    </row>
    <row r="100" spans="1:22" ht="12.75">
      <c r="A100" s="1">
        <v>1416</v>
      </c>
      <c r="E100" s="3">
        <v>6</v>
      </c>
      <c r="F100" s="7"/>
      <c r="G100" s="7"/>
      <c r="H100" s="3"/>
      <c r="I100" s="3">
        <v>5.7</v>
      </c>
      <c r="M100" s="9"/>
      <c r="N100" s="9"/>
      <c r="O100" s="5">
        <f t="shared" si="7"/>
        <v>0</v>
      </c>
      <c r="P100">
        <v>5</v>
      </c>
      <c r="Q100">
        <v>0</v>
      </c>
      <c r="R100">
        <v>0</v>
      </c>
      <c r="S100" s="5">
        <f t="shared" si="6"/>
        <v>5</v>
      </c>
      <c r="V100" s="9"/>
    </row>
    <row r="101" spans="1:22" ht="12.75">
      <c r="A101" s="1">
        <v>1417</v>
      </c>
      <c r="E101" s="3">
        <v>6.05</v>
      </c>
      <c r="F101" s="7"/>
      <c r="G101" s="7"/>
      <c r="H101" s="3"/>
      <c r="I101" s="3">
        <v>5.8</v>
      </c>
      <c r="M101" s="9"/>
      <c r="N101" s="9"/>
      <c r="O101" s="5">
        <f t="shared" si="7"/>
        <v>0</v>
      </c>
      <c r="P101">
        <v>5</v>
      </c>
      <c r="Q101">
        <v>3</v>
      </c>
      <c r="R101">
        <v>3</v>
      </c>
      <c r="S101" s="5">
        <f t="shared" si="6"/>
        <v>5.1625000000000005</v>
      </c>
      <c r="V101" s="9"/>
    </row>
    <row r="102" spans="1:22" ht="12.75">
      <c r="A102" s="1">
        <v>1418</v>
      </c>
      <c r="E102" s="3">
        <v>5.775</v>
      </c>
      <c r="F102" s="7"/>
      <c r="G102" s="7"/>
      <c r="H102" s="3"/>
      <c r="I102" s="3">
        <v>5.05</v>
      </c>
      <c r="M102" s="9"/>
      <c r="N102" s="9"/>
      <c r="O102" s="5">
        <f t="shared" si="7"/>
        <v>0</v>
      </c>
      <c r="P102">
        <v>4</v>
      </c>
      <c r="Q102">
        <v>18</v>
      </c>
      <c r="R102">
        <v>11</v>
      </c>
      <c r="S102" s="5">
        <f t="shared" si="6"/>
        <v>4.945833333333334</v>
      </c>
      <c r="V102" s="9"/>
    </row>
    <row r="103" spans="1:22" ht="12.75">
      <c r="A103" s="1">
        <v>1419</v>
      </c>
      <c r="E103" s="3">
        <v>6.05</v>
      </c>
      <c r="F103" s="7"/>
      <c r="G103" s="7"/>
      <c r="H103" s="3"/>
      <c r="I103" s="3">
        <v>5.65</v>
      </c>
      <c r="M103" s="9"/>
      <c r="N103" s="9"/>
      <c r="O103" s="5">
        <f t="shared" si="7"/>
        <v>0</v>
      </c>
      <c r="P103">
        <v>4</v>
      </c>
      <c r="Q103">
        <v>16</v>
      </c>
      <c r="R103">
        <v>9</v>
      </c>
      <c r="S103" s="5">
        <f t="shared" si="6"/>
        <v>4.8374999999999995</v>
      </c>
      <c r="V103" s="9"/>
    </row>
    <row r="104" spans="1:22" ht="12.75">
      <c r="A104" s="1">
        <v>1420</v>
      </c>
      <c r="E104" s="3">
        <v>6.508</v>
      </c>
      <c r="F104" s="7"/>
      <c r="G104" s="7"/>
      <c r="H104" s="3"/>
      <c r="I104" s="3">
        <v>5.75</v>
      </c>
      <c r="L104">
        <v>4</v>
      </c>
      <c r="M104" s="9">
        <v>1</v>
      </c>
      <c r="N104" s="9">
        <v>9</v>
      </c>
      <c r="O104" s="5">
        <f t="shared" si="7"/>
        <v>4.0874999999999995</v>
      </c>
      <c r="P104">
        <v>4</v>
      </c>
      <c r="Q104">
        <v>14</v>
      </c>
      <c r="R104">
        <v>7</v>
      </c>
      <c r="S104" s="5">
        <f t="shared" si="6"/>
        <v>4.729166666666667</v>
      </c>
      <c r="V104" s="9"/>
    </row>
    <row r="105" spans="1:22" ht="12.75">
      <c r="A105" s="1">
        <v>1421</v>
      </c>
      <c r="E105" s="3">
        <v>6</v>
      </c>
      <c r="F105" s="7"/>
      <c r="G105" s="7"/>
      <c r="H105" s="3"/>
      <c r="I105" s="3">
        <v>5.775</v>
      </c>
      <c r="M105" s="9"/>
      <c r="N105" s="9"/>
      <c r="O105" s="5">
        <f t="shared" si="7"/>
        <v>0</v>
      </c>
      <c r="P105">
        <v>5</v>
      </c>
      <c r="Q105">
        <v>3</v>
      </c>
      <c r="R105">
        <v>3</v>
      </c>
      <c r="S105" s="5">
        <f t="shared" si="6"/>
        <v>5.1625000000000005</v>
      </c>
      <c r="V105" s="9"/>
    </row>
    <row r="106" spans="1:22" ht="12.75">
      <c r="A106" s="1">
        <v>1422</v>
      </c>
      <c r="E106" s="3">
        <v>6</v>
      </c>
      <c r="F106" s="7"/>
      <c r="G106" s="7"/>
      <c r="H106" s="3"/>
      <c r="I106" s="3">
        <v>5.775</v>
      </c>
      <c r="M106" s="9"/>
      <c r="N106" s="9"/>
      <c r="O106" s="5">
        <f t="shared" si="7"/>
        <v>0</v>
      </c>
      <c r="P106">
        <v>4</v>
      </c>
      <c r="Q106">
        <v>12</v>
      </c>
      <c r="R106">
        <v>5</v>
      </c>
      <c r="S106" s="5">
        <f t="shared" si="6"/>
        <v>4.620833333333333</v>
      </c>
      <c r="V106" s="9"/>
    </row>
    <row r="107" spans="1:22" ht="12.75">
      <c r="A107" s="1">
        <v>1423</v>
      </c>
      <c r="E107" s="3">
        <v>5.9</v>
      </c>
      <c r="F107" s="7"/>
      <c r="G107" s="7"/>
      <c r="H107" s="3"/>
      <c r="I107" s="3">
        <v>5.2</v>
      </c>
      <c r="M107" s="9"/>
      <c r="N107" s="9"/>
      <c r="O107" s="5">
        <f t="shared" si="7"/>
        <v>0</v>
      </c>
      <c r="P107">
        <v>4</v>
      </c>
      <c r="Q107">
        <v>11</v>
      </c>
      <c r="R107">
        <v>5</v>
      </c>
      <c r="S107" s="5">
        <f t="shared" si="6"/>
        <v>4.570833333333333</v>
      </c>
      <c r="V107" s="9"/>
    </row>
    <row r="108" spans="1:22" ht="12.75">
      <c r="A108" s="1">
        <v>1424</v>
      </c>
      <c r="E108" s="3">
        <v>6</v>
      </c>
      <c r="F108" s="7"/>
      <c r="G108" s="7"/>
      <c r="H108" s="3"/>
      <c r="I108" s="3">
        <v>5.6</v>
      </c>
      <c r="M108" s="9"/>
      <c r="N108" s="9"/>
      <c r="O108" s="5">
        <f t="shared" si="7"/>
        <v>0</v>
      </c>
      <c r="P108">
        <v>4</v>
      </c>
      <c r="Q108">
        <v>18</v>
      </c>
      <c r="R108">
        <v>11</v>
      </c>
      <c r="S108" s="5">
        <f t="shared" si="6"/>
        <v>4.945833333333334</v>
      </c>
      <c r="V108" s="9"/>
    </row>
    <row r="109" spans="1:22" ht="12.75">
      <c r="A109" s="1">
        <v>1425</v>
      </c>
      <c r="E109" s="3">
        <v>6.084</v>
      </c>
      <c r="F109" s="7"/>
      <c r="G109" s="7"/>
      <c r="H109" s="3"/>
      <c r="I109" s="3">
        <v>5.3</v>
      </c>
      <c r="M109" s="9"/>
      <c r="N109" s="9"/>
      <c r="O109" s="5">
        <f t="shared" si="7"/>
        <v>0</v>
      </c>
      <c r="P109">
        <v>5</v>
      </c>
      <c r="Q109">
        <v>1</v>
      </c>
      <c r="R109">
        <v>1</v>
      </c>
      <c r="S109" s="5">
        <f t="shared" si="6"/>
        <v>5.054166666666666</v>
      </c>
      <c r="V109" s="9"/>
    </row>
    <row r="110" spans="1:22" ht="12.75">
      <c r="A110" s="1">
        <v>1426</v>
      </c>
      <c r="E110" s="3">
        <v>6</v>
      </c>
      <c r="F110" s="7"/>
      <c r="G110" s="7"/>
      <c r="H110" s="3"/>
      <c r="I110" s="3">
        <v>5.508</v>
      </c>
      <c r="L110">
        <v>4</v>
      </c>
      <c r="M110" s="9">
        <v>1</v>
      </c>
      <c r="N110" s="9">
        <v>9</v>
      </c>
      <c r="O110" s="5">
        <f t="shared" si="7"/>
        <v>4.0874999999999995</v>
      </c>
      <c r="P110">
        <v>5</v>
      </c>
      <c r="Q110">
        <v>7</v>
      </c>
      <c r="R110">
        <v>6</v>
      </c>
      <c r="S110" s="5">
        <f t="shared" si="6"/>
        <v>5.375</v>
      </c>
      <c r="V110" s="9"/>
    </row>
    <row r="111" spans="1:22" ht="12.75">
      <c r="A111" s="1">
        <v>1427</v>
      </c>
      <c r="E111" s="3">
        <v>6</v>
      </c>
      <c r="F111" s="7"/>
      <c r="G111" s="7"/>
      <c r="H111" s="3"/>
      <c r="I111" s="3">
        <v>5.508</v>
      </c>
      <c r="L111">
        <v>4</v>
      </c>
      <c r="M111" s="9">
        <v>1</v>
      </c>
      <c r="N111" s="9">
        <v>9</v>
      </c>
      <c r="O111" s="5">
        <f t="shared" si="7"/>
        <v>4.0874999999999995</v>
      </c>
      <c r="P111">
        <v>4</v>
      </c>
      <c r="Q111">
        <v>18</v>
      </c>
      <c r="R111">
        <v>11</v>
      </c>
      <c r="S111" s="5">
        <f t="shared" si="6"/>
        <v>4.945833333333334</v>
      </c>
      <c r="V111" s="9"/>
    </row>
    <row r="112" spans="1:22" ht="12.75">
      <c r="A112" s="1">
        <v>1428</v>
      </c>
      <c r="E112" s="3">
        <v>6</v>
      </c>
      <c r="F112" s="7"/>
      <c r="G112" s="7"/>
      <c r="H112" s="3"/>
      <c r="I112" s="3">
        <v>5.508</v>
      </c>
      <c r="M112" s="9"/>
      <c r="N112" s="9"/>
      <c r="O112" s="5">
        <f t="shared" si="7"/>
        <v>0</v>
      </c>
      <c r="P112">
        <v>5</v>
      </c>
      <c r="Q112">
        <v>3</v>
      </c>
      <c r="R112">
        <v>3</v>
      </c>
      <c r="S112" s="5">
        <f t="shared" si="6"/>
        <v>5.1625000000000005</v>
      </c>
      <c r="V112" s="9"/>
    </row>
    <row r="113" spans="1:22" ht="12.75">
      <c r="A113" s="1">
        <v>1429</v>
      </c>
      <c r="E113" s="3">
        <v>6.233</v>
      </c>
      <c r="F113" s="7"/>
      <c r="G113" s="7"/>
      <c r="H113" s="3"/>
      <c r="I113" s="3">
        <v>5.208</v>
      </c>
      <c r="L113">
        <v>4</v>
      </c>
      <c r="M113" s="9">
        <v>1</v>
      </c>
      <c r="N113" s="9">
        <v>9</v>
      </c>
      <c r="O113" s="5">
        <f t="shared" si="7"/>
        <v>4.0874999999999995</v>
      </c>
      <c r="P113">
        <v>5</v>
      </c>
      <c r="Q113">
        <v>1</v>
      </c>
      <c r="R113">
        <v>1</v>
      </c>
      <c r="S113" s="5">
        <f t="shared" si="6"/>
        <v>5.054166666666666</v>
      </c>
      <c r="V113" s="9"/>
    </row>
    <row r="114" spans="1:22" ht="12.75">
      <c r="A114" s="1">
        <v>1430</v>
      </c>
      <c r="E114" s="3">
        <v>6</v>
      </c>
      <c r="F114" s="7"/>
      <c r="G114" s="7"/>
      <c r="H114" s="3"/>
      <c r="I114" s="3">
        <v>5.717</v>
      </c>
      <c r="L114">
        <v>4</v>
      </c>
      <c r="M114" s="9">
        <v>10</v>
      </c>
      <c r="N114" s="9">
        <v>4</v>
      </c>
      <c r="O114" s="5">
        <f t="shared" si="7"/>
        <v>4.516666666666667</v>
      </c>
      <c r="P114">
        <v>5</v>
      </c>
      <c r="Q114">
        <v>11</v>
      </c>
      <c r="R114">
        <v>10</v>
      </c>
      <c r="S114" s="5">
        <f t="shared" si="6"/>
        <v>5.591666666666667</v>
      </c>
      <c r="V114" s="9"/>
    </row>
    <row r="115" spans="1:22" ht="12.75">
      <c r="A115" s="1">
        <v>1431</v>
      </c>
      <c r="E115" s="3">
        <v>6.9</v>
      </c>
      <c r="F115" s="7"/>
      <c r="G115" s="7"/>
      <c r="H115" s="3"/>
      <c r="I115" s="3">
        <v>5.821</v>
      </c>
      <c r="L115">
        <v>4</v>
      </c>
      <c r="M115" s="9">
        <v>10</v>
      </c>
      <c r="N115" s="9">
        <v>4</v>
      </c>
      <c r="O115" s="5">
        <f t="shared" si="7"/>
        <v>4.516666666666667</v>
      </c>
      <c r="P115">
        <v>5</v>
      </c>
      <c r="Q115">
        <v>7</v>
      </c>
      <c r="R115">
        <v>6</v>
      </c>
      <c r="S115" s="5">
        <f t="shared" si="6"/>
        <v>5.375</v>
      </c>
      <c r="V115" s="9"/>
    </row>
    <row r="116" spans="1:22" ht="12.75">
      <c r="A116" s="1">
        <v>1432</v>
      </c>
      <c r="E116" s="3">
        <v>6.794</v>
      </c>
      <c r="F116" s="7"/>
      <c r="G116" s="7"/>
      <c r="H116" s="3"/>
      <c r="I116" s="3">
        <v>6.058</v>
      </c>
      <c r="L116">
        <v>4</v>
      </c>
      <c r="M116" s="9">
        <v>10</v>
      </c>
      <c r="N116" s="9">
        <v>4</v>
      </c>
      <c r="O116" s="5">
        <f t="shared" si="7"/>
        <v>4.516666666666667</v>
      </c>
      <c r="P116">
        <v>5</v>
      </c>
      <c r="Q116">
        <v>12</v>
      </c>
      <c r="R116">
        <v>0</v>
      </c>
      <c r="S116" s="5">
        <f t="shared" si="6"/>
        <v>5.6</v>
      </c>
      <c r="V116" s="9"/>
    </row>
    <row r="117" spans="1:22" ht="12.75">
      <c r="A117" s="1">
        <v>1433</v>
      </c>
      <c r="E117" s="3">
        <v>7.282</v>
      </c>
      <c r="F117" s="7"/>
      <c r="G117" s="7"/>
      <c r="H117" s="3"/>
      <c r="I117" s="3">
        <v>6.208</v>
      </c>
      <c r="L117">
        <v>4</v>
      </c>
      <c r="M117" s="9">
        <v>10</v>
      </c>
      <c r="N117" s="9">
        <v>4</v>
      </c>
      <c r="O117" s="5">
        <f t="shared" si="7"/>
        <v>4.516666666666667</v>
      </c>
      <c r="P117">
        <v>5</v>
      </c>
      <c r="Q117">
        <v>12</v>
      </c>
      <c r="R117">
        <v>0</v>
      </c>
      <c r="S117" s="5">
        <f t="shared" si="6"/>
        <v>5.6</v>
      </c>
      <c r="V117" s="9"/>
    </row>
    <row r="118" spans="1:22" ht="12.75">
      <c r="A118" s="1">
        <v>1434</v>
      </c>
      <c r="E118" s="3">
        <v>7.198</v>
      </c>
      <c r="F118" s="7"/>
      <c r="G118" s="7"/>
      <c r="H118" s="3"/>
      <c r="I118" s="3">
        <v>6.479</v>
      </c>
      <c r="L118">
        <v>4</v>
      </c>
      <c r="M118" s="9">
        <v>3</v>
      </c>
      <c r="N118" s="9">
        <v>10</v>
      </c>
      <c r="O118" s="5">
        <f t="shared" si="7"/>
        <v>4.191666666666667</v>
      </c>
      <c r="P118">
        <v>5</v>
      </c>
      <c r="Q118">
        <v>5</v>
      </c>
      <c r="R118">
        <v>4</v>
      </c>
      <c r="S118" s="5">
        <f t="shared" si="6"/>
        <v>5.266666666666667</v>
      </c>
      <c r="V118" s="9"/>
    </row>
    <row r="119" spans="1:22" ht="12.75">
      <c r="A119" s="1">
        <v>1435</v>
      </c>
      <c r="E119" s="3"/>
      <c r="F119" s="7"/>
      <c r="G119" s="7"/>
      <c r="H119" s="3"/>
      <c r="I119" s="3"/>
      <c r="M119" s="9"/>
      <c r="N119" s="9"/>
      <c r="O119" s="5">
        <f t="shared" si="7"/>
        <v>0</v>
      </c>
      <c r="S119" s="5">
        <f t="shared" si="6"/>
        <v>0</v>
      </c>
      <c r="V119" s="9"/>
    </row>
    <row r="120" spans="1:22" ht="12.75">
      <c r="A120" s="1">
        <v>1436</v>
      </c>
      <c r="E120" s="3"/>
      <c r="F120" s="7"/>
      <c r="G120" s="7"/>
      <c r="H120" s="3"/>
      <c r="I120" s="3">
        <v>6.275</v>
      </c>
      <c r="L120">
        <v>4</v>
      </c>
      <c r="M120" s="9">
        <v>6</v>
      </c>
      <c r="N120" s="9">
        <v>0</v>
      </c>
      <c r="O120" s="5">
        <f t="shared" si="7"/>
        <v>4.3</v>
      </c>
      <c r="P120">
        <v>5</v>
      </c>
      <c r="Q120">
        <v>7</v>
      </c>
      <c r="R120">
        <v>6</v>
      </c>
      <c r="S120" s="5">
        <f t="shared" si="6"/>
        <v>5.375</v>
      </c>
      <c r="V120" s="9"/>
    </row>
    <row r="121" spans="1:22" ht="12.75">
      <c r="A121" s="1">
        <v>1437</v>
      </c>
      <c r="E121" s="3">
        <v>7</v>
      </c>
      <c r="F121" s="7"/>
      <c r="G121" s="7"/>
      <c r="H121" s="3"/>
      <c r="I121" s="3">
        <v>6.675</v>
      </c>
      <c r="L121">
        <v>4</v>
      </c>
      <c r="M121" s="9">
        <v>12</v>
      </c>
      <c r="N121" s="9">
        <v>5</v>
      </c>
      <c r="O121" s="5">
        <f t="shared" si="7"/>
        <v>4.620833333333333</v>
      </c>
      <c r="P121">
        <v>5</v>
      </c>
      <c r="Q121">
        <v>12</v>
      </c>
      <c r="R121">
        <v>0</v>
      </c>
      <c r="S121" s="5">
        <f t="shared" si="6"/>
        <v>5.6</v>
      </c>
      <c r="V121" s="9"/>
    </row>
    <row r="122" spans="1:22" ht="12.75">
      <c r="A122" s="1">
        <v>1438</v>
      </c>
      <c r="E122" s="3">
        <v>7.842</v>
      </c>
      <c r="F122" s="7"/>
      <c r="G122" s="7"/>
      <c r="H122" s="3"/>
      <c r="I122" s="3">
        <v>6.904</v>
      </c>
      <c r="L122">
        <v>4</v>
      </c>
      <c r="M122" s="9">
        <v>12</v>
      </c>
      <c r="N122" s="9">
        <v>5</v>
      </c>
      <c r="O122" s="5">
        <f t="shared" si="7"/>
        <v>4.620833333333333</v>
      </c>
      <c r="P122">
        <v>5</v>
      </c>
      <c r="Q122">
        <v>9</v>
      </c>
      <c r="R122">
        <v>10</v>
      </c>
      <c r="S122" s="5">
        <f aca="true" t="shared" si="8" ref="S122:S153">P122+(Q122/20)+(R122/240)</f>
        <v>5.491666666666667</v>
      </c>
      <c r="V122" s="9"/>
    </row>
    <row r="123" spans="1:22" ht="12.75">
      <c r="A123" s="1">
        <v>1439</v>
      </c>
      <c r="E123" s="3">
        <v>7</v>
      </c>
      <c r="F123" s="7"/>
      <c r="G123" s="7"/>
      <c r="H123" s="3"/>
      <c r="I123" s="3">
        <v>6.908</v>
      </c>
      <c r="L123">
        <v>4</v>
      </c>
      <c r="M123" s="9">
        <v>12</v>
      </c>
      <c r="N123" s="9">
        <v>5</v>
      </c>
      <c r="O123" s="5">
        <f t="shared" si="7"/>
        <v>4.620833333333333</v>
      </c>
      <c r="P123">
        <v>5</v>
      </c>
      <c r="Q123">
        <v>12</v>
      </c>
      <c r="R123">
        <v>0</v>
      </c>
      <c r="S123" s="5">
        <f t="shared" si="8"/>
        <v>5.6</v>
      </c>
      <c r="V123" s="9"/>
    </row>
    <row r="124" spans="1:22" ht="12.75">
      <c r="A124" s="1">
        <v>1440</v>
      </c>
      <c r="E124" s="3">
        <v>7</v>
      </c>
      <c r="F124" s="7"/>
      <c r="G124" s="7"/>
      <c r="H124" s="3"/>
      <c r="I124">
        <v>7.058</v>
      </c>
      <c r="L124">
        <v>4</v>
      </c>
      <c r="M124" s="9">
        <v>12</v>
      </c>
      <c r="N124" s="9">
        <v>5</v>
      </c>
      <c r="O124" s="5">
        <f t="shared" si="7"/>
        <v>4.620833333333333</v>
      </c>
      <c r="P124">
        <v>5</v>
      </c>
      <c r="Q124">
        <v>12</v>
      </c>
      <c r="R124">
        <v>0</v>
      </c>
      <c r="S124" s="5">
        <f t="shared" si="8"/>
        <v>5.6</v>
      </c>
      <c r="V124" s="9"/>
    </row>
    <row r="125" spans="1:22" ht="12.75">
      <c r="A125" s="1">
        <v>1441</v>
      </c>
      <c r="E125" s="3"/>
      <c r="F125" s="7"/>
      <c r="G125" s="7"/>
      <c r="H125" s="3"/>
      <c r="I125" s="3">
        <v>6.858</v>
      </c>
      <c r="L125">
        <v>4</v>
      </c>
      <c r="M125" s="9">
        <v>12</v>
      </c>
      <c r="N125" s="9">
        <v>5</v>
      </c>
      <c r="O125" s="5">
        <f t="shared" si="7"/>
        <v>4.620833333333333</v>
      </c>
      <c r="P125">
        <v>5</v>
      </c>
      <c r="Q125">
        <v>12</v>
      </c>
      <c r="R125">
        <v>0</v>
      </c>
      <c r="S125" s="5">
        <f t="shared" si="8"/>
        <v>5.6</v>
      </c>
      <c r="V125" s="9"/>
    </row>
    <row r="126" spans="1:22" ht="12.75">
      <c r="A126" s="1">
        <v>1442</v>
      </c>
      <c r="E126" s="3"/>
      <c r="F126" s="7"/>
      <c r="G126" s="7"/>
      <c r="H126" s="3"/>
      <c r="I126" s="3">
        <v>6.938</v>
      </c>
      <c r="L126">
        <v>4</v>
      </c>
      <c r="M126" s="9">
        <v>12</v>
      </c>
      <c r="N126" s="9">
        <v>5</v>
      </c>
      <c r="O126" s="5">
        <f t="shared" si="7"/>
        <v>4.620833333333333</v>
      </c>
      <c r="P126">
        <v>5</v>
      </c>
      <c r="Q126">
        <v>16</v>
      </c>
      <c r="R126">
        <v>1</v>
      </c>
      <c r="S126" s="5">
        <f t="shared" si="8"/>
        <v>5.804166666666666</v>
      </c>
      <c r="V126" s="9"/>
    </row>
    <row r="127" spans="1:22" ht="12.75">
      <c r="A127" s="1">
        <v>1443</v>
      </c>
      <c r="E127" s="3">
        <v>8.138</v>
      </c>
      <c r="F127" s="7"/>
      <c r="G127" s="7"/>
      <c r="H127" s="3"/>
      <c r="I127" s="3">
        <v>7.058</v>
      </c>
      <c r="L127">
        <v>4</v>
      </c>
      <c r="M127" s="9">
        <v>12</v>
      </c>
      <c r="N127" s="9">
        <v>5</v>
      </c>
      <c r="O127" s="5">
        <f t="shared" si="7"/>
        <v>4.620833333333333</v>
      </c>
      <c r="P127">
        <v>5</v>
      </c>
      <c r="Q127">
        <v>12</v>
      </c>
      <c r="R127">
        <v>0</v>
      </c>
      <c r="S127" s="5">
        <f t="shared" si="8"/>
        <v>5.6</v>
      </c>
      <c r="V127" s="9"/>
    </row>
    <row r="128" spans="1:22" ht="12.75">
      <c r="A128" s="1">
        <v>1444</v>
      </c>
      <c r="E128" s="3">
        <v>8.158</v>
      </c>
      <c r="F128" s="7"/>
      <c r="G128" s="7"/>
      <c r="H128" s="3"/>
      <c r="I128" s="3">
        <v>6.975</v>
      </c>
      <c r="L128">
        <v>4</v>
      </c>
      <c r="M128" s="9">
        <v>12</v>
      </c>
      <c r="N128" s="9">
        <v>5</v>
      </c>
      <c r="O128" s="5">
        <f aca="true" t="shared" si="9" ref="O128:O159">L128+(M128/20)+(N128/240)</f>
        <v>4.620833333333333</v>
      </c>
      <c r="P128">
        <v>5</v>
      </c>
      <c r="Q128">
        <v>12</v>
      </c>
      <c r="R128">
        <v>0</v>
      </c>
      <c r="S128" s="5">
        <f t="shared" si="8"/>
        <v>5.6</v>
      </c>
      <c r="V128" s="9"/>
    </row>
    <row r="129" spans="1:22" ht="12.75">
      <c r="A129" s="1">
        <v>1445</v>
      </c>
      <c r="E129" s="3">
        <v>8.608</v>
      </c>
      <c r="F129" s="7"/>
      <c r="G129" s="7"/>
      <c r="H129" s="3"/>
      <c r="I129" s="3">
        <v>7.133</v>
      </c>
      <c r="L129">
        <v>4</v>
      </c>
      <c r="M129" s="9">
        <v>12</v>
      </c>
      <c r="N129" s="9">
        <v>5</v>
      </c>
      <c r="O129" s="5">
        <f t="shared" si="9"/>
        <v>4.620833333333333</v>
      </c>
      <c r="P129">
        <v>5</v>
      </c>
      <c r="Q129">
        <v>14</v>
      </c>
      <c r="R129">
        <v>0</v>
      </c>
      <c r="S129" s="5">
        <f t="shared" si="8"/>
        <v>5.7</v>
      </c>
      <c r="V129" s="9"/>
    </row>
    <row r="130" spans="1:22" ht="12.75">
      <c r="A130" s="1">
        <v>1446</v>
      </c>
      <c r="E130" s="3"/>
      <c r="F130" s="7"/>
      <c r="G130" s="7"/>
      <c r="H130" s="3"/>
      <c r="I130" s="3">
        <v>7</v>
      </c>
      <c r="L130">
        <v>4</v>
      </c>
      <c r="M130" s="9">
        <v>12</v>
      </c>
      <c r="N130" s="9">
        <v>5</v>
      </c>
      <c r="O130" s="5">
        <f t="shared" si="9"/>
        <v>4.620833333333333</v>
      </c>
      <c r="P130">
        <v>5</v>
      </c>
      <c r="Q130">
        <v>14</v>
      </c>
      <c r="R130">
        <v>0</v>
      </c>
      <c r="S130" s="5">
        <f t="shared" si="8"/>
        <v>5.7</v>
      </c>
      <c r="V130" s="9"/>
    </row>
    <row r="131" spans="1:22" ht="12.75">
      <c r="A131" s="1">
        <v>1447</v>
      </c>
      <c r="E131" s="3">
        <v>7.4</v>
      </c>
      <c r="F131" s="7"/>
      <c r="G131" s="7"/>
      <c r="H131" s="3"/>
      <c r="I131" s="3">
        <v>7.058</v>
      </c>
      <c r="L131">
        <v>4</v>
      </c>
      <c r="M131" s="9">
        <v>12</v>
      </c>
      <c r="N131" s="9">
        <v>5</v>
      </c>
      <c r="O131" s="5">
        <f t="shared" si="9"/>
        <v>4.620833333333333</v>
      </c>
      <c r="P131">
        <v>5</v>
      </c>
      <c r="Q131">
        <v>14</v>
      </c>
      <c r="R131">
        <v>0</v>
      </c>
      <c r="S131" s="5">
        <f t="shared" si="8"/>
        <v>5.7</v>
      </c>
      <c r="V131" s="9"/>
    </row>
    <row r="132" spans="1:22" ht="12.75">
      <c r="A132" s="1">
        <v>1448</v>
      </c>
      <c r="E132" s="3">
        <v>7.879</v>
      </c>
      <c r="F132" s="7"/>
      <c r="G132" s="7"/>
      <c r="H132" s="3"/>
      <c r="I132" s="3">
        <v>6.558</v>
      </c>
      <c r="L132">
        <v>4</v>
      </c>
      <c r="M132" s="9">
        <v>12</v>
      </c>
      <c r="N132" s="9">
        <v>5</v>
      </c>
      <c r="O132" s="5">
        <f t="shared" si="9"/>
        <v>4.620833333333333</v>
      </c>
      <c r="P132">
        <v>5</v>
      </c>
      <c r="Q132">
        <v>14</v>
      </c>
      <c r="R132">
        <v>0</v>
      </c>
      <c r="S132" s="5">
        <f t="shared" si="8"/>
        <v>5.7</v>
      </c>
      <c r="V132" s="9"/>
    </row>
    <row r="133" spans="1:22" ht="12.75">
      <c r="A133" s="1">
        <v>1449</v>
      </c>
      <c r="E133" s="3">
        <v>7.813</v>
      </c>
      <c r="F133" s="7"/>
      <c r="G133" s="7"/>
      <c r="H133" s="3"/>
      <c r="I133" s="3">
        <v>6.308</v>
      </c>
      <c r="L133">
        <v>4</v>
      </c>
      <c r="M133" s="9">
        <v>12</v>
      </c>
      <c r="N133" s="9">
        <v>5</v>
      </c>
      <c r="O133" s="5">
        <f t="shared" si="9"/>
        <v>4.620833333333333</v>
      </c>
      <c r="P133">
        <v>5</v>
      </c>
      <c r="Q133">
        <v>14</v>
      </c>
      <c r="R133">
        <v>0</v>
      </c>
      <c r="S133" s="5">
        <f t="shared" si="8"/>
        <v>5.7</v>
      </c>
      <c r="V133" s="9"/>
    </row>
    <row r="134" spans="1:22" ht="12.75">
      <c r="A134" s="1">
        <v>1450</v>
      </c>
      <c r="E134" s="3">
        <v>7.5</v>
      </c>
      <c r="F134" s="7"/>
      <c r="G134" s="7"/>
      <c r="H134" s="3"/>
      <c r="I134" s="3">
        <v>6.888</v>
      </c>
      <c r="L134">
        <v>4</v>
      </c>
      <c r="M134" s="9">
        <v>12</v>
      </c>
      <c r="N134" s="9">
        <v>5</v>
      </c>
      <c r="O134" s="5">
        <f t="shared" si="9"/>
        <v>4.620833333333333</v>
      </c>
      <c r="P134">
        <v>5</v>
      </c>
      <c r="Q134">
        <v>14</v>
      </c>
      <c r="R134">
        <v>0</v>
      </c>
      <c r="S134" s="5">
        <f t="shared" si="8"/>
        <v>5.7</v>
      </c>
      <c r="V134" s="9"/>
    </row>
    <row r="135" spans="1:22" ht="12.75">
      <c r="A135" s="1">
        <v>1451</v>
      </c>
      <c r="E135" s="3">
        <v>7.8</v>
      </c>
      <c r="F135" s="7"/>
      <c r="G135" s="7"/>
      <c r="H135" s="3"/>
      <c r="I135" s="3">
        <v>6.258</v>
      </c>
      <c r="L135">
        <v>4</v>
      </c>
      <c r="M135" s="9">
        <v>12</v>
      </c>
      <c r="N135" s="9">
        <v>5</v>
      </c>
      <c r="O135" s="5">
        <f t="shared" si="9"/>
        <v>4.620833333333333</v>
      </c>
      <c r="P135">
        <v>5</v>
      </c>
      <c r="Q135">
        <v>14</v>
      </c>
      <c r="R135">
        <v>0</v>
      </c>
      <c r="S135" s="5">
        <f t="shared" si="8"/>
        <v>5.7</v>
      </c>
      <c r="V135" s="9"/>
    </row>
    <row r="136" spans="1:22" ht="12.75">
      <c r="A136" s="1">
        <v>1452</v>
      </c>
      <c r="E136" s="3">
        <v>6.5</v>
      </c>
      <c r="F136" s="7"/>
      <c r="G136" s="7"/>
      <c r="H136" s="3"/>
      <c r="I136" s="3">
        <v>6.758</v>
      </c>
      <c r="L136">
        <v>4</v>
      </c>
      <c r="M136" s="9">
        <v>12</v>
      </c>
      <c r="N136" s="9">
        <v>5</v>
      </c>
      <c r="O136" s="5">
        <f t="shared" si="9"/>
        <v>4.620833333333333</v>
      </c>
      <c r="P136">
        <v>5</v>
      </c>
      <c r="Q136">
        <v>14</v>
      </c>
      <c r="R136">
        <v>0</v>
      </c>
      <c r="S136" s="5">
        <f t="shared" si="8"/>
        <v>5.7</v>
      </c>
      <c r="V136" s="9"/>
    </row>
    <row r="137" spans="1:22" ht="12.75">
      <c r="A137" s="1">
        <v>1453</v>
      </c>
      <c r="E137" s="3">
        <v>6</v>
      </c>
      <c r="F137" s="7"/>
      <c r="G137" s="7"/>
      <c r="H137" s="3"/>
      <c r="I137" s="3">
        <v>5.863</v>
      </c>
      <c r="L137">
        <v>4</v>
      </c>
      <c r="M137" s="9">
        <v>12</v>
      </c>
      <c r="N137" s="9">
        <v>5</v>
      </c>
      <c r="O137" s="5">
        <f t="shared" si="9"/>
        <v>4.620833333333333</v>
      </c>
      <c r="P137">
        <v>5</v>
      </c>
      <c r="Q137">
        <v>7</v>
      </c>
      <c r="R137">
        <v>6</v>
      </c>
      <c r="S137" s="5">
        <f t="shared" si="8"/>
        <v>5.375</v>
      </c>
      <c r="V137" s="9"/>
    </row>
    <row r="138" spans="1:22" ht="12.75">
      <c r="A138" s="1">
        <v>1454</v>
      </c>
      <c r="E138" s="3"/>
      <c r="F138" s="7"/>
      <c r="G138" s="7"/>
      <c r="H138" s="3"/>
      <c r="I138" s="3">
        <v>5.821</v>
      </c>
      <c r="L138">
        <v>4</v>
      </c>
      <c r="M138" s="9">
        <v>12</v>
      </c>
      <c r="N138" s="9">
        <v>5</v>
      </c>
      <c r="O138" s="5">
        <f t="shared" si="9"/>
        <v>4.620833333333333</v>
      </c>
      <c r="P138">
        <v>5</v>
      </c>
      <c r="Q138">
        <v>14</v>
      </c>
      <c r="R138">
        <v>0</v>
      </c>
      <c r="S138" s="5">
        <f t="shared" si="8"/>
        <v>5.7</v>
      </c>
      <c r="V138" s="9"/>
    </row>
    <row r="139" spans="1:22" ht="12.75">
      <c r="A139" s="1">
        <v>1455</v>
      </c>
      <c r="E139" s="3">
        <v>7.227</v>
      </c>
      <c r="F139" s="7"/>
      <c r="G139" s="7"/>
      <c r="H139" s="3"/>
      <c r="I139" s="3">
        <v>7.05</v>
      </c>
      <c r="L139">
        <v>4</v>
      </c>
      <c r="M139" s="9">
        <v>12</v>
      </c>
      <c r="N139" s="9">
        <v>5</v>
      </c>
      <c r="O139" s="5">
        <f t="shared" si="9"/>
        <v>4.620833333333333</v>
      </c>
      <c r="P139">
        <v>5</v>
      </c>
      <c r="Q139">
        <v>14</v>
      </c>
      <c r="R139">
        <v>0</v>
      </c>
      <c r="S139" s="5">
        <f t="shared" si="8"/>
        <v>5.7</v>
      </c>
      <c r="V139" s="9"/>
    </row>
    <row r="140" spans="1:22" ht="12.75">
      <c r="A140" s="1">
        <v>1456</v>
      </c>
      <c r="E140" s="3">
        <v>7.283</v>
      </c>
      <c r="F140" s="7"/>
      <c r="G140" s="7"/>
      <c r="H140" s="3"/>
      <c r="I140" s="3">
        <v>6.767</v>
      </c>
      <c r="L140">
        <v>4</v>
      </c>
      <c r="M140" s="9">
        <v>12</v>
      </c>
      <c r="N140" s="9">
        <v>5</v>
      </c>
      <c r="O140" s="5">
        <f t="shared" si="9"/>
        <v>4.620833333333333</v>
      </c>
      <c r="P140">
        <v>5</v>
      </c>
      <c r="Q140">
        <v>14</v>
      </c>
      <c r="R140">
        <v>0</v>
      </c>
      <c r="S140" s="5">
        <f t="shared" si="8"/>
        <v>5.7</v>
      </c>
      <c r="V140" s="9"/>
    </row>
    <row r="141" spans="1:22" ht="12.75">
      <c r="A141" s="1">
        <v>1457</v>
      </c>
      <c r="E141" s="3">
        <v>8</v>
      </c>
      <c r="F141" s="7"/>
      <c r="G141" s="7"/>
      <c r="H141" s="3"/>
      <c r="I141" s="3">
        <v>6.025</v>
      </c>
      <c r="L141">
        <v>4</v>
      </c>
      <c r="M141" s="9">
        <v>12</v>
      </c>
      <c r="N141" s="9">
        <v>5</v>
      </c>
      <c r="O141" s="5">
        <f t="shared" si="9"/>
        <v>4.620833333333333</v>
      </c>
      <c r="P141">
        <v>5</v>
      </c>
      <c r="Q141">
        <v>14</v>
      </c>
      <c r="R141">
        <v>0</v>
      </c>
      <c r="S141" s="5">
        <f t="shared" si="8"/>
        <v>5.7</v>
      </c>
      <c r="V141" s="9"/>
    </row>
    <row r="142" spans="1:22" ht="12.75">
      <c r="A142" s="1">
        <v>1458</v>
      </c>
      <c r="E142" s="3">
        <v>8</v>
      </c>
      <c r="F142" s="7"/>
      <c r="G142" s="7"/>
      <c r="H142" s="3"/>
      <c r="I142" s="3">
        <v>7.867</v>
      </c>
      <c r="L142">
        <v>4</v>
      </c>
      <c r="M142" s="9">
        <v>12</v>
      </c>
      <c r="N142" s="9">
        <v>5</v>
      </c>
      <c r="O142" s="5">
        <f t="shared" si="9"/>
        <v>4.620833333333333</v>
      </c>
      <c r="P142">
        <v>5</v>
      </c>
      <c r="Q142">
        <v>7</v>
      </c>
      <c r="R142">
        <v>6</v>
      </c>
      <c r="S142" s="5">
        <f t="shared" si="8"/>
        <v>5.375</v>
      </c>
      <c r="V142" s="9"/>
    </row>
    <row r="143" spans="1:22" ht="12.75">
      <c r="A143" s="1">
        <v>1459</v>
      </c>
      <c r="E143" s="3">
        <v>8</v>
      </c>
      <c r="F143" s="7"/>
      <c r="G143" s="7"/>
      <c r="H143" s="3"/>
      <c r="I143" s="3">
        <v>7.9</v>
      </c>
      <c r="L143">
        <v>4</v>
      </c>
      <c r="M143" s="9">
        <v>10</v>
      </c>
      <c r="N143" s="9">
        <v>3</v>
      </c>
      <c r="O143" s="5">
        <f t="shared" si="9"/>
        <v>4.5125</v>
      </c>
      <c r="P143">
        <v>5</v>
      </c>
      <c r="Q143">
        <v>16</v>
      </c>
      <c r="R143">
        <v>1</v>
      </c>
      <c r="S143" s="5">
        <f t="shared" si="8"/>
        <v>5.804166666666666</v>
      </c>
      <c r="V143" s="9"/>
    </row>
    <row r="144" spans="1:22" ht="12.75">
      <c r="A144" s="1">
        <v>1460</v>
      </c>
      <c r="E144" s="3">
        <v>8</v>
      </c>
      <c r="F144" s="7"/>
      <c r="G144" s="7"/>
      <c r="H144" s="3"/>
      <c r="I144" s="3">
        <v>7.367</v>
      </c>
      <c r="L144">
        <v>4</v>
      </c>
      <c r="M144" s="9">
        <v>6</v>
      </c>
      <c r="N144" s="9">
        <v>0</v>
      </c>
      <c r="O144" s="5">
        <f t="shared" si="9"/>
        <v>4.3</v>
      </c>
      <c r="P144">
        <v>5</v>
      </c>
      <c r="Q144">
        <v>14</v>
      </c>
      <c r="R144">
        <v>0</v>
      </c>
      <c r="S144" s="5">
        <f t="shared" si="8"/>
        <v>5.7</v>
      </c>
      <c r="V144" s="9"/>
    </row>
    <row r="145" spans="1:22" ht="12.75">
      <c r="A145" s="1">
        <v>1461</v>
      </c>
      <c r="E145" s="3">
        <v>8</v>
      </c>
      <c r="F145" s="7"/>
      <c r="G145" s="7"/>
      <c r="H145" s="3"/>
      <c r="I145" s="3">
        <v>7.317</v>
      </c>
      <c r="L145">
        <v>4</v>
      </c>
      <c r="M145" s="9">
        <v>0</v>
      </c>
      <c r="N145" s="9">
        <v>0</v>
      </c>
      <c r="O145" s="5">
        <f t="shared" si="9"/>
        <v>4</v>
      </c>
      <c r="P145">
        <v>5</v>
      </c>
      <c r="Q145">
        <v>7</v>
      </c>
      <c r="R145">
        <v>7</v>
      </c>
      <c r="S145" s="5">
        <f t="shared" si="8"/>
        <v>5.379166666666666</v>
      </c>
      <c r="V145" s="9"/>
    </row>
    <row r="146" spans="1:22" ht="12.75">
      <c r="A146" s="1">
        <v>1462</v>
      </c>
      <c r="E146" s="3"/>
      <c r="F146" s="7"/>
      <c r="G146" s="7"/>
      <c r="H146" s="3"/>
      <c r="I146" s="3"/>
      <c r="M146" s="9"/>
      <c r="N146" s="9"/>
      <c r="O146" s="5">
        <f t="shared" si="9"/>
        <v>0</v>
      </c>
      <c r="S146" s="5">
        <f t="shared" si="8"/>
        <v>0</v>
      </c>
      <c r="V146" s="9"/>
    </row>
    <row r="147" spans="1:22" ht="12.75">
      <c r="A147" s="1">
        <v>1463</v>
      </c>
      <c r="E147" s="3"/>
      <c r="F147" s="7"/>
      <c r="G147" s="7"/>
      <c r="H147" s="3"/>
      <c r="I147" s="3"/>
      <c r="M147" s="9"/>
      <c r="N147" s="9"/>
      <c r="O147" s="5">
        <f t="shared" si="9"/>
        <v>0</v>
      </c>
      <c r="S147" s="5">
        <f t="shared" si="8"/>
        <v>0</v>
      </c>
      <c r="V147" s="9"/>
    </row>
    <row r="148" spans="1:22" ht="12.75">
      <c r="A148" s="1">
        <v>1464</v>
      </c>
      <c r="E148" s="3">
        <v>8</v>
      </c>
      <c r="F148" s="7"/>
      <c r="G148" s="7"/>
      <c r="H148" s="3"/>
      <c r="I148" s="3">
        <v>8.167</v>
      </c>
      <c r="L148">
        <v>4</v>
      </c>
      <c r="M148" s="9">
        <v>4</v>
      </c>
      <c r="N148" s="9">
        <v>0</v>
      </c>
      <c r="O148" s="5">
        <f t="shared" si="9"/>
        <v>4.2</v>
      </c>
      <c r="P148">
        <v>5</v>
      </c>
      <c r="Q148">
        <v>3</v>
      </c>
      <c r="R148">
        <v>0</v>
      </c>
      <c r="S148" s="5">
        <f t="shared" si="8"/>
        <v>5.15</v>
      </c>
      <c r="V148" s="9"/>
    </row>
    <row r="149" spans="1:22" ht="12.75">
      <c r="A149" s="1">
        <v>1465</v>
      </c>
      <c r="E149" s="3"/>
      <c r="F149" s="7"/>
      <c r="G149" s="7"/>
      <c r="H149" s="3"/>
      <c r="I149" s="3"/>
      <c r="O149" s="5">
        <f t="shared" si="9"/>
        <v>0</v>
      </c>
      <c r="S149" s="5">
        <f t="shared" si="8"/>
        <v>0</v>
      </c>
      <c r="V149" s="9"/>
    </row>
    <row r="150" spans="1:22" ht="12.75">
      <c r="A150" s="1">
        <v>1466</v>
      </c>
      <c r="E150" s="3">
        <v>8</v>
      </c>
      <c r="F150" s="7"/>
      <c r="G150" s="7"/>
      <c r="H150" s="3"/>
      <c r="I150" s="3">
        <v>8.75</v>
      </c>
      <c r="L150">
        <v>4</v>
      </c>
      <c r="M150" s="9">
        <v>0</v>
      </c>
      <c r="N150" s="9">
        <v>0</v>
      </c>
      <c r="O150" s="5">
        <f t="shared" si="9"/>
        <v>4</v>
      </c>
      <c r="P150">
        <v>4</v>
      </c>
      <c r="Q150">
        <v>16</v>
      </c>
      <c r="R150">
        <v>0</v>
      </c>
      <c r="S150" s="5">
        <f t="shared" si="8"/>
        <v>4.8</v>
      </c>
      <c r="V150" s="9"/>
    </row>
    <row r="151" spans="1:22" ht="12.75">
      <c r="A151" s="1">
        <v>1467</v>
      </c>
      <c r="E151" s="3">
        <v>8</v>
      </c>
      <c r="F151" s="7"/>
      <c r="G151" s="7"/>
      <c r="H151" s="3"/>
      <c r="I151" s="3">
        <v>8.8</v>
      </c>
      <c r="L151">
        <v>3</v>
      </c>
      <c r="M151" s="9">
        <v>14</v>
      </c>
      <c r="N151" s="9">
        <v>0</v>
      </c>
      <c r="O151" s="5">
        <f t="shared" si="9"/>
        <v>3.7</v>
      </c>
      <c r="P151">
        <v>4</v>
      </c>
      <c r="Q151">
        <v>16</v>
      </c>
      <c r="R151">
        <v>0</v>
      </c>
      <c r="S151" s="5">
        <f t="shared" si="8"/>
        <v>4.8</v>
      </c>
      <c r="V151" s="9"/>
    </row>
    <row r="152" spans="1:22" ht="12.75">
      <c r="A152" s="1">
        <v>1468</v>
      </c>
      <c r="E152" s="3">
        <v>8.25</v>
      </c>
      <c r="F152" s="7"/>
      <c r="G152" s="7"/>
      <c r="H152" s="3"/>
      <c r="I152" s="3">
        <v>8.425</v>
      </c>
      <c r="L152">
        <v>4</v>
      </c>
      <c r="M152" s="9">
        <v>0</v>
      </c>
      <c r="N152" s="9">
        <v>0</v>
      </c>
      <c r="O152" s="5">
        <f t="shared" si="9"/>
        <v>4</v>
      </c>
      <c r="P152">
        <v>4</v>
      </c>
      <c r="Q152">
        <v>17</v>
      </c>
      <c r="R152">
        <v>0</v>
      </c>
      <c r="S152" s="5">
        <f t="shared" si="8"/>
        <v>4.85</v>
      </c>
      <c r="V152" s="9"/>
    </row>
    <row r="153" spans="1:22" ht="12.75">
      <c r="A153" s="1">
        <v>1469</v>
      </c>
      <c r="E153" s="3">
        <v>8.25</v>
      </c>
      <c r="F153" s="7"/>
      <c r="G153" s="7"/>
      <c r="H153" s="3"/>
      <c r="I153" s="3">
        <v>8.7</v>
      </c>
      <c r="L153">
        <v>4</v>
      </c>
      <c r="M153" s="9">
        <v>0</v>
      </c>
      <c r="N153" s="9">
        <v>0</v>
      </c>
      <c r="O153" s="5">
        <f t="shared" si="9"/>
        <v>4</v>
      </c>
      <c r="P153">
        <v>5</v>
      </c>
      <c r="Q153">
        <v>0</v>
      </c>
      <c r="R153">
        <v>0</v>
      </c>
      <c r="S153" s="5">
        <f t="shared" si="8"/>
        <v>5</v>
      </c>
      <c r="V153" s="9"/>
    </row>
    <row r="154" spans="1:22" ht="12.75">
      <c r="A154" s="1">
        <v>1470</v>
      </c>
      <c r="E154" s="3"/>
      <c r="F154" s="7"/>
      <c r="G154" s="7"/>
      <c r="H154" s="3"/>
      <c r="I154" s="3"/>
      <c r="M154" s="9"/>
      <c r="N154" s="9"/>
      <c r="O154" s="5">
        <f t="shared" si="9"/>
        <v>0</v>
      </c>
      <c r="P154">
        <v>5</v>
      </c>
      <c r="Q154">
        <v>0</v>
      </c>
      <c r="R154">
        <v>0</v>
      </c>
      <c r="S154" s="5">
        <f aca="true" t="shared" si="10" ref="S154:S185">P154+(Q154/20)+(R154/240)</f>
        <v>5</v>
      </c>
      <c r="V154" s="9"/>
    </row>
    <row r="155" spans="1:22" ht="12.75">
      <c r="A155" s="1">
        <v>1471</v>
      </c>
      <c r="E155" s="3">
        <v>8.625</v>
      </c>
      <c r="F155" s="7"/>
      <c r="G155" s="7"/>
      <c r="H155" s="3"/>
      <c r="I155" s="3">
        <v>7.475</v>
      </c>
      <c r="L155">
        <v>4</v>
      </c>
      <c r="M155" s="9">
        <v>1</v>
      </c>
      <c r="N155" s="9">
        <v>0</v>
      </c>
      <c r="O155" s="5">
        <f t="shared" si="9"/>
        <v>4.05</v>
      </c>
      <c r="P155">
        <v>5</v>
      </c>
      <c r="Q155">
        <v>0</v>
      </c>
      <c r="R155">
        <v>0</v>
      </c>
      <c r="S155" s="5">
        <f t="shared" si="10"/>
        <v>5</v>
      </c>
      <c r="V155" s="9"/>
    </row>
    <row r="156" spans="1:22" ht="12.75">
      <c r="A156" s="1">
        <v>1472</v>
      </c>
      <c r="E156" s="3">
        <v>8.75</v>
      </c>
      <c r="F156" s="7"/>
      <c r="G156" s="7"/>
      <c r="H156" s="3"/>
      <c r="I156" s="3">
        <v>7.45</v>
      </c>
      <c r="L156">
        <v>4</v>
      </c>
      <c r="M156" s="9">
        <v>2</v>
      </c>
      <c r="N156" s="9">
        <v>0</v>
      </c>
      <c r="O156" s="5">
        <f t="shared" si="9"/>
        <v>4.1</v>
      </c>
      <c r="P156">
        <v>5</v>
      </c>
      <c r="Q156">
        <v>0</v>
      </c>
      <c r="R156">
        <v>0</v>
      </c>
      <c r="S156" s="5">
        <f t="shared" si="10"/>
        <v>5</v>
      </c>
      <c r="V156" s="9"/>
    </row>
    <row r="157" spans="1:22" ht="12.75">
      <c r="A157" s="1">
        <v>1473</v>
      </c>
      <c r="E157" s="3"/>
      <c r="F157" s="7"/>
      <c r="G157" s="7"/>
      <c r="H157" s="3"/>
      <c r="I157" s="5">
        <v>7.95</v>
      </c>
      <c r="L157">
        <v>4</v>
      </c>
      <c r="M157" s="9">
        <v>11</v>
      </c>
      <c r="N157" s="9">
        <v>0</v>
      </c>
      <c r="O157" s="5">
        <f t="shared" si="9"/>
        <v>4.55</v>
      </c>
      <c r="P157">
        <v>5</v>
      </c>
      <c r="Q157">
        <v>14</v>
      </c>
      <c r="R157">
        <v>0</v>
      </c>
      <c r="S157" s="5">
        <f t="shared" si="10"/>
        <v>5.7</v>
      </c>
      <c r="V157" s="9"/>
    </row>
    <row r="158" spans="1:22" ht="12.75">
      <c r="A158" s="1">
        <v>1474</v>
      </c>
      <c r="E158" s="3">
        <v>8.55</v>
      </c>
      <c r="F158" s="7"/>
      <c r="G158" s="7"/>
      <c r="H158" s="3"/>
      <c r="I158" s="3">
        <v>9</v>
      </c>
      <c r="L158">
        <v>4</v>
      </c>
      <c r="M158" s="9">
        <v>7</v>
      </c>
      <c r="N158" s="9">
        <v>0</v>
      </c>
      <c r="O158" s="5">
        <f t="shared" si="9"/>
        <v>4.35</v>
      </c>
      <c r="P158">
        <v>5</v>
      </c>
      <c r="Q158">
        <v>16</v>
      </c>
      <c r="R158">
        <v>0</v>
      </c>
      <c r="S158" s="5">
        <f t="shared" si="10"/>
        <v>5.8</v>
      </c>
      <c r="V158" s="9"/>
    </row>
    <row r="159" spans="1:22" ht="12.75">
      <c r="A159" s="1">
        <v>1475</v>
      </c>
      <c r="E159" s="3">
        <v>8.875</v>
      </c>
      <c r="F159" s="7"/>
      <c r="G159" s="7"/>
      <c r="H159" s="3"/>
      <c r="I159" s="3">
        <v>9.05</v>
      </c>
      <c r="L159">
        <v>4</v>
      </c>
      <c r="M159" s="9">
        <v>7</v>
      </c>
      <c r="N159" s="9">
        <v>0</v>
      </c>
      <c r="O159" s="5">
        <f t="shared" si="9"/>
        <v>4.35</v>
      </c>
      <c r="P159">
        <v>6</v>
      </c>
      <c r="Q159">
        <v>2</v>
      </c>
      <c r="R159">
        <v>0</v>
      </c>
      <c r="S159" s="5">
        <f t="shared" si="10"/>
        <v>6.1</v>
      </c>
      <c r="V159" s="9"/>
    </row>
    <row r="160" spans="1:22" ht="12.75">
      <c r="A160" s="1">
        <v>1476</v>
      </c>
      <c r="E160" s="3"/>
      <c r="F160" s="7"/>
      <c r="G160" s="7"/>
      <c r="H160" s="3"/>
      <c r="I160" s="3">
        <v>8.25</v>
      </c>
      <c r="L160">
        <v>4</v>
      </c>
      <c r="M160" s="9">
        <v>4</v>
      </c>
      <c r="N160" s="9">
        <v>0</v>
      </c>
      <c r="O160" s="5">
        <f aca="true" t="shared" si="11" ref="O160:O191">L160+(M160/20)+(N160/240)</f>
        <v>4.2</v>
      </c>
      <c r="P160">
        <v>6</v>
      </c>
      <c r="Q160">
        <v>6</v>
      </c>
      <c r="R160">
        <v>0</v>
      </c>
      <c r="S160" s="5">
        <f t="shared" si="10"/>
        <v>6.3</v>
      </c>
      <c r="V160" s="9"/>
    </row>
    <row r="161" spans="1:22" ht="12.75">
      <c r="A161" s="1">
        <v>1477</v>
      </c>
      <c r="E161" s="3"/>
      <c r="F161" s="7"/>
      <c r="G161" s="7"/>
      <c r="H161" s="3"/>
      <c r="I161" s="3">
        <v>8.675</v>
      </c>
      <c r="L161">
        <v>4</v>
      </c>
      <c r="M161" s="9">
        <v>4</v>
      </c>
      <c r="N161" s="9">
        <v>0</v>
      </c>
      <c r="O161" s="5">
        <f t="shared" si="11"/>
        <v>4.2</v>
      </c>
      <c r="P161">
        <v>6</v>
      </c>
      <c r="Q161">
        <v>4</v>
      </c>
      <c r="R161">
        <v>0</v>
      </c>
      <c r="S161" s="5">
        <f t="shared" si="10"/>
        <v>6.2</v>
      </c>
      <c r="V161" s="9"/>
    </row>
    <row r="162" spans="1:22" ht="12.75">
      <c r="A162" s="1">
        <v>1478</v>
      </c>
      <c r="E162" s="3">
        <v>8.875</v>
      </c>
      <c r="F162" s="7"/>
      <c r="G162" s="7"/>
      <c r="H162" s="3"/>
      <c r="I162" s="3">
        <v>9</v>
      </c>
      <c r="L162">
        <v>4</v>
      </c>
      <c r="M162" s="9">
        <v>2</v>
      </c>
      <c r="N162" s="9">
        <v>0</v>
      </c>
      <c r="O162" s="5">
        <f t="shared" si="11"/>
        <v>4.1</v>
      </c>
      <c r="P162">
        <v>6</v>
      </c>
      <c r="Q162">
        <v>6</v>
      </c>
      <c r="R162">
        <v>0</v>
      </c>
      <c r="S162" s="5">
        <f t="shared" si="10"/>
        <v>6.3</v>
      </c>
      <c r="V162" s="9"/>
    </row>
    <row r="163" spans="1:22" ht="12.75">
      <c r="A163" s="1">
        <v>1479</v>
      </c>
      <c r="E163" s="3"/>
      <c r="F163" s="7"/>
      <c r="G163" s="7"/>
      <c r="H163" s="3"/>
      <c r="I163" s="3"/>
      <c r="M163" s="9"/>
      <c r="N163" s="9"/>
      <c r="O163" s="5">
        <f t="shared" si="11"/>
        <v>0</v>
      </c>
      <c r="S163" s="5">
        <f t="shared" si="10"/>
        <v>0</v>
      </c>
      <c r="V163" s="9"/>
    </row>
    <row r="164" spans="1:22" ht="12.75">
      <c r="A164" s="1">
        <v>1480</v>
      </c>
      <c r="E164" s="3">
        <v>9.5</v>
      </c>
      <c r="F164" s="7"/>
      <c r="G164" s="7"/>
      <c r="H164" s="3"/>
      <c r="I164" s="3">
        <v>9.25</v>
      </c>
      <c r="L164">
        <v>5</v>
      </c>
      <c r="M164" s="9">
        <v>10</v>
      </c>
      <c r="N164" s="9">
        <v>0</v>
      </c>
      <c r="O164" s="5">
        <f t="shared" si="11"/>
        <v>5.5</v>
      </c>
      <c r="P164">
        <v>7</v>
      </c>
      <c r="Q164">
        <v>15</v>
      </c>
      <c r="R164">
        <v>0</v>
      </c>
      <c r="S164" s="5">
        <f t="shared" si="10"/>
        <v>7.75</v>
      </c>
      <c r="V164" s="9"/>
    </row>
    <row r="165" spans="1:22" ht="12.75">
      <c r="A165" s="1">
        <v>1481</v>
      </c>
      <c r="E165" s="3">
        <v>9.375</v>
      </c>
      <c r="F165" s="7"/>
      <c r="G165" s="7"/>
      <c r="H165" s="3"/>
      <c r="I165" s="3">
        <v>9.375</v>
      </c>
      <c r="L165">
        <v>4</v>
      </c>
      <c r="M165" s="9">
        <v>0</v>
      </c>
      <c r="N165" s="9">
        <v>0</v>
      </c>
      <c r="O165" s="5">
        <f t="shared" si="11"/>
        <v>4</v>
      </c>
      <c r="P165">
        <v>7</v>
      </c>
      <c r="Q165">
        <v>8</v>
      </c>
      <c r="R165">
        <v>0</v>
      </c>
      <c r="S165" s="5">
        <f t="shared" si="10"/>
        <v>7.4</v>
      </c>
      <c r="V165" s="9"/>
    </row>
    <row r="166" spans="1:22" ht="12.75">
      <c r="A166" s="1">
        <v>1482</v>
      </c>
      <c r="E166" s="3">
        <v>10.363</v>
      </c>
      <c r="F166" s="7"/>
      <c r="G166" s="7"/>
      <c r="H166" s="3"/>
      <c r="I166" s="3">
        <v>9.375</v>
      </c>
      <c r="L166">
        <v>4</v>
      </c>
      <c r="M166" s="9">
        <v>8</v>
      </c>
      <c r="N166" s="9">
        <v>0</v>
      </c>
      <c r="O166" s="5">
        <f t="shared" si="11"/>
        <v>4.4</v>
      </c>
      <c r="P166">
        <v>8</v>
      </c>
      <c r="Q166">
        <v>5</v>
      </c>
      <c r="R166">
        <v>0</v>
      </c>
      <c r="S166" s="5">
        <f t="shared" si="10"/>
        <v>8.25</v>
      </c>
      <c r="V166" s="9"/>
    </row>
    <row r="167" spans="1:22" ht="12.75">
      <c r="A167" s="1">
        <v>1483</v>
      </c>
      <c r="E167" s="3">
        <v>10.5</v>
      </c>
      <c r="F167" s="7"/>
      <c r="G167" s="7"/>
      <c r="H167" s="3"/>
      <c r="I167" s="3">
        <v>9.625</v>
      </c>
      <c r="L167">
        <v>4</v>
      </c>
      <c r="M167" s="9">
        <v>11</v>
      </c>
      <c r="N167" s="9">
        <v>0</v>
      </c>
      <c r="O167" s="5">
        <f t="shared" si="11"/>
        <v>4.55</v>
      </c>
      <c r="P167">
        <v>8</v>
      </c>
      <c r="Q167">
        <v>5</v>
      </c>
      <c r="R167">
        <v>0</v>
      </c>
      <c r="S167" s="5">
        <f t="shared" si="10"/>
        <v>8.25</v>
      </c>
      <c r="V167" s="9"/>
    </row>
    <row r="168" spans="1:22" ht="12.75">
      <c r="A168" s="1">
        <v>1484</v>
      </c>
      <c r="E168" s="3">
        <v>12</v>
      </c>
      <c r="F168" s="7"/>
      <c r="G168" s="7"/>
      <c r="H168" s="3"/>
      <c r="I168" s="3">
        <v>11</v>
      </c>
      <c r="L168">
        <v>4</v>
      </c>
      <c r="M168" s="9">
        <v>11</v>
      </c>
      <c r="N168" s="9">
        <v>0</v>
      </c>
      <c r="O168" s="5">
        <f t="shared" si="11"/>
        <v>4.55</v>
      </c>
      <c r="P168">
        <v>9</v>
      </c>
      <c r="Q168">
        <v>4</v>
      </c>
      <c r="R168">
        <v>0</v>
      </c>
      <c r="S168" s="5">
        <f t="shared" si="10"/>
        <v>9.2</v>
      </c>
      <c r="V168" s="9"/>
    </row>
    <row r="169" spans="1:22" ht="12.75">
      <c r="A169" s="1">
        <v>1485</v>
      </c>
      <c r="E169" s="3">
        <v>12.75</v>
      </c>
      <c r="F169" s="7"/>
      <c r="G169" s="7"/>
      <c r="H169" s="3"/>
      <c r="I169" s="3">
        <v>12</v>
      </c>
      <c r="M169" s="9"/>
      <c r="N169" s="9"/>
      <c r="O169" s="5">
        <f t="shared" si="11"/>
        <v>0</v>
      </c>
      <c r="P169">
        <v>9</v>
      </c>
      <c r="Q169">
        <v>4</v>
      </c>
      <c r="R169">
        <v>0</v>
      </c>
      <c r="S169" s="5">
        <f t="shared" si="10"/>
        <v>9.2</v>
      </c>
      <c r="V169" s="9"/>
    </row>
    <row r="170" spans="1:22" ht="12.75">
      <c r="A170" s="1">
        <v>1486</v>
      </c>
      <c r="E170" s="3"/>
      <c r="F170" s="7"/>
      <c r="G170" s="7"/>
      <c r="H170" s="3"/>
      <c r="I170" s="3">
        <v>12.75</v>
      </c>
      <c r="L170">
        <v>6</v>
      </c>
      <c r="M170" s="9">
        <v>0</v>
      </c>
      <c r="N170" s="9">
        <v>0</v>
      </c>
      <c r="O170" s="5">
        <f t="shared" si="11"/>
        <v>6</v>
      </c>
      <c r="S170" s="5">
        <f t="shared" si="10"/>
        <v>0</v>
      </c>
      <c r="V170" s="9"/>
    </row>
    <row r="171" spans="1:22" ht="12.75">
      <c r="A171" s="1">
        <v>1487</v>
      </c>
      <c r="E171" s="3">
        <v>14.75</v>
      </c>
      <c r="F171" s="7"/>
      <c r="G171" s="7"/>
      <c r="H171" s="3"/>
      <c r="I171" s="3">
        <v>14.625</v>
      </c>
      <c r="L171">
        <v>6</v>
      </c>
      <c r="M171" s="9">
        <v>0</v>
      </c>
      <c r="N171" s="9">
        <v>0</v>
      </c>
      <c r="O171" s="5">
        <f t="shared" si="11"/>
        <v>6</v>
      </c>
      <c r="P171">
        <v>11</v>
      </c>
      <c r="Q171">
        <v>0</v>
      </c>
      <c r="R171">
        <v>0</v>
      </c>
      <c r="S171" s="5">
        <f t="shared" si="10"/>
        <v>11</v>
      </c>
      <c r="V171" s="9"/>
    </row>
    <row r="172" spans="1:22" ht="12.75">
      <c r="A172" s="1">
        <v>1488</v>
      </c>
      <c r="E172" s="3">
        <v>14.5</v>
      </c>
      <c r="F172" s="7"/>
      <c r="G172" s="7"/>
      <c r="H172" s="3"/>
      <c r="I172" s="3">
        <v>14.5</v>
      </c>
      <c r="L172">
        <v>5</v>
      </c>
      <c r="M172" s="9">
        <v>4</v>
      </c>
      <c r="N172" s="9">
        <v>0</v>
      </c>
      <c r="O172" s="5">
        <f t="shared" si="11"/>
        <v>5.2</v>
      </c>
      <c r="P172">
        <v>11</v>
      </c>
      <c r="Q172">
        <v>4</v>
      </c>
      <c r="R172">
        <v>0</v>
      </c>
      <c r="S172" s="5">
        <f t="shared" si="10"/>
        <v>11.2</v>
      </c>
      <c r="V172" s="9"/>
    </row>
    <row r="173" spans="1:22" ht="12.75">
      <c r="A173" s="1">
        <v>1489</v>
      </c>
      <c r="E173" s="3">
        <v>17.571</v>
      </c>
      <c r="F173" s="7"/>
      <c r="G173" s="7"/>
      <c r="H173" s="3"/>
      <c r="I173" s="3">
        <v>16</v>
      </c>
      <c r="L173">
        <v>7</v>
      </c>
      <c r="M173" s="9">
        <v>0</v>
      </c>
      <c r="N173" s="9">
        <v>0</v>
      </c>
      <c r="O173" s="5">
        <f t="shared" si="11"/>
        <v>7</v>
      </c>
      <c r="P173">
        <v>13</v>
      </c>
      <c r="Q173">
        <v>0</v>
      </c>
      <c r="R173">
        <v>0</v>
      </c>
      <c r="S173" s="5">
        <f t="shared" si="10"/>
        <v>13</v>
      </c>
      <c r="V173" s="9"/>
    </row>
    <row r="174" spans="1:22" ht="12.75">
      <c r="A174" s="1">
        <v>1490</v>
      </c>
      <c r="E174" s="3">
        <v>24</v>
      </c>
      <c r="F174" s="7"/>
      <c r="G174" s="7"/>
      <c r="H174" s="3"/>
      <c r="I174" s="3">
        <v>20</v>
      </c>
      <c r="L174">
        <v>9</v>
      </c>
      <c r="M174" s="9">
        <v>0</v>
      </c>
      <c r="N174" s="9">
        <v>0</v>
      </c>
      <c r="O174" s="5">
        <f t="shared" si="11"/>
        <v>9</v>
      </c>
      <c r="P174">
        <v>16</v>
      </c>
      <c r="Q174">
        <v>0</v>
      </c>
      <c r="R174">
        <v>0</v>
      </c>
      <c r="S174" s="5">
        <f t="shared" si="10"/>
        <v>16</v>
      </c>
      <c r="V174" s="9"/>
    </row>
    <row r="175" spans="1:22" ht="12.75">
      <c r="A175" s="1">
        <v>1491</v>
      </c>
      <c r="E175" s="3">
        <v>14</v>
      </c>
      <c r="F175" s="7"/>
      <c r="G175" s="7"/>
      <c r="H175" s="3"/>
      <c r="I175" s="3">
        <v>13.5</v>
      </c>
      <c r="L175">
        <v>7</v>
      </c>
      <c r="M175" s="9">
        <v>10</v>
      </c>
      <c r="N175" s="9">
        <v>0</v>
      </c>
      <c r="O175" s="5">
        <f t="shared" si="11"/>
        <v>7.5</v>
      </c>
      <c r="P175">
        <v>13</v>
      </c>
      <c r="Q175">
        <v>10</v>
      </c>
      <c r="R175">
        <v>0</v>
      </c>
      <c r="S175" s="5">
        <f t="shared" si="10"/>
        <v>13.5</v>
      </c>
      <c r="V175" s="9"/>
    </row>
    <row r="176" spans="1:22" ht="12.75">
      <c r="A176" s="1">
        <v>1492</v>
      </c>
      <c r="E176" s="3"/>
      <c r="F176" s="7"/>
      <c r="G176" s="7"/>
      <c r="H176" s="3"/>
      <c r="I176" s="3"/>
      <c r="M176" s="9"/>
      <c r="N176" s="9"/>
      <c r="O176" s="5">
        <f t="shared" si="11"/>
        <v>0</v>
      </c>
      <c r="S176" s="5">
        <f t="shared" si="10"/>
        <v>0</v>
      </c>
      <c r="V176" s="9"/>
    </row>
    <row r="177" spans="1:22" ht="12.75">
      <c r="A177" s="1">
        <v>1493</v>
      </c>
      <c r="E177" s="3">
        <v>14.333</v>
      </c>
      <c r="F177" s="7"/>
      <c r="G177" s="7"/>
      <c r="H177" s="3"/>
      <c r="I177" s="3">
        <v>10.75</v>
      </c>
      <c r="L177">
        <v>7</v>
      </c>
      <c r="M177" s="9">
        <v>0</v>
      </c>
      <c r="N177" s="9">
        <v>0</v>
      </c>
      <c r="O177" s="5">
        <f t="shared" si="11"/>
        <v>7</v>
      </c>
      <c r="P177">
        <v>13</v>
      </c>
      <c r="Q177">
        <v>0</v>
      </c>
      <c r="R177">
        <v>0</v>
      </c>
      <c r="S177" s="5">
        <f t="shared" si="10"/>
        <v>13</v>
      </c>
      <c r="V177" s="9"/>
    </row>
    <row r="178" spans="1:22" ht="12.75">
      <c r="A178" s="1">
        <v>1494</v>
      </c>
      <c r="E178" s="3">
        <v>14.667</v>
      </c>
      <c r="F178" s="7"/>
      <c r="G178" s="7"/>
      <c r="H178" s="3"/>
      <c r="I178" s="3">
        <v>11</v>
      </c>
      <c r="L178">
        <v>6</v>
      </c>
      <c r="M178" s="9">
        <v>10</v>
      </c>
      <c r="N178" s="9">
        <v>0</v>
      </c>
      <c r="O178" s="5">
        <f t="shared" si="11"/>
        <v>6.5</v>
      </c>
      <c r="P178">
        <v>12</v>
      </c>
      <c r="Q178">
        <v>10</v>
      </c>
      <c r="R178">
        <v>0</v>
      </c>
      <c r="S178" s="5">
        <f t="shared" si="10"/>
        <v>12.5</v>
      </c>
      <c r="V178" s="9"/>
    </row>
    <row r="179" spans="1:22" ht="12.75">
      <c r="A179" s="1">
        <v>1495</v>
      </c>
      <c r="E179" s="3">
        <v>14.667</v>
      </c>
      <c r="F179" s="7"/>
      <c r="G179" s="7"/>
      <c r="H179" s="3"/>
      <c r="I179" s="3">
        <v>12.75</v>
      </c>
      <c r="L179">
        <v>7</v>
      </c>
      <c r="M179" s="9">
        <v>0</v>
      </c>
      <c r="N179" s="9">
        <v>0</v>
      </c>
      <c r="O179" s="5">
        <f t="shared" si="11"/>
        <v>7</v>
      </c>
      <c r="P179">
        <v>12</v>
      </c>
      <c r="Q179">
        <v>0</v>
      </c>
      <c r="R179">
        <v>0</v>
      </c>
      <c r="S179" s="5">
        <f t="shared" si="10"/>
        <v>12</v>
      </c>
      <c r="V179" s="9"/>
    </row>
    <row r="180" spans="1:22" ht="12.75">
      <c r="A180" s="1">
        <v>1496</v>
      </c>
      <c r="E180" s="3">
        <v>14.667</v>
      </c>
      <c r="F180" s="7"/>
      <c r="G180" s="7"/>
      <c r="H180" s="3"/>
      <c r="I180" s="3">
        <v>11.5</v>
      </c>
      <c r="L180">
        <v>6</v>
      </c>
      <c r="M180" s="9">
        <v>8</v>
      </c>
      <c r="N180" s="9">
        <v>0</v>
      </c>
      <c r="O180" s="5">
        <f t="shared" si="11"/>
        <v>6.4</v>
      </c>
      <c r="P180">
        <v>12</v>
      </c>
      <c r="Q180">
        <v>0</v>
      </c>
      <c r="R180">
        <v>0</v>
      </c>
      <c r="S180" s="5">
        <f t="shared" si="10"/>
        <v>12</v>
      </c>
      <c r="V180" s="9"/>
    </row>
    <row r="181" spans="1:22" ht="12.75">
      <c r="A181" s="1">
        <v>1497</v>
      </c>
      <c r="E181" s="3">
        <v>14.667</v>
      </c>
      <c r="F181" s="7"/>
      <c r="G181" s="7"/>
      <c r="H181" s="3"/>
      <c r="I181" s="3">
        <v>11.063</v>
      </c>
      <c r="L181">
        <v>6</v>
      </c>
      <c r="M181" s="9">
        <v>8</v>
      </c>
      <c r="N181" s="9">
        <v>0</v>
      </c>
      <c r="O181" s="5">
        <f t="shared" si="11"/>
        <v>6.4</v>
      </c>
      <c r="P181">
        <v>12</v>
      </c>
      <c r="Q181">
        <v>0</v>
      </c>
      <c r="R181">
        <v>0</v>
      </c>
      <c r="S181" s="5">
        <f t="shared" si="10"/>
        <v>12</v>
      </c>
      <c r="V181" s="9"/>
    </row>
    <row r="182" spans="1:22" ht="12.75">
      <c r="A182" s="1">
        <v>1498</v>
      </c>
      <c r="E182" s="3">
        <v>14.667</v>
      </c>
      <c r="F182" s="7"/>
      <c r="G182" s="7"/>
      <c r="H182" s="3"/>
      <c r="I182" s="3">
        <v>11.65</v>
      </c>
      <c r="L182">
        <v>6</v>
      </c>
      <c r="M182" s="9">
        <v>4</v>
      </c>
      <c r="N182" s="9">
        <v>0</v>
      </c>
      <c r="O182" s="5">
        <f t="shared" si="11"/>
        <v>6.2</v>
      </c>
      <c r="P182">
        <v>11</v>
      </c>
      <c r="Q182">
        <v>10</v>
      </c>
      <c r="R182">
        <v>0</v>
      </c>
      <c r="S182" s="5">
        <f t="shared" si="10"/>
        <v>11.5</v>
      </c>
      <c r="V182" s="9"/>
    </row>
    <row r="183" spans="1:22" ht="12.75">
      <c r="A183" s="1">
        <v>1499</v>
      </c>
      <c r="E183" s="3">
        <v>14.667</v>
      </c>
      <c r="F183" s="7"/>
      <c r="G183" s="7"/>
      <c r="H183" s="3"/>
      <c r="I183" s="3">
        <v>12</v>
      </c>
      <c r="L183">
        <v>6</v>
      </c>
      <c r="M183" s="9">
        <v>0</v>
      </c>
      <c r="N183" s="9">
        <v>0</v>
      </c>
      <c r="O183" s="5">
        <f t="shared" si="11"/>
        <v>6</v>
      </c>
      <c r="P183">
        <v>11</v>
      </c>
      <c r="Q183">
        <v>0</v>
      </c>
      <c r="R183">
        <v>0</v>
      </c>
      <c r="S183" s="5">
        <f t="shared" si="10"/>
        <v>11</v>
      </c>
      <c r="V183" s="9"/>
    </row>
    <row r="184" spans="1:22" ht="12.75">
      <c r="A184" s="1">
        <v>1500</v>
      </c>
      <c r="E184" s="3">
        <v>14.667</v>
      </c>
      <c r="F184" s="7"/>
      <c r="G184" s="7"/>
      <c r="H184" s="3"/>
      <c r="I184" s="3">
        <v>11.75</v>
      </c>
      <c r="L184">
        <v>5</v>
      </c>
      <c r="M184" s="9">
        <v>16</v>
      </c>
      <c r="N184" s="9">
        <v>0</v>
      </c>
      <c r="O184" s="5">
        <f t="shared" si="11"/>
        <v>5.8</v>
      </c>
      <c r="P184">
        <v>11</v>
      </c>
      <c r="Q184">
        <v>0</v>
      </c>
      <c r="R184">
        <v>0</v>
      </c>
      <c r="S184" s="5">
        <f t="shared" si="10"/>
        <v>11</v>
      </c>
      <c r="V184" s="9"/>
    </row>
    <row r="185" spans="1:22" ht="12.75">
      <c r="A185" s="1">
        <v>1501</v>
      </c>
      <c r="B185">
        <v>14</v>
      </c>
      <c r="C185">
        <v>13</v>
      </c>
      <c r="D185">
        <v>6</v>
      </c>
      <c r="E185" s="3">
        <v>14.667</v>
      </c>
      <c r="F185" s="7">
        <v>11</v>
      </c>
      <c r="G185" s="7">
        <v>10</v>
      </c>
      <c r="H185" s="3">
        <v>0</v>
      </c>
      <c r="I185" s="3">
        <v>11.5</v>
      </c>
      <c r="L185">
        <v>5</v>
      </c>
      <c r="M185" s="9">
        <v>18</v>
      </c>
      <c r="N185" s="9">
        <v>0</v>
      </c>
      <c r="O185" s="5">
        <f t="shared" si="11"/>
        <v>5.9</v>
      </c>
      <c r="P185">
        <v>11</v>
      </c>
      <c r="Q185">
        <v>0</v>
      </c>
      <c r="R185">
        <v>0</v>
      </c>
      <c r="S185" s="5">
        <f t="shared" si="10"/>
        <v>11</v>
      </c>
      <c r="V185" s="9"/>
    </row>
    <row r="186" spans="1:22" ht="12.75">
      <c r="A186" s="1">
        <v>1502</v>
      </c>
      <c r="B186">
        <v>14</v>
      </c>
      <c r="C186">
        <v>13</v>
      </c>
      <c r="D186">
        <v>6</v>
      </c>
      <c r="E186" s="3">
        <v>14.667</v>
      </c>
      <c r="F186" s="7">
        <v>11</v>
      </c>
      <c r="G186" s="7">
        <v>10</v>
      </c>
      <c r="H186" s="3">
        <v>0</v>
      </c>
      <c r="I186" s="3">
        <v>11.5</v>
      </c>
      <c r="L186">
        <v>6</v>
      </c>
      <c r="M186" s="9">
        <v>5</v>
      </c>
      <c r="N186" s="9">
        <v>0</v>
      </c>
      <c r="O186" s="5">
        <f t="shared" si="11"/>
        <v>6.25</v>
      </c>
      <c r="P186">
        <v>10</v>
      </c>
      <c r="Q186">
        <v>18</v>
      </c>
      <c r="R186">
        <v>0</v>
      </c>
      <c r="S186" s="5">
        <f aca="true" t="shared" si="12" ref="S186:S192">P186+(Q186/20)+(R186/240)</f>
        <v>10.9</v>
      </c>
      <c r="V186" s="9"/>
    </row>
    <row r="187" spans="1:22" ht="12.75">
      <c r="A187" s="1">
        <v>1503</v>
      </c>
      <c r="B187">
        <v>14</v>
      </c>
      <c r="C187">
        <v>13</v>
      </c>
      <c r="D187">
        <v>6</v>
      </c>
      <c r="E187" s="3">
        <v>14.667</v>
      </c>
      <c r="F187" s="7">
        <v>12</v>
      </c>
      <c r="G187" s="7">
        <v>0</v>
      </c>
      <c r="H187" s="3">
        <v>0</v>
      </c>
      <c r="I187" s="3">
        <v>12</v>
      </c>
      <c r="L187">
        <v>6</v>
      </c>
      <c r="M187" s="9">
        <v>0</v>
      </c>
      <c r="N187" s="9">
        <v>0</v>
      </c>
      <c r="O187" s="5">
        <f t="shared" si="11"/>
        <v>6</v>
      </c>
      <c r="P187">
        <v>11</v>
      </c>
      <c r="Q187">
        <v>0</v>
      </c>
      <c r="R187">
        <v>0</v>
      </c>
      <c r="S187" s="5">
        <f t="shared" si="12"/>
        <v>11</v>
      </c>
      <c r="V187" s="9"/>
    </row>
    <row r="188" spans="1:22" ht="12.75">
      <c r="A188" s="1">
        <v>1504</v>
      </c>
      <c r="B188">
        <v>14</v>
      </c>
      <c r="C188">
        <v>13</v>
      </c>
      <c r="D188">
        <v>6</v>
      </c>
      <c r="E188" s="3">
        <v>14.667</v>
      </c>
      <c r="F188" s="7">
        <v>11</v>
      </c>
      <c r="G188" s="7">
        <v>15</v>
      </c>
      <c r="H188" s="3">
        <v>0</v>
      </c>
      <c r="I188" s="3">
        <v>11.75</v>
      </c>
      <c r="L188">
        <v>6</v>
      </c>
      <c r="M188" s="9">
        <v>4</v>
      </c>
      <c r="N188" s="9">
        <v>0</v>
      </c>
      <c r="O188" s="5">
        <f t="shared" si="11"/>
        <v>6.2</v>
      </c>
      <c r="P188">
        <v>11</v>
      </c>
      <c r="Q188">
        <v>2</v>
      </c>
      <c r="R188">
        <v>0</v>
      </c>
      <c r="S188" s="5">
        <f t="shared" si="12"/>
        <v>11.1</v>
      </c>
      <c r="V188" s="9"/>
    </row>
    <row r="189" spans="1:22" ht="12.75">
      <c r="A189" s="1">
        <v>1505</v>
      </c>
      <c r="B189">
        <v>14</v>
      </c>
      <c r="C189">
        <v>13</v>
      </c>
      <c r="D189">
        <v>6</v>
      </c>
      <c r="E189" s="3">
        <v>14.667</v>
      </c>
      <c r="F189" s="7">
        <v>12</v>
      </c>
      <c r="G189" s="7">
        <v>2</v>
      </c>
      <c r="H189" s="3">
        <v>0</v>
      </c>
      <c r="I189" s="3">
        <v>12.1</v>
      </c>
      <c r="L189">
        <v>6</v>
      </c>
      <c r="M189" s="9">
        <v>4</v>
      </c>
      <c r="N189" s="9">
        <v>0</v>
      </c>
      <c r="O189" s="5">
        <f t="shared" si="11"/>
        <v>6.2</v>
      </c>
      <c r="P189">
        <v>11</v>
      </c>
      <c r="Q189">
        <v>10</v>
      </c>
      <c r="R189">
        <v>0</v>
      </c>
      <c r="S189" s="5">
        <f t="shared" si="12"/>
        <v>11.5</v>
      </c>
      <c r="V189" s="9"/>
    </row>
    <row r="190" spans="1:22" ht="12.75">
      <c r="A190" s="1">
        <v>1506</v>
      </c>
      <c r="B190">
        <v>14</v>
      </c>
      <c r="C190">
        <v>13</v>
      </c>
      <c r="D190">
        <v>6</v>
      </c>
      <c r="E190" s="3">
        <v>14.667</v>
      </c>
      <c r="F190" s="7"/>
      <c r="G190" s="7"/>
      <c r="H190" s="3"/>
      <c r="I190" s="3"/>
      <c r="M190" s="9"/>
      <c r="N190" s="9"/>
      <c r="O190" s="5">
        <f t="shared" si="11"/>
        <v>0</v>
      </c>
      <c r="S190" s="5">
        <f t="shared" si="12"/>
        <v>0</v>
      </c>
      <c r="V190" s="9"/>
    </row>
    <row r="191" spans="1:22" ht="12.75">
      <c r="A191" s="1">
        <v>1507</v>
      </c>
      <c r="B191">
        <v>14</v>
      </c>
      <c r="C191">
        <v>13</v>
      </c>
      <c r="D191">
        <v>6</v>
      </c>
      <c r="E191" s="3">
        <v>14.667</v>
      </c>
      <c r="F191" s="7">
        <v>12</v>
      </c>
      <c r="G191" s="7">
        <v>0</v>
      </c>
      <c r="H191" s="3">
        <v>0</v>
      </c>
      <c r="I191" s="3">
        <v>12</v>
      </c>
      <c r="L191">
        <v>6</v>
      </c>
      <c r="M191" s="9">
        <v>4</v>
      </c>
      <c r="N191" s="9">
        <v>0</v>
      </c>
      <c r="O191" s="5">
        <f t="shared" si="11"/>
        <v>6.2</v>
      </c>
      <c r="P191">
        <v>11</v>
      </c>
      <c r="Q191">
        <v>8</v>
      </c>
      <c r="R191">
        <v>0</v>
      </c>
      <c r="S191" s="5">
        <f t="shared" si="12"/>
        <v>11.4</v>
      </c>
      <c r="V191" s="9"/>
    </row>
    <row r="192" spans="1:22" ht="12.75">
      <c r="A192" s="1">
        <v>1508</v>
      </c>
      <c r="B192">
        <v>14</v>
      </c>
      <c r="C192">
        <v>13</v>
      </c>
      <c r="D192">
        <v>6</v>
      </c>
      <c r="E192" s="3">
        <v>14.667</v>
      </c>
      <c r="F192" s="7">
        <v>12</v>
      </c>
      <c r="G192" s="7">
        <v>5</v>
      </c>
      <c r="H192" s="3">
        <v>0</v>
      </c>
      <c r="I192" s="3">
        <v>12.25</v>
      </c>
      <c r="L192">
        <v>6</v>
      </c>
      <c r="M192" s="9">
        <v>2</v>
      </c>
      <c r="N192" s="9">
        <v>0</v>
      </c>
      <c r="O192" s="5">
        <f>L192+(M192/20)+(N192/240)</f>
        <v>6.1</v>
      </c>
      <c r="P192">
        <v>11</v>
      </c>
      <c r="Q192">
        <v>14</v>
      </c>
      <c r="R192">
        <v>0</v>
      </c>
      <c r="S192" s="5">
        <f t="shared" si="12"/>
        <v>11.7</v>
      </c>
      <c r="V192" s="9"/>
    </row>
    <row r="193" spans="1:22" ht="12.75">
      <c r="A193" s="1">
        <v>1509</v>
      </c>
      <c r="B193">
        <v>13</v>
      </c>
      <c r="C193">
        <v>0</v>
      </c>
      <c r="D193">
        <v>0</v>
      </c>
      <c r="E193" s="3">
        <v>13</v>
      </c>
      <c r="F193" s="7"/>
      <c r="G193" s="7"/>
      <c r="H193" s="3"/>
      <c r="I193" s="3">
        <f>((4*13)+(2.5*12.5))/6.5</f>
        <v>12.807692307692308</v>
      </c>
      <c r="L193">
        <v>6</v>
      </c>
      <c r="M193" s="9">
        <v>4</v>
      </c>
      <c r="N193" s="9">
        <v>0</v>
      </c>
      <c r="O193" s="5">
        <f>L193+(M193/20)+(N193/240)</f>
        <v>6.2</v>
      </c>
      <c r="S193" s="5">
        <f>((4*11.7)+(3.5*11.6))/7.5</f>
        <v>11.653333333333334</v>
      </c>
      <c r="V193" s="9"/>
    </row>
    <row r="194" spans="1:22" ht="12.75">
      <c r="A194" s="1">
        <v>1510</v>
      </c>
      <c r="B194">
        <v>13</v>
      </c>
      <c r="C194">
        <v>13</v>
      </c>
      <c r="D194">
        <v>0</v>
      </c>
      <c r="E194" s="3">
        <v>13.65</v>
      </c>
      <c r="F194" s="7"/>
      <c r="G194" s="7"/>
      <c r="H194" s="3"/>
      <c r="I194" s="3">
        <f>((2*13.5)+(4.25*13.25))/6.25</f>
        <v>13.33</v>
      </c>
      <c r="L194">
        <v>6</v>
      </c>
      <c r="M194" s="9">
        <v>4</v>
      </c>
      <c r="N194" s="9">
        <v>0</v>
      </c>
      <c r="O194" s="5">
        <f>L194+(M194/20)+(N194/240)</f>
        <v>6.2</v>
      </c>
      <c r="P194">
        <v>12</v>
      </c>
      <c r="Q194">
        <v>6</v>
      </c>
      <c r="R194">
        <v>0</v>
      </c>
      <c r="S194" s="5">
        <f>P194+(Q194/20)+(R194/240)</f>
        <v>12.3</v>
      </c>
      <c r="V194" s="9"/>
    </row>
    <row r="195" spans="1:22" ht="12.75">
      <c r="A195" s="1">
        <v>1511</v>
      </c>
      <c r="B195">
        <v>13</v>
      </c>
      <c r="C195">
        <v>0</v>
      </c>
      <c r="D195">
        <v>0</v>
      </c>
      <c r="E195" s="3">
        <v>13</v>
      </c>
      <c r="F195" s="7">
        <v>13</v>
      </c>
      <c r="G195" s="7">
        <v>0</v>
      </c>
      <c r="H195" s="3">
        <v>0</v>
      </c>
      <c r="I195" s="3">
        <v>13</v>
      </c>
      <c r="L195">
        <v>6</v>
      </c>
      <c r="M195" s="9">
        <v>6</v>
      </c>
      <c r="N195" s="9">
        <v>0</v>
      </c>
      <c r="O195" s="5">
        <f>L195+(M195/20)+(N195/240)</f>
        <v>6.3</v>
      </c>
      <c r="P195">
        <v>12</v>
      </c>
      <c r="Q195">
        <v>0</v>
      </c>
      <c r="R195">
        <v>0</v>
      </c>
      <c r="S195" s="5">
        <f>P195+(Q195/20)+(R195/240)</f>
        <v>12</v>
      </c>
      <c r="V195" s="9"/>
    </row>
    <row r="196" spans="1:22" ht="12.75">
      <c r="A196" s="1">
        <v>1512</v>
      </c>
      <c r="E196" s="3"/>
      <c r="F196" s="7"/>
      <c r="G196" s="7"/>
      <c r="H196" s="3"/>
      <c r="I196" s="3"/>
      <c r="M196" s="9"/>
      <c r="N196" s="9"/>
      <c r="O196" s="5"/>
      <c r="S196" s="5"/>
      <c r="V196" s="9"/>
    </row>
    <row r="197" spans="1:22" ht="12.75">
      <c r="A197" s="1">
        <v>1513</v>
      </c>
      <c r="B197">
        <v>13</v>
      </c>
      <c r="C197">
        <v>0</v>
      </c>
      <c r="D197">
        <v>0</v>
      </c>
      <c r="E197" s="3">
        <v>13</v>
      </c>
      <c r="F197" s="7">
        <v>13</v>
      </c>
      <c r="G197" s="7">
        <v>0</v>
      </c>
      <c r="H197" s="3">
        <v>0</v>
      </c>
      <c r="I197" s="5">
        <f>F197+(G197/20)+(H197/240)</f>
        <v>13</v>
      </c>
      <c r="L197">
        <v>6</v>
      </c>
      <c r="M197" s="9">
        <v>10</v>
      </c>
      <c r="N197" s="9">
        <v>0</v>
      </c>
      <c r="O197" s="5">
        <f>L197+(M197/20)+(N197/240)</f>
        <v>6.5</v>
      </c>
      <c r="P197">
        <v>13</v>
      </c>
      <c r="Q197">
        <v>0</v>
      </c>
      <c r="R197">
        <v>0</v>
      </c>
      <c r="S197" s="5">
        <f>P197+(Q197/20)+(R197/240)</f>
        <v>13</v>
      </c>
      <c r="V197" s="9"/>
    </row>
    <row r="198" spans="1:22" ht="12.75">
      <c r="A198" s="1">
        <v>1514</v>
      </c>
      <c r="B198">
        <v>13</v>
      </c>
      <c r="C198">
        <v>0</v>
      </c>
      <c r="D198">
        <v>0</v>
      </c>
      <c r="E198" s="3">
        <v>13</v>
      </c>
      <c r="F198" s="7">
        <v>13</v>
      </c>
      <c r="G198" s="7">
        <v>0</v>
      </c>
      <c r="H198" s="3">
        <v>0</v>
      </c>
      <c r="I198" s="5">
        <f>F198+(G198/20)+(H198/240)</f>
        <v>13</v>
      </c>
      <c r="L198">
        <v>6</v>
      </c>
      <c r="M198" s="9">
        <v>8</v>
      </c>
      <c r="N198" s="9">
        <v>0</v>
      </c>
      <c r="O198" s="5">
        <f>L198+(M198/20)+(N198/240)</f>
        <v>6.4</v>
      </c>
      <c r="P198">
        <v>13</v>
      </c>
      <c r="Q198">
        <v>0</v>
      </c>
      <c r="R198">
        <v>0</v>
      </c>
      <c r="S198" s="5">
        <f>P198+(Q198/20)+(R198/240)</f>
        <v>13</v>
      </c>
      <c r="V198" s="9"/>
    </row>
    <row r="199" spans="1:22" ht="12.75">
      <c r="A199" s="1">
        <v>1515</v>
      </c>
      <c r="E199" s="3"/>
      <c r="F199" s="7"/>
      <c r="G199" s="7"/>
      <c r="H199" s="3"/>
      <c r="I199" s="3"/>
      <c r="M199" s="9"/>
      <c r="N199" s="9"/>
      <c r="O199" s="5"/>
      <c r="S199" s="5"/>
      <c r="V199" s="9"/>
    </row>
    <row r="200" spans="1:22" ht="12.75">
      <c r="A200" s="1">
        <v>1516</v>
      </c>
      <c r="B200">
        <v>13</v>
      </c>
      <c r="C200">
        <v>0</v>
      </c>
      <c r="D200">
        <v>0</v>
      </c>
      <c r="E200" s="3">
        <v>13</v>
      </c>
      <c r="F200" s="7">
        <v>13</v>
      </c>
      <c r="G200" s="7">
        <v>0</v>
      </c>
      <c r="H200" s="3">
        <v>0</v>
      </c>
      <c r="I200" s="5">
        <f>F200+(G200/20)+(H200/240)</f>
        <v>13</v>
      </c>
      <c r="L200">
        <v>6</v>
      </c>
      <c r="M200" s="9">
        <v>12</v>
      </c>
      <c r="N200" s="9">
        <v>0</v>
      </c>
      <c r="O200" s="5">
        <f aca="true" t="shared" si="13" ref="O200:O205">L200+(M200/20)+(N200/240)</f>
        <v>6.6</v>
      </c>
      <c r="P200">
        <v>13</v>
      </c>
      <c r="Q200">
        <v>10</v>
      </c>
      <c r="R200">
        <v>0</v>
      </c>
      <c r="S200" s="5">
        <f aca="true" t="shared" si="14" ref="S200:S207">P200+(Q200/20)+(R200/240)</f>
        <v>13.5</v>
      </c>
      <c r="V200" s="9"/>
    </row>
    <row r="201" spans="1:22" ht="12.75">
      <c r="A201" s="1">
        <v>1517</v>
      </c>
      <c r="E201" s="3">
        <f>((6.5*13.25)+(2*13))/8.5</f>
        <v>13.191176470588236</v>
      </c>
      <c r="F201" s="7"/>
      <c r="G201" s="7"/>
      <c r="H201" s="3"/>
      <c r="I201" s="3">
        <v>13.25</v>
      </c>
      <c r="L201">
        <v>6</v>
      </c>
      <c r="M201" s="9">
        <v>12</v>
      </c>
      <c r="N201" s="9">
        <v>0</v>
      </c>
      <c r="O201" s="5">
        <f t="shared" si="13"/>
        <v>6.6</v>
      </c>
      <c r="P201">
        <v>13</v>
      </c>
      <c r="Q201">
        <v>10</v>
      </c>
      <c r="R201">
        <v>0</v>
      </c>
      <c r="S201" s="5">
        <f t="shared" si="14"/>
        <v>13.5</v>
      </c>
      <c r="V201" s="9"/>
    </row>
    <row r="202" spans="1:22" ht="12.75">
      <c r="A202" s="1">
        <v>1518</v>
      </c>
      <c r="B202">
        <v>13</v>
      </c>
      <c r="C202">
        <v>2</v>
      </c>
      <c r="D202">
        <v>6</v>
      </c>
      <c r="E202" s="5">
        <f>B202+(C202/20)+(D202/240)</f>
        <v>13.125</v>
      </c>
      <c r="F202" s="7">
        <v>13</v>
      </c>
      <c r="G202" s="7">
        <v>2</v>
      </c>
      <c r="H202" s="3">
        <v>6</v>
      </c>
      <c r="I202" s="5">
        <f>F202+(G202/20)+(H202/240)</f>
        <v>13.125</v>
      </c>
      <c r="L202">
        <v>6</v>
      </c>
      <c r="M202" s="9">
        <v>12</v>
      </c>
      <c r="N202" s="9">
        <v>0</v>
      </c>
      <c r="O202" s="5">
        <f t="shared" si="13"/>
        <v>6.6</v>
      </c>
      <c r="P202">
        <v>13</v>
      </c>
      <c r="Q202">
        <v>10</v>
      </c>
      <c r="R202">
        <v>0</v>
      </c>
      <c r="S202" s="5">
        <f t="shared" si="14"/>
        <v>13.5</v>
      </c>
      <c r="V202" s="9"/>
    </row>
    <row r="203" spans="1:22" ht="12.75">
      <c r="A203" s="1">
        <v>1519</v>
      </c>
      <c r="B203">
        <v>13</v>
      </c>
      <c r="C203">
        <v>4</v>
      </c>
      <c r="D203">
        <v>0</v>
      </c>
      <c r="E203" s="3">
        <v>13.2</v>
      </c>
      <c r="F203" s="7">
        <v>13</v>
      </c>
      <c r="G203" s="7">
        <v>6</v>
      </c>
      <c r="H203" s="3">
        <v>0</v>
      </c>
      <c r="I203" s="5">
        <f>F203+(G203/20)+(H203/240)</f>
        <v>13.3</v>
      </c>
      <c r="L203">
        <v>6</v>
      </c>
      <c r="M203" s="9">
        <v>12</v>
      </c>
      <c r="N203" s="9">
        <v>0</v>
      </c>
      <c r="O203" s="5">
        <f t="shared" si="13"/>
        <v>6.6</v>
      </c>
      <c r="P203">
        <v>13</v>
      </c>
      <c r="Q203">
        <v>10</v>
      </c>
      <c r="R203">
        <v>0</v>
      </c>
      <c r="S203" s="5">
        <f t="shared" si="14"/>
        <v>13.5</v>
      </c>
      <c r="V203" s="9"/>
    </row>
    <row r="204" spans="1:22" ht="12.75">
      <c r="A204" s="1">
        <v>1520</v>
      </c>
      <c r="B204">
        <v>13</v>
      </c>
      <c r="C204">
        <v>4</v>
      </c>
      <c r="D204">
        <v>0</v>
      </c>
      <c r="E204" s="5">
        <f>B204+(C204/20)+(D204/240)</f>
        <v>13.2</v>
      </c>
      <c r="F204" s="7">
        <v>13</v>
      </c>
      <c r="G204" s="7">
        <v>0</v>
      </c>
      <c r="H204" s="3">
        <v>0</v>
      </c>
      <c r="I204" s="5">
        <f>F204+(G204/20)+(H204/240)</f>
        <v>13</v>
      </c>
      <c r="L204">
        <v>6</v>
      </c>
      <c r="M204" s="9">
        <v>12</v>
      </c>
      <c r="N204" s="9">
        <v>0</v>
      </c>
      <c r="O204" s="5">
        <f t="shared" si="13"/>
        <v>6.6</v>
      </c>
      <c r="P204">
        <v>13</v>
      </c>
      <c r="Q204">
        <v>10</v>
      </c>
      <c r="R204">
        <v>0</v>
      </c>
      <c r="S204" s="5">
        <f t="shared" si="14"/>
        <v>13.5</v>
      </c>
      <c r="V204" s="9"/>
    </row>
    <row r="205" spans="1:22" ht="12.75">
      <c r="A205" s="1">
        <v>1521</v>
      </c>
      <c r="B205">
        <v>13</v>
      </c>
      <c r="C205">
        <v>3</v>
      </c>
      <c r="D205">
        <v>0</v>
      </c>
      <c r="E205" s="5">
        <f>B205+(C205/20)+(D205/240)</f>
        <v>13.15</v>
      </c>
      <c r="F205" s="7">
        <v>13</v>
      </c>
      <c r="G205" s="7">
        <v>3</v>
      </c>
      <c r="H205" s="3">
        <v>0</v>
      </c>
      <c r="I205" s="5">
        <f>F205+(G205/20)+(H205/240)</f>
        <v>13.15</v>
      </c>
      <c r="L205">
        <v>6</v>
      </c>
      <c r="M205" s="9">
        <v>12</v>
      </c>
      <c r="N205" s="9">
        <v>0</v>
      </c>
      <c r="O205" s="5">
        <f t="shared" si="13"/>
        <v>6.6</v>
      </c>
      <c r="P205">
        <v>13</v>
      </c>
      <c r="Q205">
        <v>10</v>
      </c>
      <c r="R205">
        <v>0</v>
      </c>
      <c r="S205" s="5">
        <f t="shared" si="14"/>
        <v>13.5</v>
      </c>
      <c r="V205" s="9"/>
    </row>
    <row r="206" spans="1:22" ht="12.75">
      <c r="A206" s="1">
        <v>1522</v>
      </c>
      <c r="B206">
        <v>13</v>
      </c>
      <c r="C206">
        <v>2</v>
      </c>
      <c r="D206">
        <v>6</v>
      </c>
      <c r="E206" s="5">
        <f>B206+(C206/20)+(D206/240)</f>
        <v>13.125</v>
      </c>
      <c r="F206" s="7">
        <v>13</v>
      </c>
      <c r="G206" s="7">
        <v>2</v>
      </c>
      <c r="H206" s="3">
        <v>6</v>
      </c>
      <c r="I206" s="5">
        <f>F206+(G206/20)+(H206/240)</f>
        <v>13.125</v>
      </c>
      <c r="M206" s="9"/>
      <c r="N206" s="9"/>
      <c r="O206" s="5"/>
      <c r="P206">
        <v>13</v>
      </c>
      <c r="Q206">
        <v>10</v>
      </c>
      <c r="R206">
        <v>0</v>
      </c>
      <c r="S206" s="5">
        <f t="shared" si="14"/>
        <v>13.5</v>
      </c>
      <c r="V206" s="9"/>
    </row>
    <row r="207" spans="1:22" ht="12.75">
      <c r="A207" s="1">
        <v>1523</v>
      </c>
      <c r="B207">
        <v>13</v>
      </c>
      <c r="C207">
        <v>4</v>
      </c>
      <c r="D207">
        <v>0</v>
      </c>
      <c r="E207" s="5">
        <f>B207+(C207/20)+(D207/240)</f>
        <v>13.2</v>
      </c>
      <c r="F207" s="7"/>
      <c r="G207" s="7"/>
      <c r="H207" s="3"/>
      <c r="I207" s="3"/>
      <c r="M207" s="9"/>
      <c r="N207" s="9"/>
      <c r="O207" s="5"/>
      <c r="P207">
        <v>13</v>
      </c>
      <c r="Q207">
        <v>10</v>
      </c>
      <c r="R207">
        <v>0</v>
      </c>
      <c r="S207" s="5">
        <f t="shared" si="14"/>
        <v>13.5</v>
      </c>
      <c r="V207" s="9"/>
    </row>
    <row r="208" spans="1:22" ht="12.75">
      <c r="A208" s="1">
        <v>1524</v>
      </c>
      <c r="V208" s="9"/>
    </row>
    <row r="209" spans="1:22" ht="12.75">
      <c r="A209" s="1">
        <v>1525</v>
      </c>
      <c r="V209" s="9"/>
    </row>
    <row r="210" spans="1:22" ht="12.75">
      <c r="A210" s="1">
        <v>1526</v>
      </c>
      <c r="E210" s="5">
        <f aca="true" t="shared" si="15" ref="E210:E251">B210+(C210/20)+(D210/240)</f>
        <v>0</v>
      </c>
      <c r="F210" s="7"/>
      <c r="G210" s="7"/>
      <c r="H210" s="3"/>
      <c r="I210" s="3"/>
      <c r="M210" s="9"/>
      <c r="N210" s="9"/>
      <c r="O210" s="5"/>
      <c r="S210" s="5">
        <f aca="true" t="shared" si="16" ref="S210:S224">P210+(Q210/20)+(R210/240)</f>
        <v>0</v>
      </c>
      <c r="V210" s="9"/>
    </row>
    <row r="211" spans="1:22" ht="12.75">
      <c r="A211" s="1">
        <v>1527</v>
      </c>
      <c r="E211" s="5">
        <f t="shared" si="15"/>
        <v>0</v>
      </c>
      <c r="F211" s="7"/>
      <c r="G211" s="7"/>
      <c r="H211" s="3"/>
      <c r="I211" s="3"/>
      <c r="M211" s="9"/>
      <c r="N211" s="9"/>
      <c r="O211" s="5"/>
      <c r="S211" s="5">
        <f t="shared" si="16"/>
        <v>0</v>
      </c>
      <c r="V211" s="9"/>
    </row>
    <row r="212" spans="1:22" ht="12.75">
      <c r="A212" s="1">
        <v>1528</v>
      </c>
      <c r="E212" s="5">
        <f t="shared" si="15"/>
        <v>0</v>
      </c>
      <c r="F212" s="7"/>
      <c r="G212" s="7"/>
      <c r="H212" s="3"/>
      <c r="I212" s="3"/>
      <c r="M212" s="9"/>
      <c r="N212" s="9"/>
      <c r="O212" s="5"/>
      <c r="S212" s="5">
        <f t="shared" si="16"/>
        <v>0</v>
      </c>
      <c r="V212" s="9"/>
    </row>
    <row r="213" spans="1:22" ht="12.75">
      <c r="A213" s="1">
        <v>1529</v>
      </c>
      <c r="B213">
        <v>13</v>
      </c>
      <c r="C213">
        <v>14</v>
      </c>
      <c r="D213">
        <v>0</v>
      </c>
      <c r="E213" s="5">
        <f t="shared" si="15"/>
        <v>13.7</v>
      </c>
      <c r="F213" s="7">
        <v>13</v>
      </c>
      <c r="G213" s="7">
        <v>14</v>
      </c>
      <c r="H213" s="3">
        <v>0</v>
      </c>
      <c r="I213" s="5">
        <f>F213+(G213/20)+(H213/240)</f>
        <v>13.7</v>
      </c>
      <c r="J213" s="3"/>
      <c r="M213" s="9"/>
      <c r="N213" s="9"/>
      <c r="O213" s="5"/>
      <c r="P213">
        <v>14</v>
      </c>
      <c r="Q213">
        <v>0</v>
      </c>
      <c r="R213">
        <v>0</v>
      </c>
      <c r="S213" s="5">
        <f t="shared" si="16"/>
        <v>14</v>
      </c>
      <c r="V213" s="9"/>
    </row>
    <row r="214" spans="1:22" ht="12.75">
      <c r="A214" s="1">
        <v>1530</v>
      </c>
      <c r="B214">
        <v>13</v>
      </c>
      <c r="C214">
        <v>12</v>
      </c>
      <c r="D214">
        <v>0</v>
      </c>
      <c r="E214" s="5">
        <f t="shared" si="15"/>
        <v>13.6</v>
      </c>
      <c r="F214" s="7"/>
      <c r="G214" s="7"/>
      <c r="H214" s="3"/>
      <c r="I214" s="3"/>
      <c r="J214" s="3"/>
      <c r="M214" s="9"/>
      <c r="N214" s="9"/>
      <c r="O214" s="5"/>
      <c r="S214" s="5">
        <f t="shared" si="16"/>
        <v>0</v>
      </c>
      <c r="V214" s="9"/>
    </row>
    <row r="215" spans="1:22" ht="12.75">
      <c r="A215" s="1">
        <v>1531</v>
      </c>
      <c r="E215" s="5">
        <f t="shared" si="15"/>
        <v>0</v>
      </c>
      <c r="F215" s="7"/>
      <c r="G215" s="7"/>
      <c r="H215" s="3"/>
      <c r="I215" s="3"/>
      <c r="J215" s="3"/>
      <c r="M215" s="9"/>
      <c r="N215" s="9"/>
      <c r="O215" s="5"/>
      <c r="S215" s="5">
        <f t="shared" si="16"/>
        <v>0</v>
      </c>
      <c r="V215" s="9"/>
    </row>
    <row r="216" spans="1:22" ht="12.75">
      <c r="A216" s="1">
        <v>1532</v>
      </c>
      <c r="E216" s="5">
        <f t="shared" si="15"/>
        <v>0</v>
      </c>
      <c r="F216" s="7"/>
      <c r="G216" s="7"/>
      <c r="H216" s="3"/>
      <c r="I216" s="3"/>
      <c r="J216" s="3"/>
      <c r="M216" s="9"/>
      <c r="N216" s="9"/>
      <c r="O216" s="5"/>
      <c r="S216" s="5">
        <f t="shared" si="16"/>
        <v>0</v>
      </c>
      <c r="V216" s="9"/>
    </row>
    <row r="217" spans="1:22" ht="12.75">
      <c r="A217" s="1">
        <v>1533</v>
      </c>
      <c r="B217">
        <v>13</v>
      </c>
      <c r="C217">
        <v>12</v>
      </c>
      <c r="D217">
        <v>0</v>
      </c>
      <c r="E217" s="5">
        <f t="shared" si="15"/>
        <v>13.6</v>
      </c>
      <c r="F217" s="7">
        <v>13</v>
      </c>
      <c r="G217" s="7">
        <v>12</v>
      </c>
      <c r="H217" s="3">
        <v>0</v>
      </c>
      <c r="I217" s="5">
        <f>F217+(G217/20)+(H217/240)</f>
        <v>13.6</v>
      </c>
      <c r="J217" s="3"/>
      <c r="M217" s="9"/>
      <c r="N217" s="9"/>
      <c r="O217" s="5"/>
      <c r="P217">
        <v>14</v>
      </c>
      <c r="Q217">
        <v>2</v>
      </c>
      <c r="R217">
        <v>0</v>
      </c>
      <c r="S217" s="5">
        <f t="shared" si="16"/>
        <v>14.1</v>
      </c>
      <c r="V217" s="9"/>
    </row>
    <row r="218" spans="1:22" ht="12.75">
      <c r="A218" s="1">
        <v>1534</v>
      </c>
      <c r="B218">
        <v>13</v>
      </c>
      <c r="C218">
        <v>17</v>
      </c>
      <c r="D218">
        <v>0</v>
      </c>
      <c r="E218" s="5">
        <f t="shared" si="15"/>
        <v>13.85</v>
      </c>
      <c r="F218" s="7">
        <v>13</v>
      </c>
      <c r="G218" s="7">
        <v>12</v>
      </c>
      <c r="H218" s="3">
        <v>0</v>
      </c>
      <c r="I218" s="5">
        <f>F218+(G218/20)+(H218/240)</f>
        <v>13.6</v>
      </c>
      <c r="J218" s="3"/>
      <c r="M218" s="9"/>
      <c r="N218" s="9"/>
      <c r="O218" s="5"/>
      <c r="P218">
        <v>14</v>
      </c>
      <c r="Q218">
        <v>12</v>
      </c>
      <c r="R218">
        <v>0</v>
      </c>
      <c r="S218" s="5">
        <f t="shared" si="16"/>
        <v>14.6</v>
      </c>
      <c r="V218" s="9"/>
    </row>
    <row r="219" spans="1:22" ht="12.75">
      <c r="A219" s="1">
        <v>1535</v>
      </c>
      <c r="B219">
        <v>14</v>
      </c>
      <c r="C219">
        <v>3</v>
      </c>
      <c r="D219">
        <v>0</v>
      </c>
      <c r="E219" s="5">
        <f t="shared" si="15"/>
        <v>14.15</v>
      </c>
      <c r="F219" s="7">
        <v>14</v>
      </c>
      <c r="G219" s="7">
        <v>3</v>
      </c>
      <c r="H219" s="3">
        <v>0</v>
      </c>
      <c r="I219" s="5">
        <f>F219+(G219/20)+(H219/240)</f>
        <v>14.15</v>
      </c>
      <c r="J219" s="3"/>
      <c r="M219" s="9"/>
      <c r="N219" s="9"/>
      <c r="O219" s="5"/>
      <c r="P219">
        <v>14</v>
      </c>
      <c r="Q219">
        <v>18</v>
      </c>
      <c r="R219">
        <v>0</v>
      </c>
      <c r="S219" s="5">
        <f t="shared" si="16"/>
        <v>14.9</v>
      </c>
      <c r="V219" s="9"/>
    </row>
    <row r="220" spans="1:22" ht="12.75">
      <c r="A220" s="1">
        <v>1536</v>
      </c>
      <c r="B220">
        <v>14</v>
      </c>
      <c r="C220">
        <v>5</v>
      </c>
      <c r="D220">
        <v>0</v>
      </c>
      <c r="E220" s="5">
        <f t="shared" si="15"/>
        <v>14.25</v>
      </c>
      <c r="F220" s="7"/>
      <c r="G220" s="7"/>
      <c r="H220" s="3"/>
      <c r="I220" s="3"/>
      <c r="J220" s="3"/>
      <c r="M220" s="9"/>
      <c r="N220" s="9"/>
      <c r="O220" s="5"/>
      <c r="P220">
        <v>14</v>
      </c>
      <c r="Q220">
        <v>0</v>
      </c>
      <c r="R220">
        <v>0</v>
      </c>
      <c r="S220" s="5">
        <f t="shared" si="16"/>
        <v>14</v>
      </c>
      <c r="V220" s="9"/>
    </row>
    <row r="221" spans="1:22" ht="12.75">
      <c r="A221" s="1">
        <v>1537</v>
      </c>
      <c r="B221">
        <v>14</v>
      </c>
      <c r="C221">
        <v>10</v>
      </c>
      <c r="D221">
        <v>0</v>
      </c>
      <c r="E221" s="5">
        <f t="shared" si="15"/>
        <v>14.5</v>
      </c>
      <c r="F221" s="7"/>
      <c r="G221" s="7"/>
      <c r="H221" s="3"/>
      <c r="I221" s="3"/>
      <c r="J221" s="3"/>
      <c r="M221" s="9"/>
      <c r="N221" s="9"/>
      <c r="O221" s="5"/>
      <c r="P221">
        <v>14</v>
      </c>
      <c r="Q221">
        <v>8</v>
      </c>
      <c r="R221">
        <v>0</v>
      </c>
      <c r="S221" s="5">
        <f t="shared" si="16"/>
        <v>14.4</v>
      </c>
      <c r="V221" s="9"/>
    </row>
    <row r="222" spans="1:22" ht="12.75">
      <c r="A222" s="1">
        <v>1538</v>
      </c>
      <c r="B222">
        <v>14</v>
      </c>
      <c r="C222">
        <v>10</v>
      </c>
      <c r="D222">
        <v>0</v>
      </c>
      <c r="E222" s="5">
        <f t="shared" si="15"/>
        <v>14.5</v>
      </c>
      <c r="F222" s="7"/>
      <c r="G222" s="7"/>
      <c r="H222" s="3"/>
      <c r="I222" s="3"/>
      <c r="J222" s="3"/>
      <c r="M222" s="9"/>
      <c r="N222" s="9"/>
      <c r="O222" s="5"/>
      <c r="P222">
        <v>14</v>
      </c>
      <c r="Q222">
        <v>16</v>
      </c>
      <c r="R222">
        <v>0</v>
      </c>
      <c r="S222" s="5">
        <f t="shared" si="16"/>
        <v>14.8</v>
      </c>
      <c r="V222" s="9"/>
    </row>
    <row r="223" spans="1:25" ht="12.75">
      <c r="A223" s="1" t="s">
        <v>68</v>
      </c>
      <c r="B223">
        <v>15</v>
      </c>
      <c r="C223">
        <v>0</v>
      </c>
      <c r="D223">
        <v>0</v>
      </c>
      <c r="E223" s="5">
        <f t="shared" si="15"/>
        <v>15</v>
      </c>
      <c r="F223" s="7"/>
      <c r="G223" s="7"/>
      <c r="H223" s="3"/>
      <c r="I223" s="3"/>
      <c r="J223" s="3"/>
      <c r="M223" s="9"/>
      <c r="N223" s="9"/>
      <c r="O223" s="5"/>
      <c r="P223">
        <v>15</v>
      </c>
      <c r="Q223">
        <v>0</v>
      </c>
      <c r="R223">
        <v>0</v>
      </c>
      <c r="S223" s="5">
        <f t="shared" si="16"/>
        <v>15</v>
      </c>
      <c r="V223" s="9"/>
      <c r="Y223" t="s">
        <v>142</v>
      </c>
    </row>
    <row r="224" spans="1:25" ht="12.75">
      <c r="A224" s="1" t="s">
        <v>69</v>
      </c>
      <c r="B224">
        <v>11</v>
      </c>
      <c r="C224">
        <v>10</v>
      </c>
      <c r="D224">
        <v>0</v>
      </c>
      <c r="E224" s="5">
        <f t="shared" si="15"/>
        <v>11.5</v>
      </c>
      <c r="F224" s="7"/>
      <c r="G224" s="7"/>
      <c r="H224" s="3"/>
      <c r="I224" s="3"/>
      <c r="J224" s="3"/>
      <c r="M224" s="9"/>
      <c r="N224" s="9"/>
      <c r="O224" s="5"/>
      <c r="P224">
        <v>14</v>
      </c>
      <c r="Q224">
        <v>0</v>
      </c>
      <c r="R224">
        <v>0</v>
      </c>
      <c r="S224" s="5">
        <f t="shared" si="16"/>
        <v>14</v>
      </c>
      <c r="V224" s="9"/>
      <c r="Y224" t="s">
        <v>142</v>
      </c>
    </row>
    <row r="225" spans="1:25" ht="12.75">
      <c r="A225" s="1" t="s">
        <v>70</v>
      </c>
      <c r="B225">
        <v>12</v>
      </c>
      <c r="C225">
        <v>0</v>
      </c>
      <c r="D225">
        <v>0</v>
      </c>
      <c r="E225" s="5">
        <f t="shared" si="15"/>
        <v>12</v>
      </c>
      <c r="F225" s="7"/>
      <c r="G225" s="7"/>
      <c r="H225" s="3"/>
      <c r="I225" s="3"/>
      <c r="J225" s="3"/>
      <c r="M225" s="9"/>
      <c r="N225" s="9"/>
      <c r="O225" s="5"/>
      <c r="S225" s="5"/>
      <c r="V225" s="9"/>
      <c r="Y225" t="s">
        <v>167</v>
      </c>
    </row>
    <row r="226" spans="1:25" ht="12.75">
      <c r="A226" s="1" t="s">
        <v>72</v>
      </c>
      <c r="B226">
        <v>14</v>
      </c>
      <c r="C226">
        <v>12</v>
      </c>
      <c r="D226">
        <v>0</v>
      </c>
      <c r="E226" s="5">
        <f t="shared" si="15"/>
        <v>14.6</v>
      </c>
      <c r="F226" s="7"/>
      <c r="G226" s="7"/>
      <c r="H226" s="3"/>
      <c r="I226" s="3"/>
      <c r="J226" s="3"/>
      <c r="M226" s="9"/>
      <c r="N226" s="9"/>
      <c r="O226" s="5"/>
      <c r="S226" s="5"/>
      <c r="V226" s="9"/>
      <c r="Y226" t="s">
        <v>166</v>
      </c>
    </row>
    <row r="227" spans="1:25" ht="12.75">
      <c r="A227" s="1">
        <v>1543</v>
      </c>
      <c r="B227">
        <v>14</v>
      </c>
      <c r="C227">
        <v>0</v>
      </c>
      <c r="D227">
        <v>0</v>
      </c>
      <c r="E227" s="5">
        <f t="shared" si="15"/>
        <v>14</v>
      </c>
      <c r="F227" s="7"/>
      <c r="G227" s="7"/>
      <c r="H227" s="3"/>
      <c r="I227" s="3"/>
      <c r="J227" s="3"/>
      <c r="M227" s="9"/>
      <c r="N227" s="9"/>
      <c r="O227" s="5"/>
      <c r="S227" s="5"/>
      <c r="V227" s="9"/>
      <c r="Y227" t="s">
        <v>228</v>
      </c>
    </row>
    <row r="228" spans="1:25" ht="12.75">
      <c r="A228" s="1">
        <v>1544</v>
      </c>
      <c r="B228">
        <v>14</v>
      </c>
      <c r="C228">
        <v>0</v>
      </c>
      <c r="D228">
        <v>0</v>
      </c>
      <c r="E228" s="5">
        <f t="shared" si="15"/>
        <v>14</v>
      </c>
      <c r="F228" s="7"/>
      <c r="G228" s="7"/>
      <c r="H228" s="3"/>
      <c r="I228" s="3"/>
      <c r="J228" s="3"/>
      <c r="M228" s="9"/>
      <c r="N228" s="9"/>
      <c r="O228" s="5"/>
      <c r="S228" s="5"/>
      <c r="V228" s="9"/>
      <c r="Y228" t="s">
        <v>137</v>
      </c>
    </row>
    <row r="229" spans="1:25" ht="12.75">
      <c r="A229" s="1">
        <v>1545</v>
      </c>
      <c r="B229">
        <v>14</v>
      </c>
      <c r="C229">
        <v>10</v>
      </c>
      <c r="D229">
        <v>0</v>
      </c>
      <c r="E229" s="5">
        <f t="shared" si="15"/>
        <v>14.5</v>
      </c>
      <c r="F229" s="7"/>
      <c r="G229" s="7"/>
      <c r="H229" s="3"/>
      <c r="I229" s="3"/>
      <c r="J229" s="3"/>
      <c r="M229" s="9"/>
      <c r="N229" s="9"/>
      <c r="O229" s="5"/>
      <c r="S229" s="5"/>
      <c r="V229" s="9"/>
      <c r="Y229" t="s">
        <v>120</v>
      </c>
    </row>
    <row r="230" spans="1:25" ht="12.75">
      <c r="A230" s="1">
        <v>1546</v>
      </c>
      <c r="B230">
        <v>16</v>
      </c>
      <c r="C230">
        <v>10</v>
      </c>
      <c r="D230">
        <v>0</v>
      </c>
      <c r="E230" s="5">
        <f t="shared" si="15"/>
        <v>16.5</v>
      </c>
      <c r="F230" s="7"/>
      <c r="G230" s="7"/>
      <c r="H230" s="3"/>
      <c r="I230" s="3"/>
      <c r="J230" s="3"/>
      <c r="M230" s="9"/>
      <c r="N230" s="9"/>
      <c r="O230" s="5"/>
      <c r="S230" s="5"/>
      <c r="V230" s="9"/>
      <c r="Y230" t="s">
        <v>235</v>
      </c>
    </row>
    <row r="231" spans="1:26" ht="12.75">
      <c r="A231" s="1">
        <v>1547</v>
      </c>
      <c r="B231">
        <v>16</v>
      </c>
      <c r="C231">
        <v>0</v>
      </c>
      <c r="D231">
        <v>0</v>
      </c>
      <c r="E231" s="5">
        <f t="shared" si="15"/>
        <v>16</v>
      </c>
      <c r="F231" s="7"/>
      <c r="G231" s="7"/>
      <c r="H231" s="3"/>
      <c r="I231" s="3"/>
      <c r="J231" s="3"/>
      <c r="M231" s="9"/>
      <c r="N231" s="9"/>
      <c r="O231" s="5"/>
      <c r="S231" s="5"/>
      <c r="V231" s="9"/>
      <c r="Y231" t="s">
        <v>234</v>
      </c>
      <c r="Z231" t="s">
        <v>22</v>
      </c>
    </row>
    <row r="232" spans="1:26" ht="12.75">
      <c r="A232" s="1">
        <v>1548</v>
      </c>
      <c r="B232">
        <v>17</v>
      </c>
      <c r="C232">
        <v>0</v>
      </c>
      <c r="D232">
        <v>0</v>
      </c>
      <c r="E232" s="5">
        <f t="shared" si="15"/>
        <v>17</v>
      </c>
      <c r="F232" s="7"/>
      <c r="G232" s="7"/>
      <c r="H232" s="3"/>
      <c r="I232" s="3"/>
      <c r="J232" s="3"/>
      <c r="M232" s="9"/>
      <c r="N232" s="9"/>
      <c r="O232" s="5"/>
      <c r="S232" s="5"/>
      <c r="V232" s="9"/>
      <c r="Y232" t="s">
        <v>134</v>
      </c>
      <c r="Z232" t="s">
        <v>79</v>
      </c>
    </row>
    <row r="233" spans="1:26" ht="12.75">
      <c r="A233" s="1">
        <v>1549</v>
      </c>
      <c r="B233">
        <v>17</v>
      </c>
      <c r="C233">
        <v>0</v>
      </c>
      <c r="D233">
        <v>0</v>
      </c>
      <c r="E233" s="5">
        <f t="shared" si="15"/>
        <v>17</v>
      </c>
      <c r="F233" s="7"/>
      <c r="G233" s="7"/>
      <c r="H233" s="3"/>
      <c r="I233" s="3"/>
      <c r="J233" s="3"/>
      <c r="M233" s="9"/>
      <c r="N233" s="9"/>
      <c r="O233" s="5"/>
      <c r="S233" s="5"/>
      <c r="V233" s="9"/>
      <c r="Y233" t="s">
        <v>135</v>
      </c>
      <c r="Z233" t="s">
        <v>79</v>
      </c>
    </row>
    <row r="234" spans="1:26" ht="12.75">
      <c r="A234" s="1">
        <v>1550</v>
      </c>
      <c r="B234">
        <v>18</v>
      </c>
      <c r="C234">
        <v>0</v>
      </c>
      <c r="D234">
        <v>0</v>
      </c>
      <c r="E234" s="5">
        <f t="shared" si="15"/>
        <v>18</v>
      </c>
      <c r="F234" s="7"/>
      <c r="G234" s="7"/>
      <c r="H234" s="3"/>
      <c r="I234" s="3"/>
      <c r="J234" s="3"/>
      <c r="M234" s="9"/>
      <c r="N234" s="9"/>
      <c r="O234" s="5"/>
      <c r="S234" s="5"/>
      <c r="V234" s="9"/>
      <c r="Y234" t="s">
        <v>135</v>
      </c>
      <c r="Z234" t="s">
        <v>136</v>
      </c>
    </row>
    <row r="235" spans="1:26" ht="12.75">
      <c r="A235" s="1">
        <v>1551</v>
      </c>
      <c r="B235">
        <v>17</v>
      </c>
      <c r="C235">
        <v>10</v>
      </c>
      <c r="D235">
        <v>0</v>
      </c>
      <c r="E235" s="5">
        <f t="shared" si="15"/>
        <v>17.5</v>
      </c>
      <c r="F235" s="7"/>
      <c r="G235" s="7"/>
      <c r="H235" s="3"/>
      <c r="I235" s="3"/>
      <c r="J235" s="3"/>
      <c r="M235" s="9"/>
      <c r="N235" s="9"/>
      <c r="O235" s="5"/>
      <c r="V235" s="9"/>
      <c r="Y235" t="s">
        <v>122</v>
      </c>
      <c r="Z235" t="s">
        <v>99</v>
      </c>
    </row>
    <row r="236" spans="1:26" ht="12.75">
      <c r="A236" s="1">
        <v>1552</v>
      </c>
      <c r="B236">
        <v>21</v>
      </c>
      <c r="C236">
        <v>0</v>
      </c>
      <c r="D236">
        <v>0</v>
      </c>
      <c r="E236" s="5">
        <f t="shared" si="15"/>
        <v>21</v>
      </c>
      <c r="F236" s="7"/>
      <c r="G236" s="7"/>
      <c r="H236" s="3"/>
      <c r="I236" s="3"/>
      <c r="J236" s="3"/>
      <c r="M236" s="9"/>
      <c r="N236" s="9"/>
      <c r="O236" s="5"/>
      <c r="V236" s="9"/>
      <c r="Y236" t="s">
        <v>135</v>
      </c>
      <c r="Z236" t="s">
        <v>136</v>
      </c>
    </row>
    <row r="237" spans="1:26" ht="12.75">
      <c r="A237" s="1">
        <v>1553</v>
      </c>
      <c r="B237">
        <v>21</v>
      </c>
      <c r="C237">
        <v>0</v>
      </c>
      <c r="D237">
        <v>0</v>
      </c>
      <c r="E237" s="5">
        <f t="shared" si="15"/>
        <v>21</v>
      </c>
      <c r="F237" s="7"/>
      <c r="G237" s="7"/>
      <c r="H237" s="3"/>
      <c r="I237" s="3"/>
      <c r="J237" s="3"/>
      <c r="M237" s="9"/>
      <c r="N237" s="9"/>
      <c r="O237" s="5"/>
      <c r="V237" s="9"/>
      <c r="Y237" t="s">
        <v>118</v>
      </c>
      <c r="Z237" t="s">
        <v>136</v>
      </c>
    </row>
    <row r="238" spans="1:26" ht="12.75">
      <c r="A238" s="1">
        <v>1554</v>
      </c>
      <c r="B238">
        <v>21</v>
      </c>
      <c r="C238">
        <v>0</v>
      </c>
      <c r="D238">
        <v>0</v>
      </c>
      <c r="E238" s="5">
        <f t="shared" si="15"/>
        <v>21</v>
      </c>
      <c r="F238" s="7"/>
      <c r="G238" s="7"/>
      <c r="H238" s="3"/>
      <c r="I238" s="3"/>
      <c r="J238" s="3"/>
      <c r="M238" s="9"/>
      <c r="N238" s="9"/>
      <c r="O238" s="5"/>
      <c r="V238" s="9"/>
      <c r="Y238" t="s">
        <v>118</v>
      </c>
      <c r="Z238" t="s">
        <v>136</v>
      </c>
    </row>
    <row r="239" spans="1:26" ht="12.75">
      <c r="A239" s="1">
        <v>1555</v>
      </c>
      <c r="B239">
        <v>21</v>
      </c>
      <c r="C239">
        <v>0</v>
      </c>
      <c r="D239">
        <v>0</v>
      </c>
      <c r="E239" s="5">
        <f t="shared" si="15"/>
        <v>21</v>
      </c>
      <c r="F239" s="7"/>
      <c r="G239" s="7"/>
      <c r="H239" s="3"/>
      <c r="I239" s="3"/>
      <c r="J239" s="3"/>
      <c r="M239" s="9"/>
      <c r="N239" s="9"/>
      <c r="O239" s="5"/>
      <c r="V239" s="9"/>
      <c r="Y239" t="s">
        <v>118</v>
      </c>
      <c r="Z239" t="s">
        <v>136</v>
      </c>
    </row>
    <row r="240" spans="1:26" ht="12.75">
      <c r="A240" s="1">
        <v>1556</v>
      </c>
      <c r="B240">
        <v>21</v>
      </c>
      <c r="C240">
        <v>0</v>
      </c>
      <c r="D240">
        <v>0</v>
      </c>
      <c r="E240" s="5">
        <f t="shared" si="15"/>
        <v>21</v>
      </c>
      <c r="F240" s="7"/>
      <c r="G240" s="7"/>
      <c r="H240" s="3"/>
      <c r="I240" s="3"/>
      <c r="J240" s="3"/>
      <c r="M240" s="9"/>
      <c r="N240" s="9"/>
      <c r="O240" s="5"/>
      <c r="V240" s="9"/>
      <c r="Y240" t="s">
        <v>119</v>
      </c>
      <c r="Z240" t="s">
        <v>136</v>
      </c>
    </row>
    <row r="241" spans="1:26" ht="12.75">
      <c r="A241" s="1">
        <v>1557</v>
      </c>
      <c r="B241">
        <v>21</v>
      </c>
      <c r="C241">
        <v>0</v>
      </c>
      <c r="D241">
        <v>0</v>
      </c>
      <c r="E241" s="5">
        <f t="shared" si="15"/>
        <v>21</v>
      </c>
      <c r="F241" s="7"/>
      <c r="G241" s="7"/>
      <c r="H241" s="3"/>
      <c r="I241" s="3"/>
      <c r="J241" s="3"/>
      <c r="M241" s="9"/>
      <c r="N241" s="9"/>
      <c r="O241" s="5"/>
      <c r="V241" s="9"/>
      <c r="Y241" t="s">
        <v>119</v>
      </c>
      <c r="Z241" t="s">
        <v>136</v>
      </c>
    </row>
    <row r="242" spans="1:26" ht="12.75">
      <c r="A242" s="1">
        <v>1558</v>
      </c>
      <c r="B242">
        <v>20</v>
      </c>
      <c r="C242">
        <v>0</v>
      </c>
      <c r="D242">
        <v>0</v>
      </c>
      <c r="E242" s="5">
        <f t="shared" si="15"/>
        <v>20</v>
      </c>
      <c r="F242" s="7"/>
      <c r="G242" s="7"/>
      <c r="H242" s="3"/>
      <c r="I242" s="3"/>
      <c r="J242" s="3"/>
      <c r="M242" s="9"/>
      <c r="N242" s="9"/>
      <c r="O242" s="5"/>
      <c r="V242" s="9"/>
      <c r="Y242" t="s">
        <v>119</v>
      </c>
      <c r="Z242" t="s">
        <v>93</v>
      </c>
    </row>
    <row r="243" spans="1:26" ht="12.75">
      <c r="A243" s="1">
        <v>1559</v>
      </c>
      <c r="B243">
        <v>21</v>
      </c>
      <c r="C243">
        <v>0</v>
      </c>
      <c r="D243">
        <v>0</v>
      </c>
      <c r="E243" s="5">
        <f t="shared" si="15"/>
        <v>21</v>
      </c>
      <c r="F243" s="7"/>
      <c r="G243" s="7"/>
      <c r="H243" s="3"/>
      <c r="I243" s="3"/>
      <c r="J243" s="3"/>
      <c r="M243" s="9"/>
      <c r="N243" s="9"/>
      <c r="O243" s="5"/>
      <c r="V243" s="9"/>
      <c r="Y243" t="s">
        <v>119</v>
      </c>
      <c r="Z243" t="s">
        <v>93</v>
      </c>
    </row>
    <row r="244" spans="1:26" ht="12.75">
      <c r="A244" s="1">
        <v>1560</v>
      </c>
      <c r="B244">
        <v>21</v>
      </c>
      <c r="C244">
        <v>13</v>
      </c>
      <c r="D244">
        <v>4</v>
      </c>
      <c r="E244" s="5">
        <f t="shared" si="15"/>
        <v>21.666666666666664</v>
      </c>
      <c r="F244" s="7"/>
      <c r="G244" s="7"/>
      <c r="H244" s="3"/>
      <c r="I244" s="3"/>
      <c r="J244" s="3"/>
      <c r="M244" s="9"/>
      <c r="N244" s="9"/>
      <c r="O244" s="5"/>
      <c r="V244" s="9"/>
      <c r="Y244" t="s">
        <v>119</v>
      </c>
      <c r="Z244" t="s">
        <v>93</v>
      </c>
    </row>
    <row r="245" spans="1:26" ht="12.75">
      <c r="A245" s="1">
        <v>1561</v>
      </c>
      <c r="B245">
        <v>22</v>
      </c>
      <c r="C245">
        <v>15</v>
      </c>
      <c r="D245">
        <v>0</v>
      </c>
      <c r="E245" s="5">
        <f t="shared" si="15"/>
        <v>22.75</v>
      </c>
      <c r="F245" s="7"/>
      <c r="G245" s="7"/>
      <c r="H245" s="3"/>
      <c r="I245" s="3"/>
      <c r="J245" s="3"/>
      <c r="M245" s="9"/>
      <c r="N245" s="9"/>
      <c r="O245" s="5"/>
      <c r="V245" s="9"/>
      <c r="Y245" t="s">
        <v>119</v>
      </c>
      <c r="Z245" t="s">
        <v>93</v>
      </c>
    </row>
    <row r="246" spans="1:26" ht="12.75">
      <c r="A246" s="1">
        <v>1562</v>
      </c>
      <c r="B246">
        <v>26</v>
      </c>
      <c r="C246">
        <v>10</v>
      </c>
      <c r="D246">
        <v>0</v>
      </c>
      <c r="E246" s="5">
        <f t="shared" si="15"/>
        <v>26.5</v>
      </c>
      <c r="F246" s="7"/>
      <c r="G246" s="7"/>
      <c r="H246" s="3"/>
      <c r="I246" s="3"/>
      <c r="J246" s="3"/>
      <c r="M246" s="9"/>
      <c r="N246" s="9"/>
      <c r="O246" s="5"/>
      <c r="V246" s="9"/>
      <c r="Y246" t="s">
        <v>119</v>
      </c>
      <c r="Z246" t="s">
        <v>93</v>
      </c>
    </row>
    <row r="247" spans="1:26" ht="12.75">
      <c r="A247" s="1">
        <v>1563</v>
      </c>
      <c r="B247">
        <v>27</v>
      </c>
      <c r="C247">
        <v>0</v>
      </c>
      <c r="D247">
        <v>0</v>
      </c>
      <c r="E247" s="5">
        <f t="shared" si="15"/>
        <v>27</v>
      </c>
      <c r="F247" s="7"/>
      <c r="G247" s="7"/>
      <c r="H247" s="3"/>
      <c r="I247" s="3"/>
      <c r="J247" s="3"/>
      <c r="M247" s="9"/>
      <c r="N247" s="9"/>
      <c r="O247" s="5"/>
      <c r="V247" s="9"/>
      <c r="Y247" t="s">
        <v>119</v>
      </c>
      <c r="Z247" t="s">
        <v>93</v>
      </c>
    </row>
    <row r="248" spans="1:26" ht="12.75">
      <c r="A248" s="1">
        <v>1564</v>
      </c>
      <c r="B248">
        <v>27</v>
      </c>
      <c r="C248">
        <v>0</v>
      </c>
      <c r="D248">
        <v>0</v>
      </c>
      <c r="E248" s="5">
        <f t="shared" si="15"/>
        <v>27</v>
      </c>
      <c r="F248" s="7"/>
      <c r="G248" s="7"/>
      <c r="H248" s="3"/>
      <c r="I248" s="3"/>
      <c r="J248" s="3"/>
      <c r="M248" s="9"/>
      <c r="N248" s="9"/>
      <c r="O248" s="5"/>
      <c r="V248" s="9"/>
      <c r="Y248" t="s">
        <v>119</v>
      </c>
      <c r="Z248" t="s">
        <v>93</v>
      </c>
    </row>
    <row r="249" spans="1:26" ht="12.75">
      <c r="A249" s="1">
        <v>1565</v>
      </c>
      <c r="B249">
        <v>27</v>
      </c>
      <c r="C249">
        <v>0</v>
      </c>
      <c r="D249">
        <v>0</v>
      </c>
      <c r="E249" s="5">
        <f t="shared" si="15"/>
        <v>27</v>
      </c>
      <c r="F249" s="7"/>
      <c r="G249" s="7"/>
      <c r="H249" s="3"/>
      <c r="I249" s="3"/>
      <c r="J249" s="3"/>
      <c r="M249" s="9"/>
      <c r="N249" s="9"/>
      <c r="O249" s="5"/>
      <c r="V249" s="9"/>
      <c r="Y249" t="s">
        <v>119</v>
      </c>
      <c r="Z249" t="s">
        <v>92</v>
      </c>
    </row>
    <row r="250" spans="1:26" ht="12.75">
      <c r="A250" s="1">
        <v>1566</v>
      </c>
      <c r="B250">
        <v>28</v>
      </c>
      <c r="C250">
        <v>0</v>
      </c>
      <c r="D250">
        <v>0</v>
      </c>
      <c r="E250" s="5">
        <f t="shared" si="15"/>
        <v>28</v>
      </c>
      <c r="F250" s="7"/>
      <c r="G250" s="7"/>
      <c r="H250" s="3"/>
      <c r="I250" s="3"/>
      <c r="J250" s="3"/>
      <c r="M250" s="9"/>
      <c r="N250" s="9"/>
      <c r="O250" s="5"/>
      <c r="V250" s="9"/>
      <c r="Y250" t="s">
        <v>119</v>
      </c>
      <c r="Z250" t="s">
        <v>92</v>
      </c>
    </row>
    <row r="251" spans="1:22" ht="12.75">
      <c r="A251" s="1">
        <v>1567</v>
      </c>
      <c r="B251">
        <v>28</v>
      </c>
      <c r="C251">
        <v>0</v>
      </c>
      <c r="D251">
        <v>0</v>
      </c>
      <c r="E251" s="5">
        <f t="shared" si="15"/>
        <v>28</v>
      </c>
      <c r="F251" s="7"/>
      <c r="G251" s="7"/>
      <c r="H251" s="3"/>
      <c r="I251" s="3"/>
      <c r="J251" s="3"/>
      <c r="M251" s="9"/>
      <c r="N251" s="9"/>
      <c r="O251" s="5"/>
      <c r="V251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206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15.00390625" style="0" customWidth="1"/>
    <col min="4" max="4" width="12.8515625" style="0" customWidth="1"/>
    <col min="6" max="6" width="14.28125" style="0" customWidth="1"/>
    <col min="7" max="7" width="9.00390625" style="0" customWidth="1"/>
    <col min="8" max="8" width="7.140625" style="0" customWidth="1"/>
    <col min="9" max="9" width="11.8515625" style="0" customWidth="1"/>
    <col min="10" max="10" width="14.28125" style="0" customWidth="1"/>
    <col min="11" max="11" width="9.00390625" style="0" customWidth="1"/>
    <col min="12" max="12" width="8.57421875" style="0" customWidth="1"/>
    <col min="13" max="13" width="11.8515625" style="0" customWidth="1"/>
    <col min="14" max="17" width="14.28125" style="0" customWidth="1"/>
  </cols>
  <sheetData>
    <row r="1" spans="1:7" ht="12.75">
      <c r="A1" s="2" t="s">
        <v>139</v>
      </c>
      <c r="D1" s="4" t="s">
        <v>189</v>
      </c>
      <c r="G1" s="9"/>
    </row>
    <row r="2" spans="1:16" ht="12.75">
      <c r="A2" s="1"/>
      <c r="B2" s="3"/>
      <c r="C2" s="3"/>
      <c r="D2" s="4" t="s">
        <v>16</v>
      </c>
      <c r="G2" s="9"/>
      <c r="H2" s="9"/>
      <c r="I2" s="5"/>
      <c r="P2" s="9"/>
    </row>
    <row r="3" spans="1:16" ht="12.75">
      <c r="A3" s="1"/>
      <c r="B3" s="3"/>
      <c r="C3" s="3"/>
      <c r="D3" s="3"/>
      <c r="G3" s="9"/>
      <c r="H3" s="9"/>
      <c r="I3" s="5"/>
      <c r="P3" s="9"/>
    </row>
    <row r="4" spans="1:16" ht="12.75">
      <c r="A4" s="1"/>
      <c r="B4" s="3"/>
      <c r="C4" s="3"/>
      <c r="D4" s="4" t="s">
        <v>131</v>
      </c>
      <c r="G4" s="9"/>
      <c r="H4" s="9"/>
      <c r="I4" s="5"/>
      <c r="P4" s="9"/>
    </row>
    <row r="5" spans="1:16" ht="12.75">
      <c r="A5" s="1"/>
      <c r="B5" s="3"/>
      <c r="C5" s="3"/>
      <c r="H5" s="9"/>
      <c r="I5" s="5"/>
      <c r="P5" s="9"/>
    </row>
    <row r="6" spans="1:16" ht="12.75">
      <c r="A6" s="1"/>
      <c r="B6" s="3"/>
      <c r="C6" s="3"/>
      <c r="D6" s="3"/>
      <c r="G6" s="9"/>
      <c r="H6" s="9"/>
      <c r="I6" s="5"/>
      <c r="P6" s="9"/>
    </row>
    <row r="7" spans="1:17" ht="12.75">
      <c r="A7" s="1" t="s">
        <v>232</v>
      </c>
      <c r="B7" s="4" t="s">
        <v>204</v>
      </c>
      <c r="C7" s="4" t="s">
        <v>204</v>
      </c>
      <c r="D7" s="4" t="s">
        <v>102</v>
      </c>
      <c r="F7" s="2" t="s">
        <v>211</v>
      </c>
      <c r="G7" s="10" t="s">
        <v>100</v>
      </c>
      <c r="H7" s="10" t="s">
        <v>100</v>
      </c>
      <c r="I7" s="10" t="s">
        <v>100</v>
      </c>
      <c r="J7" s="2" t="s">
        <v>211</v>
      </c>
      <c r="K7" s="10" t="s">
        <v>220</v>
      </c>
      <c r="L7" s="10" t="s">
        <v>220</v>
      </c>
      <c r="M7" s="10" t="s">
        <v>220</v>
      </c>
      <c r="N7" s="2" t="s">
        <v>211</v>
      </c>
      <c r="O7" s="2" t="s">
        <v>211</v>
      </c>
      <c r="P7" s="10" t="s">
        <v>211</v>
      </c>
      <c r="Q7" s="2" t="s">
        <v>211</v>
      </c>
    </row>
    <row r="8" spans="1:17" ht="12.75">
      <c r="A8" s="1" t="s">
        <v>121</v>
      </c>
      <c r="B8" s="4" t="s">
        <v>117</v>
      </c>
      <c r="C8" s="4" t="s">
        <v>117</v>
      </c>
      <c r="D8" s="4" t="s">
        <v>117</v>
      </c>
      <c r="F8" s="2" t="s">
        <v>204</v>
      </c>
      <c r="G8" s="10"/>
      <c r="H8" s="10"/>
      <c r="I8" s="6" t="s">
        <v>204</v>
      </c>
      <c r="J8" s="2" t="s">
        <v>204</v>
      </c>
      <c r="K8" s="10"/>
      <c r="L8" s="10"/>
      <c r="M8" s="6" t="s">
        <v>204</v>
      </c>
      <c r="N8" s="2" t="s">
        <v>205</v>
      </c>
      <c r="O8" s="2" t="s">
        <v>205</v>
      </c>
      <c r="P8" s="10" t="s">
        <v>205</v>
      </c>
      <c r="Q8" s="2" t="s">
        <v>205</v>
      </c>
    </row>
    <row r="9" spans="1:17" ht="12.75">
      <c r="A9" s="1"/>
      <c r="B9" s="4" t="s">
        <v>164</v>
      </c>
      <c r="C9" s="4" t="s">
        <v>165</v>
      </c>
      <c r="D9" s="4" t="s">
        <v>208</v>
      </c>
      <c r="F9" s="2" t="s">
        <v>179</v>
      </c>
      <c r="G9" s="10" t="s">
        <v>206</v>
      </c>
      <c r="H9" s="10" t="s">
        <v>177</v>
      </c>
      <c r="I9" s="6" t="s">
        <v>19</v>
      </c>
      <c r="J9" s="2" t="s">
        <v>179</v>
      </c>
      <c r="K9" s="10" t="s">
        <v>206</v>
      </c>
      <c r="L9" s="10" t="s">
        <v>177</v>
      </c>
      <c r="M9" s="6" t="s">
        <v>19</v>
      </c>
      <c r="N9" s="2" t="s">
        <v>179</v>
      </c>
      <c r="O9" s="2" t="s">
        <v>206</v>
      </c>
      <c r="P9" s="10" t="s">
        <v>177</v>
      </c>
      <c r="Q9" s="2" t="s">
        <v>19</v>
      </c>
    </row>
    <row r="10" spans="1:16" ht="12.75">
      <c r="A10" s="1"/>
      <c r="B10" s="3"/>
      <c r="C10" s="3"/>
      <c r="D10" s="3"/>
      <c r="G10" s="9"/>
      <c r="H10" s="9"/>
      <c r="I10" s="5"/>
      <c r="P10" s="9"/>
    </row>
    <row r="11" spans="1:17" ht="12.75">
      <c r="A11" s="1">
        <v>1330</v>
      </c>
      <c r="B11" s="3">
        <v>1.4083</v>
      </c>
      <c r="C11" s="3"/>
      <c r="D11" s="3">
        <v>1.25</v>
      </c>
      <c r="G11" s="9"/>
      <c r="H11" s="9"/>
      <c r="I11" s="5"/>
      <c r="N11">
        <v>1</v>
      </c>
      <c r="O11">
        <v>10</v>
      </c>
      <c r="P11" s="9">
        <v>6</v>
      </c>
      <c r="Q11" s="5">
        <f aca="true" t="shared" si="0" ref="Q11:Q42">N11+(O11/20)+(P11/240)</f>
        <v>1.525</v>
      </c>
    </row>
    <row r="12" spans="1:17" ht="12.75">
      <c r="A12" s="1">
        <v>1331</v>
      </c>
      <c r="B12" s="3">
        <v>2.8</v>
      </c>
      <c r="C12" s="3"/>
      <c r="D12" s="3">
        <v>1.55</v>
      </c>
      <c r="G12" s="9"/>
      <c r="H12" s="9"/>
      <c r="I12" s="5"/>
      <c r="N12">
        <v>1</v>
      </c>
      <c r="O12">
        <v>9</v>
      </c>
      <c r="P12" s="9">
        <v>6</v>
      </c>
      <c r="Q12" s="5">
        <f t="shared" si="0"/>
        <v>1.4749999999999999</v>
      </c>
    </row>
    <row r="13" spans="1:17" ht="12.75">
      <c r="A13" s="1">
        <v>1332</v>
      </c>
      <c r="B13" s="3">
        <v>2.833</v>
      </c>
      <c r="C13" s="3"/>
      <c r="D13" s="3">
        <v>1.25</v>
      </c>
      <c r="F13">
        <v>1</v>
      </c>
      <c r="G13" s="9">
        <v>11</v>
      </c>
      <c r="H13" s="9">
        <v>0</v>
      </c>
      <c r="I13" s="5">
        <f aca="true" t="shared" si="1" ref="I13:I44">F13+(G13/20)+(H13/240)</f>
        <v>1.55</v>
      </c>
      <c r="P13" s="9"/>
      <c r="Q13" s="5">
        <f t="shared" si="0"/>
        <v>0</v>
      </c>
    </row>
    <row r="14" spans="1:17" ht="12.75">
      <c r="A14" s="1">
        <v>1333</v>
      </c>
      <c r="B14" s="3">
        <v>2.7</v>
      </c>
      <c r="C14" s="3"/>
      <c r="D14" s="3">
        <v>1.4</v>
      </c>
      <c r="G14" s="9"/>
      <c r="H14" s="9"/>
      <c r="I14" s="5">
        <f t="shared" si="1"/>
        <v>0</v>
      </c>
      <c r="N14">
        <v>1</v>
      </c>
      <c r="O14">
        <v>4</v>
      </c>
      <c r="P14" s="9">
        <v>0</v>
      </c>
      <c r="Q14" s="5">
        <f t="shared" si="0"/>
        <v>1.2</v>
      </c>
    </row>
    <row r="15" spans="1:17" ht="12.75">
      <c r="A15" s="1">
        <v>1334</v>
      </c>
      <c r="B15" s="3">
        <v>2.7</v>
      </c>
      <c r="C15" s="3"/>
      <c r="D15" s="3">
        <v>1.2</v>
      </c>
      <c r="G15" s="9"/>
      <c r="H15" s="9"/>
      <c r="I15" s="5">
        <f t="shared" si="1"/>
        <v>0</v>
      </c>
      <c r="N15">
        <v>1</v>
      </c>
      <c r="O15">
        <v>3</v>
      </c>
      <c r="P15" s="9">
        <v>0</v>
      </c>
      <c r="Q15" s="5">
        <f t="shared" si="0"/>
        <v>1.15</v>
      </c>
    </row>
    <row r="16" spans="1:17" ht="12.75">
      <c r="A16" s="1">
        <v>1335</v>
      </c>
      <c r="B16" s="3">
        <v>2.7</v>
      </c>
      <c r="C16" s="3"/>
      <c r="D16" s="3">
        <v>1.7</v>
      </c>
      <c r="G16" s="9"/>
      <c r="H16" s="9"/>
      <c r="I16" s="5">
        <f t="shared" si="1"/>
        <v>0</v>
      </c>
      <c r="N16">
        <v>1</v>
      </c>
      <c r="O16">
        <v>4</v>
      </c>
      <c r="P16" s="9">
        <v>0</v>
      </c>
      <c r="Q16" s="5">
        <f t="shared" si="0"/>
        <v>1.2</v>
      </c>
    </row>
    <row r="17" spans="1:17" ht="12.75">
      <c r="A17" s="1">
        <v>1336</v>
      </c>
      <c r="B17" s="3">
        <v>3</v>
      </c>
      <c r="C17" s="3"/>
      <c r="D17" s="3">
        <v>1.1</v>
      </c>
      <c r="G17" s="9"/>
      <c r="H17" s="9"/>
      <c r="I17" s="5">
        <f t="shared" si="1"/>
        <v>0</v>
      </c>
      <c r="P17" s="9"/>
      <c r="Q17" s="5">
        <f t="shared" si="0"/>
        <v>0</v>
      </c>
    </row>
    <row r="18" spans="1:17" ht="12.75">
      <c r="A18" s="1">
        <v>1337</v>
      </c>
      <c r="B18" s="3">
        <v>3.25</v>
      </c>
      <c r="C18" s="3"/>
      <c r="D18" s="3">
        <v>1.1</v>
      </c>
      <c r="G18" s="9"/>
      <c r="H18" s="9"/>
      <c r="I18" s="5">
        <f t="shared" si="1"/>
        <v>0</v>
      </c>
      <c r="N18">
        <v>1</v>
      </c>
      <c r="O18">
        <v>4</v>
      </c>
      <c r="P18" s="9">
        <v>6</v>
      </c>
      <c r="Q18" s="5">
        <f t="shared" si="0"/>
        <v>1.2249999999999999</v>
      </c>
    </row>
    <row r="19" spans="1:17" ht="12.75">
      <c r="A19" s="1">
        <v>1338</v>
      </c>
      <c r="B19" s="3">
        <v>2.7</v>
      </c>
      <c r="C19" s="3"/>
      <c r="D19" s="3">
        <v>1.275</v>
      </c>
      <c r="G19" s="9"/>
      <c r="H19" s="7"/>
      <c r="I19" s="5">
        <f t="shared" si="1"/>
        <v>0</v>
      </c>
      <c r="P19" s="9"/>
      <c r="Q19" s="5">
        <f t="shared" si="0"/>
        <v>0</v>
      </c>
    </row>
    <row r="20" spans="1:17" ht="12.75">
      <c r="A20" s="1">
        <v>1339</v>
      </c>
      <c r="B20" s="5">
        <f>2.1997361479699*D20</f>
        <v>2.63968337756388</v>
      </c>
      <c r="C20" s="5"/>
      <c r="D20" s="3">
        <v>1.2</v>
      </c>
      <c r="G20" s="9"/>
      <c r="H20" s="7"/>
      <c r="I20" s="5">
        <f t="shared" si="1"/>
        <v>0</v>
      </c>
      <c r="N20">
        <v>1</v>
      </c>
      <c r="O20">
        <v>9</v>
      </c>
      <c r="P20" s="9">
        <v>0</v>
      </c>
      <c r="Q20" s="5">
        <f t="shared" si="0"/>
        <v>1.45</v>
      </c>
    </row>
    <row r="21" spans="1:17" ht="12.75">
      <c r="A21" s="1">
        <v>1340</v>
      </c>
      <c r="B21" s="3">
        <v>2.35</v>
      </c>
      <c r="C21" s="3"/>
      <c r="D21" s="3">
        <v>1.15</v>
      </c>
      <c r="G21" s="9"/>
      <c r="H21" s="7"/>
      <c r="I21" s="5">
        <f t="shared" si="1"/>
        <v>0</v>
      </c>
      <c r="N21">
        <v>1</v>
      </c>
      <c r="O21">
        <v>8</v>
      </c>
      <c r="P21" s="9">
        <v>0</v>
      </c>
      <c r="Q21" s="5">
        <f t="shared" si="0"/>
        <v>1.4</v>
      </c>
    </row>
    <row r="22" spans="1:17" ht="12.75">
      <c r="A22" s="1">
        <v>1341</v>
      </c>
      <c r="B22" s="5">
        <f>2.1997361479699*D22</f>
        <v>3.849538258947325</v>
      </c>
      <c r="C22" s="3"/>
      <c r="D22" s="3">
        <v>1.75</v>
      </c>
      <c r="G22" s="9"/>
      <c r="H22" s="7"/>
      <c r="I22" s="5">
        <f t="shared" si="1"/>
        <v>0</v>
      </c>
      <c r="N22">
        <v>1</v>
      </c>
      <c r="O22">
        <v>12</v>
      </c>
      <c r="P22" s="9">
        <v>0</v>
      </c>
      <c r="Q22" s="5">
        <f t="shared" si="0"/>
        <v>1.6</v>
      </c>
    </row>
    <row r="23" spans="1:17" ht="12.75">
      <c r="A23" s="1">
        <v>1342</v>
      </c>
      <c r="B23" s="5">
        <f>2.1997361479699*D23</f>
        <v>3.3084031665467295</v>
      </c>
      <c r="C23" s="3"/>
      <c r="D23" s="3">
        <v>1.504</v>
      </c>
      <c r="G23" s="9"/>
      <c r="H23" s="7"/>
      <c r="I23" s="5">
        <f t="shared" si="1"/>
        <v>0</v>
      </c>
      <c r="P23" s="9"/>
      <c r="Q23" s="5">
        <f t="shared" si="0"/>
        <v>0</v>
      </c>
    </row>
    <row r="24" spans="1:17" ht="12.75">
      <c r="A24" s="1">
        <v>1343</v>
      </c>
      <c r="B24" s="5">
        <f>2.1997361479699*D24</f>
        <v>3.6119667549665757</v>
      </c>
      <c r="C24" s="3"/>
      <c r="D24" s="3">
        <v>1.642</v>
      </c>
      <c r="G24" s="9"/>
      <c r="H24" s="7"/>
      <c r="I24" s="5">
        <f t="shared" si="1"/>
        <v>0</v>
      </c>
      <c r="N24">
        <v>1</v>
      </c>
      <c r="O24">
        <v>14</v>
      </c>
      <c r="P24" s="9">
        <v>5</v>
      </c>
      <c r="Q24" s="5">
        <f t="shared" si="0"/>
        <v>1.7208333333333332</v>
      </c>
    </row>
    <row r="25" spans="1:17" ht="12.75">
      <c r="A25" s="1">
        <v>1344</v>
      </c>
      <c r="B25" s="5">
        <f>2.1997361479699*D25</f>
        <v>3.0048395781268837</v>
      </c>
      <c r="C25" s="3"/>
      <c r="D25" s="3">
        <v>1.366</v>
      </c>
      <c r="G25" s="9"/>
      <c r="H25" s="7"/>
      <c r="I25" s="5">
        <f t="shared" si="1"/>
        <v>0</v>
      </c>
      <c r="N25">
        <v>1</v>
      </c>
      <c r="O25">
        <v>17</v>
      </c>
      <c r="P25" s="9">
        <v>5</v>
      </c>
      <c r="Q25" s="5">
        <f t="shared" si="0"/>
        <v>1.8708333333333333</v>
      </c>
    </row>
    <row r="26" spans="1:17" ht="12.75">
      <c r="A26" s="1">
        <v>1345</v>
      </c>
      <c r="B26" s="5">
        <f>2.1997361479699*D26</f>
        <v>3.785745910656198</v>
      </c>
      <c r="C26" s="3"/>
      <c r="D26" s="3">
        <v>1.721</v>
      </c>
      <c r="G26" s="9"/>
      <c r="H26" s="7"/>
      <c r="I26" s="5">
        <f t="shared" si="1"/>
        <v>0</v>
      </c>
      <c r="N26">
        <v>1</v>
      </c>
      <c r="O26">
        <v>16</v>
      </c>
      <c r="P26" s="9">
        <v>0</v>
      </c>
      <c r="Q26" s="5">
        <f t="shared" si="0"/>
        <v>1.8</v>
      </c>
    </row>
    <row r="27" spans="1:17" ht="12.75">
      <c r="A27" s="1">
        <v>1346</v>
      </c>
      <c r="B27" s="3">
        <v>2.617</v>
      </c>
      <c r="C27" s="3"/>
      <c r="D27" s="3">
        <v>1.621</v>
      </c>
      <c r="F27">
        <v>1</v>
      </c>
      <c r="G27" s="9">
        <v>16</v>
      </c>
      <c r="H27" s="7">
        <v>6</v>
      </c>
      <c r="I27" s="5">
        <f t="shared" si="1"/>
        <v>1.825</v>
      </c>
      <c r="N27">
        <v>1</v>
      </c>
      <c r="O27">
        <v>17</v>
      </c>
      <c r="P27" s="9">
        <v>8</v>
      </c>
      <c r="Q27" s="5">
        <f t="shared" si="0"/>
        <v>1.8833333333333335</v>
      </c>
    </row>
    <row r="28" spans="1:17" ht="12.75">
      <c r="A28" s="1">
        <v>1347</v>
      </c>
      <c r="B28" s="3"/>
      <c r="C28" s="3"/>
      <c r="D28" s="3"/>
      <c r="G28" s="9"/>
      <c r="H28" s="7"/>
      <c r="I28" s="5">
        <f t="shared" si="1"/>
        <v>0</v>
      </c>
      <c r="P28" s="9"/>
      <c r="Q28" s="5">
        <f t="shared" si="0"/>
        <v>0</v>
      </c>
    </row>
    <row r="29" spans="1:17" ht="12.75">
      <c r="A29" s="1">
        <v>1348</v>
      </c>
      <c r="B29" s="5">
        <f>2.1997361479699*D29</f>
        <v>3.2908052773629706</v>
      </c>
      <c r="C29" s="3"/>
      <c r="D29" s="3">
        <v>1.496</v>
      </c>
      <c r="F29">
        <v>1</v>
      </c>
      <c r="G29" s="9">
        <v>13</v>
      </c>
      <c r="H29" s="7">
        <v>2</v>
      </c>
      <c r="I29" s="5">
        <f t="shared" si="1"/>
        <v>1.6583333333333332</v>
      </c>
      <c r="N29">
        <v>1</v>
      </c>
      <c r="O29">
        <v>14</v>
      </c>
      <c r="P29" s="9">
        <v>6</v>
      </c>
      <c r="Q29" s="5">
        <f t="shared" si="0"/>
        <v>1.7249999999999999</v>
      </c>
    </row>
    <row r="30" spans="1:17" ht="12.75">
      <c r="A30" s="1">
        <v>1349</v>
      </c>
      <c r="B30" s="3">
        <v>2.613</v>
      </c>
      <c r="C30" s="3"/>
      <c r="D30" s="3">
        <v>1.363</v>
      </c>
      <c r="G30" s="9"/>
      <c r="H30" s="7"/>
      <c r="I30" s="5">
        <f t="shared" si="1"/>
        <v>0</v>
      </c>
      <c r="N30">
        <v>1</v>
      </c>
      <c r="O30">
        <v>7</v>
      </c>
      <c r="P30" s="9">
        <v>3</v>
      </c>
      <c r="Q30" s="5">
        <f t="shared" si="0"/>
        <v>1.3625</v>
      </c>
    </row>
    <row r="31" spans="1:17" ht="12.75">
      <c r="A31" s="1">
        <v>1350</v>
      </c>
      <c r="B31" s="3"/>
      <c r="C31" s="3"/>
      <c r="D31" s="3"/>
      <c r="G31" s="9"/>
      <c r="H31" s="7"/>
      <c r="I31" s="5">
        <f t="shared" si="1"/>
        <v>0</v>
      </c>
      <c r="P31" s="9"/>
      <c r="Q31" s="5">
        <f t="shared" si="0"/>
        <v>0</v>
      </c>
    </row>
    <row r="32" spans="1:17" ht="12.75">
      <c r="A32" s="1">
        <v>1351</v>
      </c>
      <c r="B32" s="3"/>
      <c r="C32" s="3"/>
      <c r="D32" s="3"/>
      <c r="G32" s="9"/>
      <c r="H32" s="7"/>
      <c r="I32" s="5">
        <f t="shared" si="1"/>
        <v>0</v>
      </c>
      <c r="P32" s="9"/>
      <c r="Q32" s="5">
        <f t="shared" si="0"/>
        <v>0</v>
      </c>
    </row>
    <row r="33" spans="1:17" ht="12.75">
      <c r="A33" s="1">
        <v>1352</v>
      </c>
      <c r="B33" s="3"/>
      <c r="C33" s="3"/>
      <c r="D33" s="3"/>
      <c r="G33" s="9"/>
      <c r="H33" s="7"/>
      <c r="I33" s="5">
        <f t="shared" si="1"/>
        <v>0</v>
      </c>
      <c r="P33" s="9"/>
      <c r="Q33" s="5">
        <f t="shared" si="0"/>
        <v>0</v>
      </c>
    </row>
    <row r="34" spans="1:17" ht="12.75">
      <c r="A34" s="1">
        <v>1353</v>
      </c>
      <c r="B34" s="5">
        <f aca="true" t="shared" si="2" ref="B34:B41">2.1997361479699*D34</f>
        <v>3.7483503961407094</v>
      </c>
      <c r="C34" s="5"/>
      <c r="D34" s="3">
        <v>1.704</v>
      </c>
      <c r="G34" s="9"/>
      <c r="H34" s="7"/>
      <c r="I34" s="5">
        <f t="shared" si="1"/>
        <v>0</v>
      </c>
      <c r="N34">
        <v>1</v>
      </c>
      <c r="O34">
        <v>9</v>
      </c>
      <c r="P34" s="9">
        <v>4</v>
      </c>
      <c r="Q34" s="5">
        <f t="shared" si="0"/>
        <v>1.4666666666666666</v>
      </c>
    </row>
    <row r="35" spans="1:17" ht="12.75">
      <c r="A35" s="1">
        <v>1354</v>
      </c>
      <c r="B35" s="5">
        <f t="shared" si="2"/>
        <v>4.353277836832432</v>
      </c>
      <c r="C35" s="5"/>
      <c r="D35" s="3">
        <v>1.979</v>
      </c>
      <c r="G35" s="9"/>
      <c r="H35" s="7"/>
      <c r="I35" s="5">
        <f t="shared" si="1"/>
        <v>0</v>
      </c>
      <c r="N35">
        <v>1</v>
      </c>
      <c r="O35">
        <v>8</v>
      </c>
      <c r="P35" s="9">
        <v>1</v>
      </c>
      <c r="Q35" s="5">
        <f t="shared" si="0"/>
        <v>1.4041666666666666</v>
      </c>
    </row>
    <row r="36" spans="1:17" ht="12.75">
      <c r="A36" s="1">
        <v>1355</v>
      </c>
      <c r="B36" s="5">
        <f t="shared" si="2"/>
        <v>3.996920580861308</v>
      </c>
      <c r="C36" s="5"/>
      <c r="D36" s="3">
        <v>1.817</v>
      </c>
      <c r="F36">
        <v>3</v>
      </c>
      <c r="G36" s="9">
        <v>7</v>
      </c>
      <c r="H36" s="7">
        <v>6</v>
      </c>
      <c r="I36" s="5">
        <f t="shared" si="1"/>
        <v>3.375</v>
      </c>
      <c r="N36">
        <v>1</v>
      </c>
      <c r="O36">
        <v>11</v>
      </c>
      <c r="P36" s="9">
        <v>8</v>
      </c>
      <c r="Q36" s="5">
        <f t="shared" si="0"/>
        <v>1.5833333333333335</v>
      </c>
    </row>
    <row r="37" spans="1:17" ht="12.75">
      <c r="A37" s="1">
        <v>1356</v>
      </c>
      <c r="B37" s="5">
        <f t="shared" si="2"/>
        <v>4.179498681142809</v>
      </c>
      <c r="C37" s="5"/>
      <c r="D37" s="3">
        <v>1.9</v>
      </c>
      <c r="G37" s="9"/>
      <c r="H37" s="7"/>
      <c r="I37" s="5">
        <f t="shared" si="1"/>
        <v>0</v>
      </c>
      <c r="N37">
        <v>1</v>
      </c>
      <c r="O37">
        <v>10</v>
      </c>
      <c r="P37" s="9">
        <v>10</v>
      </c>
      <c r="Q37" s="5">
        <f t="shared" si="0"/>
        <v>1.5416666666666667</v>
      </c>
    </row>
    <row r="38" spans="1:17" ht="12.75">
      <c r="A38" s="1">
        <v>1357</v>
      </c>
      <c r="B38" s="5">
        <f t="shared" si="2"/>
        <v>3.785745910656198</v>
      </c>
      <c r="C38" s="5"/>
      <c r="D38" s="3">
        <v>1.721</v>
      </c>
      <c r="G38" s="9"/>
      <c r="H38" s="7"/>
      <c r="I38" s="5">
        <f t="shared" si="1"/>
        <v>0</v>
      </c>
      <c r="N38">
        <v>1</v>
      </c>
      <c r="O38">
        <v>15</v>
      </c>
      <c r="P38" s="9">
        <v>6</v>
      </c>
      <c r="Q38" s="5">
        <f t="shared" si="0"/>
        <v>1.775</v>
      </c>
    </row>
    <row r="39" spans="1:17" ht="12.75">
      <c r="A39" s="1">
        <v>1358</v>
      </c>
      <c r="B39" s="5">
        <f t="shared" si="2"/>
        <v>4.216894195658298</v>
      </c>
      <c r="C39" s="5"/>
      <c r="D39" s="3">
        <v>1.917</v>
      </c>
      <c r="F39">
        <v>2</v>
      </c>
      <c r="G39" s="9">
        <v>15</v>
      </c>
      <c r="H39" s="7">
        <v>3</v>
      </c>
      <c r="I39" s="5">
        <f t="shared" si="1"/>
        <v>2.7625</v>
      </c>
      <c r="P39" s="9"/>
      <c r="Q39" s="5">
        <f t="shared" si="0"/>
        <v>0</v>
      </c>
    </row>
    <row r="40" spans="1:17" ht="12.75">
      <c r="A40" s="1">
        <v>1359</v>
      </c>
      <c r="B40" s="5">
        <f t="shared" si="2"/>
        <v>4.500660158746415</v>
      </c>
      <c r="C40" s="5"/>
      <c r="D40" s="3">
        <v>2.046</v>
      </c>
      <c r="F40">
        <v>2</v>
      </c>
      <c r="G40" s="9">
        <v>5</v>
      </c>
      <c r="H40" s="7">
        <v>6</v>
      </c>
      <c r="I40" s="5">
        <f t="shared" si="1"/>
        <v>2.275</v>
      </c>
      <c r="N40">
        <v>1</v>
      </c>
      <c r="O40">
        <v>16</v>
      </c>
      <c r="P40" s="9">
        <v>7</v>
      </c>
      <c r="Q40" s="5">
        <f t="shared" si="0"/>
        <v>1.8291666666666666</v>
      </c>
    </row>
    <row r="41" spans="1:17" ht="12.75">
      <c r="A41" s="1">
        <v>1360</v>
      </c>
      <c r="B41" s="5">
        <f t="shared" si="2"/>
        <v>4.967004222116034</v>
      </c>
      <c r="C41" s="5"/>
      <c r="D41" s="3">
        <v>2.258</v>
      </c>
      <c r="F41">
        <v>3</v>
      </c>
      <c r="G41" s="9">
        <v>10</v>
      </c>
      <c r="H41" s="7">
        <v>11</v>
      </c>
      <c r="I41" s="5">
        <f t="shared" si="1"/>
        <v>3.5458333333333334</v>
      </c>
      <c r="N41">
        <v>2</v>
      </c>
      <c r="O41">
        <v>3</v>
      </c>
      <c r="P41" s="9">
        <v>1</v>
      </c>
      <c r="Q41" s="5">
        <f t="shared" si="0"/>
        <v>2.154166666666667</v>
      </c>
    </row>
    <row r="42" spans="1:17" ht="12.75">
      <c r="A42" s="1">
        <v>1361</v>
      </c>
      <c r="B42" s="3">
        <v>4.958</v>
      </c>
      <c r="C42" s="3"/>
      <c r="D42" s="3">
        <v>2.583</v>
      </c>
      <c r="F42">
        <v>2</v>
      </c>
      <c r="G42" s="9">
        <v>17</v>
      </c>
      <c r="H42" s="7">
        <v>7</v>
      </c>
      <c r="I42" s="5">
        <f t="shared" si="1"/>
        <v>2.879166666666667</v>
      </c>
      <c r="N42">
        <v>2</v>
      </c>
      <c r="O42">
        <v>16</v>
      </c>
      <c r="P42" s="9">
        <v>0</v>
      </c>
      <c r="Q42" s="5">
        <f t="shared" si="0"/>
        <v>2.8</v>
      </c>
    </row>
    <row r="43" spans="1:17" ht="12.75">
      <c r="A43" s="1">
        <v>1362</v>
      </c>
      <c r="B43" s="3">
        <v>5.2</v>
      </c>
      <c r="C43" s="3"/>
      <c r="D43" s="3">
        <v>2.483</v>
      </c>
      <c r="F43">
        <v>3</v>
      </c>
      <c r="G43" s="9">
        <v>4</v>
      </c>
      <c r="H43" s="7">
        <v>10</v>
      </c>
      <c r="I43" s="5">
        <f t="shared" si="1"/>
        <v>3.2416666666666667</v>
      </c>
      <c r="N43">
        <v>2</v>
      </c>
      <c r="O43">
        <v>9</v>
      </c>
      <c r="P43" s="9">
        <v>8</v>
      </c>
      <c r="Q43" s="5">
        <f aca="true" t="shared" si="3" ref="Q43:Q74">N43+(O43/20)+(P43/240)</f>
        <v>2.4833333333333334</v>
      </c>
    </row>
    <row r="44" spans="1:17" ht="12.75">
      <c r="A44" s="1">
        <v>1363</v>
      </c>
      <c r="B44" s="3">
        <v>4.375</v>
      </c>
      <c r="C44" s="3"/>
      <c r="D44" s="3">
        <v>2.483</v>
      </c>
      <c r="G44" s="9"/>
      <c r="H44" s="7"/>
      <c r="I44" s="5">
        <f t="shared" si="1"/>
        <v>0</v>
      </c>
      <c r="N44">
        <v>2</v>
      </c>
      <c r="O44">
        <v>9</v>
      </c>
      <c r="P44" s="9">
        <v>8</v>
      </c>
      <c r="Q44" s="5">
        <f t="shared" si="3"/>
        <v>2.4833333333333334</v>
      </c>
    </row>
    <row r="45" spans="1:17" ht="12.75">
      <c r="A45" s="1">
        <v>1364</v>
      </c>
      <c r="B45" s="3"/>
      <c r="C45" s="3"/>
      <c r="D45" s="3"/>
      <c r="G45" s="9"/>
      <c r="H45" s="7"/>
      <c r="I45" s="5">
        <f aca="true" t="shared" si="4" ref="I45:I76">F45+(G45/20)+(H45/240)</f>
        <v>0</v>
      </c>
      <c r="P45" s="9"/>
      <c r="Q45" s="5">
        <f t="shared" si="3"/>
        <v>0</v>
      </c>
    </row>
    <row r="46" spans="1:17" ht="12.75">
      <c r="A46" s="1">
        <v>1365</v>
      </c>
      <c r="B46" s="3"/>
      <c r="C46" s="3"/>
      <c r="D46" s="3"/>
      <c r="G46" s="9"/>
      <c r="H46" s="7"/>
      <c r="I46" s="5">
        <f t="shared" si="4"/>
        <v>0</v>
      </c>
      <c r="P46" s="9"/>
      <c r="Q46" s="5">
        <f t="shared" si="3"/>
        <v>0</v>
      </c>
    </row>
    <row r="47" spans="1:17" ht="12.75">
      <c r="A47" s="1">
        <v>1366</v>
      </c>
      <c r="B47" s="3">
        <v>5.379</v>
      </c>
      <c r="C47" s="3"/>
      <c r="D47" s="3">
        <v>2.579</v>
      </c>
      <c r="G47" s="9"/>
      <c r="H47" s="7"/>
      <c r="I47" s="5">
        <f t="shared" si="4"/>
        <v>0</v>
      </c>
      <c r="N47">
        <v>3</v>
      </c>
      <c r="O47">
        <v>2</v>
      </c>
      <c r="P47" s="9">
        <v>4</v>
      </c>
      <c r="Q47" s="5">
        <f t="shared" si="3"/>
        <v>3.1166666666666667</v>
      </c>
    </row>
    <row r="48" spans="1:17" ht="12.75">
      <c r="A48" s="1">
        <v>1367</v>
      </c>
      <c r="B48" s="3">
        <v>5.163</v>
      </c>
      <c r="C48" s="3"/>
      <c r="D48" s="3">
        <v>2.796</v>
      </c>
      <c r="F48">
        <v>4</v>
      </c>
      <c r="G48" s="9">
        <v>8</v>
      </c>
      <c r="H48" s="7">
        <v>2</v>
      </c>
      <c r="I48" s="5">
        <f t="shared" si="4"/>
        <v>4.408333333333334</v>
      </c>
      <c r="N48">
        <v>2</v>
      </c>
      <c r="O48">
        <v>18</v>
      </c>
      <c r="P48" s="9">
        <v>1</v>
      </c>
      <c r="Q48" s="5">
        <f t="shared" si="3"/>
        <v>2.904166666666667</v>
      </c>
    </row>
    <row r="49" spans="1:17" ht="12.75">
      <c r="A49" s="1">
        <v>1368</v>
      </c>
      <c r="B49" s="3">
        <v>4.838</v>
      </c>
      <c r="C49" s="3"/>
      <c r="D49" s="3">
        <v>2.904</v>
      </c>
      <c r="F49">
        <v>3</v>
      </c>
      <c r="G49" s="9">
        <v>15</v>
      </c>
      <c r="H49" s="7">
        <v>3</v>
      </c>
      <c r="I49" s="5">
        <f t="shared" si="4"/>
        <v>3.7625</v>
      </c>
      <c r="N49">
        <v>3</v>
      </c>
      <c r="O49">
        <v>0</v>
      </c>
      <c r="P49" s="9">
        <v>2</v>
      </c>
      <c r="Q49" s="5">
        <f t="shared" si="3"/>
        <v>3.0083333333333333</v>
      </c>
    </row>
    <row r="50" spans="1:17" ht="12.75">
      <c r="A50" s="1">
        <v>1369</v>
      </c>
      <c r="B50" s="3">
        <v>5.592</v>
      </c>
      <c r="C50" s="3"/>
      <c r="D50" s="3">
        <v>3.225</v>
      </c>
      <c r="F50">
        <v>4</v>
      </c>
      <c r="G50" s="9">
        <v>16</v>
      </c>
      <c r="H50" s="7">
        <v>9</v>
      </c>
      <c r="I50" s="5">
        <f t="shared" si="4"/>
        <v>4.8374999999999995</v>
      </c>
      <c r="N50">
        <v>3</v>
      </c>
      <c r="O50">
        <v>6</v>
      </c>
      <c r="P50" s="9">
        <v>8</v>
      </c>
      <c r="Q50" s="5">
        <f t="shared" si="3"/>
        <v>3.333333333333333</v>
      </c>
    </row>
    <row r="51" spans="1:17" ht="12.75">
      <c r="A51" s="1">
        <v>1370</v>
      </c>
      <c r="B51" s="3">
        <v>5.913</v>
      </c>
      <c r="C51" s="3"/>
      <c r="D51" s="3">
        <v>3.333</v>
      </c>
      <c r="F51">
        <v>5</v>
      </c>
      <c r="G51" s="9">
        <v>3</v>
      </c>
      <c r="H51" s="7">
        <v>3</v>
      </c>
      <c r="I51" s="5">
        <f t="shared" si="4"/>
        <v>5.1625000000000005</v>
      </c>
      <c r="N51">
        <v>3</v>
      </c>
      <c r="O51">
        <v>19</v>
      </c>
      <c r="P51" s="9">
        <v>7</v>
      </c>
      <c r="Q51" s="5">
        <f t="shared" si="3"/>
        <v>3.979166666666667</v>
      </c>
    </row>
    <row r="52" spans="1:17" ht="12.75">
      <c r="A52" s="1">
        <v>1371</v>
      </c>
      <c r="B52" s="3"/>
      <c r="C52" s="3"/>
      <c r="D52" s="3"/>
      <c r="G52" s="9"/>
      <c r="H52" s="7"/>
      <c r="I52" s="5">
        <f t="shared" si="4"/>
        <v>0</v>
      </c>
      <c r="P52" s="9"/>
      <c r="Q52" s="5">
        <f t="shared" si="3"/>
        <v>0</v>
      </c>
    </row>
    <row r="53" spans="1:17" ht="12.75">
      <c r="A53" s="1">
        <v>1372</v>
      </c>
      <c r="B53" s="3"/>
      <c r="C53" s="3"/>
      <c r="D53" s="3"/>
      <c r="G53" s="9"/>
      <c r="H53" s="7"/>
      <c r="I53" s="5">
        <f t="shared" si="4"/>
        <v>0</v>
      </c>
      <c r="P53" s="9"/>
      <c r="Q53" s="5">
        <f t="shared" si="3"/>
        <v>0</v>
      </c>
    </row>
    <row r="54" spans="1:17" ht="12.75">
      <c r="A54" s="1">
        <v>1373</v>
      </c>
      <c r="B54" s="3">
        <v>5</v>
      </c>
      <c r="C54" s="3"/>
      <c r="D54" s="3">
        <v>3.979</v>
      </c>
      <c r="F54">
        <v>5</v>
      </c>
      <c r="G54" s="9">
        <v>14</v>
      </c>
      <c r="H54" s="7">
        <v>0</v>
      </c>
      <c r="I54" s="5">
        <f t="shared" si="4"/>
        <v>5.7</v>
      </c>
      <c r="N54">
        <v>3</v>
      </c>
      <c r="O54">
        <v>13</v>
      </c>
      <c r="P54" s="9">
        <v>1</v>
      </c>
      <c r="Q54" s="5">
        <f t="shared" si="3"/>
        <v>3.654166666666667</v>
      </c>
    </row>
    <row r="55" spans="1:17" ht="12.75">
      <c r="A55" s="1">
        <v>1374</v>
      </c>
      <c r="B55" s="3"/>
      <c r="C55" s="3"/>
      <c r="D55" s="3"/>
      <c r="G55" s="9"/>
      <c r="H55" s="7"/>
      <c r="I55" s="5">
        <f t="shared" si="4"/>
        <v>0</v>
      </c>
      <c r="P55" s="9"/>
      <c r="Q55" s="5">
        <f t="shared" si="3"/>
        <v>0</v>
      </c>
    </row>
    <row r="56" spans="1:17" ht="12.75">
      <c r="A56" s="1">
        <v>1375</v>
      </c>
      <c r="B56" s="3"/>
      <c r="C56" s="3"/>
      <c r="D56" s="3"/>
      <c r="G56" s="9"/>
      <c r="H56" s="7"/>
      <c r="I56" s="5">
        <f t="shared" si="4"/>
        <v>0</v>
      </c>
      <c r="P56" s="9"/>
      <c r="Q56" s="5">
        <f t="shared" si="3"/>
        <v>0</v>
      </c>
    </row>
    <row r="57" spans="1:17" ht="12.75">
      <c r="A57" s="1">
        <v>1376</v>
      </c>
      <c r="B57" s="3"/>
      <c r="C57" s="3"/>
      <c r="D57" s="3"/>
      <c r="G57" s="9"/>
      <c r="H57" s="7"/>
      <c r="I57" s="5">
        <f t="shared" si="4"/>
        <v>0</v>
      </c>
      <c r="P57" s="9"/>
      <c r="Q57" s="5">
        <f t="shared" si="3"/>
        <v>0</v>
      </c>
    </row>
    <row r="58" spans="1:17" ht="12.75">
      <c r="A58" s="1">
        <v>1377</v>
      </c>
      <c r="B58" s="3">
        <v>6</v>
      </c>
      <c r="C58" s="3"/>
      <c r="D58" s="3">
        <v>3.55</v>
      </c>
      <c r="F58">
        <v>6</v>
      </c>
      <c r="G58" s="9">
        <v>9</v>
      </c>
      <c r="H58" s="7">
        <v>0</v>
      </c>
      <c r="I58" s="5">
        <f t="shared" si="4"/>
        <v>6.45</v>
      </c>
      <c r="P58" s="9"/>
      <c r="Q58" s="5">
        <f t="shared" si="3"/>
        <v>0</v>
      </c>
    </row>
    <row r="59" spans="1:17" ht="12.75">
      <c r="A59" s="1">
        <v>1378</v>
      </c>
      <c r="B59" s="3">
        <v>7.6</v>
      </c>
      <c r="C59" s="3"/>
      <c r="D59" s="3">
        <v>3.667</v>
      </c>
      <c r="F59">
        <v>7</v>
      </c>
      <c r="G59" s="9">
        <v>10</v>
      </c>
      <c r="H59" s="7">
        <v>6</v>
      </c>
      <c r="I59" s="5">
        <f t="shared" si="4"/>
        <v>7.525</v>
      </c>
      <c r="N59">
        <v>4</v>
      </c>
      <c r="O59">
        <v>1</v>
      </c>
      <c r="P59" s="9">
        <v>11</v>
      </c>
      <c r="Q59" s="5">
        <f t="shared" si="3"/>
        <v>4.095833333333333</v>
      </c>
    </row>
    <row r="60" spans="1:17" ht="12.75">
      <c r="A60" s="1">
        <v>1379</v>
      </c>
      <c r="B60" s="3"/>
      <c r="C60" s="3"/>
      <c r="D60" s="3"/>
      <c r="G60" s="9"/>
      <c r="H60" s="7"/>
      <c r="I60" s="5">
        <f t="shared" si="4"/>
        <v>0</v>
      </c>
      <c r="P60" s="9"/>
      <c r="Q60" s="5">
        <f t="shared" si="3"/>
        <v>0</v>
      </c>
    </row>
    <row r="61" spans="1:17" ht="12.75">
      <c r="A61" s="1">
        <v>1380</v>
      </c>
      <c r="B61" s="3"/>
      <c r="C61" s="3"/>
      <c r="D61" s="3"/>
      <c r="G61" s="9"/>
      <c r="H61" s="7"/>
      <c r="I61" s="5">
        <f t="shared" si="4"/>
        <v>0</v>
      </c>
      <c r="P61" s="9"/>
      <c r="Q61" s="5">
        <f t="shared" si="3"/>
        <v>0</v>
      </c>
    </row>
    <row r="62" spans="1:17" ht="12.75">
      <c r="A62" s="1">
        <v>1381</v>
      </c>
      <c r="B62" s="3">
        <v>7.5</v>
      </c>
      <c r="C62" s="3"/>
      <c r="D62" s="3">
        <v>4</v>
      </c>
      <c r="G62" s="9"/>
      <c r="H62" s="7"/>
      <c r="I62" s="5">
        <f t="shared" si="4"/>
        <v>0</v>
      </c>
      <c r="P62" s="9"/>
      <c r="Q62" s="5">
        <f t="shared" si="3"/>
        <v>0</v>
      </c>
    </row>
    <row r="63" spans="1:17" ht="12.75">
      <c r="A63" s="1">
        <v>1382</v>
      </c>
      <c r="B63" s="3">
        <v>7.5</v>
      </c>
      <c r="C63" s="3"/>
      <c r="D63" s="3">
        <v>3.979</v>
      </c>
      <c r="F63">
        <v>6</v>
      </c>
      <c r="G63" s="9">
        <v>19</v>
      </c>
      <c r="H63" s="7">
        <v>9</v>
      </c>
      <c r="I63" s="5">
        <f t="shared" si="4"/>
        <v>6.9875</v>
      </c>
      <c r="N63">
        <v>4</v>
      </c>
      <c r="O63">
        <v>6</v>
      </c>
      <c r="P63" s="9">
        <v>0</v>
      </c>
      <c r="Q63" s="5">
        <f t="shared" si="3"/>
        <v>4.3</v>
      </c>
    </row>
    <row r="64" spans="1:17" ht="12.75">
      <c r="A64" s="1">
        <v>1383</v>
      </c>
      <c r="B64" s="3"/>
      <c r="C64" s="3"/>
      <c r="D64" s="3"/>
      <c r="F64">
        <v>6</v>
      </c>
      <c r="G64" s="9">
        <v>17</v>
      </c>
      <c r="H64" s="9">
        <v>8</v>
      </c>
      <c r="I64" s="5">
        <f t="shared" si="4"/>
        <v>6.883333333333333</v>
      </c>
      <c r="P64" s="9"/>
      <c r="Q64" s="5">
        <f t="shared" si="3"/>
        <v>0</v>
      </c>
    </row>
    <row r="65" spans="1:17" ht="12.75">
      <c r="A65" s="1">
        <v>1384</v>
      </c>
      <c r="B65" s="3"/>
      <c r="C65" s="3"/>
      <c r="D65" s="3"/>
      <c r="G65" s="9"/>
      <c r="H65" s="9"/>
      <c r="I65" s="5">
        <f t="shared" si="4"/>
        <v>0</v>
      </c>
      <c r="P65" s="9"/>
      <c r="Q65" s="5">
        <f t="shared" si="3"/>
        <v>0</v>
      </c>
    </row>
    <row r="66" spans="1:17" ht="12.75">
      <c r="A66" s="1">
        <v>1385</v>
      </c>
      <c r="B66" s="3"/>
      <c r="C66" s="3"/>
      <c r="D66" s="3"/>
      <c r="G66" s="9"/>
      <c r="H66" s="9"/>
      <c r="I66" s="5">
        <f t="shared" si="4"/>
        <v>0</v>
      </c>
      <c r="P66" s="9"/>
      <c r="Q66" s="5">
        <f t="shared" si="3"/>
        <v>0</v>
      </c>
    </row>
    <row r="67" spans="1:17" ht="12.75">
      <c r="A67" s="1">
        <v>1386</v>
      </c>
      <c r="B67" s="3"/>
      <c r="C67" s="3"/>
      <c r="D67" s="3"/>
      <c r="G67" s="9"/>
      <c r="H67" s="9"/>
      <c r="I67" s="5">
        <f t="shared" si="4"/>
        <v>0</v>
      </c>
      <c r="P67" s="9"/>
      <c r="Q67" s="5">
        <f t="shared" si="3"/>
        <v>0</v>
      </c>
    </row>
    <row r="68" spans="1:17" ht="12.75">
      <c r="A68" s="1">
        <v>1387</v>
      </c>
      <c r="B68" s="3"/>
      <c r="C68" s="3"/>
      <c r="D68" s="3"/>
      <c r="G68" s="9"/>
      <c r="H68" s="9"/>
      <c r="I68" s="5">
        <f t="shared" si="4"/>
        <v>0</v>
      </c>
      <c r="P68" s="9"/>
      <c r="Q68" s="5">
        <f t="shared" si="3"/>
        <v>0</v>
      </c>
    </row>
    <row r="69" spans="1:17" ht="12.75">
      <c r="A69" s="1">
        <v>1388</v>
      </c>
      <c r="B69" s="3"/>
      <c r="C69" s="3"/>
      <c r="D69" s="3"/>
      <c r="G69" s="9"/>
      <c r="H69" s="9"/>
      <c r="I69" s="5">
        <f t="shared" si="4"/>
        <v>0</v>
      </c>
      <c r="P69" s="9"/>
      <c r="Q69" s="5">
        <f t="shared" si="3"/>
        <v>0</v>
      </c>
    </row>
    <row r="70" spans="1:17" ht="12.75">
      <c r="A70" s="1">
        <v>1389</v>
      </c>
      <c r="B70" s="3"/>
      <c r="C70" s="3"/>
      <c r="D70" s="3"/>
      <c r="G70" s="9"/>
      <c r="H70" s="9"/>
      <c r="I70" s="5">
        <f t="shared" si="4"/>
        <v>0</v>
      </c>
      <c r="P70" s="9"/>
      <c r="Q70" s="5">
        <f t="shared" si="3"/>
        <v>0</v>
      </c>
    </row>
    <row r="71" spans="1:17" ht="12.75">
      <c r="A71" s="1">
        <v>1390</v>
      </c>
      <c r="B71" s="3">
        <v>5.958</v>
      </c>
      <c r="C71" s="3"/>
      <c r="D71" s="3"/>
      <c r="G71" s="9"/>
      <c r="H71" s="9"/>
      <c r="I71" s="5">
        <f t="shared" si="4"/>
        <v>0</v>
      </c>
      <c r="P71" s="9"/>
      <c r="Q71" s="5">
        <f t="shared" si="3"/>
        <v>0</v>
      </c>
    </row>
    <row r="72" spans="1:17" ht="12.75">
      <c r="A72" s="1">
        <v>1391</v>
      </c>
      <c r="B72" s="3">
        <v>5.538</v>
      </c>
      <c r="C72" s="3"/>
      <c r="D72" s="3"/>
      <c r="F72">
        <v>7</v>
      </c>
      <c r="G72" s="9">
        <v>15</v>
      </c>
      <c r="H72" s="9">
        <v>2</v>
      </c>
      <c r="I72" s="5">
        <f t="shared" si="4"/>
        <v>7.758333333333334</v>
      </c>
      <c r="P72" s="9"/>
      <c r="Q72" s="5">
        <f t="shared" si="3"/>
        <v>0</v>
      </c>
    </row>
    <row r="73" spans="1:17" ht="12.75">
      <c r="A73" s="1">
        <v>1392</v>
      </c>
      <c r="B73" s="3"/>
      <c r="C73" s="3"/>
      <c r="D73" s="3"/>
      <c r="G73" s="9"/>
      <c r="H73" s="9"/>
      <c r="I73" s="5">
        <f t="shared" si="4"/>
        <v>0</v>
      </c>
      <c r="P73" s="9"/>
      <c r="Q73" s="5">
        <f t="shared" si="3"/>
        <v>0</v>
      </c>
    </row>
    <row r="74" spans="1:17" ht="12.75">
      <c r="A74" s="1">
        <v>1393</v>
      </c>
      <c r="B74" s="3"/>
      <c r="C74" s="3"/>
      <c r="D74" s="3"/>
      <c r="G74" s="9"/>
      <c r="H74" s="9"/>
      <c r="I74" s="5">
        <f t="shared" si="4"/>
        <v>0</v>
      </c>
      <c r="P74" s="9"/>
      <c r="Q74" s="5">
        <f t="shared" si="3"/>
        <v>0</v>
      </c>
    </row>
    <row r="75" spans="1:17" ht="12.75">
      <c r="A75" s="1">
        <v>1394</v>
      </c>
      <c r="B75" s="3"/>
      <c r="C75" s="3"/>
      <c r="D75" s="3"/>
      <c r="G75" s="9"/>
      <c r="H75" s="9"/>
      <c r="I75" s="5">
        <f t="shared" si="4"/>
        <v>0</v>
      </c>
      <c r="P75" s="9"/>
      <c r="Q75" s="5">
        <f aca="true" t="shared" si="5" ref="Q75:Q81">N75+(O75/20)+(P75/240)</f>
        <v>0</v>
      </c>
    </row>
    <row r="76" spans="1:17" ht="12.75">
      <c r="A76" s="1">
        <v>1395</v>
      </c>
      <c r="B76" s="3"/>
      <c r="C76" s="3"/>
      <c r="D76" s="3"/>
      <c r="G76" s="9"/>
      <c r="H76" s="9"/>
      <c r="I76" s="5">
        <f t="shared" si="4"/>
        <v>0</v>
      </c>
      <c r="P76" s="9"/>
      <c r="Q76" s="5">
        <f t="shared" si="5"/>
        <v>0</v>
      </c>
    </row>
    <row r="77" spans="1:17" ht="12.75">
      <c r="A77" s="1">
        <v>1396</v>
      </c>
      <c r="B77" s="3"/>
      <c r="C77" s="3"/>
      <c r="D77" s="3"/>
      <c r="G77" s="9"/>
      <c r="H77" s="9"/>
      <c r="I77" s="5">
        <f aca="true" t="shared" si="6" ref="I77:I90">F77+(G77/20)+(H77/240)</f>
        <v>0</v>
      </c>
      <c r="P77" s="9"/>
      <c r="Q77" s="5">
        <f t="shared" si="5"/>
        <v>0</v>
      </c>
    </row>
    <row r="78" spans="1:17" ht="12.75">
      <c r="A78" s="1">
        <v>1397</v>
      </c>
      <c r="B78" s="3"/>
      <c r="C78" s="3"/>
      <c r="D78" s="3"/>
      <c r="G78" s="9"/>
      <c r="H78" s="9"/>
      <c r="I78" s="5">
        <f t="shared" si="6"/>
        <v>0</v>
      </c>
      <c r="P78" s="9"/>
      <c r="Q78" s="5">
        <f t="shared" si="5"/>
        <v>0</v>
      </c>
    </row>
    <row r="79" spans="1:17" ht="12.75">
      <c r="A79" s="1">
        <v>1398</v>
      </c>
      <c r="B79" s="3"/>
      <c r="C79" s="3"/>
      <c r="D79" s="3"/>
      <c r="G79" s="9"/>
      <c r="H79" s="9"/>
      <c r="I79" s="5">
        <f t="shared" si="6"/>
        <v>0</v>
      </c>
      <c r="P79" s="9"/>
      <c r="Q79" s="5">
        <f t="shared" si="5"/>
        <v>0</v>
      </c>
    </row>
    <row r="80" spans="1:17" ht="12.75">
      <c r="A80" s="1">
        <v>1399</v>
      </c>
      <c r="B80" s="3"/>
      <c r="C80" s="3"/>
      <c r="D80" s="3"/>
      <c r="G80" s="9"/>
      <c r="H80" s="9"/>
      <c r="I80" s="5">
        <f t="shared" si="6"/>
        <v>0</v>
      </c>
      <c r="P80" s="9"/>
      <c r="Q80" s="5">
        <f t="shared" si="5"/>
        <v>0</v>
      </c>
    </row>
    <row r="81" spans="1:17" ht="12.75">
      <c r="A81" s="1">
        <v>1400</v>
      </c>
      <c r="B81" s="3"/>
      <c r="C81" s="3"/>
      <c r="D81" s="3"/>
      <c r="G81" s="9"/>
      <c r="H81" s="9"/>
      <c r="I81" s="5">
        <f t="shared" si="6"/>
        <v>0</v>
      </c>
      <c r="P81" s="9"/>
      <c r="Q81" s="5">
        <f t="shared" si="5"/>
        <v>0</v>
      </c>
    </row>
    <row r="82" spans="1:16" ht="12.75">
      <c r="A82" s="1">
        <v>1401</v>
      </c>
      <c r="B82" s="3"/>
      <c r="C82" s="3"/>
      <c r="D82" s="3"/>
      <c r="G82" s="9"/>
      <c r="H82" s="9"/>
      <c r="I82" s="5">
        <f t="shared" si="6"/>
        <v>0</v>
      </c>
      <c r="P82" s="9"/>
    </row>
    <row r="83" spans="1:16" ht="12.75">
      <c r="A83" s="1">
        <v>1402</v>
      </c>
      <c r="B83" s="3">
        <v>5.36</v>
      </c>
      <c r="C83" s="3"/>
      <c r="D83" s="3"/>
      <c r="G83" s="9"/>
      <c r="H83" s="9"/>
      <c r="I83" s="5">
        <f t="shared" si="6"/>
        <v>0</v>
      </c>
      <c r="P83" s="9"/>
    </row>
    <row r="84" spans="1:16" ht="12.75">
      <c r="A84" s="1">
        <v>1403</v>
      </c>
      <c r="B84" s="3">
        <v>6.479</v>
      </c>
      <c r="C84" s="3"/>
      <c r="D84" s="3"/>
      <c r="G84" s="9"/>
      <c r="H84" s="9"/>
      <c r="I84" s="5">
        <f t="shared" si="6"/>
        <v>0</v>
      </c>
      <c r="P84" s="9"/>
    </row>
    <row r="85" spans="1:16" ht="12.75">
      <c r="A85" s="1">
        <v>1404</v>
      </c>
      <c r="B85" s="3"/>
      <c r="C85" s="3"/>
      <c r="D85" s="3"/>
      <c r="G85" s="9"/>
      <c r="H85" s="9"/>
      <c r="I85" s="5">
        <f t="shared" si="6"/>
        <v>0</v>
      </c>
      <c r="P85" s="9"/>
    </row>
    <row r="86" spans="1:16" ht="12.75">
      <c r="A86" s="1">
        <v>1405</v>
      </c>
      <c r="B86" s="3">
        <v>5.894</v>
      </c>
      <c r="C86" s="3"/>
      <c r="D86" s="3"/>
      <c r="G86" s="9"/>
      <c r="H86" s="9"/>
      <c r="I86" s="5">
        <f t="shared" si="6"/>
        <v>0</v>
      </c>
      <c r="P86" s="9"/>
    </row>
    <row r="87" spans="1:16" ht="12.75">
      <c r="A87" s="1">
        <v>1406</v>
      </c>
      <c r="B87" s="3">
        <v>6</v>
      </c>
      <c r="C87" s="3">
        <v>6</v>
      </c>
      <c r="D87" s="3"/>
      <c r="G87" s="9"/>
      <c r="H87" s="9"/>
      <c r="I87" s="5">
        <f t="shared" si="6"/>
        <v>0</v>
      </c>
      <c r="J87">
        <v>5</v>
      </c>
      <c r="K87">
        <v>12</v>
      </c>
      <c r="L87">
        <v>0</v>
      </c>
      <c r="M87" s="5">
        <f aca="true" t="shared" si="7" ref="M87:M118">J87+(K87/20)+(L87/240)</f>
        <v>5.6</v>
      </c>
      <c r="P87" s="9"/>
    </row>
    <row r="88" spans="1:16" ht="12.75">
      <c r="A88" s="1">
        <v>1407</v>
      </c>
      <c r="B88" s="3">
        <v>6.167</v>
      </c>
      <c r="C88" s="3">
        <v>6</v>
      </c>
      <c r="D88" s="3"/>
      <c r="G88" s="9"/>
      <c r="H88" s="9"/>
      <c r="I88" s="5">
        <f t="shared" si="6"/>
        <v>0</v>
      </c>
      <c r="J88">
        <v>5</v>
      </c>
      <c r="K88">
        <v>7</v>
      </c>
      <c r="L88">
        <v>0</v>
      </c>
      <c r="M88" s="5">
        <f t="shared" si="7"/>
        <v>5.35</v>
      </c>
      <c r="P88" s="9"/>
    </row>
    <row r="89" spans="1:16" ht="12.75">
      <c r="A89" s="1">
        <v>1408</v>
      </c>
      <c r="B89" s="3">
        <v>6.05</v>
      </c>
      <c r="C89" s="3">
        <v>6</v>
      </c>
      <c r="D89" s="3"/>
      <c r="G89" s="9"/>
      <c r="H89" s="9"/>
      <c r="I89" s="5">
        <f t="shared" si="6"/>
        <v>0</v>
      </c>
      <c r="J89">
        <v>5</v>
      </c>
      <c r="K89">
        <v>11</v>
      </c>
      <c r="L89">
        <v>1</v>
      </c>
      <c r="M89" s="5">
        <f t="shared" si="7"/>
        <v>5.554166666666666</v>
      </c>
      <c r="P89" s="9"/>
    </row>
    <row r="90" spans="1:16" ht="12.75">
      <c r="A90" s="1">
        <v>1409</v>
      </c>
      <c r="B90" s="3">
        <v>5.5</v>
      </c>
      <c r="C90" s="3">
        <v>5.5</v>
      </c>
      <c r="D90" s="3"/>
      <c r="G90" s="9"/>
      <c r="H90" s="9"/>
      <c r="I90" s="5">
        <f t="shared" si="6"/>
        <v>0</v>
      </c>
      <c r="J90">
        <v>4</v>
      </c>
      <c r="K90">
        <v>16</v>
      </c>
      <c r="L90">
        <v>9</v>
      </c>
      <c r="M90" s="5">
        <f t="shared" si="7"/>
        <v>4.8374999999999995</v>
      </c>
      <c r="P90" s="9"/>
    </row>
    <row r="91" spans="1:16" ht="12.75">
      <c r="A91" s="1">
        <v>1410</v>
      </c>
      <c r="B91" s="3">
        <v>5.5</v>
      </c>
      <c r="C91" s="3">
        <v>5.5</v>
      </c>
      <c r="D91" s="3"/>
      <c r="I91" s="5">
        <f>F92+(G92/20)+(H92/240)</f>
        <v>4</v>
      </c>
      <c r="J91">
        <v>4</v>
      </c>
      <c r="K91">
        <v>16</v>
      </c>
      <c r="L91">
        <v>9</v>
      </c>
      <c r="M91" s="5">
        <f t="shared" si="7"/>
        <v>4.8374999999999995</v>
      </c>
      <c r="P91" s="9"/>
    </row>
    <row r="92" spans="1:16" ht="12.75">
      <c r="A92" s="1">
        <v>1411</v>
      </c>
      <c r="B92" s="3">
        <v>5.865</v>
      </c>
      <c r="C92" s="3">
        <v>5.504</v>
      </c>
      <c r="D92" s="3"/>
      <c r="F92">
        <v>4</v>
      </c>
      <c r="G92" s="9">
        <v>0</v>
      </c>
      <c r="H92" s="9">
        <v>0</v>
      </c>
      <c r="I92" s="5">
        <f>F93+(G93/20)+(H93/240)</f>
        <v>4</v>
      </c>
      <c r="J92">
        <v>4</v>
      </c>
      <c r="K92">
        <v>16</v>
      </c>
      <c r="L92">
        <v>9</v>
      </c>
      <c r="M92" s="5">
        <f t="shared" si="7"/>
        <v>4.8374999999999995</v>
      </c>
      <c r="P92" s="9"/>
    </row>
    <row r="93" spans="1:16" ht="12.75">
      <c r="A93" s="1">
        <v>1412</v>
      </c>
      <c r="B93" s="3">
        <v>5.7</v>
      </c>
      <c r="C93" s="3">
        <v>5.5</v>
      </c>
      <c r="D93" s="3"/>
      <c r="F93">
        <v>4</v>
      </c>
      <c r="G93" s="9">
        <v>0</v>
      </c>
      <c r="H93" s="9">
        <v>0</v>
      </c>
      <c r="I93" s="5">
        <f aca="true" t="shared" si="8" ref="I93:I124">F93+(G93/20)+(H93/240)</f>
        <v>4</v>
      </c>
      <c r="J93">
        <v>4</v>
      </c>
      <c r="K93">
        <v>16</v>
      </c>
      <c r="L93">
        <v>9</v>
      </c>
      <c r="M93" s="5">
        <f t="shared" si="7"/>
        <v>4.8374999999999995</v>
      </c>
      <c r="P93" s="9"/>
    </row>
    <row r="94" spans="1:16" ht="12.75">
      <c r="A94" s="1">
        <v>1413</v>
      </c>
      <c r="B94" s="3">
        <v>6</v>
      </c>
      <c r="C94" s="3">
        <v>5.8</v>
      </c>
      <c r="D94" s="3"/>
      <c r="G94" s="9"/>
      <c r="H94" s="9"/>
      <c r="I94" s="5">
        <f t="shared" si="8"/>
        <v>0</v>
      </c>
      <c r="J94">
        <v>4</v>
      </c>
      <c r="K94">
        <v>16</v>
      </c>
      <c r="L94">
        <v>9</v>
      </c>
      <c r="M94" s="5">
        <f t="shared" si="7"/>
        <v>4.8374999999999995</v>
      </c>
      <c r="P94" s="9"/>
    </row>
    <row r="95" spans="1:16" ht="12.75">
      <c r="A95" s="1">
        <v>1414</v>
      </c>
      <c r="B95" s="3">
        <v>5.9</v>
      </c>
      <c r="C95" s="3">
        <v>5.902</v>
      </c>
      <c r="D95" s="3"/>
      <c r="F95">
        <v>4</v>
      </c>
      <c r="G95" s="9">
        <v>1</v>
      </c>
      <c r="H95" s="9">
        <v>9</v>
      </c>
      <c r="I95" s="5">
        <f t="shared" si="8"/>
        <v>4.0874999999999995</v>
      </c>
      <c r="J95">
        <v>4</v>
      </c>
      <c r="K95">
        <v>13</v>
      </c>
      <c r="L95">
        <v>6</v>
      </c>
      <c r="M95" s="5">
        <f t="shared" si="7"/>
        <v>4.675000000000001</v>
      </c>
      <c r="P95" s="9"/>
    </row>
    <row r="96" spans="1:16" ht="12.75">
      <c r="A96" s="1">
        <v>1415</v>
      </c>
      <c r="B96" s="3">
        <v>5.8</v>
      </c>
      <c r="C96" s="3">
        <v>5.7</v>
      </c>
      <c r="D96" s="3"/>
      <c r="F96">
        <v>4</v>
      </c>
      <c r="G96" s="9">
        <v>3</v>
      </c>
      <c r="H96" s="9">
        <v>10</v>
      </c>
      <c r="I96" s="5">
        <f t="shared" si="8"/>
        <v>4.191666666666667</v>
      </c>
      <c r="J96">
        <v>4</v>
      </c>
      <c r="K96">
        <v>16</v>
      </c>
      <c r="L96">
        <v>9</v>
      </c>
      <c r="M96" s="5">
        <f t="shared" si="7"/>
        <v>4.8374999999999995</v>
      </c>
      <c r="P96" s="9"/>
    </row>
    <row r="97" spans="1:16" ht="12.75">
      <c r="A97" s="1">
        <v>1416</v>
      </c>
      <c r="B97" s="3">
        <v>6</v>
      </c>
      <c r="C97" s="3">
        <v>5.7</v>
      </c>
      <c r="D97" s="3"/>
      <c r="G97" s="9"/>
      <c r="H97" s="9"/>
      <c r="I97" s="5">
        <f t="shared" si="8"/>
        <v>0</v>
      </c>
      <c r="J97">
        <v>5</v>
      </c>
      <c r="K97">
        <v>0</v>
      </c>
      <c r="L97">
        <v>0</v>
      </c>
      <c r="M97" s="5">
        <f t="shared" si="7"/>
        <v>5</v>
      </c>
      <c r="P97" s="9"/>
    </row>
    <row r="98" spans="1:16" ht="12.75">
      <c r="A98" s="1">
        <v>1417</v>
      </c>
      <c r="B98" s="3">
        <v>6.05</v>
      </c>
      <c r="C98" s="3">
        <v>5.8</v>
      </c>
      <c r="D98" s="3"/>
      <c r="G98" s="9"/>
      <c r="H98" s="9"/>
      <c r="I98" s="5">
        <f t="shared" si="8"/>
        <v>0</v>
      </c>
      <c r="J98">
        <v>5</v>
      </c>
      <c r="K98">
        <v>3</v>
      </c>
      <c r="L98">
        <v>3</v>
      </c>
      <c r="M98" s="5">
        <f t="shared" si="7"/>
        <v>5.1625000000000005</v>
      </c>
      <c r="P98" s="9"/>
    </row>
    <row r="99" spans="1:16" ht="12.75">
      <c r="A99" s="1">
        <v>1418</v>
      </c>
      <c r="B99" s="3">
        <v>5.775</v>
      </c>
      <c r="C99" s="3">
        <v>5.05</v>
      </c>
      <c r="D99" s="3"/>
      <c r="G99" s="9"/>
      <c r="H99" s="9"/>
      <c r="I99" s="5">
        <f t="shared" si="8"/>
        <v>0</v>
      </c>
      <c r="J99">
        <v>4</v>
      </c>
      <c r="K99">
        <v>18</v>
      </c>
      <c r="L99">
        <v>11</v>
      </c>
      <c r="M99" s="5">
        <f t="shared" si="7"/>
        <v>4.945833333333334</v>
      </c>
      <c r="P99" s="9"/>
    </row>
    <row r="100" spans="1:16" ht="12.75">
      <c r="A100" s="1">
        <v>1419</v>
      </c>
      <c r="B100" s="3">
        <v>6.05</v>
      </c>
      <c r="C100" s="3">
        <v>5.65</v>
      </c>
      <c r="D100" s="3"/>
      <c r="G100" s="9"/>
      <c r="H100" s="9"/>
      <c r="I100" s="5">
        <f t="shared" si="8"/>
        <v>0</v>
      </c>
      <c r="J100">
        <v>4</v>
      </c>
      <c r="K100">
        <v>16</v>
      </c>
      <c r="L100">
        <v>9</v>
      </c>
      <c r="M100" s="5">
        <f t="shared" si="7"/>
        <v>4.8374999999999995</v>
      </c>
      <c r="P100" s="9"/>
    </row>
    <row r="101" spans="1:16" ht="12.75">
      <c r="A101" s="1">
        <v>1420</v>
      </c>
      <c r="B101" s="3">
        <v>6.508</v>
      </c>
      <c r="C101" s="3">
        <v>5.75</v>
      </c>
      <c r="D101" s="3"/>
      <c r="F101">
        <v>4</v>
      </c>
      <c r="G101" s="9">
        <v>1</v>
      </c>
      <c r="H101" s="9">
        <v>9</v>
      </c>
      <c r="I101" s="5">
        <f t="shared" si="8"/>
        <v>4.0874999999999995</v>
      </c>
      <c r="J101">
        <v>4</v>
      </c>
      <c r="K101">
        <v>14</v>
      </c>
      <c r="L101">
        <v>7</v>
      </c>
      <c r="M101" s="5">
        <f t="shared" si="7"/>
        <v>4.729166666666667</v>
      </c>
      <c r="P101" s="9"/>
    </row>
    <row r="102" spans="1:16" ht="12.75">
      <c r="A102" s="1">
        <v>1421</v>
      </c>
      <c r="B102" s="3">
        <v>6</v>
      </c>
      <c r="C102" s="3">
        <v>5.775</v>
      </c>
      <c r="D102" s="3"/>
      <c r="G102" s="9"/>
      <c r="H102" s="9"/>
      <c r="I102" s="5">
        <f t="shared" si="8"/>
        <v>0</v>
      </c>
      <c r="J102">
        <v>5</v>
      </c>
      <c r="K102">
        <v>3</v>
      </c>
      <c r="L102">
        <v>3</v>
      </c>
      <c r="M102" s="5">
        <f t="shared" si="7"/>
        <v>5.1625000000000005</v>
      </c>
      <c r="P102" s="9"/>
    </row>
    <row r="103" spans="1:16" ht="12.75">
      <c r="A103" s="1">
        <v>1422</v>
      </c>
      <c r="B103" s="3">
        <v>6</v>
      </c>
      <c r="C103" s="3">
        <v>5.775</v>
      </c>
      <c r="D103" s="3"/>
      <c r="G103" s="9"/>
      <c r="H103" s="9"/>
      <c r="I103" s="5">
        <f t="shared" si="8"/>
        <v>0</v>
      </c>
      <c r="J103">
        <v>4</v>
      </c>
      <c r="K103">
        <v>12</v>
      </c>
      <c r="L103">
        <v>5</v>
      </c>
      <c r="M103" s="5">
        <f t="shared" si="7"/>
        <v>4.620833333333333</v>
      </c>
      <c r="P103" s="9"/>
    </row>
    <row r="104" spans="1:16" ht="12.75">
      <c r="A104" s="1">
        <v>1423</v>
      </c>
      <c r="B104" s="3">
        <v>5.9</v>
      </c>
      <c r="C104" s="3">
        <v>5.2</v>
      </c>
      <c r="D104" s="3"/>
      <c r="G104" s="9"/>
      <c r="H104" s="9"/>
      <c r="I104" s="5">
        <f t="shared" si="8"/>
        <v>0</v>
      </c>
      <c r="J104">
        <v>4</v>
      </c>
      <c r="K104">
        <v>11</v>
      </c>
      <c r="L104">
        <v>5</v>
      </c>
      <c r="M104" s="5">
        <f t="shared" si="7"/>
        <v>4.570833333333333</v>
      </c>
      <c r="P104" s="9"/>
    </row>
    <row r="105" spans="1:16" ht="12.75">
      <c r="A105" s="1">
        <v>1424</v>
      </c>
      <c r="B105" s="3">
        <v>6</v>
      </c>
      <c r="C105" s="3">
        <v>5.6</v>
      </c>
      <c r="D105" s="3"/>
      <c r="G105" s="9"/>
      <c r="H105" s="9"/>
      <c r="I105" s="5">
        <f t="shared" si="8"/>
        <v>0</v>
      </c>
      <c r="J105">
        <v>4</v>
      </c>
      <c r="K105">
        <v>18</v>
      </c>
      <c r="L105">
        <v>11</v>
      </c>
      <c r="M105" s="5">
        <f t="shared" si="7"/>
        <v>4.945833333333334</v>
      </c>
      <c r="P105" s="9"/>
    </row>
    <row r="106" spans="1:16" ht="12.75">
      <c r="A106" s="1">
        <v>1425</v>
      </c>
      <c r="B106" s="3">
        <v>6.084</v>
      </c>
      <c r="C106" s="3">
        <v>5.3</v>
      </c>
      <c r="D106" s="3"/>
      <c r="G106" s="9"/>
      <c r="H106" s="9"/>
      <c r="I106" s="5">
        <f t="shared" si="8"/>
        <v>0</v>
      </c>
      <c r="J106">
        <v>5</v>
      </c>
      <c r="K106">
        <v>1</v>
      </c>
      <c r="L106">
        <v>1</v>
      </c>
      <c r="M106" s="5">
        <f t="shared" si="7"/>
        <v>5.054166666666666</v>
      </c>
      <c r="P106" s="9"/>
    </row>
    <row r="107" spans="1:16" ht="12.75">
      <c r="A107" s="1">
        <v>1426</v>
      </c>
      <c r="B107" s="3">
        <v>6</v>
      </c>
      <c r="C107" s="3">
        <v>5.508</v>
      </c>
      <c r="D107" s="3"/>
      <c r="F107">
        <v>4</v>
      </c>
      <c r="G107" s="9">
        <v>1</v>
      </c>
      <c r="H107" s="9">
        <v>9</v>
      </c>
      <c r="I107" s="5">
        <f t="shared" si="8"/>
        <v>4.0874999999999995</v>
      </c>
      <c r="J107">
        <v>5</v>
      </c>
      <c r="K107">
        <v>7</v>
      </c>
      <c r="L107">
        <v>6</v>
      </c>
      <c r="M107" s="5">
        <f t="shared" si="7"/>
        <v>5.375</v>
      </c>
      <c r="P107" s="9"/>
    </row>
    <row r="108" spans="1:16" ht="12.75">
      <c r="A108" s="1">
        <v>1427</v>
      </c>
      <c r="B108" s="3">
        <v>6</v>
      </c>
      <c r="C108" s="3">
        <v>5.508</v>
      </c>
      <c r="D108" s="3"/>
      <c r="F108">
        <v>4</v>
      </c>
      <c r="G108" s="9">
        <v>1</v>
      </c>
      <c r="H108" s="9">
        <v>9</v>
      </c>
      <c r="I108" s="5">
        <f t="shared" si="8"/>
        <v>4.0874999999999995</v>
      </c>
      <c r="J108">
        <v>4</v>
      </c>
      <c r="K108">
        <v>18</v>
      </c>
      <c r="L108">
        <v>11</v>
      </c>
      <c r="M108" s="5">
        <f t="shared" si="7"/>
        <v>4.945833333333334</v>
      </c>
      <c r="P108" s="9"/>
    </row>
    <row r="109" spans="1:16" ht="12.75">
      <c r="A109" s="1">
        <v>1428</v>
      </c>
      <c r="B109" s="3">
        <v>6</v>
      </c>
      <c r="C109" s="3">
        <v>5.508</v>
      </c>
      <c r="D109" s="3"/>
      <c r="G109" s="9"/>
      <c r="H109" s="9"/>
      <c r="I109" s="5">
        <f t="shared" si="8"/>
        <v>0</v>
      </c>
      <c r="J109">
        <v>5</v>
      </c>
      <c r="K109">
        <v>3</v>
      </c>
      <c r="L109">
        <v>3</v>
      </c>
      <c r="M109" s="5">
        <f t="shared" si="7"/>
        <v>5.1625000000000005</v>
      </c>
      <c r="P109" s="9"/>
    </row>
    <row r="110" spans="1:16" ht="12.75">
      <c r="A110" s="1">
        <v>1429</v>
      </c>
      <c r="B110" s="3">
        <v>6.233</v>
      </c>
      <c r="C110" s="3">
        <v>5.208</v>
      </c>
      <c r="D110" s="3"/>
      <c r="F110">
        <v>4</v>
      </c>
      <c r="G110" s="9">
        <v>1</v>
      </c>
      <c r="H110" s="9">
        <v>9</v>
      </c>
      <c r="I110" s="5">
        <f t="shared" si="8"/>
        <v>4.0874999999999995</v>
      </c>
      <c r="J110">
        <v>5</v>
      </c>
      <c r="K110">
        <v>1</v>
      </c>
      <c r="L110">
        <v>1</v>
      </c>
      <c r="M110" s="5">
        <f t="shared" si="7"/>
        <v>5.054166666666666</v>
      </c>
      <c r="P110" s="9"/>
    </row>
    <row r="111" spans="1:16" ht="12.75">
      <c r="A111" s="1">
        <v>1430</v>
      </c>
      <c r="B111" s="3">
        <v>6</v>
      </c>
      <c r="C111" s="3">
        <v>5.717</v>
      </c>
      <c r="D111" s="3"/>
      <c r="F111">
        <v>4</v>
      </c>
      <c r="G111" s="9">
        <v>10</v>
      </c>
      <c r="H111" s="9">
        <v>4</v>
      </c>
      <c r="I111" s="5">
        <f t="shared" si="8"/>
        <v>4.516666666666667</v>
      </c>
      <c r="J111">
        <v>5</v>
      </c>
      <c r="K111">
        <v>11</v>
      </c>
      <c r="L111">
        <v>10</v>
      </c>
      <c r="M111" s="5">
        <f t="shared" si="7"/>
        <v>5.591666666666667</v>
      </c>
      <c r="P111" s="9"/>
    </row>
    <row r="112" spans="1:16" ht="12.75">
      <c r="A112" s="1">
        <v>1431</v>
      </c>
      <c r="B112" s="3">
        <v>6.9</v>
      </c>
      <c r="C112" s="3">
        <v>5.821</v>
      </c>
      <c r="D112" s="3"/>
      <c r="F112">
        <v>4</v>
      </c>
      <c r="G112" s="9">
        <v>10</v>
      </c>
      <c r="H112" s="9">
        <v>4</v>
      </c>
      <c r="I112" s="5">
        <f t="shared" si="8"/>
        <v>4.516666666666667</v>
      </c>
      <c r="J112">
        <v>5</v>
      </c>
      <c r="K112">
        <v>7</v>
      </c>
      <c r="L112">
        <v>6</v>
      </c>
      <c r="M112" s="5">
        <f t="shared" si="7"/>
        <v>5.375</v>
      </c>
      <c r="P112" s="9"/>
    </row>
    <row r="113" spans="1:16" ht="12.75">
      <c r="A113" s="1">
        <v>1432</v>
      </c>
      <c r="B113" s="3">
        <v>6.794</v>
      </c>
      <c r="C113" s="3">
        <v>6.058</v>
      </c>
      <c r="D113" s="3"/>
      <c r="F113">
        <v>4</v>
      </c>
      <c r="G113" s="9">
        <v>10</v>
      </c>
      <c r="H113" s="9">
        <v>4</v>
      </c>
      <c r="I113" s="5">
        <f t="shared" si="8"/>
        <v>4.516666666666667</v>
      </c>
      <c r="J113">
        <v>5</v>
      </c>
      <c r="K113">
        <v>12</v>
      </c>
      <c r="L113">
        <v>0</v>
      </c>
      <c r="M113" s="5">
        <f t="shared" si="7"/>
        <v>5.6</v>
      </c>
      <c r="P113" s="9"/>
    </row>
    <row r="114" spans="1:16" ht="12.75">
      <c r="A114" s="1">
        <v>1433</v>
      </c>
      <c r="B114" s="3">
        <v>7.282</v>
      </c>
      <c r="C114" s="3">
        <v>6.208</v>
      </c>
      <c r="D114" s="3"/>
      <c r="F114">
        <v>4</v>
      </c>
      <c r="G114" s="9">
        <v>10</v>
      </c>
      <c r="H114" s="9">
        <v>4</v>
      </c>
      <c r="I114" s="5">
        <f t="shared" si="8"/>
        <v>4.516666666666667</v>
      </c>
      <c r="J114">
        <v>5</v>
      </c>
      <c r="K114">
        <v>12</v>
      </c>
      <c r="L114">
        <v>0</v>
      </c>
      <c r="M114" s="5">
        <f t="shared" si="7"/>
        <v>5.6</v>
      </c>
      <c r="P114" s="9"/>
    </row>
    <row r="115" spans="1:16" ht="12.75">
      <c r="A115" s="1">
        <v>1434</v>
      </c>
      <c r="B115" s="3">
        <v>7.198</v>
      </c>
      <c r="C115" s="3">
        <v>6.479</v>
      </c>
      <c r="D115" s="3"/>
      <c r="F115">
        <v>4</v>
      </c>
      <c r="G115" s="9">
        <v>3</v>
      </c>
      <c r="H115" s="9">
        <v>10</v>
      </c>
      <c r="I115" s="5">
        <f t="shared" si="8"/>
        <v>4.191666666666667</v>
      </c>
      <c r="J115">
        <v>5</v>
      </c>
      <c r="K115">
        <v>5</v>
      </c>
      <c r="L115">
        <v>4</v>
      </c>
      <c r="M115" s="5">
        <f t="shared" si="7"/>
        <v>5.266666666666667</v>
      </c>
      <c r="P115" s="9"/>
    </row>
    <row r="116" spans="1:16" ht="12.75">
      <c r="A116" s="1">
        <v>1435</v>
      </c>
      <c r="B116" s="3"/>
      <c r="C116" s="3"/>
      <c r="D116" s="3"/>
      <c r="G116" s="9"/>
      <c r="H116" s="9"/>
      <c r="I116" s="5">
        <f t="shared" si="8"/>
        <v>0</v>
      </c>
      <c r="M116" s="5">
        <f t="shared" si="7"/>
        <v>0</v>
      </c>
      <c r="P116" s="9"/>
    </row>
    <row r="117" spans="1:16" ht="12.75">
      <c r="A117" s="1">
        <v>1436</v>
      </c>
      <c r="B117" s="3"/>
      <c r="C117" s="3">
        <v>6.275</v>
      </c>
      <c r="D117" s="3"/>
      <c r="F117">
        <v>4</v>
      </c>
      <c r="G117" s="9">
        <v>6</v>
      </c>
      <c r="H117" s="9">
        <v>0</v>
      </c>
      <c r="I117" s="5">
        <f t="shared" si="8"/>
        <v>4.3</v>
      </c>
      <c r="J117">
        <v>5</v>
      </c>
      <c r="K117">
        <v>7</v>
      </c>
      <c r="L117">
        <v>6</v>
      </c>
      <c r="M117" s="5">
        <f t="shared" si="7"/>
        <v>5.375</v>
      </c>
      <c r="P117" s="9"/>
    </row>
    <row r="118" spans="1:16" ht="12.75">
      <c r="A118" s="1">
        <v>1437</v>
      </c>
      <c r="B118" s="3">
        <v>7</v>
      </c>
      <c r="C118" s="3">
        <v>6.675</v>
      </c>
      <c r="D118" s="3"/>
      <c r="F118">
        <v>4</v>
      </c>
      <c r="G118" s="9">
        <v>12</v>
      </c>
      <c r="H118" s="9">
        <v>5</v>
      </c>
      <c r="I118" s="5">
        <f t="shared" si="8"/>
        <v>4.620833333333333</v>
      </c>
      <c r="J118">
        <v>5</v>
      </c>
      <c r="K118">
        <v>12</v>
      </c>
      <c r="L118">
        <v>0</v>
      </c>
      <c r="M118" s="5">
        <f t="shared" si="7"/>
        <v>5.6</v>
      </c>
      <c r="P118" s="9"/>
    </row>
    <row r="119" spans="1:16" ht="12.75">
      <c r="A119" s="1">
        <v>1438</v>
      </c>
      <c r="B119" s="3">
        <v>7.842</v>
      </c>
      <c r="C119" s="3">
        <v>6.904</v>
      </c>
      <c r="D119" s="3"/>
      <c r="F119">
        <v>4</v>
      </c>
      <c r="G119" s="9">
        <v>12</v>
      </c>
      <c r="H119" s="9">
        <v>5</v>
      </c>
      <c r="I119" s="5">
        <f t="shared" si="8"/>
        <v>4.620833333333333</v>
      </c>
      <c r="J119">
        <v>5</v>
      </c>
      <c r="K119">
        <v>9</v>
      </c>
      <c r="L119">
        <v>10</v>
      </c>
      <c r="M119" s="5">
        <f aca="true" t="shared" si="9" ref="M119:M150">J119+(K119/20)+(L119/240)</f>
        <v>5.491666666666667</v>
      </c>
      <c r="P119" s="9"/>
    </row>
    <row r="120" spans="1:16" ht="12.75">
      <c r="A120" s="1">
        <v>1439</v>
      </c>
      <c r="B120" s="3">
        <v>7</v>
      </c>
      <c r="C120" s="3">
        <v>6.908</v>
      </c>
      <c r="D120" s="3"/>
      <c r="F120">
        <v>4</v>
      </c>
      <c r="G120" s="9">
        <v>12</v>
      </c>
      <c r="H120" s="9">
        <v>5</v>
      </c>
      <c r="I120" s="5">
        <f t="shared" si="8"/>
        <v>4.620833333333333</v>
      </c>
      <c r="J120">
        <v>5</v>
      </c>
      <c r="K120">
        <v>12</v>
      </c>
      <c r="L120">
        <v>0</v>
      </c>
      <c r="M120" s="5">
        <f t="shared" si="9"/>
        <v>5.6</v>
      </c>
      <c r="P120" s="9"/>
    </row>
    <row r="121" spans="1:16" ht="12.75">
      <c r="A121" s="1">
        <v>1440</v>
      </c>
      <c r="B121" s="3">
        <v>7</v>
      </c>
      <c r="C121">
        <v>7.058</v>
      </c>
      <c r="D121" s="3"/>
      <c r="F121">
        <v>4</v>
      </c>
      <c r="G121" s="9">
        <v>12</v>
      </c>
      <c r="H121" s="9">
        <v>5</v>
      </c>
      <c r="I121" s="5">
        <f t="shared" si="8"/>
        <v>4.620833333333333</v>
      </c>
      <c r="J121">
        <v>5</v>
      </c>
      <c r="K121">
        <v>12</v>
      </c>
      <c r="L121">
        <v>0</v>
      </c>
      <c r="M121" s="5">
        <f t="shared" si="9"/>
        <v>5.6</v>
      </c>
      <c r="P121" s="9"/>
    </row>
    <row r="122" spans="1:16" ht="12.75">
      <c r="A122" s="1">
        <v>1441</v>
      </c>
      <c r="B122" s="3"/>
      <c r="C122" s="3">
        <v>6.858</v>
      </c>
      <c r="D122" s="3"/>
      <c r="F122">
        <v>4</v>
      </c>
      <c r="G122" s="9">
        <v>12</v>
      </c>
      <c r="H122" s="9">
        <v>5</v>
      </c>
      <c r="I122" s="5">
        <f t="shared" si="8"/>
        <v>4.620833333333333</v>
      </c>
      <c r="J122">
        <v>5</v>
      </c>
      <c r="K122">
        <v>12</v>
      </c>
      <c r="L122">
        <v>0</v>
      </c>
      <c r="M122" s="5">
        <f t="shared" si="9"/>
        <v>5.6</v>
      </c>
      <c r="P122" s="9"/>
    </row>
    <row r="123" spans="1:16" ht="12.75">
      <c r="A123" s="1">
        <v>1442</v>
      </c>
      <c r="B123" s="3"/>
      <c r="C123" s="3">
        <v>6.938</v>
      </c>
      <c r="D123" s="3"/>
      <c r="F123">
        <v>4</v>
      </c>
      <c r="G123" s="9">
        <v>12</v>
      </c>
      <c r="H123" s="9">
        <v>5</v>
      </c>
      <c r="I123" s="5">
        <f t="shared" si="8"/>
        <v>4.620833333333333</v>
      </c>
      <c r="J123">
        <v>5</v>
      </c>
      <c r="K123">
        <v>16</v>
      </c>
      <c r="L123">
        <v>1</v>
      </c>
      <c r="M123" s="5">
        <f t="shared" si="9"/>
        <v>5.804166666666666</v>
      </c>
      <c r="P123" s="9"/>
    </row>
    <row r="124" spans="1:16" ht="12.75">
      <c r="A124" s="1">
        <v>1443</v>
      </c>
      <c r="B124" s="3">
        <v>8.138</v>
      </c>
      <c r="C124" s="3">
        <v>7.058</v>
      </c>
      <c r="D124" s="3"/>
      <c r="F124">
        <v>4</v>
      </c>
      <c r="G124" s="9">
        <v>12</v>
      </c>
      <c r="H124" s="9">
        <v>5</v>
      </c>
      <c r="I124" s="5">
        <f t="shared" si="8"/>
        <v>4.620833333333333</v>
      </c>
      <c r="J124">
        <v>5</v>
      </c>
      <c r="K124">
        <v>12</v>
      </c>
      <c r="L124">
        <v>0</v>
      </c>
      <c r="M124" s="5">
        <f t="shared" si="9"/>
        <v>5.6</v>
      </c>
      <c r="P124" s="9"/>
    </row>
    <row r="125" spans="1:16" ht="12.75">
      <c r="A125" s="1">
        <v>1444</v>
      </c>
      <c r="B125" s="3">
        <v>8.158</v>
      </c>
      <c r="C125" s="3">
        <v>6.975</v>
      </c>
      <c r="D125" s="3"/>
      <c r="F125">
        <v>4</v>
      </c>
      <c r="G125" s="9">
        <v>12</v>
      </c>
      <c r="H125" s="9">
        <v>5</v>
      </c>
      <c r="I125" s="5">
        <f aca="true" t="shared" si="10" ref="I125:I156">F125+(G125/20)+(H125/240)</f>
        <v>4.620833333333333</v>
      </c>
      <c r="J125">
        <v>5</v>
      </c>
      <c r="K125">
        <v>12</v>
      </c>
      <c r="L125">
        <v>0</v>
      </c>
      <c r="M125" s="5">
        <f t="shared" si="9"/>
        <v>5.6</v>
      </c>
      <c r="P125" s="9"/>
    </row>
    <row r="126" spans="1:16" ht="12.75">
      <c r="A126" s="1">
        <v>1445</v>
      </c>
      <c r="B126" s="3">
        <v>8.608</v>
      </c>
      <c r="C126" s="3">
        <v>7.133</v>
      </c>
      <c r="D126" s="3"/>
      <c r="F126">
        <v>4</v>
      </c>
      <c r="G126" s="9">
        <v>12</v>
      </c>
      <c r="H126" s="9">
        <v>5</v>
      </c>
      <c r="I126" s="5">
        <f t="shared" si="10"/>
        <v>4.620833333333333</v>
      </c>
      <c r="J126">
        <v>5</v>
      </c>
      <c r="K126">
        <v>14</v>
      </c>
      <c r="L126">
        <v>0</v>
      </c>
      <c r="M126" s="5">
        <f t="shared" si="9"/>
        <v>5.7</v>
      </c>
      <c r="P126" s="9"/>
    </row>
    <row r="127" spans="1:16" ht="12.75">
      <c r="A127" s="1">
        <v>1446</v>
      </c>
      <c r="B127" s="3"/>
      <c r="C127" s="3">
        <v>7</v>
      </c>
      <c r="D127" s="3"/>
      <c r="F127">
        <v>4</v>
      </c>
      <c r="G127" s="9">
        <v>12</v>
      </c>
      <c r="H127" s="9">
        <v>5</v>
      </c>
      <c r="I127" s="5">
        <f t="shared" si="10"/>
        <v>4.620833333333333</v>
      </c>
      <c r="J127">
        <v>5</v>
      </c>
      <c r="K127">
        <v>14</v>
      </c>
      <c r="L127">
        <v>0</v>
      </c>
      <c r="M127" s="5">
        <f t="shared" si="9"/>
        <v>5.7</v>
      </c>
      <c r="P127" s="9"/>
    </row>
    <row r="128" spans="1:16" ht="12.75">
      <c r="A128" s="1">
        <v>1447</v>
      </c>
      <c r="B128" s="3">
        <v>7.4</v>
      </c>
      <c r="C128" s="3">
        <v>7.058</v>
      </c>
      <c r="D128" s="3"/>
      <c r="F128">
        <v>4</v>
      </c>
      <c r="G128" s="9">
        <v>12</v>
      </c>
      <c r="H128" s="9">
        <v>5</v>
      </c>
      <c r="I128" s="5">
        <f t="shared" si="10"/>
        <v>4.620833333333333</v>
      </c>
      <c r="J128">
        <v>5</v>
      </c>
      <c r="K128">
        <v>14</v>
      </c>
      <c r="L128">
        <v>0</v>
      </c>
      <c r="M128" s="5">
        <f t="shared" si="9"/>
        <v>5.7</v>
      </c>
      <c r="P128" s="9"/>
    </row>
    <row r="129" spans="1:16" ht="12.75">
      <c r="A129" s="1">
        <v>1448</v>
      </c>
      <c r="B129" s="3">
        <v>7.879</v>
      </c>
      <c r="C129" s="3">
        <v>6.558</v>
      </c>
      <c r="D129" s="3"/>
      <c r="F129">
        <v>4</v>
      </c>
      <c r="G129" s="9">
        <v>12</v>
      </c>
      <c r="H129" s="9">
        <v>5</v>
      </c>
      <c r="I129" s="5">
        <f t="shared" si="10"/>
        <v>4.620833333333333</v>
      </c>
      <c r="J129">
        <v>5</v>
      </c>
      <c r="K129">
        <v>14</v>
      </c>
      <c r="L129">
        <v>0</v>
      </c>
      <c r="M129" s="5">
        <f t="shared" si="9"/>
        <v>5.7</v>
      </c>
      <c r="P129" s="9"/>
    </row>
    <row r="130" spans="1:16" ht="12.75">
      <c r="A130" s="1">
        <v>1449</v>
      </c>
      <c r="B130" s="3">
        <v>7.813</v>
      </c>
      <c r="C130" s="3">
        <v>6.308</v>
      </c>
      <c r="D130" s="3"/>
      <c r="F130">
        <v>4</v>
      </c>
      <c r="G130" s="9">
        <v>12</v>
      </c>
      <c r="H130" s="9">
        <v>5</v>
      </c>
      <c r="I130" s="5">
        <f t="shared" si="10"/>
        <v>4.620833333333333</v>
      </c>
      <c r="J130">
        <v>5</v>
      </c>
      <c r="K130">
        <v>14</v>
      </c>
      <c r="L130">
        <v>0</v>
      </c>
      <c r="M130" s="5">
        <f t="shared" si="9"/>
        <v>5.7</v>
      </c>
      <c r="P130" s="9"/>
    </row>
    <row r="131" spans="1:16" ht="12.75">
      <c r="A131" s="1">
        <v>1450</v>
      </c>
      <c r="B131" s="3">
        <v>7.5</v>
      </c>
      <c r="C131" s="3">
        <v>6.888</v>
      </c>
      <c r="D131" s="3"/>
      <c r="F131">
        <v>4</v>
      </c>
      <c r="G131" s="9">
        <v>12</v>
      </c>
      <c r="H131" s="9">
        <v>5</v>
      </c>
      <c r="I131" s="5">
        <f t="shared" si="10"/>
        <v>4.620833333333333</v>
      </c>
      <c r="J131">
        <v>5</v>
      </c>
      <c r="K131">
        <v>14</v>
      </c>
      <c r="L131">
        <v>0</v>
      </c>
      <c r="M131" s="5">
        <f t="shared" si="9"/>
        <v>5.7</v>
      </c>
      <c r="P131" s="9"/>
    </row>
    <row r="132" spans="1:16" ht="12.75">
      <c r="A132" s="1">
        <v>1451</v>
      </c>
      <c r="B132" s="3">
        <v>7.8</v>
      </c>
      <c r="C132" s="3">
        <v>6.258</v>
      </c>
      <c r="D132" s="3"/>
      <c r="F132">
        <v>4</v>
      </c>
      <c r="G132" s="9">
        <v>12</v>
      </c>
      <c r="H132" s="9">
        <v>5</v>
      </c>
      <c r="I132" s="5">
        <f t="shared" si="10"/>
        <v>4.620833333333333</v>
      </c>
      <c r="J132">
        <v>5</v>
      </c>
      <c r="K132">
        <v>14</v>
      </c>
      <c r="L132">
        <v>0</v>
      </c>
      <c r="M132" s="5">
        <f t="shared" si="9"/>
        <v>5.7</v>
      </c>
      <c r="P132" s="9"/>
    </row>
    <row r="133" spans="1:16" ht="12.75">
      <c r="A133" s="1">
        <v>1452</v>
      </c>
      <c r="B133" s="3">
        <v>6.5</v>
      </c>
      <c r="C133" s="3">
        <v>6.758</v>
      </c>
      <c r="D133" s="3"/>
      <c r="F133">
        <v>4</v>
      </c>
      <c r="G133" s="9">
        <v>12</v>
      </c>
      <c r="H133" s="9">
        <v>5</v>
      </c>
      <c r="I133" s="5">
        <f t="shared" si="10"/>
        <v>4.620833333333333</v>
      </c>
      <c r="J133">
        <v>5</v>
      </c>
      <c r="K133">
        <v>14</v>
      </c>
      <c r="L133">
        <v>0</v>
      </c>
      <c r="M133" s="5">
        <f t="shared" si="9"/>
        <v>5.7</v>
      </c>
      <c r="P133" s="9"/>
    </row>
    <row r="134" spans="1:16" ht="12.75">
      <c r="A134" s="1">
        <v>1453</v>
      </c>
      <c r="B134" s="3">
        <v>6</v>
      </c>
      <c r="C134" s="3">
        <v>5.863</v>
      </c>
      <c r="D134" s="3"/>
      <c r="F134">
        <v>4</v>
      </c>
      <c r="G134" s="9">
        <v>12</v>
      </c>
      <c r="H134" s="9">
        <v>5</v>
      </c>
      <c r="I134" s="5">
        <f t="shared" si="10"/>
        <v>4.620833333333333</v>
      </c>
      <c r="J134">
        <v>5</v>
      </c>
      <c r="K134">
        <v>7</v>
      </c>
      <c r="L134">
        <v>6</v>
      </c>
      <c r="M134" s="5">
        <f t="shared" si="9"/>
        <v>5.375</v>
      </c>
      <c r="P134" s="9"/>
    </row>
    <row r="135" spans="1:16" ht="12.75">
      <c r="A135" s="1">
        <v>1454</v>
      </c>
      <c r="B135" s="3"/>
      <c r="C135" s="3">
        <v>5.821</v>
      </c>
      <c r="D135" s="3"/>
      <c r="F135">
        <v>4</v>
      </c>
      <c r="G135" s="9">
        <v>12</v>
      </c>
      <c r="H135" s="9">
        <v>5</v>
      </c>
      <c r="I135" s="5">
        <f t="shared" si="10"/>
        <v>4.620833333333333</v>
      </c>
      <c r="J135">
        <v>5</v>
      </c>
      <c r="K135">
        <v>14</v>
      </c>
      <c r="L135">
        <v>0</v>
      </c>
      <c r="M135" s="5">
        <f t="shared" si="9"/>
        <v>5.7</v>
      </c>
      <c r="P135" s="9"/>
    </row>
    <row r="136" spans="1:16" ht="12.75">
      <c r="A136" s="1">
        <v>1455</v>
      </c>
      <c r="B136" s="3">
        <v>7.227</v>
      </c>
      <c r="C136" s="3">
        <v>7.05</v>
      </c>
      <c r="D136" s="3"/>
      <c r="F136">
        <v>4</v>
      </c>
      <c r="G136" s="9">
        <v>12</v>
      </c>
      <c r="H136" s="9">
        <v>5</v>
      </c>
      <c r="I136" s="5">
        <f t="shared" si="10"/>
        <v>4.620833333333333</v>
      </c>
      <c r="J136">
        <v>5</v>
      </c>
      <c r="K136">
        <v>14</v>
      </c>
      <c r="L136">
        <v>0</v>
      </c>
      <c r="M136" s="5">
        <f t="shared" si="9"/>
        <v>5.7</v>
      </c>
      <c r="P136" s="9"/>
    </row>
    <row r="137" spans="1:16" ht="12.75">
      <c r="A137" s="1">
        <v>1456</v>
      </c>
      <c r="B137" s="3">
        <v>7.283</v>
      </c>
      <c r="C137" s="3">
        <v>6.767</v>
      </c>
      <c r="D137" s="3"/>
      <c r="F137">
        <v>4</v>
      </c>
      <c r="G137" s="9">
        <v>12</v>
      </c>
      <c r="H137" s="9">
        <v>5</v>
      </c>
      <c r="I137" s="5">
        <f t="shared" si="10"/>
        <v>4.620833333333333</v>
      </c>
      <c r="J137">
        <v>5</v>
      </c>
      <c r="K137">
        <v>14</v>
      </c>
      <c r="L137">
        <v>0</v>
      </c>
      <c r="M137" s="5">
        <f t="shared" si="9"/>
        <v>5.7</v>
      </c>
      <c r="P137" s="9"/>
    </row>
    <row r="138" spans="1:16" ht="12.75">
      <c r="A138" s="1">
        <v>1457</v>
      </c>
      <c r="B138" s="3">
        <v>8</v>
      </c>
      <c r="C138" s="3">
        <v>6.025</v>
      </c>
      <c r="D138" s="3"/>
      <c r="F138">
        <v>4</v>
      </c>
      <c r="G138" s="9">
        <v>12</v>
      </c>
      <c r="H138" s="9">
        <v>5</v>
      </c>
      <c r="I138" s="5">
        <f t="shared" si="10"/>
        <v>4.620833333333333</v>
      </c>
      <c r="J138">
        <v>5</v>
      </c>
      <c r="K138">
        <v>14</v>
      </c>
      <c r="L138">
        <v>0</v>
      </c>
      <c r="M138" s="5">
        <f t="shared" si="9"/>
        <v>5.7</v>
      </c>
      <c r="P138" s="9"/>
    </row>
    <row r="139" spans="1:16" ht="12.75">
      <c r="A139" s="1">
        <v>1458</v>
      </c>
      <c r="B139" s="3">
        <v>8</v>
      </c>
      <c r="C139" s="3">
        <v>7.867</v>
      </c>
      <c r="D139" s="3"/>
      <c r="F139">
        <v>4</v>
      </c>
      <c r="G139" s="9">
        <v>12</v>
      </c>
      <c r="H139" s="9">
        <v>5</v>
      </c>
      <c r="I139" s="5">
        <f t="shared" si="10"/>
        <v>4.620833333333333</v>
      </c>
      <c r="J139">
        <v>5</v>
      </c>
      <c r="K139">
        <v>7</v>
      </c>
      <c r="L139">
        <v>6</v>
      </c>
      <c r="M139" s="5">
        <f t="shared" si="9"/>
        <v>5.375</v>
      </c>
      <c r="P139" s="9"/>
    </row>
    <row r="140" spans="1:16" ht="12.75">
      <c r="A140" s="1">
        <v>1459</v>
      </c>
      <c r="B140" s="3">
        <v>8</v>
      </c>
      <c r="C140" s="3">
        <v>7.9</v>
      </c>
      <c r="D140" s="3"/>
      <c r="F140">
        <v>4</v>
      </c>
      <c r="G140" s="9">
        <v>10</v>
      </c>
      <c r="H140" s="9">
        <v>3</v>
      </c>
      <c r="I140" s="5">
        <f t="shared" si="10"/>
        <v>4.5125</v>
      </c>
      <c r="J140">
        <v>5</v>
      </c>
      <c r="K140">
        <v>16</v>
      </c>
      <c r="L140">
        <v>1</v>
      </c>
      <c r="M140" s="5">
        <f t="shared" si="9"/>
        <v>5.804166666666666</v>
      </c>
      <c r="P140" s="9"/>
    </row>
    <row r="141" spans="1:16" ht="12.75">
      <c r="A141" s="1">
        <v>1460</v>
      </c>
      <c r="B141" s="3">
        <v>8</v>
      </c>
      <c r="C141" s="3">
        <v>7.367</v>
      </c>
      <c r="D141" s="3"/>
      <c r="F141">
        <v>4</v>
      </c>
      <c r="G141" s="9">
        <v>6</v>
      </c>
      <c r="H141" s="9">
        <v>0</v>
      </c>
      <c r="I141" s="5">
        <f t="shared" si="10"/>
        <v>4.3</v>
      </c>
      <c r="J141">
        <v>5</v>
      </c>
      <c r="K141">
        <v>14</v>
      </c>
      <c r="L141">
        <v>0</v>
      </c>
      <c r="M141" s="5">
        <f t="shared" si="9"/>
        <v>5.7</v>
      </c>
      <c r="P141" s="9"/>
    </row>
    <row r="142" spans="1:16" ht="12.75">
      <c r="A142" s="1">
        <v>1461</v>
      </c>
      <c r="B142" s="3">
        <v>8</v>
      </c>
      <c r="C142" s="3">
        <v>7.317</v>
      </c>
      <c r="D142" s="3"/>
      <c r="F142">
        <v>4</v>
      </c>
      <c r="G142" s="9">
        <v>0</v>
      </c>
      <c r="H142" s="9">
        <v>0</v>
      </c>
      <c r="I142" s="5">
        <f t="shared" si="10"/>
        <v>4</v>
      </c>
      <c r="J142">
        <v>5</v>
      </c>
      <c r="K142">
        <v>7</v>
      </c>
      <c r="L142">
        <v>7</v>
      </c>
      <c r="M142" s="5">
        <f t="shared" si="9"/>
        <v>5.379166666666666</v>
      </c>
      <c r="P142" s="9"/>
    </row>
    <row r="143" spans="1:16" ht="12.75">
      <c r="A143" s="1">
        <v>1462</v>
      </c>
      <c r="B143" s="3"/>
      <c r="C143" s="3"/>
      <c r="D143" s="3"/>
      <c r="G143" s="9"/>
      <c r="H143" s="9"/>
      <c r="I143" s="5">
        <f t="shared" si="10"/>
        <v>0</v>
      </c>
      <c r="M143" s="5">
        <f t="shared" si="9"/>
        <v>0</v>
      </c>
      <c r="P143" s="9"/>
    </row>
    <row r="144" spans="1:16" ht="12.75">
      <c r="A144" s="1">
        <v>1463</v>
      </c>
      <c r="B144" s="3"/>
      <c r="C144" s="3"/>
      <c r="D144" s="3"/>
      <c r="G144" s="9"/>
      <c r="H144" s="9"/>
      <c r="I144" s="5">
        <f t="shared" si="10"/>
        <v>0</v>
      </c>
      <c r="M144" s="5">
        <f t="shared" si="9"/>
        <v>0</v>
      </c>
      <c r="P144" s="9"/>
    </row>
    <row r="145" spans="1:16" ht="12.75">
      <c r="A145" s="1">
        <v>1464</v>
      </c>
      <c r="B145" s="3">
        <v>8</v>
      </c>
      <c r="C145" s="3">
        <v>8.167</v>
      </c>
      <c r="D145" s="3"/>
      <c r="F145">
        <v>4</v>
      </c>
      <c r="G145" s="9">
        <v>4</v>
      </c>
      <c r="H145" s="9">
        <v>0</v>
      </c>
      <c r="I145" s="5">
        <f t="shared" si="10"/>
        <v>4.2</v>
      </c>
      <c r="J145">
        <v>5</v>
      </c>
      <c r="K145">
        <v>3</v>
      </c>
      <c r="L145">
        <v>0</v>
      </c>
      <c r="M145" s="5">
        <f t="shared" si="9"/>
        <v>5.15</v>
      </c>
      <c r="P145" s="9"/>
    </row>
    <row r="146" spans="1:16" ht="12.75">
      <c r="A146" s="1">
        <v>1465</v>
      </c>
      <c r="B146" s="3"/>
      <c r="C146" s="3"/>
      <c r="D146" s="3"/>
      <c r="I146" s="5">
        <f t="shared" si="10"/>
        <v>0</v>
      </c>
      <c r="M146" s="5">
        <f t="shared" si="9"/>
        <v>0</v>
      </c>
      <c r="P146" s="9"/>
    </row>
    <row r="147" spans="1:16" ht="12.75">
      <c r="A147" s="1">
        <v>1466</v>
      </c>
      <c r="B147" s="3">
        <v>8</v>
      </c>
      <c r="C147" s="3">
        <v>8.75</v>
      </c>
      <c r="D147" s="3"/>
      <c r="F147">
        <v>4</v>
      </c>
      <c r="G147" s="9">
        <v>0</v>
      </c>
      <c r="H147" s="9">
        <v>0</v>
      </c>
      <c r="I147" s="5">
        <f t="shared" si="10"/>
        <v>4</v>
      </c>
      <c r="J147">
        <v>4</v>
      </c>
      <c r="K147">
        <v>16</v>
      </c>
      <c r="L147">
        <v>0</v>
      </c>
      <c r="M147" s="5">
        <f t="shared" si="9"/>
        <v>4.8</v>
      </c>
      <c r="P147" s="9"/>
    </row>
    <row r="148" spans="1:16" ht="12.75">
      <c r="A148" s="1">
        <v>1467</v>
      </c>
      <c r="B148" s="3">
        <v>8</v>
      </c>
      <c r="C148" s="3">
        <v>8.8</v>
      </c>
      <c r="D148" s="3"/>
      <c r="F148">
        <v>3</v>
      </c>
      <c r="G148" s="9">
        <v>14</v>
      </c>
      <c r="H148" s="9">
        <v>0</v>
      </c>
      <c r="I148" s="5">
        <f t="shared" si="10"/>
        <v>3.7</v>
      </c>
      <c r="J148">
        <v>4</v>
      </c>
      <c r="K148">
        <v>16</v>
      </c>
      <c r="L148">
        <v>0</v>
      </c>
      <c r="M148" s="5">
        <f t="shared" si="9"/>
        <v>4.8</v>
      </c>
      <c r="P148" s="9"/>
    </row>
    <row r="149" spans="1:16" ht="12.75">
      <c r="A149" s="1">
        <v>1468</v>
      </c>
      <c r="B149" s="3">
        <v>8.25</v>
      </c>
      <c r="C149" s="3">
        <v>8.425</v>
      </c>
      <c r="D149" s="3"/>
      <c r="F149">
        <v>4</v>
      </c>
      <c r="G149" s="9">
        <v>0</v>
      </c>
      <c r="H149" s="9">
        <v>0</v>
      </c>
      <c r="I149" s="5">
        <f t="shared" si="10"/>
        <v>4</v>
      </c>
      <c r="J149">
        <v>4</v>
      </c>
      <c r="K149">
        <v>17</v>
      </c>
      <c r="L149">
        <v>0</v>
      </c>
      <c r="M149" s="5">
        <f t="shared" si="9"/>
        <v>4.85</v>
      </c>
      <c r="P149" s="9"/>
    </row>
    <row r="150" spans="1:16" ht="12.75">
      <c r="A150" s="1">
        <v>1469</v>
      </c>
      <c r="B150" s="3">
        <v>8.25</v>
      </c>
      <c r="C150" s="3">
        <v>8.7</v>
      </c>
      <c r="D150" s="3"/>
      <c r="F150">
        <v>4</v>
      </c>
      <c r="G150" s="9">
        <v>0</v>
      </c>
      <c r="H150" s="9">
        <v>0</v>
      </c>
      <c r="I150" s="5">
        <f t="shared" si="10"/>
        <v>4</v>
      </c>
      <c r="J150">
        <v>5</v>
      </c>
      <c r="K150">
        <v>0</v>
      </c>
      <c r="L150">
        <v>0</v>
      </c>
      <c r="M150" s="5">
        <f t="shared" si="9"/>
        <v>5</v>
      </c>
      <c r="P150" s="9"/>
    </row>
    <row r="151" spans="1:16" ht="12.75">
      <c r="A151" s="1">
        <v>1470</v>
      </c>
      <c r="B151" s="3"/>
      <c r="C151" s="3"/>
      <c r="D151" s="3"/>
      <c r="G151" s="9"/>
      <c r="H151" s="9"/>
      <c r="I151" s="5">
        <f t="shared" si="10"/>
        <v>0</v>
      </c>
      <c r="J151">
        <v>5</v>
      </c>
      <c r="K151">
        <v>0</v>
      </c>
      <c r="L151">
        <v>0</v>
      </c>
      <c r="M151" s="5">
        <f aca="true" t="shared" si="11" ref="M151:M182">J151+(K151/20)+(L151/240)</f>
        <v>5</v>
      </c>
      <c r="P151" s="9"/>
    </row>
    <row r="152" spans="1:16" ht="12.75">
      <c r="A152" s="1">
        <v>1471</v>
      </c>
      <c r="B152" s="3">
        <v>8.625</v>
      </c>
      <c r="C152" s="3">
        <v>7.475</v>
      </c>
      <c r="D152" s="3"/>
      <c r="F152">
        <v>4</v>
      </c>
      <c r="G152" s="9">
        <v>1</v>
      </c>
      <c r="H152" s="9">
        <v>0</v>
      </c>
      <c r="I152" s="5">
        <f t="shared" si="10"/>
        <v>4.05</v>
      </c>
      <c r="J152">
        <v>5</v>
      </c>
      <c r="K152">
        <v>0</v>
      </c>
      <c r="L152">
        <v>0</v>
      </c>
      <c r="M152" s="5">
        <f t="shared" si="11"/>
        <v>5</v>
      </c>
      <c r="P152" s="9"/>
    </row>
    <row r="153" spans="1:16" ht="12.75">
      <c r="A153" s="1">
        <v>1472</v>
      </c>
      <c r="B153" s="3">
        <v>8.75</v>
      </c>
      <c r="C153" s="3">
        <v>7.45</v>
      </c>
      <c r="D153" s="3"/>
      <c r="F153">
        <v>4</v>
      </c>
      <c r="G153" s="9">
        <v>2</v>
      </c>
      <c r="H153" s="9">
        <v>0</v>
      </c>
      <c r="I153" s="5">
        <f t="shared" si="10"/>
        <v>4.1</v>
      </c>
      <c r="J153">
        <v>5</v>
      </c>
      <c r="K153">
        <v>0</v>
      </c>
      <c r="L153">
        <v>0</v>
      </c>
      <c r="M153" s="5">
        <f t="shared" si="11"/>
        <v>5</v>
      </c>
      <c r="P153" s="9"/>
    </row>
    <row r="154" spans="1:16" ht="12.75">
      <c r="A154" s="1">
        <v>1473</v>
      </c>
      <c r="B154" s="3"/>
      <c r="C154" s="5">
        <v>7.95</v>
      </c>
      <c r="D154" s="3"/>
      <c r="F154">
        <v>4</v>
      </c>
      <c r="G154" s="9">
        <v>11</v>
      </c>
      <c r="H154" s="9">
        <v>0</v>
      </c>
      <c r="I154" s="5">
        <f t="shared" si="10"/>
        <v>4.55</v>
      </c>
      <c r="J154">
        <v>5</v>
      </c>
      <c r="K154">
        <v>14</v>
      </c>
      <c r="L154">
        <v>0</v>
      </c>
      <c r="M154" s="5">
        <f t="shared" si="11"/>
        <v>5.7</v>
      </c>
      <c r="P154" s="9"/>
    </row>
    <row r="155" spans="1:16" ht="12.75">
      <c r="A155" s="1">
        <v>1474</v>
      </c>
      <c r="B155" s="3">
        <v>8.55</v>
      </c>
      <c r="C155" s="3">
        <v>9</v>
      </c>
      <c r="D155" s="3"/>
      <c r="F155">
        <v>4</v>
      </c>
      <c r="G155" s="9">
        <v>7</v>
      </c>
      <c r="H155" s="9">
        <v>0</v>
      </c>
      <c r="I155" s="5">
        <f t="shared" si="10"/>
        <v>4.35</v>
      </c>
      <c r="J155">
        <v>5</v>
      </c>
      <c r="K155">
        <v>16</v>
      </c>
      <c r="L155">
        <v>0</v>
      </c>
      <c r="M155" s="5">
        <f t="shared" si="11"/>
        <v>5.8</v>
      </c>
      <c r="P155" s="9"/>
    </row>
    <row r="156" spans="1:16" ht="12.75">
      <c r="A156" s="1">
        <v>1475</v>
      </c>
      <c r="B156" s="3">
        <v>8.875</v>
      </c>
      <c r="C156" s="3">
        <v>9.05</v>
      </c>
      <c r="D156" s="3"/>
      <c r="F156">
        <v>4</v>
      </c>
      <c r="G156" s="9">
        <v>7</v>
      </c>
      <c r="H156" s="9">
        <v>0</v>
      </c>
      <c r="I156" s="5">
        <f t="shared" si="10"/>
        <v>4.35</v>
      </c>
      <c r="J156">
        <v>6</v>
      </c>
      <c r="K156">
        <v>2</v>
      </c>
      <c r="L156">
        <v>0</v>
      </c>
      <c r="M156" s="5">
        <f t="shared" si="11"/>
        <v>6.1</v>
      </c>
      <c r="P156" s="9"/>
    </row>
    <row r="157" spans="1:16" ht="12.75">
      <c r="A157" s="1">
        <v>1476</v>
      </c>
      <c r="B157" s="3"/>
      <c r="C157" s="3">
        <v>8.25</v>
      </c>
      <c r="D157" s="3"/>
      <c r="F157">
        <v>4</v>
      </c>
      <c r="G157" s="9">
        <v>4</v>
      </c>
      <c r="H157" s="9">
        <v>0</v>
      </c>
      <c r="I157" s="5">
        <f aca="true" t="shared" si="12" ref="I157:I188">F157+(G157/20)+(H157/240)</f>
        <v>4.2</v>
      </c>
      <c r="J157">
        <v>6</v>
      </c>
      <c r="K157">
        <v>6</v>
      </c>
      <c r="L157">
        <v>0</v>
      </c>
      <c r="M157" s="5">
        <f t="shared" si="11"/>
        <v>6.3</v>
      </c>
      <c r="P157" s="9"/>
    </row>
    <row r="158" spans="1:16" ht="12.75">
      <c r="A158" s="1">
        <v>1477</v>
      </c>
      <c r="B158" s="3"/>
      <c r="C158" s="3">
        <v>8.675</v>
      </c>
      <c r="D158" s="3"/>
      <c r="F158">
        <v>4</v>
      </c>
      <c r="G158" s="9">
        <v>4</v>
      </c>
      <c r="H158" s="9">
        <v>0</v>
      </c>
      <c r="I158" s="5">
        <f t="shared" si="12"/>
        <v>4.2</v>
      </c>
      <c r="J158">
        <v>6</v>
      </c>
      <c r="K158">
        <v>4</v>
      </c>
      <c r="L158">
        <v>0</v>
      </c>
      <c r="M158" s="5">
        <f t="shared" si="11"/>
        <v>6.2</v>
      </c>
      <c r="P158" s="9"/>
    </row>
    <row r="159" spans="1:16" ht="12.75">
      <c r="A159" s="1">
        <v>1478</v>
      </c>
      <c r="B159" s="3">
        <v>8.875</v>
      </c>
      <c r="C159" s="3">
        <v>9</v>
      </c>
      <c r="D159" s="3"/>
      <c r="F159">
        <v>4</v>
      </c>
      <c r="G159" s="9">
        <v>2</v>
      </c>
      <c r="H159" s="9">
        <v>0</v>
      </c>
      <c r="I159" s="5">
        <f t="shared" si="12"/>
        <v>4.1</v>
      </c>
      <c r="J159">
        <v>6</v>
      </c>
      <c r="K159">
        <v>6</v>
      </c>
      <c r="L159">
        <v>0</v>
      </c>
      <c r="M159" s="5">
        <f t="shared" si="11"/>
        <v>6.3</v>
      </c>
      <c r="P159" s="9"/>
    </row>
    <row r="160" spans="1:16" ht="12.75">
      <c r="A160" s="1">
        <v>1479</v>
      </c>
      <c r="B160" s="3"/>
      <c r="C160" s="3"/>
      <c r="D160" s="3"/>
      <c r="G160" s="9"/>
      <c r="H160" s="9"/>
      <c r="I160" s="5">
        <f t="shared" si="12"/>
        <v>0</v>
      </c>
      <c r="M160" s="5">
        <f t="shared" si="11"/>
        <v>0</v>
      </c>
      <c r="P160" s="9"/>
    </row>
    <row r="161" spans="1:16" ht="12.75">
      <c r="A161" s="1">
        <v>1480</v>
      </c>
      <c r="B161" s="3">
        <v>9.5</v>
      </c>
      <c r="C161" s="3">
        <v>9.25</v>
      </c>
      <c r="D161" s="3"/>
      <c r="F161">
        <v>5</v>
      </c>
      <c r="G161" s="9">
        <v>10</v>
      </c>
      <c r="H161" s="9">
        <v>0</v>
      </c>
      <c r="I161" s="5">
        <f t="shared" si="12"/>
        <v>5.5</v>
      </c>
      <c r="J161">
        <v>7</v>
      </c>
      <c r="K161">
        <v>15</v>
      </c>
      <c r="L161">
        <v>0</v>
      </c>
      <c r="M161" s="5">
        <f t="shared" si="11"/>
        <v>7.75</v>
      </c>
      <c r="P161" s="9"/>
    </row>
    <row r="162" spans="1:16" ht="12.75">
      <c r="A162" s="1">
        <v>1481</v>
      </c>
      <c r="B162" s="3">
        <v>9.375</v>
      </c>
      <c r="C162" s="3">
        <v>9.375</v>
      </c>
      <c r="D162" s="3"/>
      <c r="F162">
        <v>4</v>
      </c>
      <c r="G162" s="9">
        <v>0</v>
      </c>
      <c r="H162" s="9">
        <v>0</v>
      </c>
      <c r="I162" s="5">
        <f t="shared" si="12"/>
        <v>4</v>
      </c>
      <c r="J162">
        <v>7</v>
      </c>
      <c r="K162">
        <v>8</v>
      </c>
      <c r="L162">
        <v>0</v>
      </c>
      <c r="M162" s="5">
        <f t="shared" si="11"/>
        <v>7.4</v>
      </c>
      <c r="P162" s="9"/>
    </row>
    <row r="163" spans="1:16" ht="12.75">
      <c r="A163" s="1">
        <v>1482</v>
      </c>
      <c r="B163" s="3">
        <v>10.363</v>
      </c>
      <c r="C163" s="3">
        <v>9.375</v>
      </c>
      <c r="D163" s="3"/>
      <c r="F163">
        <v>4</v>
      </c>
      <c r="G163" s="9">
        <v>8</v>
      </c>
      <c r="H163" s="9">
        <v>0</v>
      </c>
      <c r="I163" s="5">
        <f t="shared" si="12"/>
        <v>4.4</v>
      </c>
      <c r="J163">
        <v>8</v>
      </c>
      <c r="K163">
        <v>5</v>
      </c>
      <c r="L163">
        <v>0</v>
      </c>
      <c r="M163" s="5">
        <f t="shared" si="11"/>
        <v>8.25</v>
      </c>
      <c r="P163" s="9"/>
    </row>
    <row r="164" spans="1:16" ht="12.75">
      <c r="A164" s="1">
        <v>1483</v>
      </c>
      <c r="B164" s="3">
        <v>10.5</v>
      </c>
      <c r="C164" s="3">
        <v>9.625</v>
      </c>
      <c r="D164" s="3"/>
      <c r="F164">
        <v>4</v>
      </c>
      <c r="G164" s="9">
        <v>11</v>
      </c>
      <c r="H164" s="9">
        <v>0</v>
      </c>
      <c r="I164" s="5">
        <f t="shared" si="12"/>
        <v>4.55</v>
      </c>
      <c r="J164">
        <v>8</v>
      </c>
      <c r="K164">
        <v>5</v>
      </c>
      <c r="L164">
        <v>0</v>
      </c>
      <c r="M164" s="5">
        <f t="shared" si="11"/>
        <v>8.25</v>
      </c>
      <c r="P164" s="9"/>
    </row>
    <row r="165" spans="1:16" ht="12.75">
      <c r="A165" s="1">
        <v>1484</v>
      </c>
      <c r="B165" s="3">
        <v>12</v>
      </c>
      <c r="C165" s="3">
        <v>11</v>
      </c>
      <c r="D165" s="3"/>
      <c r="F165">
        <v>4</v>
      </c>
      <c r="G165" s="9">
        <v>11</v>
      </c>
      <c r="H165" s="9">
        <v>0</v>
      </c>
      <c r="I165" s="5">
        <f t="shared" si="12"/>
        <v>4.55</v>
      </c>
      <c r="J165">
        <v>9</v>
      </c>
      <c r="K165">
        <v>4</v>
      </c>
      <c r="L165">
        <v>0</v>
      </c>
      <c r="M165" s="5">
        <f t="shared" si="11"/>
        <v>9.2</v>
      </c>
      <c r="P165" s="9"/>
    </row>
    <row r="166" spans="1:16" ht="12.75">
      <c r="A166" s="1">
        <v>1485</v>
      </c>
      <c r="B166" s="3">
        <v>12.75</v>
      </c>
      <c r="C166" s="3">
        <v>12</v>
      </c>
      <c r="D166" s="3"/>
      <c r="G166" s="9"/>
      <c r="H166" s="9"/>
      <c r="I166" s="5">
        <f t="shared" si="12"/>
        <v>0</v>
      </c>
      <c r="J166">
        <v>9</v>
      </c>
      <c r="K166">
        <v>4</v>
      </c>
      <c r="L166">
        <v>0</v>
      </c>
      <c r="M166" s="5">
        <f t="shared" si="11"/>
        <v>9.2</v>
      </c>
      <c r="P166" s="9"/>
    </row>
    <row r="167" spans="1:16" ht="12.75">
      <c r="A167" s="1">
        <v>1486</v>
      </c>
      <c r="B167" s="3"/>
      <c r="C167" s="3">
        <v>12.75</v>
      </c>
      <c r="D167" s="3"/>
      <c r="F167">
        <v>6</v>
      </c>
      <c r="G167" s="9">
        <v>0</v>
      </c>
      <c r="H167" s="9">
        <v>0</v>
      </c>
      <c r="I167" s="5">
        <f t="shared" si="12"/>
        <v>6</v>
      </c>
      <c r="M167" s="5">
        <f t="shared" si="11"/>
        <v>0</v>
      </c>
      <c r="P167" s="9"/>
    </row>
    <row r="168" spans="1:16" ht="12.75">
      <c r="A168" s="1">
        <v>1487</v>
      </c>
      <c r="B168" s="3">
        <v>14.75</v>
      </c>
      <c r="C168" s="3">
        <v>14.625</v>
      </c>
      <c r="D168" s="3"/>
      <c r="F168">
        <v>6</v>
      </c>
      <c r="G168" s="9">
        <v>0</v>
      </c>
      <c r="H168" s="9">
        <v>0</v>
      </c>
      <c r="I168" s="5">
        <f t="shared" si="12"/>
        <v>6</v>
      </c>
      <c r="J168">
        <v>11</v>
      </c>
      <c r="K168">
        <v>0</v>
      </c>
      <c r="L168">
        <v>0</v>
      </c>
      <c r="M168" s="5">
        <f t="shared" si="11"/>
        <v>11</v>
      </c>
      <c r="P168" s="9"/>
    </row>
    <row r="169" spans="1:16" ht="12.75">
      <c r="A169" s="1">
        <v>1488</v>
      </c>
      <c r="B169" s="3">
        <v>14.5</v>
      </c>
      <c r="C169" s="3">
        <v>14.5</v>
      </c>
      <c r="D169" s="3"/>
      <c r="F169">
        <v>5</v>
      </c>
      <c r="G169" s="9">
        <v>4</v>
      </c>
      <c r="H169" s="9">
        <v>0</v>
      </c>
      <c r="I169" s="5">
        <f t="shared" si="12"/>
        <v>5.2</v>
      </c>
      <c r="J169">
        <v>11</v>
      </c>
      <c r="K169">
        <v>4</v>
      </c>
      <c r="L169">
        <v>0</v>
      </c>
      <c r="M169" s="5">
        <f t="shared" si="11"/>
        <v>11.2</v>
      </c>
      <c r="P169" s="9"/>
    </row>
    <row r="170" spans="1:16" ht="12.75">
      <c r="A170" s="1">
        <v>1489</v>
      </c>
      <c r="B170" s="3">
        <v>17.571</v>
      </c>
      <c r="C170" s="3">
        <v>16</v>
      </c>
      <c r="D170" s="3"/>
      <c r="F170">
        <v>7</v>
      </c>
      <c r="G170" s="9">
        <v>0</v>
      </c>
      <c r="H170" s="9">
        <v>0</v>
      </c>
      <c r="I170" s="5">
        <f t="shared" si="12"/>
        <v>7</v>
      </c>
      <c r="J170">
        <v>13</v>
      </c>
      <c r="K170">
        <v>0</v>
      </c>
      <c r="L170">
        <v>0</v>
      </c>
      <c r="M170" s="5">
        <f t="shared" si="11"/>
        <v>13</v>
      </c>
      <c r="P170" s="9"/>
    </row>
    <row r="171" spans="1:16" ht="12.75">
      <c r="A171" s="1">
        <v>1490</v>
      </c>
      <c r="B171" s="3">
        <v>24</v>
      </c>
      <c r="C171" s="3">
        <v>20</v>
      </c>
      <c r="D171" s="3"/>
      <c r="F171">
        <v>9</v>
      </c>
      <c r="G171" s="9">
        <v>0</v>
      </c>
      <c r="H171" s="9">
        <v>0</v>
      </c>
      <c r="I171" s="5">
        <f t="shared" si="12"/>
        <v>9</v>
      </c>
      <c r="J171">
        <v>16</v>
      </c>
      <c r="K171">
        <v>0</v>
      </c>
      <c r="L171">
        <v>0</v>
      </c>
      <c r="M171" s="5">
        <f t="shared" si="11"/>
        <v>16</v>
      </c>
      <c r="P171" s="9"/>
    </row>
    <row r="172" spans="1:16" ht="12.75">
      <c r="A172" s="1">
        <v>1491</v>
      </c>
      <c r="B172" s="3">
        <v>14</v>
      </c>
      <c r="C172" s="3">
        <v>13.5</v>
      </c>
      <c r="D172" s="3"/>
      <c r="F172">
        <v>7</v>
      </c>
      <c r="G172" s="9">
        <v>10</v>
      </c>
      <c r="H172" s="9">
        <v>0</v>
      </c>
      <c r="I172" s="5">
        <f t="shared" si="12"/>
        <v>7.5</v>
      </c>
      <c r="J172">
        <v>13</v>
      </c>
      <c r="K172">
        <v>10</v>
      </c>
      <c r="L172">
        <v>0</v>
      </c>
      <c r="M172" s="5">
        <f t="shared" si="11"/>
        <v>13.5</v>
      </c>
      <c r="P172" s="9"/>
    </row>
    <row r="173" spans="1:16" ht="12.75">
      <c r="A173" s="1">
        <v>1492</v>
      </c>
      <c r="B173" s="3"/>
      <c r="C173" s="3"/>
      <c r="D173" s="3"/>
      <c r="G173" s="9"/>
      <c r="H173" s="9"/>
      <c r="I173" s="5">
        <f t="shared" si="12"/>
        <v>0</v>
      </c>
      <c r="M173" s="5">
        <f t="shared" si="11"/>
        <v>0</v>
      </c>
      <c r="P173" s="9"/>
    </row>
    <row r="174" spans="1:16" ht="12.75">
      <c r="A174" s="1">
        <v>1493</v>
      </c>
      <c r="B174" s="3">
        <v>14.333</v>
      </c>
      <c r="C174" s="3">
        <v>10.75</v>
      </c>
      <c r="D174" s="3"/>
      <c r="F174">
        <v>7</v>
      </c>
      <c r="G174" s="9">
        <v>0</v>
      </c>
      <c r="H174" s="9">
        <v>0</v>
      </c>
      <c r="I174" s="5">
        <f t="shared" si="12"/>
        <v>7</v>
      </c>
      <c r="J174">
        <v>13</v>
      </c>
      <c r="K174">
        <v>0</v>
      </c>
      <c r="L174">
        <v>0</v>
      </c>
      <c r="M174" s="5">
        <f t="shared" si="11"/>
        <v>13</v>
      </c>
      <c r="P174" s="9"/>
    </row>
    <row r="175" spans="1:16" ht="12.75">
      <c r="A175" s="1">
        <v>1494</v>
      </c>
      <c r="B175" s="3">
        <v>14.667</v>
      </c>
      <c r="C175" s="3">
        <v>11</v>
      </c>
      <c r="D175" s="3"/>
      <c r="F175">
        <v>6</v>
      </c>
      <c r="G175" s="9">
        <v>10</v>
      </c>
      <c r="H175" s="9">
        <v>0</v>
      </c>
      <c r="I175" s="5">
        <f t="shared" si="12"/>
        <v>6.5</v>
      </c>
      <c r="J175">
        <v>12</v>
      </c>
      <c r="K175">
        <v>10</v>
      </c>
      <c r="L175">
        <v>0</v>
      </c>
      <c r="M175" s="5">
        <f t="shared" si="11"/>
        <v>12.5</v>
      </c>
      <c r="P175" s="9"/>
    </row>
    <row r="176" spans="1:16" ht="12.75">
      <c r="A176" s="1">
        <v>1495</v>
      </c>
      <c r="B176" s="3">
        <v>14.667</v>
      </c>
      <c r="C176" s="3">
        <v>12.75</v>
      </c>
      <c r="D176" s="3"/>
      <c r="F176">
        <v>7</v>
      </c>
      <c r="G176" s="9">
        <v>0</v>
      </c>
      <c r="H176" s="9">
        <v>0</v>
      </c>
      <c r="I176" s="5">
        <f t="shared" si="12"/>
        <v>7</v>
      </c>
      <c r="J176">
        <v>12</v>
      </c>
      <c r="K176">
        <v>0</v>
      </c>
      <c r="L176">
        <v>0</v>
      </c>
      <c r="M176" s="5">
        <f t="shared" si="11"/>
        <v>12</v>
      </c>
      <c r="P176" s="9"/>
    </row>
    <row r="177" spans="1:16" ht="12.75">
      <c r="A177" s="1">
        <v>1496</v>
      </c>
      <c r="B177" s="3">
        <v>14.667</v>
      </c>
      <c r="C177" s="3">
        <v>11.5</v>
      </c>
      <c r="D177" s="3"/>
      <c r="F177">
        <v>6</v>
      </c>
      <c r="G177" s="9">
        <v>8</v>
      </c>
      <c r="H177" s="9">
        <v>0</v>
      </c>
      <c r="I177" s="5">
        <f t="shared" si="12"/>
        <v>6.4</v>
      </c>
      <c r="J177">
        <v>12</v>
      </c>
      <c r="K177">
        <v>0</v>
      </c>
      <c r="L177">
        <v>0</v>
      </c>
      <c r="M177" s="5">
        <f t="shared" si="11"/>
        <v>12</v>
      </c>
      <c r="P177" s="9"/>
    </row>
    <row r="178" spans="1:16" ht="12.75">
      <c r="A178" s="1">
        <v>1497</v>
      </c>
      <c r="B178" s="3">
        <v>14.667</v>
      </c>
      <c r="C178" s="3">
        <v>11.063</v>
      </c>
      <c r="D178" s="3"/>
      <c r="F178">
        <v>6</v>
      </c>
      <c r="G178" s="9">
        <v>8</v>
      </c>
      <c r="H178" s="9">
        <v>0</v>
      </c>
      <c r="I178" s="5">
        <f t="shared" si="12"/>
        <v>6.4</v>
      </c>
      <c r="J178">
        <v>12</v>
      </c>
      <c r="K178">
        <v>0</v>
      </c>
      <c r="L178">
        <v>0</v>
      </c>
      <c r="M178" s="5">
        <f t="shared" si="11"/>
        <v>12</v>
      </c>
      <c r="P178" s="9"/>
    </row>
    <row r="179" spans="1:16" ht="12.75">
      <c r="A179" s="1">
        <v>1498</v>
      </c>
      <c r="B179" s="3">
        <v>14.667</v>
      </c>
      <c r="C179" s="3">
        <v>11.65</v>
      </c>
      <c r="D179" s="3"/>
      <c r="F179">
        <v>6</v>
      </c>
      <c r="G179" s="9">
        <v>4</v>
      </c>
      <c r="H179" s="9">
        <v>0</v>
      </c>
      <c r="I179" s="5">
        <f t="shared" si="12"/>
        <v>6.2</v>
      </c>
      <c r="J179">
        <v>11</v>
      </c>
      <c r="K179">
        <v>10</v>
      </c>
      <c r="L179">
        <v>0</v>
      </c>
      <c r="M179" s="5">
        <f t="shared" si="11"/>
        <v>11.5</v>
      </c>
      <c r="P179" s="9"/>
    </row>
    <row r="180" spans="1:16" ht="12.75">
      <c r="A180" s="1">
        <v>1499</v>
      </c>
      <c r="B180" s="3">
        <v>14.667</v>
      </c>
      <c r="C180" s="3">
        <v>12</v>
      </c>
      <c r="D180" s="3"/>
      <c r="F180">
        <v>6</v>
      </c>
      <c r="G180" s="9">
        <v>0</v>
      </c>
      <c r="H180" s="9">
        <v>0</v>
      </c>
      <c r="I180" s="5">
        <f t="shared" si="12"/>
        <v>6</v>
      </c>
      <c r="J180">
        <v>11</v>
      </c>
      <c r="K180">
        <v>0</v>
      </c>
      <c r="L180">
        <v>0</v>
      </c>
      <c r="M180" s="5">
        <f t="shared" si="11"/>
        <v>11</v>
      </c>
      <c r="P180" s="9"/>
    </row>
    <row r="181" spans="1:16" ht="12.75">
      <c r="A181" s="1">
        <v>1500</v>
      </c>
      <c r="B181" s="3">
        <v>14.667</v>
      </c>
      <c r="C181" s="3">
        <v>11.75</v>
      </c>
      <c r="D181" s="3"/>
      <c r="F181">
        <v>5</v>
      </c>
      <c r="G181" s="9">
        <v>16</v>
      </c>
      <c r="H181" s="9">
        <v>0</v>
      </c>
      <c r="I181" s="5">
        <f t="shared" si="12"/>
        <v>5.8</v>
      </c>
      <c r="J181">
        <v>11</v>
      </c>
      <c r="K181">
        <v>0</v>
      </c>
      <c r="L181">
        <v>0</v>
      </c>
      <c r="M181" s="5">
        <f t="shared" si="11"/>
        <v>11</v>
      </c>
      <c r="P181" s="9"/>
    </row>
    <row r="182" spans="1:16" ht="12.75">
      <c r="A182" s="1">
        <v>1501</v>
      </c>
      <c r="B182" s="3">
        <v>14.667</v>
      </c>
      <c r="C182" s="3">
        <v>11.5</v>
      </c>
      <c r="D182" s="3"/>
      <c r="F182">
        <v>5</v>
      </c>
      <c r="G182" s="9">
        <v>18</v>
      </c>
      <c r="H182" s="9">
        <v>0</v>
      </c>
      <c r="I182" s="5">
        <f t="shared" si="12"/>
        <v>5.9</v>
      </c>
      <c r="J182">
        <v>11</v>
      </c>
      <c r="K182">
        <v>0</v>
      </c>
      <c r="L182">
        <v>0</v>
      </c>
      <c r="M182" s="5">
        <f t="shared" si="11"/>
        <v>11</v>
      </c>
      <c r="P182" s="9"/>
    </row>
    <row r="183" spans="1:16" ht="12.75">
      <c r="A183" s="1">
        <v>1502</v>
      </c>
      <c r="B183" s="3">
        <v>14.667</v>
      </c>
      <c r="C183" s="3">
        <v>11.5</v>
      </c>
      <c r="D183" s="3"/>
      <c r="F183">
        <v>6</v>
      </c>
      <c r="G183" s="9">
        <v>5</v>
      </c>
      <c r="H183" s="9">
        <v>0</v>
      </c>
      <c r="I183" s="5">
        <f t="shared" si="12"/>
        <v>6.25</v>
      </c>
      <c r="J183">
        <v>10</v>
      </c>
      <c r="K183">
        <v>18</v>
      </c>
      <c r="L183">
        <v>0</v>
      </c>
      <c r="M183" s="5">
        <f aca="true" t="shared" si="13" ref="M183:M201">J183+(K183/20)+(L183/240)</f>
        <v>10.9</v>
      </c>
      <c r="P183" s="9"/>
    </row>
    <row r="184" spans="1:16" ht="12.75">
      <c r="A184" s="1">
        <v>1503</v>
      </c>
      <c r="B184" s="3">
        <v>14.667</v>
      </c>
      <c r="C184" s="3">
        <v>12</v>
      </c>
      <c r="D184" s="3"/>
      <c r="F184">
        <v>6</v>
      </c>
      <c r="G184" s="9">
        <v>0</v>
      </c>
      <c r="H184" s="9">
        <v>0</v>
      </c>
      <c r="I184" s="5">
        <f t="shared" si="12"/>
        <v>6</v>
      </c>
      <c r="J184">
        <v>11</v>
      </c>
      <c r="K184">
        <v>0</v>
      </c>
      <c r="L184">
        <v>0</v>
      </c>
      <c r="M184" s="5">
        <f t="shared" si="13"/>
        <v>11</v>
      </c>
      <c r="P184" s="9"/>
    </row>
    <row r="185" spans="1:16" ht="12.75">
      <c r="A185" s="1">
        <v>1504</v>
      </c>
      <c r="B185" s="3">
        <v>14.667</v>
      </c>
      <c r="C185" s="3">
        <v>11.75</v>
      </c>
      <c r="D185" s="3"/>
      <c r="F185">
        <v>6</v>
      </c>
      <c r="G185" s="9">
        <v>4</v>
      </c>
      <c r="H185" s="9">
        <v>0</v>
      </c>
      <c r="I185" s="5">
        <f t="shared" si="12"/>
        <v>6.2</v>
      </c>
      <c r="J185">
        <v>11</v>
      </c>
      <c r="K185">
        <v>2</v>
      </c>
      <c r="L185">
        <v>0</v>
      </c>
      <c r="M185" s="5">
        <f t="shared" si="13"/>
        <v>11.1</v>
      </c>
      <c r="P185" s="9"/>
    </row>
    <row r="186" spans="1:16" ht="12.75">
      <c r="A186" s="1">
        <v>1505</v>
      </c>
      <c r="B186" s="3">
        <v>14.667</v>
      </c>
      <c r="C186" s="3">
        <v>12.1</v>
      </c>
      <c r="D186" s="3"/>
      <c r="F186">
        <v>6</v>
      </c>
      <c r="G186" s="9">
        <v>4</v>
      </c>
      <c r="H186" s="9">
        <v>0</v>
      </c>
      <c r="I186" s="5">
        <f t="shared" si="12"/>
        <v>6.2</v>
      </c>
      <c r="J186">
        <v>11</v>
      </c>
      <c r="K186">
        <v>10</v>
      </c>
      <c r="L186">
        <v>0</v>
      </c>
      <c r="M186" s="5">
        <f t="shared" si="13"/>
        <v>11.5</v>
      </c>
      <c r="P186" s="9"/>
    </row>
    <row r="187" spans="1:16" ht="12.75">
      <c r="A187" s="1">
        <v>1506</v>
      </c>
      <c r="B187" s="3">
        <v>14.667</v>
      </c>
      <c r="C187" s="3"/>
      <c r="D187" s="3"/>
      <c r="G187" s="9"/>
      <c r="H187" s="9"/>
      <c r="I187" s="5">
        <f t="shared" si="12"/>
        <v>0</v>
      </c>
      <c r="M187" s="5">
        <f t="shared" si="13"/>
        <v>0</v>
      </c>
      <c r="P187" s="9"/>
    </row>
    <row r="188" spans="1:16" ht="12.75">
      <c r="A188" s="1">
        <v>1507</v>
      </c>
      <c r="B188" s="3">
        <v>14.667</v>
      </c>
      <c r="C188" s="3">
        <v>12</v>
      </c>
      <c r="D188" s="3"/>
      <c r="F188">
        <v>6</v>
      </c>
      <c r="G188" s="9">
        <v>4</v>
      </c>
      <c r="H188" s="9">
        <v>0</v>
      </c>
      <c r="I188" s="5">
        <f t="shared" si="12"/>
        <v>6.2</v>
      </c>
      <c r="J188">
        <v>11</v>
      </c>
      <c r="K188">
        <v>10</v>
      </c>
      <c r="L188">
        <v>0</v>
      </c>
      <c r="M188" s="5">
        <f t="shared" si="13"/>
        <v>11.5</v>
      </c>
      <c r="P188" s="9"/>
    </row>
    <row r="189" spans="1:16" ht="12.75">
      <c r="A189" s="1">
        <v>1508</v>
      </c>
      <c r="B189" s="3">
        <v>14.667</v>
      </c>
      <c r="C189" s="3">
        <v>12.25</v>
      </c>
      <c r="D189" s="3"/>
      <c r="F189">
        <v>6</v>
      </c>
      <c r="G189" s="9">
        <v>2</v>
      </c>
      <c r="H189" s="9">
        <v>0</v>
      </c>
      <c r="I189" s="5">
        <f aca="true" t="shared" si="14" ref="I189:I201">F189+(G189/20)+(H189/240)</f>
        <v>6.1</v>
      </c>
      <c r="J189">
        <v>11</v>
      </c>
      <c r="K189">
        <v>14</v>
      </c>
      <c r="L189">
        <v>0</v>
      </c>
      <c r="M189" s="5">
        <f t="shared" si="13"/>
        <v>11.7</v>
      </c>
      <c r="P189" s="9"/>
    </row>
    <row r="190" spans="1:16" ht="12.75">
      <c r="A190" s="1">
        <v>1509</v>
      </c>
      <c r="B190" s="3">
        <v>13</v>
      </c>
      <c r="C190" s="3">
        <v>12.75</v>
      </c>
      <c r="D190" s="3"/>
      <c r="F190">
        <v>6</v>
      </c>
      <c r="G190" s="9">
        <v>4</v>
      </c>
      <c r="H190" s="9">
        <v>0</v>
      </c>
      <c r="I190" s="5">
        <f t="shared" si="14"/>
        <v>6.2</v>
      </c>
      <c r="J190">
        <v>11</v>
      </c>
      <c r="K190">
        <v>14</v>
      </c>
      <c r="L190">
        <v>0</v>
      </c>
      <c r="M190" s="5">
        <f t="shared" si="13"/>
        <v>11.7</v>
      </c>
      <c r="P190" s="9"/>
    </row>
    <row r="191" spans="1:16" ht="12.75">
      <c r="A191" s="1">
        <v>1510</v>
      </c>
      <c r="B191" s="3">
        <v>13.65</v>
      </c>
      <c r="C191" s="3">
        <v>13.375</v>
      </c>
      <c r="D191" s="3"/>
      <c r="F191">
        <v>6</v>
      </c>
      <c r="G191" s="9">
        <v>4</v>
      </c>
      <c r="H191" s="9">
        <v>0</v>
      </c>
      <c r="I191" s="5">
        <f t="shared" si="14"/>
        <v>6.2</v>
      </c>
      <c r="J191">
        <v>12</v>
      </c>
      <c r="K191">
        <v>6</v>
      </c>
      <c r="L191">
        <v>0</v>
      </c>
      <c r="M191" s="5">
        <f t="shared" si="13"/>
        <v>12.3</v>
      </c>
      <c r="P191" s="9"/>
    </row>
    <row r="192" spans="1:16" ht="12.75">
      <c r="A192" s="1">
        <v>1511</v>
      </c>
      <c r="B192" s="3">
        <v>13</v>
      </c>
      <c r="C192" s="3">
        <v>13</v>
      </c>
      <c r="D192" s="3"/>
      <c r="F192">
        <v>6</v>
      </c>
      <c r="G192" s="9">
        <v>6</v>
      </c>
      <c r="H192" s="9">
        <v>0</v>
      </c>
      <c r="I192" s="5">
        <f t="shared" si="14"/>
        <v>6.3</v>
      </c>
      <c r="J192">
        <v>12</v>
      </c>
      <c r="K192">
        <v>0</v>
      </c>
      <c r="L192">
        <v>0</v>
      </c>
      <c r="M192" s="5">
        <f t="shared" si="13"/>
        <v>12</v>
      </c>
      <c r="P192" s="9"/>
    </row>
    <row r="193" spans="1:16" ht="12.75">
      <c r="A193" s="1">
        <v>1512</v>
      </c>
      <c r="B193" s="3"/>
      <c r="C193" s="3"/>
      <c r="D193" s="3"/>
      <c r="G193" s="9"/>
      <c r="H193" s="9"/>
      <c r="I193" s="5">
        <f t="shared" si="14"/>
        <v>0</v>
      </c>
      <c r="M193" s="5">
        <f t="shared" si="13"/>
        <v>0</v>
      </c>
      <c r="P193" s="9"/>
    </row>
    <row r="194" spans="1:16" ht="12.75">
      <c r="A194" s="1">
        <v>1513</v>
      </c>
      <c r="B194" s="3">
        <v>13</v>
      </c>
      <c r="C194" s="3">
        <v>13</v>
      </c>
      <c r="D194" s="3"/>
      <c r="F194">
        <v>6</v>
      </c>
      <c r="G194" s="9">
        <v>10</v>
      </c>
      <c r="H194" s="9">
        <v>0</v>
      </c>
      <c r="I194" s="5">
        <f t="shared" si="14"/>
        <v>6.5</v>
      </c>
      <c r="J194">
        <v>13</v>
      </c>
      <c r="K194">
        <v>0</v>
      </c>
      <c r="L194">
        <v>0</v>
      </c>
      <c r="M194" s="5">
        <f t="shared" si="13"/>
        <v>13</v>
      </c>
      <c r="P194" s="9"/>
    </row>
    <row r="195" spans="1:16" ht="12.75">
      <c r="A195" s="1">
        <v>1514</v>
      </c>
      <c r="B195" s="3">
        <v>13</v>
      </c>
      <c r="C195" s="3">
        <v>13</v>
      </c>
      <c r="D195" s="3"/>
      <c r="F195">
        <v>6</v>
      </c>
      <c r="G195" s="9">
        <v>8</v>
      </c>
      <c r="H195" s="9">
        <v>0</v>
      </c>
      <c r="I195" s="5">
        <f t="shared" si="14"/>
        <v>6.4</v>
      </c>
      <c r="J195">
        <v>13</v>
      </c>
      <c r="K195">
        <v>0</v>
      </c>
      <c r="L195">
        <v>0</v>
      </c>
      <c r="M195" s="5">
        <f t="shared" si="13"/>
        <v>13</v>
      </c>
      <c r="P195" s="9"/>
    </row>
    <row r="196" spans="1:16" ht="12.75">
      <c r="A196" s="1">
        <v>1515</v>
      </c>
      <c r="B196" s="3">
        <v>13</v>
      </c>
      <c r="C196" s="3">
        <v>13</v>
      </c>
      <c r="D196" s="3"/>
      <c r="G196" s="9"/>
      <c r="H196" s="9"/>
      <c r="I196" s="5">
        <f t="shared" si="14"/>
        <v>0</v>
      </c>
      <c r="M196" s="5">
        <f t="shared" si="13"/>
        <v>0</v>
      </c>
      <c r="P196" s="9"/>
    </row>
    <row r="197" spans="1:16" ht="12.75">
      <c r="A197" s="1">
        <v>1516</v>
      </c>
      <c r="B197" s="3">
        <v>13</v>
      </c>
      <c r="C197" s="3">
        <v>13</v>
      </c>
      <c r="D197" s="3"/>
      <c r="F197">
        <v>6</v>
      </c>
      <c r="G197" s="9">
        <v>12</v>
      </c>
      <c r="H197" s="9">
        <v>0</v>
      </c>
      <c r="I197" s="5">
        <f t="shared" si="14"/>
        <v>6.6</v>
      </c>
      <c r="J197">
        <v>13</v>
      </c>
      <c r="K197">
        <v>10</v>
      </c>
      <c r="L197">
        <v>0</v>
      </c>
      <c r="M197" s="5">
        <f t="shared" si="13"/>
        <v>13.5</v>
      </c>
      <c r="P197" s="9"/>
    </row>
    <row r="198" spans="1:16" ht="12.75">
      <c r="A198" s="1">
        <v>1517</v>
      </c>
      <c r="B198" s="3">
        <v>13.125</v>
      </c>
      <c r="C198" s="3">
        <v>13.25</v>
      </c>
      <c r="D198" s="3"/>
      <c r="F198">
        <v>6</v>
      </c>
      <c r="G198" s="9">
        <v>12</v>
      </c>
      <c r="H198" s="9">
        <v>0</v>
      </c>
      <c r="I198" s="5">
        <f t="shared" si="14"/>
        <v>6.6</v>
      </c>
      <c r="J198">
        <v>13</v>
      </c>
      <c r="K198">
        <v>10</v>
      </c>
      <c r="L198">
        <v>0</v>
      </c>
      <c r="M198" s="5">
        <f t="shared" si="13"/>
        <v>13.5</v>
      </c>
      <c r="P198" s="9"/>
    </row>
    <row r="199" spans="1:16" ht="12.75">
      <c r="A199" s="1">
        <v>1518</v>
      </c>
      <c r="B199" s="3">
        <v>13.125</v>
      </c>
      <c r="C199" s="3">
        <v>13.125</v>
      </c>
      <c r="D199" s="3"/>
      <c r="F199">
        <v>6</v>
      </c>
      <c r="G199" s="9">
        <v>12</v>
      </c>
      <c r="H199" s="9">
        <v>0</v>
      </c>
      <c r="I199" s="5">
        <f t="shared" si="14"/>
        <v>6.6</v>
      </c>
      <c r="J199">
        <v>13</v>
      </c>
      <c r="K199">
        <v>10</v>
      </c>
      <c r="L199">
        <v>0</v>
      </c>
      <c r="M199" s="5">
        <f t="shared" si="13"/>
        <v>13.5</v>
      </c>
      <c r="P199" s="9"/>
    </row>
    <row r="200" spans="1:16" ht="12.75">
      <c r="A200" s="1">
        <v>1519</v>
      </c>
      <c r="B200" s="3">
        <v>13.2</v>
      </c>
      <c r="C200" s="3">
        <v>13.3</v>
      </c>
      <c r="D200" s="3"/>
      <c r="F200">
        <v>6</v>
      </c>
      <c r="G200" s="9">
        <v>12</v>
      </c>
      <c r="H200" s="9">
        <v>0</v>
      </c>
      <c r="I200" s="5">
        <f t="shared" si="14"/>
        <v>6.6</v>
      </c>
      <c r="J200">
        <v>13</v>
      </c>
      <c r="K200">
        <v>10</v>
      </c>
      <c r="L200">
        <v>0</v>
      </c>
      <c r="M200" s="5">
        <f t="shared" si="13"/>
        <v>13.5</v>
      </c>
      <c r="P200" s="9"/>
    </row>
    <row r="201" spans="1:16" ht="12.75">
      <c r="A201" s="1">
        <v>1520</v>
      </c>
      <c r="B201" s="3">
        <v>13.2</v>
      </c>
      <c r="C201" s="3">
        <v>13</v>
      </c>
      <c r="D201" s="3"/>
      <c r="F201">
        <v>6</v>
      </c>
      <c r="G201" s="9">
        <v>12</v>
      </c>
      <c r="H201" s="9">
        <v>0</v>
      </c>
      <c r="I201" s="5">
        <f t="shared" si="14"/>
        <v>6.6</v>
      </c>
      <c r="J201">
        <v>13</v>
      </c>
      <c r="K201">
        <v>10</v>
      </c>
      <c r="L201">
        <v>0</v>
      </c>
      <c r="M201" s="5">
        <f t="shared" si="13"/>
        <v>13.5</v>
      </c>
      <c r="P201" s="9"/>
    </row>
    <row r="202" spans="1:16" ht="12.75">
      <c r="A202" s="1"/>
      <c r="B202" s="3"/>
      <c r="C202" s="3"/>
      <c r="D202" s="3"/>
      <c r="G202" s="9"/>
      <c r="H202" s="9"/>
      <c r="I202" s="5"/>
      <c r="P202" s="9"/>
    </row>
    <row r="203" spans="1:16" ht="12.75">
      <c r="A203" s="1"/>
      <c r="B203" s="3"/>
      <c r="C203" s="3"/>
      <c r="D203" s="3"/>
      <c r="G203" s="9"/>
      <c r="H203" s="9"/>
      <c r="I203" s="5"/>
      <c r="P203" s="9"/>
    </row>
    <row r="204" spans="1:16" ht="12.75">
      <c r="A204" s="1"/>
      <c r="B204" s="3"/>
      <c r="C204" s="3"/>
      <c r="D204" s="3"/>
      <c r="G204" s="9"/>
      <c r="H204" s="9"/>
      <c r="I204" s="5"/>
      <c r="P204" s="9"/>
    </row>
    <row r="205" spans="1:16" ht="12.75">
      <c r="A205" s="1"/>
      <c r="B205" s="3"/>
      <c r="C205" s="3"/>
      <c r="D205" s="3"/>
      <c r="G205" s="9"/>
      <c r="H205" s="9"/>
      <c r="I205" s="5"/>
      <c r="P205" s="9"/>
    </row>
    <row r="206" spans="1:16" ht="12.75">
      <c r="A206" s="1"/>
      <c r="B206" s="3"/>
      <c r="C206" s="3"/>
      <c r="D206" s="3"/>
      <c r="G206" s="9"/>
      <c r="H206" s="9"/>
      <c r="I206" s="5"/>
      <c r="P206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20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15.00390625" style="0" customWidth="1"/>
    <col min="4" max="4" width="12.8515625" style="0" customWidth="1"/>
    <col min="5" max="5" width="14.28125" style="0" customWidth="1"/>
    <col min="6" max="6" width="16.7109375" style="0" customWidth="1"/>
    <col min="7" max="7" width="14.28125" style="0" customWidth="1"/>
    <col min="9" max="9" width="12.421875" style="0" customWidth="1"/>
    <col min="10" max="10" width="19.28125" style="0" customWidth="1"/>
    <col min="12" max="12" width="12.00390625" style="0" customWidth="1"/>
    <col min="13" max="13" width="17.57421875" style="0" customWidth="1"/>
    <col min="14" max="14" width="18.7109375" style="0" customWidth="1"/>
    <col min="15" max="15" width="13.7109375" style="0" customWidth="1"/>
    <col min="16" max="16" width="14.00390625" style="0" customWidth="1"/>
  </cols>
  <sheetData>
    <row r="1" spans="1:5" ht="12.75">
      <c r="A1" s="1" t="s">
        <v>139</v>
      </c>
      <c r="B1" s="3"/>
      <c r="C1" s="3"/>
      <c r="D1" s="4" t="s">
        <v>189</v>
      </c>
      <c r="E1" s="5"/>
    </row>
    <row r="2" spans="4:15" ht="12.75">
      <c r="D2" s="4" t="s">
        <v>16</v>
      </c>
      <c r="E2" s="5"/>
      <c r="J2" s="5"/>
      <c r="O2" s="12"/>
    </row>
    <row r="3" spans="4:15" ht="12.75">
      <c r="D3" s="11"/>
      <c r="E3" s="5"/>
      <c r="J3" s="5"/>
      <c r="O3" s="12"/>
    </row>
    <row r="4" spans="1:16" ht="12.75">
      <c r="A4" s="1"/>
      <c r="B4" s="3"/>
      <c r="C4" s="3"/>
      <c r="G4" s="9"/>
      <c r="I4" s="2" t="s">
        <v>225</v>
      </c>
      <c r="J4" s="6" t="s">
        <v>226</v>
      </c>
      <c r="K4" s="2"/>
      <c r="L4" s="2" t="s">
        <v>97</v>
      </c>
      <c r="M4" s="2" t="s">
        <v>171</v>
      </c>
      <c r="N4" s="2" t="s">
        <v>171</v>
      </c>
      <c r="O4" s="15" t="s">
        <v>85</v>
      </c>
      <c r="P4" s="2" t="s">
        <v>85</v>
      </c>
    </row>
    <row r="5" spans="1:16" ht="12.75">
      <c r="A5" s="1"/>
      <c r="B5" s="3"/>
      <c r="C5" s="3"/>
      <c r="D5" s="3"/>
      <c r="E5" s="5"/>
      <c r="F5" s="2" t="s">
        <v>222</v>
      </c>
      <c r="I5" s="2" t="s">
        <v>124</v>
      </c>
      <c r="J5" s="6" t="s">
        <v>140</v>
      </c>
      <c r="K5" s="2"/>
      <c r="L5" s="2" t="s">
        <v>168</v>
      </c>
      <c r="M5" s="2" t="s">
        <v>128</v>
      </c>
      <c r="N5" s="2" t="s">
        <v>127</v>
      </c>
      <c r="O5" s="15" t="s">
        <v>168</v>
      </c>
      <c r="P5" s="2" t="s">
        <v>168</v>
      </c>
    </row>
    <row r="6" spans="1:16" ht="12.75">
      <c r="A6" s="1" t="s">
        <v>232</v>
      </c>
      <c r="B6" s="4" t="s">
        <v>204</v>
      </c>
      <c r="C6" s="4" t="s">
        <v>204</v>
      </c>
      <c r="D6" s="4" t="s">
        <v>102</v>
      </c>
      <c r="E6" s="2" t="s">
        <v>211</v>
      </c>
      <c r="F6" s="2" t="s">
        <v>211</v>
      </c>
      <c r="G6" s="2" t="s">
        <v>211</v>
      </c>
      <c r="I6" s="2" t="s">
        <v>104</v>
      </c>
      <c r="J6" s="6" t="s">
        <v>117</v>
      </c>
      <c r="K6" s="2"/>
      <c r="L6" s="2" t="s">
        <v>108</v>
      </c>
      <c r="M6" s="2" t="s">
        <v>110</v>
      </c>
      <c r="N6" s="2" t="s">
        <v>110</v>
      </c>
      <c r="O6" s="15" t="s">
        <v>108</v>
      </c>
      <c r="P6" s="2" t="s">
        <v>108</v>
      </c>
    </row>
    <row r="7" spans="1:16" ht="12.75">
      <c r="A7" s="1" t="s">
        <v>121</v>
      </c>
      <c r="B7" s="4" t="s">
        <v>117</v>
      </c>
      <c r="C7" s="4" t="s">
        <v>117</v>
      </c>
      <c r="D7" s="4" t="s">
        <v>117</v>
      </c>
      <c r="E7" s="2" t="s">
        <v>204</v>
      </c>
      <c r="F7" s="2" t="s">
        <v>204</v>
      </c>
      <c r="G7" s="2" t="s">
        <v>205</v>
      </c>
      <c r="I7" s="2" t="s">
        <v>90</v>
      </c>
      <c r="J7" s="6" t="s">
        <v>152</v>
      </c>
      <c r="K7" s="2"/>
      <c r="L7" s="2" t="s">
        <v>113</v>
      </c>
      <c r="M7" s="2" t="s">
        <v>198</v>
      </c>
      <c r="N7" s="2" t="s">
        <v>198</v>
      </c>
      <c r="O7" s="15" t="s">
        <v>113</v>
      </c>
      <c r="P7" s="2" t="s">
        <v>113</v>
      </c>
    </row>
    <row r="8" spans="1:16" ht="12.75">
      <c r="A8" s="1"/>
      <c r="B8" s="4" t="s">
        <v>164</v>
      </c>
      <c r="C8" s="4" t="s">
        <v>165</v>
      </c>
      <c r="D8" s="4" t="s">
        <v>208</v>
      </c>
      <c r="E8" s="6" t="s">
        <v>19</v>
      </c>
      <c r="F8" s="6" t="s">
        <v>19</v>
      </c>
      <c r="G8" s="2" t="s">
        <v>19</v>
      </c>
      <c r="I8" s="2" t="s">
        <v>149</v>
      </c>
      <c r="J8" s="6" t="s">
        <v>105</v>
      </c>
      <c r="K8" s="2"/>
      <c r="L8" s="2" t="s">
        <v>149</v>
      </c>
      <c r="M8" s="2" t="s">
        <v>117</v>
      </c>
      <c r="N8" s="2" t="s">
        <v>117</v>
      </c>
      <c r="O8" s="15" t="s">
        <v>151</v>
      </c>
      <c r="P8" s="2" t="s">
        <v>150</v>
      </c>
    </row>
    <row r="9" spans="1:15" ht="12.75">
      <c r="A9" s="1"/>
      <c r="B9" s="3"/>
      <c r="C9" s="3"/>
      <c r="D9" s="3"/>
      <c r="E9" s="5"/>
      <c r="J9" s="5"/>
      <c r="O9" s="12"/>
    </row>
    <row r="10" spans="1:15" ht="12.75">
      <c r="A10" s="1">
        <v>1330</v>
      </c>
      <c r="B10" s="3">
        <v>1.4083</v>
      </c>
      <c r="C10" s="3"/>
      <c r="D10" s="3">
        <v>1.25</v>
      </c>
      <c r="E10" s="5"/>
      <c r="G10" s="5">
        <v>1.525</v>
      </c>
      <c r="J10" s="5"/>
      <c r="O10" s="12"/>
    </row>
    <row r="11" spans="1:15" ht="12.75">
      <c r="A11" s="1">
        <v>1331</v>
      </c>
      <c r="B11" s="3">
        <v>2.8</v>
      </c>
      <c r="C11" s="3"/>
      <c r="D11" s="3">
        <v>1.55</v>
      </c>
      <c r="E11" s="5"/>
      <c r="G11" s="5">
        <v>1.475</v>
      </c>
      <c r="J11" s="5"/>
      <c r="O11" s="12"/>
    </row>
    <row r="12" spans="1:15" ht="12.75">
      <c r="A12" s="1">
        <v>1332</v>
      </c>
      <c r="B12" s="3">
        <v>2.833</v>
      </c>
      <c r="C12" s="3"/>
      <c r="D12" s="3">
        <v>1.25</v>
      </c>
      <c r="E12" s="5">
        <v>1.55</v>
      </c>
      <c r="G12" s="3">
        <f>(G11+G13)/2</f>
        <v>1.3375</v>
      </c>
      <c r="J12" s="5"/>
      <c r="O12" s="12"/>
    </row>
    <row r="13" spans="1:15" ht="12.75">
      <c r="A13" s="1">
        <v>1333</v>
      </c>
      <c r="B13" s="3">
        <v>2.7</v>
      </c>
      <c r="C13" s="3"/>
      <c r="D13" s="3">
        <v>1.4</v>
      </c>
      <c r="E13" s="5">
        <v>0</v>
      </c>
      <c r="G13" s="5">
        <v>1.2</v>
      </c>
      <c r="J13" s="5"/>
      <c r="O13" s="12"/>
    </row>
    <row r="14" spans="1:15" ht="12.75">
      <c r="A14" s="1">
        <v>1334</v>
      </c>
      <c r="B14" s="3">
        <v>2.7</v>
      </c>
      <c r="C14" s="3"/>
      <c r="D14" s="3">
        <v>1.2</v>
      </c>
      <c r="E14" s="5">
        <v>0</v>
      </c>
      <c r="G14" s="5">
        <v>1.15</v>
      </c>
      <c r="J14" s="5"/>
      <c r="O14" s="12"/>
    </row>
    <row r="15" spans="1:15" ht="12.75">
      <c r="A15" s="1">
        <v>1335</v>
      </c>
      <c r="B15" s="3">
        <v>2.7</v>
      </c>
      <c r="C15" s="3"/>
      <c r="D15" s="3">
        <v>1.7</v>
      </c>
      <c r="E15" s="5">
        <v>0</v>
      </c>
      <c r="G15" s="5">
        <v>1.2</v>
      </c>
      <c r="J15" s="5"/>
      <c r="O15" s="12"/>
    </row>
    <row r="16" spans="1:15" ht="12.75">
      <c r="A16" s="1">
        <v>1336</v>
      </c>
      <c r="B16" s="3">
        <v>3</v>
      </c>
      <c r="C16" s="3"/>
      <c r="D16" s="3">
        <v>1.1</v>
      </c>
      <c r="E16" s="5">
        <v>0</v>
      </c>
      <c r="G16" s="3">
        <f>(G15+G17)/2</f>
        <v>1.2125</v>
      </c>
      <c r="J16" s="5"/>
      <c r="O16" s="12"/>
    </row>
    <row r="17" spans="1:15" ht="12.75">
      <c r="A17" s="1">
        <v>1337</v>
      </c>
      <c r="B17" s="3">
        <v>3.25</v>
      </c>
      <c r="C17" s="3"/>
      <c r="D17" s="3">
        <v>1.1</v>
      </c>
      <c r="E17" s="5">
        <v>0</v>
      </c>
      <c r="G17" s="5">
        <v>1.2249999999999999</v>
      </c>
      <c r="J17" s="5"/>
      <c r="O17" s="12"/>
    </row>
    <row r="18" spans="1:15" ht="12.75">
      <c r="A18" s="1">
        <v>1338</v>
      </c>
      <c r="B18" s="3">
        <v>2.7</v>
      </c>
      <c r="C18" s="3"/>
      <c r="D18" s="3">
        <v>1.275</v>
      </c>
      <c r="E18" s="5">
        <v>0</v>
      </c>
      <c r="G18" s="3">
        <f>(G17+G19)/2</f>
        <v>1.3375</v>
      </c>
      <c r="J18" s="5"/>
      <c r="O18" s="12"/>
    </row>
    <row r="19" spans="1:15" ht="12.75">
      <c r="A19" s="1">
        <v>1339</v>
      </c>
      <c r="B19" s="5">
        <f>2.1997361479699*D19</f>
        <v>2.63968337756388</v>
      </c>
      <c r="C19" s="5"/>
      <c r="D19" s="3">
        <v>1.2</v>
      </c>
      <c r="E19" s="5">
        <v>0</v>
      </c>
      <c r="G19" s="5">
        <v>1.45</v>
      </c>
      <c r="J19" s="5"/>
      <c r="O19" s="12"/>
    </row>
    <row r="20" spans="1:15" ht="12.75">
      <c r="A20" s="1">
        <v>1340</v>
      </c>
      <c r="B20" s="3">
        <v>2.35</v>
      </c>
      <c r="C20" s="3"/>
      <c r="D20" s="3">
        <v>1.15</v>
      </c>
      <c r="E20" s="5">
        <v>0</v>
      </c>
      <c r="G20" s="5">
        <v>1.4</v>
      </c>
      <c r="J20" s="5"/>
      <c r="O20" s="12"/>
    </row>
    <row r="21" spans="1:15" ht="12.75">
      <c r="A21" s="1">
        <v>1341</v>
      </c>
      <c r="B21" s="5">
        <f>2.1997361479699*D21</f>
        <v>3.849538258947325</v>
      </c>
      <c r="C21" s="3"/>
      <c r="D21" s="3">
        <v>1.75</v>
      </c>
      <c r="E21" s="5">
        <v>0</v>
      </c>
      <c r="G21" s="5">
        <v>1.6</v>
      </c>
      <c r="J21" s="5"/>
      <c r="O21" s="12"/>
    </row>
    <row r="22" spans="1:15" ht="12.75">
      <c r="A22" s="1">
        <v>1342</v>
      </c>
      <c r="B22" s="5">
        <f>2.1997361479699*D22</f>
        <v>3.3084031665467295</v>
      </c>
      <c r="C22" s="3"/>
      <c r="D22" s="3">
        <v>1.504</v>
      </c>
      <c r="E22" s="5">
        <v>0</v>
      </c>
      <c r="G22" s="3">
        <f>(G21+G23)/2</f>
        <v>1.6604166666666667</v>
      </c>
      <c r="J22" s="5"/>
      <c r="O22" s="12"/>
    </row>
    <row r="23" spans="1:15" ht="12.75">
      <c r="A23" s="1">
        <v>1343</v>
      </c>
      <c r="B23" s="5">
        <f>2.1997361479699*D23</f>
        <v>3.6119667549665757</v>
      </c>
      <c r="C23" s="3"/>
      <c r="D23" s="3">
        <v>1.642</v>
      </c>
      <c r="E23" s="5">
        <v>0</v>
      </c>
      <c r="G23" s="5">
        <v>1.7208333333333332</v>
      </c>
      <c r="J23" s="5"/>
      <c r="O23" s="12"/>
    </row>
    <row r="24" spans="1:15" ht="12.75">
      <c r="A24" s="1">
        <v>1344</v>
      </c>
      <c r="B24" s="5">
        <f>2.1997361479699*D24</f>
        <v>3.0048395781268837</v>
      </c>
      <c r="C24" s="3"/>
      <c r="D24" s="3">
        <v>1.366</v>
      </c>
      <c r="E24" s="5">
        <v>0</v>
      </c>
      <c r="G24" s="5">
        <v>1.8708333333333333</v>
      </c>
      <c r="J24" s="5"/>
      <c r="O24" s="12"/>
    </row>
    <row r="25" spans="1:15" ht="12.75">
      <c r="A25" s="1">
        <v>1345</v>
      </c>
      <c r="B25" s="5">
        <f>2.1997361479699*D25</f>
        <v>3.785745910656198</v>
      </c>
      <c r="C25" s="3"/>
      <c r="D25" s="3">
        <v>1.721</v>
      </c>
      <c r="E25" s="5">
        <v>0</v>
      </c>
      <c r="G25" s="5">
        <v>1.8</v>
      </c>
      <c r="J25" s="5"/>
      <c r="O25" s="12"/>
    </row>
    <row r="26" spans="1:15" ht="12.75">
      <c r="A26" s="1">
        <v>1346</v>
      </c>
      <c r="B26" s="3">
        <v>2.617</v>
      </c>
      <c r="C26" s="3"/>
      <c r="D26" s="3">
        <v>1.621</v>
      </c>
      <c r="E26" s="5">
        <v>1.825</v>
      </c>
      <c r="G26" s="5">
        <v>1.8833333333333335</v>
      </c>
      <c r="J26" s="5"/>
      <c r="O26" s="12"/>
    </row>
    <row r="27" spans="1:15" ht="12.75">
      <c r="A27" s="1">
        <v>1347</v>
      </c>
      <c r="B27" s="3">
        <f>(B26+B28)/2</f>
        <v>2.9539026386814853</v>
      </c>
      <c r="C27" s="3"/>
      <c r="D27" s="3">
        <f>(D26+D28)/2</f>
        <v>1.5585</v>
      </c>
      <c r="E27" s="3">
        <f>(E26+E28)/2</f>
        <v>1.7416666666666667</v>
      </c>
      <c r="G27" s="3">
        <f>(G26+G28)/2</f>
        <v>1.8041666666666667</v>
      </c>
      <c r="J27" s="5"/>
      <c r="O27" s="12"/>
    </row>
    <row r="28" spans="1:15" ht="12.75">
      <c r="A28" s="1">
        <v>1348</v>
      </c>
      <c r="B28" s="5">
        <f>2.1997361479699*D28</f>
        <v>3.2908052773629706</v>
      </c>
      <c r="C28" s="3"/>
      <c r="D28" s="3">
        <v>1.496</v>
      </c>
      <c r="E28" s="5">
        <v>1.6583333333333332</v>
      </c>
      <c r="G28" s="5">
        <v>1.725</v>
      </c>
      <c r="J28" s="5"/>
      <c r="O28" s="12"/>
    </row>
    <row r="29" spans="1:15" ht="12.75">
      <c r="A29" s="1">
        <v>1349</v>
      </c>
      <c r="B29" s="3">
        <v>2.613</v>
      </c>
      <c r="C29" s="3"/>
      <c r="D29" s="3">
        <v>1.363</v>
      </c>
      <c r="E29" s="5">
        <v>0</v>
      </c>
      <c r="G29" s="5">
        <v>1.3625</v>
      </c>
      <c r="H29" s="5"/>
      <c r="I29" s="5">
        <v>63.69319460795059</v>
      </c>
      <c r="J29" s="5"/>
      <c r="O29" s="12"/>
    </row>
    <row r="30" spans="1:15" ht="12.75">
      <c r="A30" s="1">
        <v>1350</v>
      </c>
      <c r="B30" s="3">
        <f>(B29+B31)/2</f>
        <v>2.8968375990351776</v>
      </c>
      <c r="C30" s="3"/>
      <c r="D30" s="3">
        <f>(D29+D31)/2</f>
        <v>1.44825</v>
      </c>
      <c r="E30" s="5">
        <v>0</v>
      </c>
      <c r="G30" s="5">
        <f>G29+0.25*(G33-G29)</f>
        <v>1.3885416666666668</v>
      </c>
      <c r="H30" s="5"/>
      <c r="I30" s="5">
        <v>64.04326444983477</v>
      </c>
      <c r="J30" s="13">
        <f aca="true" t="shared" si="0" ref="J30:J61">(B30*240)/I30</f>
        <v>10.855802397659264</v>
      </c>
      <c r="K30" s="14"/>
      <c r="L30" s="14">
        <v>5</v>
      </c>
      <c r="M30" s="14">
        <f aca="true" t="shared" si="1" ref="M30:M61">(B30*240)/L30</f>
        <v>139.0482047536885</v>
      </c>
      <c r="N30" s="14"/>
      <c r="O30" s="12"/>
    </row>
    <row r="31" spans="1:15" ht="12.75">
      <c r="A31" s="1">
        <v>1351</v>
      </c>
      <c r="B31" s="3">
        <f>(B29+B33)/2</f>
        <v>3.1806751980703547</v>
      </c>
      <c r="C31" s="3"/>
      <c r="D31" s="3">
        <f>(D29+D33)/2</f>
        <v>1.5335</v>
      </c>
      <c r="E31" s="5">
        <v>0</v>
      </c>
      <c r="G31" s="5">
        <f>G29+0.5*(G33-G29)</f>
        <v>1.4145833333333333</v>
      </c>
      <c r="H31" s="5"/>
      <c r="I31" s="5">
        <v>63.290601358531525</v>
      </c>
      <c r="J31" s="13">
        <f t="shared" si="0"/>
        <v>12.061222853809786</v>
      </c>
      <c r="K31" s="14"/>
      <c r="L31" s="14">
        <v>5</v>
      </c>
      <c r="M31" s="14">
        <f t="shared" si="1"/>
        <v>152.67240950737704</v>
      </c>
      <c r="N31" s="14"/>
      <c r="O31" s="12"/>
    </row>
    <row r="32" spans="1:15" ht="12.75">
      <c r="A32" s="1">
        <v>1352</v>
      </c>
      <c r="B32" s="3">
        <f>(B31+B33)/2</f>
        <v>3.464512797105532</v>
      </c>
      <c r="C32" s="3"/>
      <c r="D32" s="3">
        <f>(D31+D33)/2</f>
        <v>1.61875</v>
      </c>
      <c r="E32" s="5">
        <v>0</v>
      </c>
      <c r="G32" s="5">
        <f>G29+0.75*(G33-G29)</f>
        <v>1.4406249999999998</v>
      </c>
      <c r="H32" s="5"/>
      <c r="I32" s="5">
        <v>88.6179585809966</v>
      </c>
      <c r="J32" s="13">
        <f t="shared" si="0"/>
        <v>9.382782955278236</v>
      </c>
      <c r="K32" s="14"/>
      <c r="L32" s="14">
        <v>5</v>
      </c>
      <c r="M32" s="14">
        <f t="shared" si="1"/>
        <v>166.2966142610655</v>
      </c>
      <c r="N32" s="14"/>
      <c r="O32" s="12"/>
    </row>
    <row r="33" spans="1:15" ht="12.75">
      <c r="A33" s="1">
        <v>1353</v>
      </c>
      <c r="B33" s="5">
        <f aca="true" t="shared" si="2" ref="B33:B40">2.1997361479699*D33</f>
        <v>3.7483503961407094</v>
      </c>
      <c r="C33" s="5"/>
      <c r="D33" s="3">
        <v>1.704</v>
      </c>
      <c r="E33" s="5">
        <v>0</v>
      </c>
      <c r="G33" s="5">
        <v>1.4666666666666666</v>
      </c>
      <c r="H33" s="5"/>
      <c r="I33" s="5">
        <v>81.39452948400914</v>
      </c>
      <c r="J33" s="13">
        <f t="shared" si="0"/>
        <v>11.052390139444292</v>
      </c>
      <c r="K33" s="14"/>
      <c r="L33" s="14">
        <v>5</v>
      </c>
      <c r="M33" s="14">
        <f t="shared" si="1"/>
        <v>179.92081901475404</v>
      </c>
      <c r="N33" s="14"/>
      <c r="O33" s="12"/>
    </row>
    <row r="34" spans="1:15" ht="12.75">
      <c r="A34" s="1">
        <v>1354</v>
      </c>
      <c r="B34" s="5">
        <f t="shared" si="2"/>
        <v>4.353277836832432</v>
      </c>
      <c r="C34" s="5"/>
      <c r="D34" s="3">
        <v>1.979</v>
      </c>
      <c r="E34" s="5">
        <v>0</v>
      </c>
      <c r="G34" s="5">
        <v>1.4041666666666666</v>
      </c>
      <c r="H34" s="5"/>
      <c r="I34" s="5">
        <v>72.00246642036016</v>
      </c>
      <c r="J34" s="13">
        <f t="shared" si="0"/>
        <v>14.510429055862856</v>
      </c>
      <c r="K34" s="14"/>
      <c r="L34" s="14">
        <v>5</v>
      </c>
      <c r="M34" s="14">
        <f t="shared" si="1"/>
        <v>208.95733616795673</v>
      </c>
      <c r="N34" s="14"/>
      <c r="O34" s="12"/>
    </row>
    <row r="35" spans="1:15" ht="12.75">
      <c r="A35" s="1">
        <v>1355</v>
      </c>
      <c r="B35" s="5">
        <f t="shared" si="2"/>
        <v>3.996920580861308</v>
      </c>
      <c r="C35" s="5"/>
      <c r="D35" s="3">
        <v>1.817</v>
      </c>
      <c r="E35" s="5">
        <v>3.375</v>
      </c>
      <c r="G35" s="5">
        <v>1.5833333333333335</v>
      </c>
      <c r="H35" s="5"/>
      <c r="I35" s="5">
        <v>77.66010281813958</v>
      </c>
      <c r="J35" s="13">
        <f t="shared" si="0"/>
        <v>12.352043128928914</v>
      </c>
      <c r="K35" s="14"/>
      <c r="L35" s="14">
        <v>6</v>
      </c>
      <c r="M35" s="14">
        <f t="shared" si="1"/>
        <v>159.87682323445233</v>
      </c>
      <c r="N35" s="14"/>
      <c r="O35" s="12"/>
    </row>
    <row r="36" spans="1:15" ht="12.75">
      <c r="A36" s="1">
        <v>1356</v>
      </c>
      <c r="B36" s="5">
        <f t="shared" si="2"/>
        <v>4.179498681142809</v>
      </c>
      <c r="C36" s="5"/>
      <c r="D36" s="3">
        <v>1.9</v>
      </c>
      <c r="E36" s="3">
        <f>E35+0.33333*(E38-E35)</f>
        <v>3.1708353750000002</v>
      </c>
      <c r="G36" s="5">
        <v>1.5416666666666667</v>
      </c>
      <c r="H36" s="5"/>
      <c r="I36" s="5">
        <v>90.13104802132723</v>
      </c>
      <c r="J36" s="13">
        <f t="shared" si="0"/>
        <v>11.129124818751922</v>
      </c>
      <c r="K36" s="14"/>
      <c r="L36" s="14">
        <v>6</v>
      </c>
      <c r="M36" s="14">
        <f t="shared" si="1"/>
        <v>167.17994724571238</v>
      </c>
      <c r="N36" s="14"/>
      <c r="O36" s="12"/>
    </row>
    <row r="37" spans="1:15" ht="12.75">
      <c r="A37" s="1">
        <v>1357</v>
      </c>
      <c r="B37" s="5">
        <f t="shared" si="2"/>
        <v>3.785745910656198</v>
      </c>
      <c r="C37" s="5"/>
      <c r="D37" s="3">
        <v>1.721</v>
      </c>
      <c r="E37" s="3">
        <f>E35+0.6667*(E38-E35)</f>
        <v>2.96664625</v>
      </c>
      <c r="G37" s="5">
        <v>1.775</v>
      </c>
      <c r="H37" s="5"/>
      <c r="I37" s="5">
        <v>105.85568216206167</v>
      </c>
      <c r="J37" s="13">
        <f t="shared" si="0"/>
        <v>8.583186088834438</v>
      </c>
      <c r="K37" s="14"/>
      <c r="L37" s="14">
        <v>6</v>
      </c>
      <c r="M37" s="14">
        <f t="shared" si="1"/>
        <v>151.42983642624793</v>
      </c>
      <c r="N37" s="14"/>
      <c r="O37" s="12"/>
    </row>
    <row r="38" spans="1:15" ht="12.75">
      <c r="A38" s="1">
        <v>1358</v>
      </c>
      <c r="B38" s="5">
        <f t="shared" si="2"/>
        <v>4.216894195658298</v>
      </c>
      <c r="C38" s="5"/>
      <c r="D38" s="3">
        <v>1.917</v>
      </c>
      <c r="E38" s="5">
        <v>2.7625</v>
      </c>
      <c r="G38" s="3">
        <f>(G37+G39)/2</f>
        <v>1.8020833333333333</v>
      </c>
      <c r="H38" s="3"/>
      <c r="I38" s="5">
        <v>126.38731559960264</v>
      </c>
      <c r="J38" s="13">
        <f t="shared" si="0"/>
        <v>8.007564700275772</v>
      </c>
      <c r="K38" s="14"/>
      <c r="L38" s="14">
        <v>6</v>
      </c>
      <c r="M38" s="14">
        <f t="shared" si="1"/>
        <v>168.67576782633193</v>
      </c>
      <c r="N38" s="14"/>
      <c r="O38" s="12"/>
    </row>
    <row r="39" spans="1:15" ht="12.75">
      <c r="A39" s="1">
        <v>1359</v>
      </c>
      <c r="B39" s="5">
        <f t="shared" si="2"/>
        <v>4.500660158746415</v>
      </c>
      <c r="C39" s="5"/>
      <c r="D39" s="3">
        <v>2.046</v>
      </c>
      <c r="E39" s="5">
        <v>2.275</v>
      </c>
      <c r="G39" s="5">
        <v>1.8291666666666666</v>
      </c>
      <c r="H39" s="5"/>
      <c r="I39" s="5">
        <v>107.43456029137424</v>
      </c>
      <c r="J39" s="13">
        <f t="shared" si="0"/>
        <v>10.05410582190342</v>
      </c>
      <c r="K39" s="14"/>
      <c r="L39" s="14">
        <v>6</v>
      </c>
      <c r="M39" s="14">
        <f t="shared" si="1"/>
        <v>180.02640634985661</v>
      </c>
      <c r="N39" s="14"/>
      <c r="O39" s="12"/>
    </row>
    <row r="40" spans="1:15" ht="12.75">
      <c r="A40" s="1">
        <v>1360</v>
      </c>
      <c r="B40" s="5">
        <f t="shared" si="2"/>
        <v>4.967004222116034</v>
      </c>
      <c r="C40" s="5"/>
      <c r="D40" s="3">
        <v>2.258</v>
      </c>
      <c r="E40" s="5">
        <v>3.5458333333333334</v>
      </c>
      <c r="G40" s="5">
        <v>2.154166666666667</v>
      </c>
      <c r="H40" s="5"/>
      <c r="I40" s="5">
        <v>122.98164121314367</v>
      </c>
      <c r="J40" s="13">
        <f t="shared" si="0"/>
        <v>9.693162341538539</v>
      </c>
      <c r="K40" s="14"/>
      <c r="L40" s="14">
        <v>6</v>
      </c>
      <c r="M40" s="14">
        <f t="shared" si="1"/>
        <v>198.68016888464138</v>
      </c>
      <c r="N40" s="14"/>
      <c r="O40" s="12"/>
    </row>
    <row r="41" spans="1:15" ht="12.75">
      <c r="A41" s="1">
        <v>1361</v>
      </c>
      <c r="B41" s="3">
        <v>4.958</v>
      </c>
      <c r="C41" s="3"/>
      <c r="D41" s="3">
        <v>2.583</v>
      </c>
      <c r="E41" s="5">
        <v>2.879166666666667</v>
      </c>
      <c r="G41" s="5">
        <v>2.8</v>
      </c>
      <c r="H41" s="5"/>
      <c r="I41" s="5">
        <v>143.69072674519072</v>
      </c>
      <c r="J41" s="13">
        <f t="shared" si="0"/>
        <v>8.281118948685576</v>
      </c>
      <c r="K41" s="14"/>
      <c r="L41" s="14">
        <v>6</v>
      </c>
      <c r="M41" s="14">
        <f t="shared" si="1"/>
        <v>198.32000000000002</v>
      </c>
      <c r="N41" s="14"/>
      <c r="O41" s="12"/>
    </row>
    <row r="42" spans="1:15" ht="12.75">
      <c r="A42" s="1">
        <v>1362</v>
      </c>
      <c r="B42" s="3">
        <v>5.2</v>
      </c>
      <c r="C42" s="3"/>
      <c r="D42" s="3">
        <v>2.483</v>
      </c>
      <c r="E42" s="5">
        <v>3.2416666666666667</v>
      </c>
      <c r="G42" s="5">
        <v>2.4833333333333334</v>
      </c>
      <c r="H42" s="5"/>
      <c r="I42" s="5">
        <v>88.44790959377326</v>
      </c>
      <c r="J42" s="13">
        <f t="shared" si="0"/>
        <v>14.109999950613409</v>
      </c>
      <c r="K42" s="14"/>
      <c r="L42" s="14">
        <v>6.75</v>
      </c>
      <c r="M42" s="14">
        <f t="shared" si="1"/>
        <v>184.88888888888889</v>
      </c>
      <c r="N42" s="14"/>
      <c r="O42" s="12"/>
    </row>
    <row r="43" spans="1:15" ht="12.75">
      <c r="A43" s="1">
        <v>1363</v>
      </c>
      <c r="B43" s="3">
        <v>4.375</v>
      </c>
      <c r="C43" s="3"/>
      <c r="D43" s="3">
        <v>2.483</v>
      </c>
      <c r="E43" s="5">
        <f>E42+0.2*(E47-E42)</f>
        <v>3.475</v>
      </c>
      <c r="G43" s="5">
        <v>2.4833333333333334</v>
      </c>
      <c r="H43" s="5"/>
      <c r="I43" s="5">
        <v>97.73847753514741</v>
      </c>
      <c r="J43" s="13">
        <f t="shared" si="0"/>
        <v>10.742954325459111</v>
      </c>
      <c r="K43" s="14"/>
      <c r="L43" s="14">
        <v>7</v>
      </c>
      <c r="M43" s="14">
        <f t="shared" si="1"/>
        <v>150</v>
      </c>
      <c r="N43" s="14"/>
      <c r="O43" s="12"/>
    </row>
    <row r="44" spans="1:15" ht="12.75">
      <c r="A44" s="1">
        <v>1364</v>
      </c>
      <c r="B44" s="3">
        <f>B43+0.33333*(B46-B43)</f>
        <v>4.70966332</v>
      </c>
      <c r="C44" s="3"/>
      <c r="D44" s="3">
        <f>D43+0.33333*(D46-D43)</f>
        <v>2.5149996800000003</v>
      </c>
      <c r="E44" s="5">
        <f>E42+0.4*(E47-E42)</f>
        <v>3.708333333333334</v>
      </c>
      <c r="G44" s="3">
        <f>G43+0.33333*(G46-G43)</f>
        <v>2.6944423333333334</v>
      </c>
      <c r="H44" s="3"/>
      <c r="I44" s="5">
        <v>135.4338401054652</v>
      </c>
      <c r="J44" s="13">
        <f t="shared" si="0"/>
        <v>8.345914107728145</v>
      </c>
      <c r="K44" s="14"/>
      <c r="L44" s="14">
        <v>7</v>
      </c>
      <c r="M44" s="14">
        <f t="shared" si="1"/>
        <v>161.47417097142855</v>
      </c>
      <c r="N44" s="14"/>
      <c r="O44" s="12"/>
    </row>
    <row r="45" spans="1:15" ht="12.75">
      <c r="A45" s="1">
        <v>1365</v>
      </c>
      <c r="B45" s="3">
        <f>B43+0.6667*(B46-B43)</f>
        <v>5.0443668</v>
      </c>
      <c r="C45" s="3"/>
      <c r="D45" s="3">
        <f>D43+0.6667*(D46-D43)</f>
        <v>2.5470032000000002</v>
      </c>
      <c r="E45" s="5">
        <f>E42+0.6*(E47-E42)</f>
        <v>3.9416666666666673</v>
      </c>
      <c r="G45" s="3">
        <f>G43+0.6667*(G46-G43)</f>
        <v>2.9055766666666667</v>
      </c>
      <c r="H45" s="3"/>
      <c r="I45" s="5">
        <v>130.96165122847006</v>
      </c>
      <c r="J45" s="13">
        <f t="shared" si="0"/>
        <v>9.244294193328056</v>
      </c>
      <c r="K45" s="14"/>
      <c r="L45" s="14">
        <v>7.5</v>
      </c>
      <c r="M45" s="14">
        <f t="shared" si="1"/>
        <v>161.4197376</v>
      </c>
      <c r="N45" s="14"/>
      <c r="O45" s="12"/>
    </row>
    <row r="46" spans="1:15" ht="12.75">
      <c r="A46" s="1">
        <v>1366</v>
      </c>
      <c r="B46" s="3">
        <v>5.379</v>
      </c>
      <c r="C46" s="3"/>
      <c r="D46" s="3">
        <v>2.579</v>
      </c>
      <c r="E46" s="5">
        <f>E42+0.8*(E47-E42)</f>
        <v>4.175000000000001</v>
      </c>
      <c r="G46" s="5">
        <v>3.1166666666666667</v>
      </c>
      <c r="H46" s="5"/>
      <c r="I46" s="5">
        <v>123.60299920869053</v>
      </c>
      <c r="J46" s="13">
        <f t="shared" si="0"/>
        <v>10.44440675602338</v>
      </c>
      <c r="K46" s="14"/>
      <c r="L46" s="14">
        <v>8</v>
      </c>
      <c r="M46" s="14">
        <f t="shared" si="1"/>
        <v>161.36999999999998</v>
      </c>
      <c r="N46" s="14"/>
      <c r="O46" s="12"/>
    </row>
    <row r="47" spans="1:15" ht="12.75">
      <c r="A47" s="1">
        <v>1367</v>
      </c>
      <c r="B47" s="3">
        <v>5.163</v>
      </c>
      <c r="C47" s="3"/>
      <c r="D47" s="3">
        <v>2.796</v>
      </c>
      <c r="E47" s="5">
        <v>4.408333333333334</v>
      </c>
      <c r="G47" s="5">
        <v>2.904166666666667</v>
      </c>
      <c r="H47" s="5"/>
      <c r="I47" s="5">
        <v>135.330981837989</v>
      </c>
      <c r="J47" s="13">
        <f t="shared" si="0"/>
        <v>9.156218207914934</v>
      </c>
      <c r="K47" s="14"/>
      <c r="L47" s="14">
        <v>8</v>
      </c>
      <c r="M47" s="14">
        <f t="shared" si="1"/>
        <v>154.89000000000001</v>
      </c>
      <c r="N47" s="14"/>
      <c r="O47" s="12"/>
    </row>
    <row r="48" spans="1:15" ht="12.75">
      <c r="A48" s="1">
        <v>1368</v>
      </c>
      <c r="B48" s="3">
        <v>4.838</v>
      </c>
      <c r="C48" s="3"/>
      <c r="D48" s="3">
        <v>2.904</v>
      </c>
      <c r="E48" s="5">
        <v>3.7625</v>
      </c>
      <c r="G48" s="5">
        <v>3.0083333333333333</v>
      </c>
      <c r="H48" s="5"/>
      <c r="I48" s="5">
        <v>141.4778931551906</v>
      </c>
      <c r="J48" s="13">
        <f t="shared" si="0"/>
        <v>8.207077262073296</v>
      </c>
      <c r="K48" s="14"/>
      <c r="L48" s="14">
        <v>8</v>
      </c>
      <c r="M48" s="14">
        <f t="shared" si="1"/>
        <v>145.14000000000001</v>
      </c>
      <c r="N48" s="14"/>
      <c r="O48" s="12"/>
    </row>
    <row r="49" spans="1:15" ht="12.75">
      <c r="A49" s="1">
        <v>1369</v>
      </c>
      <c r="B49" s="3">
        <v>5.592</v>
      </c>
      <c r="C49" s="3"/>
      <c r="D49" s="3">
        <v>3.225</v>
      </c>
      <c r="E49" s="5">
        <v>4.8374999999999995</v>
      </c>
      <c r="G49" s="5">
        <v>3.333333333333333</v>
      </c>
      <c r="H49" s="5"/>
      <c r="I49" s="5">
        <v>116.70889399691453</v>
      </c>
      <c r="J49" s="13">
        <f t="shared" si="0"/>
        <v>11.49938067304006</v>
      </c>
      <c r="K49" s="14"/>
      <c r="L49" s="14">
        <v>8</v>
      </c>
      <c r="M49" s="14">
        <f t="shared" si="1"/>
        <v>167.76</v>
      </c>
      <c r="N49" s="14"/>
      <c r="O49" s="12"/>
    </row>
    <row r="50" spans="1:15" ht="12.75">
      <c r="A50" s="1">
        <v>1370</v>
      </c>
      <c r="B50" s="3">
        <v>5.913</v>
      </c>
      <c r="C50" s="3"/>
      <c r="D50" s="3">
        <v>3.333</v>
      </c>
      <c r="E50" s="5">
        <v>5.1625</v>
      </c>
      <c r="G50" s="5">
        <v>3.979166666666667</v>
      </c>
      <c r="H50" s="5"/>
      <c r="I50" s="5">
        <v>161.08594028553296</v>
      </c>
      <c r="J50" s="13">
        <f t="shared" si="0"/>
        <v>8.809707398948278</v>
      </c>
      <c r="K50" s="14"/>
      <c r="L50" s="14">
        <v>8</v>
      </c>
      <c r="M50" s="14">
        <f t="shared" si="1"/>
        <v>177.39000000000001</v>
      </c>
      <c r="N50" s="14"/>
      <c r="O50" s="12"/>
    </row>
    <row r="51" spans="1:15" ht="12.75">
      <c r="A51" s="1">
        <v>1371</v>
      </c>
      <c r="B51" s="3">
        <f>B50+0.33333*(B53-B50)</f>
        <v>5.60866971</v>
      </c>
      <c r="C51" s="3"/>
      <c r="D51" s="3">
        <f>D50+0.33333*(D53-D50)</f>
        <v>3.5483311800000004</v>
      </c>
      <c r="E51" s="3">
        <f>E50+0.33333*(E53-E50)</f>
        <v>5.341664875</v>
      </c>
      <c r="G51" s="3">
        <f>G50+0.33333*(G53-G50)</f>
        <v>3.870834416666667</v>
      </c>
      <c r="H51" s="3"/>
      <c r="I51" s="5">
        <v>161.8095651840714</v>
      </c>
      <c r="J51" s="13">
        <f t="shared" si="0"/>
        <v>8.318919396815168</v>
      </c>
      <c r="K51" s="14"/>
      <c r="L51" s="14">
        <v>8</v>
      </c>
      <c r="M51" s="14">
        <f t="shared" si="1"/>
        <v>168.2600913</v>
      </c>
      <c r="N51" s="14"/>
      <c r="O51" s="12"/>
    </row>
    <row r="52" spans="1:15" ht="12.75">
      <c r="A52" s="1">
        <v>1372</v>
      </c>
      <c r="B52" s="3">
        <f>B50+0.6667*(B53-B50)</f>
        <v>5.3043029</v>
      </c>
      <c r="C52" s="3"/>
      <c r="D52" s="3">
        <f>D50+0.6667*(D53-D50)</f>
        <v>3.7636882000000003</v>
      </c>
      <c r="E52" s="3">
        <f>E50+0.6667*(E53-E50)</f>
        <v>5.52085125</v>
      </c>
      <c r="G52" s="3">
        <f>G50+0.6667*(G53-G50)</f>
        <v>3.7624891666666667</v>
      </c>
      <c r="H52" s="3"/>
      <c r="I52" s="5">
        <v>131.74852387382396</v>
      </c>
      <c r="J52" s="13">
        <f t="shared" si="0"/>
        <v>9.662595515826713</v>
      </c>
      <c r="K52" s="14"/>
      <c r="L52" s="14">
        <v>8</v>
      </c>
      <c r="M52" s="14">
        <f t="shared" si="1"/>
        <v>159.129087</v>
      </c>
      <c r="N52" s="14"/>
      <c r="O52" s="12"/>
    </row>
    <row r="53" spans="1:15" ht="12.75">
      <c r="A53" s="1">
        <v>1373</v>
      </c>
      <c r="B53" s="3">
        <v>5</v>
      </c>
      <c r="C53" s="3"/>
      <c r="D53" s="3">
        <v>3.979</v>
      </c>
      <c r="E53" s="5">
        <v>5.7</v>
      </c>
      <c r="G53" s="5">
        <v>3.654166666666667</v>
      </c>
      <c r="H53" s="5"/>
      <c r="I53" s="5">
        <v>135.92172237366657</v>
      </c>
      <c r="J53" s="13">
        <f t="shared" si="0"/>
        <v>8.82861090224448</v>
      </c>
      <c r="K53" s="14"/>
      <c r="L53" s="14">
        <v>8</v>
      </c>
      <c r="M53" s="14">
        <f t="shared" si="1"/>
        <v>150</v>
      </c>
      <c r="N53" s="14"/>
      <c r="O53" s="12"/>
    </row>
    <row r="54" spans="1:15" ht="12.75">
      <c r="A54" s="1">
        <v>1374</v>
      </c>
      <c r="B54" s="3">
        <f>(B53+B55)/2</f>
        <v>5.25</v>
      </c>
      <c r="C54" s="3"/>
      <c r="D54" s="3">
        <f>(D53+D55)/2</f>
        <v>3.87175</v>
      </c>
      <c r="E54" s="5">
        <f>E53+0.25*(E57-E53)</f>
        <v>5.8875</v>
      </c>
      <c r="G54" s="5">
        <f>G53+0.2*(G58-G53)</f>
        <v>3.7425</v>
      </c>
      <c r="H54" s="5"/>
      <c r="I54" s="5">
        <v>134.90408903037616</v>
      </c>
      <c r="J54" s="13">
        <f t="shared" si="0"/>
        <v>9.33996892945393</v>
      </c>
      <c r="K54" s="14"/>
      <c r="L54" s="14">
        <v>8</v>
      </c>
      <c r="M54" s="14">
        <f t="shared" si="1"/>
        <v>157.5</v>
      </c>
      <c r="N54" s="14"/>
      <c r="O54" s="12"/>
    </row>
    <row r="55" spans="1:15" ht="12.75">
      <c r="A55" s="1">
        <v>1375</v>
      </c>
      <c r="B55" s="3">
        <f>(B53+B57)/2</f>
        <v>5.5</v>
      </c>
      <c r="C55" s="3"/>
      <c r="D55" s="3">
        <f>(D53+D57)/2</f>
        <v>3.7645</v>
      </c>
      <c r="E55" s="5">
        <f>E53+0.5*(E57-E53)</f>
        <v>6.075</v>
      </c>
      <c r="G55" s="5">
        <f>G53+0.4*(G58-G53)</f>
        <v>3.8308333333333335</v>
      </c>
      <c r="H55" s="5"/>
      <c r="I55" s="5">
        <v>163.21058804813285</v>
      </c>
      <c r="J55" s="13">
        <f t="shared" si="0"/>
        <v>8.087710581685519</v>
      </c>
      <c r="K55" s="14"/>
      <c r="L55" s="14">
        <v>8</v>
      </c>
      <c r="M55" s="14">
        <f t="shared" si="1"/>
        <v>165</v>
      </c>
      <c r="N55" s="14"/>
      <c r="O55" s="12"/>
    </row>
    <row r="56" spans="1:15" ht="12.75">
      <c r="A56" s="1">
        <v>1376</v>
      </c>
      <c r="B56" s="3">
        <f>(B55+B57)/2</f>
        <v>5.75</v>
      </c>
      <c r="C56" s="3"/>
      <c r="D56" s="3">
        <f>(D55+D57)/2</f>
        <v>3.65725</v>
      </c>
      <c r="E56" s="5">
        <f>E53+0.75*(E57-E53)</f>
        <v>6.2625</v>
      </c>
      <c r="G56" s="5">
        <f>G53+0.6*(G58-G53)</f>
        <v>3.9191666666666665</v>
      </c>
      <c r="H56" s="5"/>
      <c r="I56" s="5">
        <v>148.73065990311258</v>
      </c>
      <c r="J56" s="13">
        <f t="shared" si="0"/>
        <v>9.27851729360289</v>
      </c>
      <c r="K56" s="14"/>
      <c r="L56" s="14">
        <v>8</v>
      </c>
      <c r="M56" s="14">
        <f t="shared" si="1"/>
        <v>172.5</v>
      </c>
      <c r="N56" s="14"/>
      <c r="O56" s="12"/>
    </row>
    <row r="57" spans="1:15" ht="12.75">
      <c r="A57" s="1">
        <v>1377</v>
      </c>
      <c r="B57" s="3">
        <v>6</v>
      </c>
      <c r="C57" s="3"/>
      <c r="D57" s="3">
        <v>3.55</v>
      </c>
      <c r="E57" s="5">
        <v>6.45</v>
      </c>
      <c r="G57" s="5">
        <f>G53+0.8*(G58-G53)</f>
        <v>4.0075</v>
      </c>
      <c r="H57" s="5"/>
      <c r="I57" s="5">
        <v>137.94681319045128</v>
      </c>
      <c r="J57" s="13">
        <f t="shared" si="0"/>
        <v>10.438805846220717</v>
      </c>
      <c r="K57" s="14"/>
      <c r="L57" s="14">
        <v>8</v>
      </c>
      <c r="M57" s="14">
        <f t="shared" si="1"/>
        <v>180</v>
      </c>
      <c r="N57" s="14"/>
      <c r="O57" s="12"/>
    </row>
    <row r="58" spans="1:15" ht="12.75">
      <c r="A58" s="1">
        <v>1378</v>
      </c>
      <c r="B58" s="3">
        <v>7.6</v>
      </c>
      <c r="C58" s="3"/>
      <c r="D58" s="3">
        <v>3.667</v>
      </c>
      <c r="E58" s="5">
        <v>7.525</v>
      </c>
      <c r="G58" s="5">
        <v>4.095833333333333</v>
      </c>
      <c r="H58" s="5"/>
      <c r="I58" s="5">
        <v>149.06822624388613</v>
      </c>
      <c r="J58" s="13">
        <f t="shared" si="0"/>
        <v>12.236007940523875</v>
      </c>
      <c r="K58" s="14"/>
      <c r="L58" s="14">
        <v>8</v>
      </c>
      <c r="M58" s="14">
        <f t="shared" si="1"/>
        <v>228</v>
      </c>
      <c r="N58" s="14"/>
      <c r="O58" s="12"/>
    </row>
    <row r="59" spans="1:15" ht="12.75">
      <c r="A59" s="1">
        <v>1379</v>
      </c>
      <c r="B59" s="3">
        <f>B58+0.33333*(B61-B58)</f>
        <v>7.566667</v>
      </c>
      <c r="C59" s="3"/>
      <c r="D59" s="3">
        <f>D58+0.33333*(D61-D58)</f>
        <v>3.77799889</v>
      </c>
      <c r="E59" s="5">
        <f>E58+0.25*(E62-E58)</f>
        <v>7.390625</v>
      </c>
      <c r="G59" s="5">
        <f>G58+0.25*(G62-G58)</f>
        <v>4.146875</v>
      </c>
      <c r="H59" s="5"/>
      <c r="I59" s="5">
        <v>135.00002109824308</v>
      </c>
      <c r="J59" s="13">
        <f t="shared" si="0"/>
        <v>13.451850342145123</v>
      </c>
      <c r="K59" s="14"/>
      <c r="L59" s="14">
        <v>10</v>
      </c>
      <c r="M59" s="14">
        <f t="shared" si="1"/>
        <v>181.600008</v>
      </c>
      <c r="N59" s="14"/>
      <c r="O59" s="12"/>
    </row>
    <row r="60" spans="1:15" ht="12.75">
      <c r="A60" s="1">
        <v>1380</v>
      </c>
      <c r="B60" s="3">
        <f>B58+0.6667*(B61-B58)</f>
        <v>7.53333</v>
      </c>
      <c r="C60" s="3"/>
      <c r="D60" s="3">
        <f>D58+0.6667*(D61-D58)</f>
        <v>3.8890111</v>
      </c>
      <c r="E60" s="5">
        <f>E58+0.5*(E62-E58)</f>
        <v>7.25625</v>
      </c>
      <c r="G60" s="5">
        <f>G58+0.5*(G62-G58)</f>
        <v>4.197916666666666</v>
      </c>
      <c r="H60" s="5"/>
      <c r="I60" s="5">
        <v>134.37252368026188</v>
      </c>
      <c r="J60" s="13">
        <f t="shared" si="0"/>
        <v>13.455125724230026</v>
      </c>
      <c r="K60" s="14"/>
      <c r="L60" s="14">
        <v>10</v>
      </c>
      <c r="M60" s="14">
        <f t="shared" si="1"/>
        <v>180.79992</v>
      </c>
      <c r="N60" s="14"/>
      <c r="O60" s="12"/>
    </row>
    <row r="61" spans="1:15" ht="12.75">
      <c r="A61" s="1">
        <v>1381</v>
      </c>
      <c r="B61" s="3">
        <v>7.5</v>
      </c>
      <c r="C61" s="3"/>
      <c r="D61" s="3">
        <v>4</v>
      </c>
      <c r="E61" s="5">
        <f>E58+0.75*(E62-E58)</f>
        <v>7.121875</v>
      </c>
      <c r="G61" s="5">
        <f>G58+0.75*(G62-G58)</f>
        <v>4.248958333333333</v>
      </c>
      <c r="H61" s="5"/>
      <c r="I61" s="5">
        <v>133.7179199720174</v>
      </c>
      <c r="J61" s="13">
        <f t="shared" si="0"/>
        <v>13.461172596587494</v>
      </c>
      <c r="K61" s="14"/>
      <c r="L61" s="14">
        <v>10</v>
      </c>
      <c r="M61" s="14">
        <f t="shared" si="1"/>
        <v>180</v>
      </c>
      <c r="N61" s="14"/>
      <c r="O61" s="12"/>
    </row>
    <row r="62" spans="1:15" ht="12.75">
      <c r="A62" s="1">
        <v>1382</v>
      </c>
      <c r="B62" s="3">
        <v>7.5</v>
      </c>
      <c r="C62" s="3"/>
      <c r="D62" s="3">
        <v>3.979</v>
      </c>
      <c r="E62" s="5">
        <v>6.9875</v>
      </c>
      <c r="G62" s="5">
        <v>4.3</v>
      </c>
      <c r="H62" s="5"/>
      <c r="I62" s="5">
        <v>145.04047809335333</v>
      </c>
      <c r="J62" s="13">
        <f aca="true" t="shared" si="3" ref="J62:J93">(B62*240)/I62</f>
        <v>12.410328645231399</v>
      </c>
      <c r="K62" s="14"/>
      <c r="L62" s="14">
        <v>10</v>
      </c>
      <c r="M62" s="14">
        <f aca="true" t="shared" si="4" ref="M62:M93">(B62*240)/L62</f>
        <v>180</v>
      </c>
      <c r="N62" s="14"/>
      <c r="O62" s="12"/>
    </row>
    <row r="63" spans="1:15" ht="12.75">
      <c r="A63" s="1">
        <v>1383</v>
      </c>
      <c r="B63" s="3"/>
      <c r="C63" s="3"/>
      <c r="D63" s="3"/>
      <c r="E63" s="5">
        <v>6.883333333333333</v>
      </c>
      <c r="G63" s="5"/>
      <c r="H63" s="5"/>
      <c r="I63" s="5">
        <v>143.21844942037507</v>
      </c>
      <c r="J63" s="13">
        <f t="shared" si="3"/>
        <v>0</v>
      </c>
      <c r="K63" s="14"/>
      <c r="L63" s="14">
        <v>8</v>
      </c>
      <c r="M63" s="14">
        <f t="shared" si="4"/>
        <v>0</v>
      </c>
      <c r="N63" s="14"/>
      <c r="O63" s="12"/>
    </row>
    <row r="64" spans="1:15" ht="12.75">
      <c r="A64" s="1">
        <v>1384</v>
      </c>
      <c r="B64" s="3"/>
      <c r="C64" s="3"/>
      <c r="D64" s="3"/>
      <c r="E64" s="5">
        <v>0</v>
      </c>
      <c r="G64" s="5"/>
      <c r="H64" s="5"/>
      <c r="I64" s="5">
        <v>154.31367769072295</v>
      </c>
      <c r="J64" s="13">
        <f t="shared" si="3"/>
        <v>0</v>
      </c>
      <c r="K64" s="14"/>
      <c r="L64" s="14">
        <v>8</v>
      </c>
      <c r="M64" s="14">
        <f t="shared" si="4"/>
        <v>0</v>
      </c>
      <c r="N64" s="14"/>
      <c r="O64" s="12"/>
    </row>
    <row r="65" spans="1:15" ht="12.75">
      <c r="A65" s="1">
        <v>1385</v>
      </c>
      <c r="B65" s="3"/>
      <c r="C65" s="3"/>
      <c r="D65" s="3"/>
      <c r="E65" s="5">
        <v>0</v>
      </c>
      <c r="G65" s="5"/>
      <c r="H65" s="5"/>
      <c r="I65" s="5">
        <v>176.3812591938028</v>
      </c>
      <c r="J65" s="13">
        <f t="shared" si="3"/>
        <v>0</v>
      </c>
      <c r="K65" s="14"/>
      <c r="L65" s="14">
        <v>8</v>
      </c>
      <c r="M65" s="14">
        <f t="shared" si="4"/>
        <v>0</v>
      </c>
      <c r="N65" s="14"/>
      <c r="O65" s="12"/>
    </row>
    <row r="66" spans="1:15" ht="12.75">
      <c r="A66" s="1">
        <v>1386</v>
      </c>
      <c r="B66" s="3"/>
      <c r="C66" s="3"/>
      <c r="D66" s="3"/>
      <c r="E66" s="5">
        <v>0</v>
      </c>
      <c r="G66" s="5"/>
      <c r="H66" s="5"/>
      <c r="I66" s="5">
        <v>167.33578193274866</v>
      </c>
      <c r="J66" s="13">
        <f t="shared" si="3"/>
        <v>0</v>
      </c>
      <c r="K66" s="14"/>
      <c r="L66" s="14">
        <v>9.3333333</v>
      </c>
      <c r="M66" s="14">
        <f t="shared" si="4"/>
        <v>0</v>
      </c>
      <c r="N66" s="14"/>
      <c r="O66" s="12"/>
    </row>
    <row r="67" spans="1:15" ht="12.75">
      <c r="A67" s="1">
        <v>1387</v>
      </c>
      <c r="B67" s="3"/>
      <c r="C67" s="3"/>
      <c r="D67" s="3"/>
      <c r="E67" s="5">
        <v>0</v>
      </c>
      <c r="G67" s="5"/>
      <c r="H67" s="5"/>
      <c r="I67" s="5">
        <v>169.14200889217568</v>
      </c>
      <c r="J67" s="13">
        <f t="shared" si="3"/>
        <v>0</v>
      </c>
      <c r="K67" s="14"/>
      <c r="L67" s="14">
        <v>12</v>
      </c>
      <c r="M67" s="14">
        <f t="shared" si="4"/>
        <v>0</v>
      </c>
      <c r="N67" s="14"/>
      <c r="O67" s="12"/>
    </row>
    <row r="68" spans="1:15" ht="12.75">
      <c r="A68" s="1">
        <v>1388</v>
      </c>
      <c r="B68" s="3"/>
      <c r="C68" s="3"/>
      <c r="D68" s="3"/>
      <c r="E68" s="5">
        <v>0</v>
      </c>
      <c r="G68" s="5"/>
      <c r="H68" s="5"/>
      <c r="I68" s="5">
        <v>132.96020168385724</v>
      </c>
      <c r="J68" s="13">
        <f t="shared" si="3"/>
        <v>0</v>
      </c>
      <c r="K68" s="14"/>
      <c r="L68" s="14">
        <v>12</v>
      </c>
      <c r="M68" s="14">
        <f t="shared" si="4"/>
        <v>0</v>
      </c>
      <c r="N68" s="14"/>
      <c r="O68" s="12"/>
    </row>
    <row r="69" spans="1:15" ht="12.75">
      <c r="A69" s="1">
        <v>1389</v>
      </c>
      <c r="B69" s="3"/>
      <c r="C69" s="3"/>
      <c r="D69" s="3"/>
      <c r="E69" s="5">
        <v>0</v>
      </c>
      <c r="G69" s="5"/>
      <c r="H69" s="5"/>
      <c r="I69" s="5">
        <v>153.3232230393815</v>
      </c>
      <c r="J69" s="13">
        <f t="shared" si="3"/>
        <v>0</v>
      </c>
      <c r="K69" s="14"/>
      <c r="L69" s="14">
        <v>12</v>
      </c>
      <c r="M69" s="14">
        <f t="shared" si="4"/>
        <v>0</v>
      </c>
      <c r="N69" s="14"/>
      <c r="O69" s="12"/>
    </row>
    <row r="70" spans="1:15" ht="12.75">
      <c r="A70" s="1">
        <v>1390</v>
      </c>
      <c r="B70" s="3">
        <v>5.958</v>
      </c>
      <c r="C70" s="3"/>
      <c r="D70" s="3"/>
      <c r="E70" s="5">
        <v>0</v>
      </c>
      <c r="G70" s="5"/>
      <c r="H70" s="5"/>
      <c r="I70" s="5">
        <v>164.8063094220881</v>
      </c>
      <c r="J70" s="13">
        <f t="shared" si="3"/>
        <v>8.676366851573679</v>
      </c>
      <c r="K70" s="14"/>
      <c r="L70" s="14">
        <v>9</v>
      </c>
      <c r="M70" s="14">
        <f t="shared" si="4"/>
        <v>158.88</v>
      </c>
      <c r="N70" s="14"/>
      <c r="O70" s="12"/>
    </row>
    <row r="71" spans="1:15" ht="12.75">
      <c r="A71" s="1">
        <v>1391</v>
      </c>
      <c r="B71" s="3">
        <v>5.538</v>
      </c>
      <c r="C71" s="3"/>
      <c r="D71" s="3"/>
      <c r="E71" s="5">
        <v>7.758333333333334</v>
      </c>
      <c r="G71" s="5"/>
      <c r="H71" s="5"/>
      <c r="I71" s="5">
        <v>134.03673653702876</v>
      </c>
      <c r="J71" s="13">
        <f t="shared" si="3"/>
        <v>9.916087442436497</v>
      </c>
      <c r="K71" s="14"/>
      <c r="L71" s="14">
        <v>9</v>
      </c>
      <c r="M71" s="14">
        <f t="shared" si="4"/>
        <v>147.68</v>
      </c>
      <c r="N71" s="14"/>
      <c r="O71" s="12"/>
    </row>
    <row r="72" spans="1:15" ht="12.75">
      <c r="A72" s="1">
        <v>1392</v>
      </c>
      <c r="B72" s="3"/>
      <c r="C72" s="3"/>
      <c r="D72" s="3"/>
      <c r="E72" s="5"/>
      <c r="G72" s="5"/>
      <c r="H72" s="5"/>
      <c r="I72" s="5">
        <v>113.61413083783263</v>
      </c>
      <c r="J72" s="13">
        <f t="shared" si="3"/>
        <v>0</v>
      </c>
      <c r="K72" s="14"/>
      <c r="L72" s="14">
        <v>9</v>
      </c>
      <c r="M72" s="14">
        <f t="shared" si="4"/>
        <v>0</v>
      </c>
      <c r="N72" s="14"/>
      <c r="O72" s="12"/>
    </row>
    <row r="73" spans="1:15" ht="12.75">
      <c r="A73" s="1">
        <v>1393</v>
      </c>
      <c r="B73" s="3"/>
      <c r="C73" s="3"/>
      <c r="D73" s="3"/>
      <c r="E73" s="5"/>
      <c r="G73" s="5"/>
      <c r="H73" s="5"/>
      <c r="I73" s="5">
        <v>99.65678820784771</v>
      </c>
      <c r="J73" s="13">
        <f t="shared" si="3"/>
        <v>0</v>
      </c>
      <c r="K73" s="14"/>
      <c r="L73" s="14">
        <v>9</v>
      </c>
      <c r="M73" s="14">
        <f t="shared" si="4"/>
        <v>0</v>
      </c>
      <c r="N73" s="14"/>
      <c r="O73" s="12"/>
    </row>
    <row r="74" spans="1:15" ht="12.75">
      <c r="A74" s="1">
        <v>1394</v>
      </c>
      <c r="B74" s="3"/>
      <c r="C74" s="3"/>
      <c r="D74" s="3"/>
      <c r="E74" s="5"/>
      <c r="G74" s="5"/>
      <c r="H74" s="5"/>
      <c r="I74" s="5">
        <v>110.84360991634762</v>
      </c>
      <c r="J74" s="13">
        <f t="shared" si="3"/>
        <v>0</v>
      </c>
      <c r="K74" s="14"/>
      <c r="L74" s="14">
        <v>9</v>
      </c>
      <c r="M74" s="14">
        <f t="shared" si="4"/>
        <v>0</v>
      </c>
      <c r="N74" s="14"/>
      <c r="O74" s="12"/>
    </row>
    <row r="75" spans="1:15" ht="12.75">
      <c r="A75" s="1">
        <v>1395</v>
      </c>
      <c r="B75" s="3"/>
      <c r="C75" s="3"/>
      <c r="D75" s="3"/>
      <c r="E75" s="5"/>
      <c r="G75" s="5"/>
      <c r="H75" s="5"/>
      <c r="I75" s="5">
        <v>100.76842853848294</v>
      </c>
      <c r="J75" s="13">
        <f t="shared" si="3"/>
        <v>0</v>
      </c>
      <c r="K75" s="14"/>
      <c r="L75" s="14">
        <v>9</v>
      </c>
      <c r="M75" s="14">
        <f t="shared" si="4"/>
        <v>0</v>
      </c>
      <c r="N75" s="14"/>
      <c r="O75" s="12"/>
    </row>
    <row r="76" spans="1:15" ht="12.75">
      <c r="A76" s="1">
        <v>1396</v>
      </c>
      <c r="B76" s="3"/>
      <c r="C76" s="3"/>
      <c r="D76" s="3"/>
      <c r="E76" s="5"/>
      <c r="G76" s="5"/>
      <c r="H76" s="5"/>
      <c r="I76" s="5">
        <v>105.82029623351427</v>
      </c>
      <c r="J76" s="13">
        <f t="shared" si="3"/>
        <v>0</v>
      </c>
      <c r="K76" s="14"/>
      <c r="L76" s="14">
        <v>9.25</v>
      </c>
      <c r="M76" s="14">
        <f t="shared" si="4"/>
        <v>0</v>
      </c>
      <c r="N76" s="14"/>
      <c r="O76" s="12"/>
    </row>
    <row r="77" spans="1:15" ht="12.75">
      <c r="A77" s="1">
        <v>1397</v>
      </c>
      <c r="B77" s="3"/>
      <c r="C77" s="3"/>
      <c r="D77" s="3"/>
      <c r="E77" s="5"/>
      <c r="G77" s="5"/>
      <c r="H77" s="5"/>
      <c r="I77" s="5">
        <v>128.54346202504368</v>
      </c>
      <c r="J77" s="13">
        <f t="shared" si="3"/>
        <v>0</v>
      </c>
      <c r="K77" s="14"/>
      <c r="L77" s="14">
        <v>10</v>
      </c>
      <c r="M77" s="14">
        <f t="shared" si="4"/>
        <v>0</v>
      </c>
      <c r="N77" s="14"/>
      <c r="O77" s="12"/>
    </row>
    <row r="78" spans="1:15" ht="12.75">
      <c r="A78" s="1">
        <v>1398</v>
      </c>
      <c r="B78" s="3"/>
      <c r="C78" s="3"/>
      <c r="D78" s="3"/>
      <c r="E78" s="5"/>
      <c r="G78" s="5"/>
      <c r="H78" s="5"/>
      <c r="I78" s="5">
        <v>117.82276886967769</v>
      </c>
      <c r="J78" s="13">
        <f t="shared" si="3"/>
        <v>0</v>
      </c>
      <c r="K78" s="14"/>
      <c r="L78" s="14">
        <v>10</v>
      </c>
      <c r="M78" s="14">
        <f t="shared" si="4"/>
        <v>0</v>
      </c>
      <c r="N78" s="14"/>
      <c r="O78" s="12"/>
    </row>
    <row r="79" spans="1:15" ht="12.75">
      <c r="A79" s="1">
        <v>1399</v>
      </c>
      <c r="B79" s="3"/>
      <c r="C79" s="3"/>
      <c r="D79" s="3"/>
      <c r="E79" s="5"/>
      <c r="G79" s="5"/>
      <c r="H79" s="5"/>
      <c r="I79" s="5">
        <v>104.02630045115387</v>
      </c>
      <c r="J79" s="13">
        <f t="shared" si="3"/>
        <v>0</v>
      </c>
      <c r="K79" s="14"/>
      <c r="L79" s="14">
        <v>10</v>
      </c>
      <c r="M79" s="14">
        <f t="shared" si="4"/>
        <v>0</v>
      </c>
      <c r="N79" s="14"/>
      <c r="O79" s="12"/>
    </row>
    <row r="80" spans="1:15" ht="12.75">
      <c r="A80" s="1">
        <v>1400</v>
      </c>
      <c r="B80" s="3"/>
      <c r="C80" s="3"/>
      <c r="D80" s="3"/>
      <c r="E80" s="5"/>
      <c r="G80" s="5"/>
      <c r="H80" s="5"/>
      <c r="I80" s="5">
        <v>110.8244755525504</v>
      </c>
      <c r="J80" s="13">
        <f t="shared" si="3"/>
        <v>0</v>
      </c>
      <c r="K80" s="14"/>
      <c r="L80" s="14">
        <v>10</v>
      </c>
      <c r="M80" s="14">
        <f t="shared" si="4"/>
        <v>0</v>
      </c>
      <c r="N80" s="14"/>
      <c r="O80" s="12"/>
    </row>
    <row r="81" spans="1:15" ht="12.75">
      <c r="A81" s="1">
        <v>1401</v>
      </c>
      <c r="B81" s="3"/>
      <c r="C81" s="3"/>
      <c r="D81" s="3"/>
      <c r="E81" s="5"/>
      <c r="I81" s="5">
        <v>113.34062607562055</v>
      </c>
      <c r="J81" s="13">
        <f t="shared" si="3"/>
        <v>0</v>
      </c>
      <c r="K81" s="14"/>
      <c r="L81" s="14">
        <v>10</v>
      </c>
      <c r="M81" s="14">
        <f t="shared" si="4"/>
        <v>0</v>
      </c>
      <c r="N81" s="14"/>
      <c r="O81" s="12"/>
    </row>
    <row r="82" spans="1:15" ht="12.75">
      <c r="A82" s="1">
        <v>1402</v>
      </c>
      <c r="B82" s="3">
        <v>5.36</v>
      </c>
      <c r="C82" s="3"/>
      <c r="D82" s="3"/>
      <c r="E82" s="5"/>
      <c r="I82" s="5">
        <v>116.45551756744041</v>
      </c>
      <c r="J82" s="13">
        <f t="shared" si="3"/>
        <v>11.046277813801606</v>
      </c>
      <c r="K82" s="14"/>
      <c r="L82" s="14">
        <v>10</v>
      </c>
      <c r="M82" s="14">
        <f t="shared" si="4"/>
        <v>128.64000000000001</v>
      </c>
      <c r="N82" s="14"/>
      <c r="O82" s="12"/>
    </row>
    <row r="83" spans="1:15" ht="12.75">
      <c r="A83" s="1">
        <v>1403</v>
      </c>
      <c r="B83" s="3">
        <v>6.479</v>
      </c>
      <c r="C83" s="3"/>
      <c r="D83" s="3"/>
      <c r="E83" s="5"/>
      <c r="I83" s="5">
        <v>122.50677437786081</v>
      </c>
      <c r="J83" s="13">
        <f t="shared" si="3"/>
        <v>12.692849092605034</v>
      </c>
      <c r="K83" s="14"/>
      <c r="L83" s="14">
        <v>10</v>
      </c>
      <c r="M83" s="14">
        <f t="shared" si="4"/>
        <v>155.496</v>
      </c>
      <c r="N83" s="14"/>
      <c r="O83" s="12"/>
    </row>
    <row r="84" spans="1:15" ht="12.75">
      <c r="A84" s="1">
        <v>1404</v>
      </c>
      <c r="B84" s="3">
        <f>(B83+B85)/2</f>
        <v>6.1865000000000006</v>
      </c>
      <c r="C84" s="3"/>
      <c r="D84" s="3"/>
      <c r="E84" s="5"/>
      <c r="I84" s="5">
        <v>102.945683438234</v>
      </c>
      <c r="J84" s="13">
        <f t="shared" si="3"/>
        <v>14.422751400653295</v>
      </c>
      <c r="K84" s="14"/>
      <c r="L84" s="14">
        <v>10</v>
      </c>
      <c r="M84" s="14">
        <f t="shared" si="4"/>
        <v>148.47600000000003</v>
      </c>
      <c r="N84" s="14"/>
      <c r="O84" s="12"/>
    </row>
    <row r="85" spans="1:15" ht="12.75">
      <c r="A85" s="1">
        <v>1405</v>
      </c>
      <c r="B85" s="3">
        <v>5.894</v>
      </c>
      <c r="C85" s="3"/>
      <c r="D85" s="3"/>
      <c r="E85" s="5"/>
      <c r="I85" s="5">
        <v>103.79941403780646</v>
      </c>
      <c r="J85" s="13">
        <f t="shared" si="3"/>
        <v>13.627822595268025</v>
      </c>
      <c r="K85" s="14"/>
      <c r="L85" s="14">
        <v>10</v>
      </c>
      <c r="M85" s="14">
        <f t="shared" si="4"/>
        <v>141.456</v>
      </c>
      <c r="N85" s="14"/>
      <c r="O85" s="12"/>
    </row>
    <row r="86" spans="1:15" ht="12.75">
      <c r="A86" s="1">
        <v>1406</v>
      </c>
      <c r="B86" s="3">
        <v>6</v>
      </c>
      <c r="C86" s="3">
        <v>6</v>
      </c>
      <c r="D86" s="3"/>
      <c r="E86" s="5"/>
      <c r="F86" s="5">
        <v>5.6</v>
      </c>
      <c r="I86" s="5">
        <v>105.22613774922903</v>
      </c>
      <c r="J86" s="13">
        <f t="shared" si="3"/>
        <v>13.684812830741292</v>
      </c>
      <c r="K86" s="14"/>
      <c r="L86" s="14">
        <v>10</v>
      </c>
      <c r="M86" s="14">
        <f t="shared" si="4"/>
        <v>144</v>
      </c>
      <c r="N86" s="14"/>
      <c r="O86" s="12"/>
    </row>
    <row r="87" spans="1:15" ht="12.75">
      <c r="A87" s="1">
        <v>1407</v>
      </c>
      <c r="B87" s="3">
        <v>6.167</v>
      </c>
      <c r="C87" s="3">
        <v>6</v>
      </c>
      <c r="D87" s="3"/>
      <c r="E87" s="5"/>
      <c r="F87" s="5">
        <v>5.35</v>
      </c>
      <c r="I87" s="5">
        <v>124.27695169106019</v>
      </c>
      <c r="J87" s="13">
        <f t="shared" si="3"/>
        <v>11.909529320282394</v>
      </c>
      <c r="K87" s="14"/>
      <c r="L87" s="14">
        <v>10</v>
      </c>
      <c r="M87" s="14">
        <f t="shared" si="4"/>
        <v>148.00799999999998</v>
      </c>
      <c r="N87" s="14"/>
      <c r="O87" s="12"/>
    </row>
    <row r="88" spans="1:15" ht="12.75">
      <c r="A88" s="1">
        <v>1408</v>
      </c>
      <c r="B88" s="3">
        <v>6.05</v>
      </c>
      <c r="C88" s="3">
        <v>6</v>
      </c>
      <c r="D88" s="3"/>
      <c r="E88" s="5"/>
      <c r="F88" s="5">
        <v>5.554166666666666</v>
      </c>
      <c r="I88" s="5">
        <v>133.16991306553587</v>
      </c>
      <c r="J88" s="13">
        <f t="shared" si="3"/>
        <v>10.90336372965445</v>
      </c>
      <c r="K88" s="14"/>
      <c r="L88" s="14">
        <v>10</v>
      </c>
      <c r="M88" s="14">
        <f t="shared" si="4"/>
        <v>145.2</v>
      </c>
      <c r="N88" s="14"/>
      <c r="O88" s="12"/>
    </row>
    <row r="89" spans="1:15" ht="12.75">
      <c r="A89" s="1">
        <v>1409</v>
      </c>
      <c r="B89" s="3">
        <v>5.5</v>
      </c>
      <c r="C89" s="3">
        <v>5.5</v>
      </c>
      <c r="D89" s="3"/>
      <c r="E89" s="5"/>
      <c r="F89" s="5">
        <v>4.8374999999999995</v>
      </c>
      <c r="I89" s="5">
        <v>166.5337650785886</v>
      </c>
      <c r="J89" s="13">
        <f t="shared" si="3"/>
        <v>7.9263205235111425</v>
      </c>
      <c r="K89" s="14"/>
      <c r="L89" s="14">
        <v>10</v>
      </c>
      <c r="M89" s="14">
        <f t="shared" si="4"/>
        <v>132</v>
      </c>
      <c r="N89" s="14"/>
      <c r="O89" s="12"/>
    </row>
    <row r="90" spans="1:15" ht="12.75">
      <c r="A90" s="1">
        <v>1410</v>
      </c>
      <c r="B90" s="3">
        <v>5.5</v>
      </c>
      <c r="C90" s="3">
        <v>5.5</v>
      </c>
      <c r="D90" s="3"/>
      <c r="E90" s="5">
        <v>4</v>
      </c>
      <c r="F90" s="5">
        <v>4.8374999999999995</v>
      </c>
      <c r="I90" s="5">
        <v>135.48813564126777</v>
      </c>
      <c r="J90" s="13">
        <f t="shared" si="3"/>
        <v>9.742550473164432</v>
      </c>
      <c r="K90" s="14"/>
      <c r="L90" s="14">
        <v>10</v>
      </c>
      <c r="M90" s="14">
        <f t="shared" si="4"/>
        <v>132</v>
      </c>
      <c r="N90" s="14"/>
      <c r="O90" s="12"/>
    </row>
    <row r="91" spans="1:15" ht="12.75">
      <c r="A91" s="1">
        <v>1411</v>
      </c>
      <c r="B91" s="3">
        <v>5.865</v>
      </c>
      <c r="C91" s="3">
        <v>5.504</v>
      </c>
      <c r="D91" s="3"/>
      <c r="E91" s="5">
        <v>4</v>
      </c>
      <c r="F91" s="5">
        <v>4.8374999999999995</v>
      </c>
      <c r="I91" s="5">
        <v>100.49181715096941</v>
      </c>
      <c r="J91" s="13">
        <f t="shared" si="3"/>
        <v>14.007110627578312</v>
      </c>
      <c r="K91" s="14"/>
      <c r="L91" s="14">
        <v>10</v>
      </c>
      <c r="M91" s="14">
        <f t="shared" si="4"/>
        <v>140.76000000000002</v>
      </c>
      <c r="N91" s="14"/>
      <c r="O91" s="12"/>
    </row>
    <row r="92" spans="1:15" ht="12.75">
      <c r="A92" s="1">
        <v>1412</v>
      </c>
      <c r="B92" s="3">
        <v>5.7</v>
      </c>
      <c r="C92" s="3">
        <v>5.5</v>
      </c>
      <c r="D92" s="3"/>
      <c r="E92" s="5">
        <v>4</v>
      </c>
      <c r="F92" s="5">
        <v>4.8374999999999995</v>
      </c>
      <c r="I92" s="5">
        <v>114.74312032278036</v>
      </c>
      <c r="J92" s="13">
        <f t="shared" si="3"/>
        <v>11.922283411429994</v>
      </c>
      <c r="K92" s="14"/>
      <c r="L92" s="14">
        <v>10</v>
      </c>
      <c r="M92" s="14">
        <f t="shared" si="4"/>
        <v>136.8</v>
      </c>
      <c r="N92" s="14"/>
      <c r="O92" s="12"/>
    </row>
    <row r="93" spans="1:15" ht="12.75">
      <c r="A93" s="1">
        <v>1413</v>
      </c>
      <c r="B93" s="3">
        <v>6</v>
      </c>
      <c r="C93" s="3">
        <v>5.8</v>
      </c>
      <c r="D93" s="3"/>
      <c r="E93" s="3">
        <f>(E92+E94)/2</f>
        <v>4.043749999999999</v>
      </c>
      <c r="F93" s="5">
        <v>4.8374999999999995</v>
      </c>
      <c r="I93" s="5">
        <v>126.84791120387106</v>
      </c>
      <c r="J93" s="13">
        <f t="shared" si="3"/>
        <v>11.35217747248214</v>
      </c>
      <c r="K93" s="14"/>
      <c r="L93" s="14">
        <v>10</v>
      </c>
      <c r="M93" s="14">
        <f t="shared" si="4"/>
        <v>144</v>
      </c>
      <c r="N93" s="14"/>
      <c r="O93" s="12"/>
    </row>
    <row r="94" spans="1:15" ht="12.75">
      <c r="A94" s="1">
        <v>1414</v>
      </c>
      <c r="B94" s="3">
        <v>5.9</v>
      </c>
      <c r="C94" s="3">
        <v>5.902</v>
      </c>
      <c r="D94" s="3"/>
      <c r="E94" s="5">
        <v>4.0874999999999995</v>
      </c>
      <c r="F94" s="5">
        <v>4.675000000000001</v>
      </c>
      <c r="I94" s="5">
        <v>124.88896785476801</v>
      </c>
      <c r="J94" s="13">
        <f aca="true" t="shared" si="5" ref="J94:J125">(B94*240)/I94</f>
        <v>11.338071122876526</v>
      </c>
      <c r="K94" s="14"/>
      <c r="L94" s="14">
        <v>10</v>
      </c>
      <c r="M94" s="14">
        <f aca="true" t="shared" si="6" ref="M94:M125">(B94*240)/L94</f>
        <v>141.6</v>
      </c>
      <c r="N94" s="14"/>
      <c r="O94" s="12"/>
    </row>
    <row r="95" spans="1:15" ht="12.75">
      <c r="A95" s="1">
        <v>1415</v>
      </c>
      <c r="B95" s="3">
        <v>5.8</v>
      </c>
      <c r="C95" s="3">
        <v>5.7</v>
      </c>
      <c r="D95" s="3"/>
      <c r="E95" s="5">
        <v>4.191666666666667</v>
      </c>
      <c r="F95" s="5">
        <v>4.8374999999999995</v>
      </c>
      <c r="I95" s="5">
        <v>134.87980791884752</v>
      </c>
      <c r="J95" s="13">
        <f t="shared" si="5"/>
        <v>10.320299394535896</v>
      </c>
      <c r="K95" s="14"/>
      <c r="L95" s="14">
        <v>10</v>
      </c>
      <c r="M95" s="14">
        <f t="shared" si="6"/>
        <v>139.2</v>
      </c>
      <c r="N95" s="14"/>
      <c r="O95" s="12"/>
    </row>
    <row r="96" spans="1:15" ht="12.75">
      <c r="A96" s="1">
        <v>1416</v>
      </c>
      <c r="B96" s="3">
        <v>6</v>
      </c>
      <c r="C96" s="3">
        <v>5.7</v>
      </c>
      <c r="D96" s="3"/>
      <c r="E96" s="5">
        <v>0</v>
      </c>
      <c r="F96" s="5">
        <v>5</v>
      </c>
      <c r="I96" s="5">
        <v>150.18474408099667</v>
      </c>
      <c r="J96" s="13">
        <f t="shared" si="5"/>
        <v>9.58819092319649</v>
      </c>
      <c r="K96" s="14"/>
      <c r="L96" s="14">
        <v>10</v>
      </c>
      <c r="M96" s="14">
        <f t="shared" si="6"/>
        <v>144</v>
      </c>
      <c r="N96" s="14"/>
      <c r="O96" s="12"/>
    </row>
    <row r="97" spans="1:15" ht="12.75">
      <c r="A97" s="1">
        <v>1417</v>
      </c>
      <c r="B97" s="3">
        <v>6.05</v>
      </c>
      <c r="C97" s="3">
        <v>5.8</v>
      </c>
      <c r="D97" s="3"/>
      <c r="E97" s="5">
        <v>0</v>
      </c>
      <c r="F97" s="5">
        <v>5.1625</v>
      </c>
      <c r="I97" s="5">
        <v>168.55457236818555</v>
      </c>
      <c r="J97" s="13">
        <f t="shared" si="5"/>
        <v>8.614420716088881</v>
      </c>
      <c r="K97" s="14"/>
      <c r="L97" s="14">
        <v>10</v>
      </c>
      <c r="M97" s="14">
        <f t="shared" si="6"/>
        <v>145.2</v>
      </c>
      <c r="N97" s="14"/>
      <c r="O97" s="12"/>
    </row>
    <row r="98" spans="1:15" ht="12.75">
      <c r="A98" s="1">
        <v>1418</v>
      </c>
      <c r="B98" s="3">
        <v>5.775</v>
      </c>
      <c r="C98" s="3">
        <v>5.05</v>
      </c>
      <c r="D98" s="3"/>
      <c r="E98" s="5">
        <v>0</v>
      </c>
      <c r="F98" s="5">
        <v>4.945833333333334</v>
      </c>
      <c r="I98" s="5">
        <v>116.49321932415666</v>
      </c>
      <c r="J98" s="13">
        <f t="shared" si="5"/>
        <v>11.897688191990687</v>
      </c>
      <c r="K98" s="14"/>
      <c r="L98" s="14">
        <v>10</v>
      </c>
      <c r="M98" s="14">
        <f t="shared" si="6"/>
        <v>138.6</v>
      </c>
      <c r="N98" s="14"/>
      <c r="O98" s="12"/>
    </row>
    <row r="99" spans="1:15" ht="12.75">
      <c r="A99" s="1">
        <v>1419</v>
      </c>
      <c r="B99" s="3">
        <v>6.05</v>
      </c>
      <c r="C99" s="3">
        <v>5.65</v>
      </c>
      <c r="D99" s="3"/>
      <c r="E99" s="5">
        <v>0</v>
      </c>
      <c r="F99" s="5">
        <v>4.8374999999999995</v>
      </c>
      <c r="I99" s="5">
        <v>118.93223589868961</v>
      </c>
      <c r="J99" s="13">
        <f t="shared" si="5"/>
        <v>12.208632832202543</v>
      </c>
      <c r="K99" s="14"/>
      <c r="L99" s="14">
        <v>11</v>
      </c>
      <c r="M99" s="14">
        <f t="shared" si="6"/>
        <v>132</v>
      </c>
      <c r="N99" s="14"/>
      <c r="O99" s="12"/>
    </row>
    <row r="100" spans="1:15" ht="12.75">
      <c r="A100" s="1">
        <v>1420</v>
      </c>
      <c r="B100" s="3">
        <v>6.508</v>
      </c>
      <c r="C100" s="3">
        <v>5.75</v>
      </c>
      <c r="D100" s="3"/>
      <c r="E100" s="5">
        <v>4.0874999999999995</v>
      </c>
      <c r="F100" s="5">
        <v>4.729166666666667</v>
      </c>
      <c r="I100" s="5">
        <v>123.91740843146526</v>
      </c>
      <c r="J100" s="13">
        <f t="shared" si="5"/>
        <v>12.604524414855302</v>
      </c>
      <c r="K100" s="14"/>
      <c r="L100" s="14">
        <v>10</v>
      </c>
      <c r="M100" s="14">
        <f t="shared" si="6"/>
        <v>156.192</v>
      </c>
      <c r="N100" s="14"/>
      <c r="O100" s="12"/>
    </row>
    <row r="101" spans="1:15" ht="12.75">
      <c r="A101" s="1">
        <v>1421</v>
      </c>
      <c r="B101" s="3">
        <v>6</v>
      </c>
      <c r="C101" s="3">
        <v>5.775</v>
      </c>
      <c r="D101" s="3"/>
      <c r="E101" s="5">
        <v>0</v>
      </c>
      <c r="F101" s="5">
        <v>5.1625</v>
      </c>
      <c r="I101" s="5">
        <v>135.81550555981818</v>
      </c>
      <c r="J101" s="13">
        <f t="shared" si="5"/>
        <v>10.602618560115515</v>
      </c>
      <c r="K101" s="14"/>
      <c r="L101" s="14">
        <v>10</v>
      </c>
      <c r="M101" s="14">
        <f t="shared" si="6"/>
        <v>144</v>
      </c>
      <c r="N101" s="14"/>
      <c r="O101" s="12"/>
    </row>
    <row r="102" spans="1:15" ht="12.75">
      <c r="A102" s="1">
        <v>1422</v>
      </c>
      <c r="B102" s="3">
        <v>6</v>
      </c>
      <c r="C102" s="3">
        <v>5.775</v>
      </c>
      <c r="D102" s="3"/>
      <c r="E102" s="5">
        <v>0</v>
      </c>
      <c r="F102" s="5">
        <v>4.620833333333333</v>
      </c>
      <c r="I102" s="5">
        <v>141.9659705361188</v>
      </c>
      <c r="J102" s="13">
        <f t="shared" si="5"/>
        <v>10.143275846753975</v>
      </c>
      <c r="K102" s="14"/>
      <c r="L102" s="14">
        <v>10</v>
      </c>
      <c r="M102" s="14">
        <f t="shared" si="6"/>
        <v>144</v>
      </c>
      <c r="N102" s="14"/>
      <c r="O102" s="12"/>
    </row>
    <row r="103" spans="1:15" ht="12.75">
      <c r="A103" s="1">
        <v>1423</v>
      </c>
      <c r="B103" s="3">
        <v>5.9</v>
      </c>
      <c r="C103" s="3">
        <v>5.2</v>
      </c>
      <c r="D103" s="3"/>
      <c r="E103" s="5">
        <v>0</v>
      </c>
      <c r="F103" s="5">
        <v>4.570833333333333</v>
      </c>
      <c r="I103" s="5">
        <v>130.37934471787327</v>
      </c>
      <c r="J103" s="13">
        <f t="shared" si="5"/>
        <v>10.860616020613312</v>
      </c>
      <c r="K103" s="14"/>
      <c r="L103" s="14">
        <v>10</v>
      </c>
      <c r="M103" s="14">
        <f t="shared" si="6"/>
        <v>141.6</v>
      </c>
      <c r="N103" s="14"/>
      <c r="O103" s="12"/>
    </row>
    <row r="104" spans="1:15" ht="12.75">
      <c r="A104" s="1">
        <v>1424</v>
      </c>
      <c r="B104" s="3">
        <v>6</v>
      </c>
      <c r="C104" s="3">
        <v>5.6</v>
      </c>
      <c r="D104" s="3"/>
      <c r="E104" s="5">
        <v>0</v>
      </c>
      <c r="F104" s="5">
        <v>4.945833333333334</v>
      </c>
      <c r="I104" s="5">
        <v>149.8259829408522</v>
      </c>
      <c r="J104" s="13">
        <f t="shared" si="5"/>
        <v>9.611150027084943</v>
      </c>
      <c r="K104" s="14"/>
      <c r="L104" s="14">
        <v>11</v>
      </c>
      <c r="M104" s="14">
        <f t="shared" si="6"/>
        <v>130.9090909090909</v>
      </c>
      <c r="N104" s="14"/>
      <c r="O104" s="12"/>
    </row>
    <row r="105" spans="1:15" ht="12.75">
      <c r="A105" s="1">
        <v>1425</v>
      </c>
      <c r="B105" s="3">
        <v>6.084</v>
      </c>
      <c r="C105" s="3">
        <v>5.3</v>
      </c>
      <c r="D105" s="3"/>
      <c r="E105" s="5">
        <v>0</v>
      </c>
      <c r="F105" s="5">
        <v>5.054166666666666</v>
      </c>
      <c r="I105" s="5">
        <v>150.41561335725828</v>
      </c>
      <c r="J105" s="13">
        <f t="shared" si="5"/>
        <v>9.707502880913792</v>
      </c>
      <c r="K105" s="14"/>
      <c r="L105" s="14">
        <v>10</v>
      </c>
      <c r="M105" s="14">
        <f t="shared" si="6"/>
        <v>146.016</v>
      </c>
      <c r="N105" s="14"/>
      <c r="O105" s="12"/>
    </row>
    <row r="106" spans="1:15" ht="12.75">
      <c r="A106" s="1">
        <v>1426</v>
      </c>
      <c r="B106" s="3">
        <v>6</v>
      </c>
      <c r="C106" s="3">
        <v>5.508</v>
      </c>
      <c r="D106" s="3"/>
      <c r="E106" s="5">
        <v>4.0874999999999995</v>
      </c>
      <c r="F106" s="5">
        <v>5.375</v>
      </c>
      <c r="I106" s="5">
        <v>135.54353787261374</v>
      </c>
      <c r="J106" s="13">
        <f t="shared" si="5"/>
        <v>10.623892681282511</v>
      </c>
      <c r="K106" s="14"/>
      <c r="L106" s="14">
        <v>10</v>
      </c>
      <c r="M106" s="14">
        <f t="shared" si="6"/>
        <v>144</v>
      </c>
      <c r="N106" s="14"/>
      <c r="O106" s="12"/>
    </row>
    <row r="107" spans="1:15" ht="12.75">
      <c r="A107" s="1">
        <v>1427</v>
      </c>
      <c r="B107" s="3">
        <v>6</v>
      </c>
      <c r="C107" s="3">
        <v>5.508</v>
      </c>
      <c r="D107" s="3"/>
      <c r="E107" s="5">
        <v>4.0874999999999995</v>
      </c>
      <c r="F107" s="5">
        <v>4.945833333333334</v>
      </c>
      <c r="I107" s="5">
        <v>146.89505098676736</v>
      </c>
      <c r="J107" s="13">
        <f t="shared" si="5"/>
        <v>9.802917050825071</v>
      </c>
      <c r="K107" s="14"/>
      <c r="L107" s="14">
        <v>10</v>
      </c>
      <c r="M107" s="14">
        <f t="shared" si="6"/>
        <v>144</v>
      </c>
      <c r="N107" s="14"/>
      <c r="O107" s="12"/>
    </row>
    <row r="108" spans="1:15" ht="12.75">
      <c r="A108" s="1">
        <v>1428</v>
      </c>
      <c r="B108" s="3">
        <v>6</v>
      </c>
      <c r="C108" s="3">
        <v>5.508</v>
      </c>
      <c r="D108" s="3"/>
      <c r="E108" s="3">
        <f>(E107+E109)/2</f>
        <v>4.0874999999999995</v>
      </c>
      <c r="F108" s="5">
        <v>5.1625</v>
      </c>
      <c r="I108" s="5">
        <v>141.85073693149846</v>
      </c>
      <c r="J108" s="13">
        <f t="shared" si="5"/>
        <v>10.15151581972672</v>
      </c>
      <c r="K108" s="14"/>
      <c r="L108" s="14">
        <v>11</v>
      </c>
      <c r="M108" s="14">
        <f t="shared" si="6"/>
        <v>130.9090909090909</v>
      </c>
      <c r="N108" s="14"/>
      <c r="O108" s="12"/>
    </row>
    <row r="109" spans="1:15" ht="12.75">
      <c r="A109" s="1">
        <v>1429</v>
      </c>
      <c r="B109" s="3">
        <v>6.233</v>
      </c>
      <c r="C109" s="3">
        <v>5.208</v>
      </c>
      <c r="D109" s="3"/>
      <c r="E109" s="5">
        <v>4.0874999999999995</v>
      </c>
      <c r="F109" s="5">
        <v>5.054166666666666</v>
      </c>
      <c r="I109" s="5">
        <v>160.47514230993036</v>
      </c>
      <c r="J109" s="13">
        <f t="shared" si="5"/>
        <v>9.32181756293997</v>
      </c>
      <c r="K109" s="14"/>
      <c r="L109" s="14">
        <v>10</v>
      </c>
      <c r="M109" s="14">
        <f t="shared" si="6"/>
        <v>149.59199999999998</v>
      </c>
      <c r="N109" s="14"/>
      <c r="O109" s="12"/>
    </row>
    <row r="110" spans="1:15" ht="12.75">
      <c r="A110" s="1">
        <v>1430</v>
      </c>
      <c r="B110" s="3">
        <v>6</v>
      </c>
      <c r="C110" s="3">
        <v>5.717</v>
      </c>
      <c r="D110" s="3"/>
      <c r="E110" s="5">
        <v>4.516666666666667</v>
      </c>
      <c r="F110" s="5">
        <v>5.591666666666667</v>
      </c>
      <c r="I110" s="5">
        <v>158.941416078996</v>
      </c>
      <c r="J110" s="13">
        <f t="shared" si="5"/>
        <v>9.059941930329227</v>
      </c>
      <c r="K110" s="14"/>
      <c r="L110" s="14">
        <v>10</v>
      </c>
      <c r="M110" s="14">
        <f t="shared" si="6"/>
        <v>144</v>
      </c>
      <c r="N110" s="14"/>
      <c r="O110" s="12"/>
    </row>
    <row r="111" spans="1:15" ht="12.75">
      <c r="A111" s="1">
        <v>1431</v>
      </c>
      <c r="B111" s="3">
        <v>6.9</v>
      </c>
      <c r="C111" s="3">
        <v>5.821</v>
      </c>
      <c r="D111" s="3"/>
      <c r="E111" s="5">
        <v>4.516666666666667</v>
      </c>
      <c r="F111" s="5">
        <v>5.375</v>
      </c>
      <c r="I111" s="5">
        <v>155.79613938073808</v>
      </c>
      <c r="J111" s="13">
        <f t="shared" si="5"/>
        <v>10.629274939560796</v>
      </c>
      <c r="K111" s="14"/>
      <c r="L111" s="14">
        <v>10</v>
      </c>
      <c r="M111" s="14">
        <f t="shared" si="6"/>
        <v>165.6</v>
      </c>
      <c r="N111" s="14"/>
      <c r="O111" s="12"/>
    </row>
    <row r="112" spans="1:15" ht="12.75">
      <c r="A112" s="1">
        <v>1432</v>
      </c>
      <c r="B112" s="3">
        <v>6.794</v>
      </c>
      <c r="C112" s="3">
        <v>6.058</v>
      </c>
      <c r="D112" s="3"/>
      <c r="E112" s="5">
        <v>4.516666666666667</v>
      </c>
      <c r="F112" s="5">
        <v>5.6</v>
      </c>
      <c r="I112" s="5">
        <v>147.57633950277787</v>
      </c>
      <c r="J112" s="13">
        <f t="shared" si="5"/>
        <v>11.048925630583943</v>
      </c>
      <c r="K112" s="14"/>
      <c r="L112" s="14">
        <v>11</v>
      </c>
      <c r="M112" s="14">
        <f t="shared" si="6"/>
        <v>148.23272727272726</v>
      </c>
      <c r="N112" s="14"/>
      <c r="O112" s="12"/>
    </row>
    <row r="113" spans="1:15" ht="12.75">
      <c r="A113" s="1">
        <v>1433</v>
      </c>
      <c r="B113" s="3">
        <v>7.282</v>
      </c>
      <c r="C113" s="3">
        <v>6.208</v>
      </c>
      <c r="D113" s="3"/>
      <c r="E113" s="5">
        <v>4.516666666666667</v>
      </c>
      <c r="F113" s="5">
        <v>5.6</v>
      </c>
      <c r="I113" s="5">
        <v>175.8156251942706</v>
      </c>
      <c r="J113" s="13">
        <f t="shared" si="5"/>
        <v>9.94041341927869</v>
      </c>
      <c r="K113" s="14"/>
      <c r="L113" s="14">
        <v>11</v>
      </c>
      <c r="M113" s="14">
        <f t="shared" si="6"/>
        <v>158.88</v>
      </c>
      <c r="N113" s="14"/>
      <c r="O113" s="12"/>
    </row>
    <row r="114" spans="1:15" ht="12.75">
      <c r="A114" s="1">
        <v>1434</v>
      </c>
      <c r="B114" s="3">
        <v>7.198</v>
      </c>
      <c r="C114" s="3">
        <v>6.479</v>
      </c>
      <c r="D114" s="3"/>
      <c r="E114" s="5">
        <v>4.191666666666667</v>
      </c>
      <c r="F114" s="5">
        <v>5.266666666666667</v>
      </c>
      <c r="I114" s="5">
        <v>164.2996928098956</v>
      </c>
      <c r="J114" s="13">
        <f t="shared" si="5"/>
        <v>10.514444491377365</v>
      </c>
      <c r="K114" s="14"/>
      <c r="L114" s="14">
        <v>11</v>
      </c>
      <c r="M114" s="14">
        <f t="shared" si="6"/>
        <v>157.0472727272727</v>
      </c>
      <c r="N114" s="14"/>
      <c r="O114" s="12"/>
    </row>
    <row r="115" spans="1:16" ht="12.75">
      <c r="A115" s="1">
        <v>1435</v>
      </c>
      <c r="B115" s="3">
        <f>B114+0.33333*(B117-B114)</f>
        <v>7.13200066</v>
      </c>
      <c r="C115" s="3">
        <f>(C114+C116)/2</f>
        <v>6.377000000000001</v>
      </c>
      <c r="D115" s="3"/>
      <c r="E115" s="5">
        <f>(E114+E116)/2</f>
        <v>4.245833333333334</v>
      </c>
      <c r="F115" s="5">
        <f>(F114+F116)/2</f>
        <v>5.320833333333333</v>
      </c>
      <c r="I115" s="5">
        <v>136.4562031417458</v>
      </c>
      <c r="J115" s="13">
        <f t="shared" si="5"/>
        <v>12.543806136991575</v>
      </c>
      <c r="K115" s="14"/>
      <c r="L115" s="14">
        <v>11</v>
      </c>
      <c r="M115" s="14">
        <f t="shared" si="6"/>
        <v>155.6072871272727</v>
      </c>
      <c r="N115" s="14">
        <f aca="true" t="shared" si="7" ref="N115:N146">(B115*240)/O115</f>
        <v>256.75202376</v>
      </c>
      <c r="O115" s="12">
        <f aca="true" t="shared" si="8" ref="O115:O146">P115/1.5</f>
        <v>6.666666666666667</v>
      </c>
      <c r="P115" s="14">
        <v>10</v>
      </c>
    </row>
    <row r="116" spans="1:16" ht="12.75">
      <c r="A116" s="1">
        <v>1436</v>
      </c>
      <c r="B116" s="3">
        <f>B114+0.6667*(B117-B114)</f>
        <v>7.0659934</v>
      </c>
      <c r="C116" s="3">
        <v>6.275</v>
      </c>
      <c r="D116" s="3"/>
      <c r="E116" s="5">
        <v>4.3</v>
      </c>
      <c r="F116" s="5">
        <v>5.375</v>
      </c>
      <c r="I116" s="5">
        <v>122.22453033222847</v>
      </c>
      <c r="J116" s="13">
        <f t="shared" si="5"/>
        <v>13.874779566674572</v>
      </c>
      <c r="K116" s="14"/>
      <c r="L116" s="14">
        <v>11</v>
      </c>
      <c r="M116" s="14">
        <f t="shared" si="6"/>
        <v>154.16712872727274</v>
      </c>
      <c r="N116" s="14">
        <f t="shared" si="7"/>
        <v>254.37576239999999</v>
      </c>
      <c r="O116" s="12">
        <f t="shared" si="8"/>
        <v>6.666666666666667</v>
      </c>
      <c r="P116" s="14">
        <v>10</v>
      </c>
    </row>
    <row r="117" spans="1:16" ht="12.75">
      <c r="A117" s="1">
        <v>1437</v>
      </c>
      <c r="B117" s="3">
        <v>7</v>
      </c>
      <c r="C117" s="3">
        <v>6.675</v>
      </c>
      <c r="D117" s="3"/>
      <c r="E117" s="5">
        <v>4.620833333333333</v>
      </c>
      <c r="F117" s="5">
        <v>5.6</v>
      </c>
      <c r="I117" s="5">
        <v>140.25909919611</v>
      </c>
      <c r="J117" s="13">
        <f t="shared" si="5"/>
        <v>11.977832523015334</v>
      </c>
      <c r="K117" s="14"/>
      <c r="L117" s="14">
        <v>11</v>
      </c>
      <c r="M117" s="14">
        <f t="shared" si="6"/>
        <v>152.72727272727272</v>
      </c>
      <c r="N117" s="14">
        <f t="shared" si="7"/>
        <v>252</v>
      </c>
      <c r="O117" s="12">
        <f t="shared" si="8"/>
        <v>6.666666666666667</v>
      </c>
      <c r="P117" s="14">
        <v>10</v>
      </c>
    </row>
    <row r="118" spans="1:16" ht="12.75">
      <c r="A118" s="1">
        <v>1438</v>
      </c>
      <c r="B118" s="3">
        <v>7.842</v>
      </c>
      <c r="C118" s="3">
        <v>6.904</v>
      </c>
      <c r="D118" s="3"/>
      <c r="E118" s="5">
        <v>4.620833333333333</v>
      </c>
      <c r="F118" s="5">
        <v>5.491666666666667</v>
      </c>
      <c r="I118" s="5">
        <v>234.97399721561067</v>
      </c>
      <c r="J118" s="13">
        <f t="shared" si="5"/>
        <v>8.009737342438854</v>
      </c>
      <c r="K118" s="14"/>
      <c r="L118" s="14">
        <v>11</v>
      </c>
      <c r="M118" s="14">
        <f t="shared" si="6"/>
        <v>171.0981818181818</v>
      </c>
      <c r="N118" s="14">
        <f t="shared" si="7"/>
        <v>282.31199999999995</v>
      </c>
      <c r="O118" s="12">
        <f t="shared" si="8"/>
        <v>6.666666666666667</v>
      </c>
      <c r="P118" s="14">
        <v>10</v>
      </c>
    </row>
    <row r="119" spans="1:16" ht="12.75">
      <c r="A119" s="1">
        <v>1439</v>
      </c>
      <c r="B119" s="3">
        <v>7</v>
      </c>
      <c r="C119" s="3">
        <v>6.908</v>
      </c>
      <c r="D119" s="3"/>
      <c r="E119" s="5">
        <v>4.620833333333333</v>
      </c>
      <c r="F119" s="5">
        <v>5.6</v>
      </c>
      <c r="I119" s="5">
        <v>241.33689209334904</v>
      </c>
      <c r="J119" s="13">
        <f t="shared" si="5"/>
        <v>6.961223314959143</v>
      </c>
      <c r="K119" s="14"/>
      <c r="L119" s="14">
        <v>10</v>
      </c>
      <c r="M119" s="14">
        <f t="shared" si="6"/>
        <v>168</v>
      </c>
      <c r="N119" s="14">
        <f t="shared" si="7"/>
        <v>252</v>
      </c>
      <c r="O119" s="12">
        <f t="shared" si="8"/>
        <v>6.666666666666667</v>
      </c>
      <c r="P119" s="14">
        <v>10</v>
      </c>
    </row>
    <row r="120" spans="1:16" ht="12.75">
      <c r="A120" s="1">
        <v>1440</v>
      </c>
      <c r="B120" s="3">
        <v>7</v>
      </c>
      <c r="C120">
        <v>7.058</v>
      </c>
      <c r="D120" s="3"/>
      <c r="E120" s="5">
        <v>4.620833333333333</v>
      </c>
      <c r="F120" s="5">
        <v>5.6</v>
      </c>
      <c r="I120" s="5">
        <v>146.3171259728302</v>
      </c>
      <c r="J120" s="13">
        <f t="shared" si="5"/>
        <v>11.481909508747192</v>
      </c>
      <c r="K120" s="14"/>
      <c r="L120" s="14">
        <v>11</v>
      </c>
      <c r="M120" s="14">
        <f t="shared" si="6"/>
        <v>152.72727272727272</v>
      </c>
      <c r="N120" s="14">
        <f t="shared" si="7"/>
        <v>252</v>
      </c>
      <c r="O120" s="12">
        <f t="shared" si="8"/>
        <v>6.666666666666667</v>
      </c>
      <c r="P120" s="14">
        <v>10</v>
      </c>
    </row>
    <row r="121" spans="1:16" ht="12.75">
      <c r="A121" s="1">
        <v>1441</v>
      </c>
      <c r="B121" s="3">
        <f>B120+0.33333*(B123-B120)</f>
        <v>7.37932954</v>
      </c>
      <c r="C121" s="3">
        <v>6.858</v>
      </c>
      <c r="D121" s="3"/>
      <c r="E121" s="5">
        <v>4.620833333333333</v>
      </c>
      <c r="F121" s="5">
        <v>5.6</v>
      </c>
      <c r="I121" s="5">
        <v>156.0399824487459</v>
      </c>
      <c r="J121" s="13">
        <f t="shared" si="5"/>
        <v>11.349905721642395</v>
      </c>
      <c r="K121" s="14"/>
      <c r="L121" s="14">
        <v>11</v>
      </c>
      <c r="M121" s="14">
        <f t="shared" si="6"/>
        <v>161.0035536</v>
      </c>
      <c r="N121" s="14">
        <f t="shared" si="7"/>
        <v>253.00558422857142</v>
      </c>
      <c r="O121" s="12">
        <f t="shared" si="8"/>
        <v>7</v>
      </c>
      <c r="P121" s="14">
        <v>10.5</v>
      </c>
    </row>
    <row r="122" spans="1:16" ht="12.75">
      <c r="A122" s="1">
        <v>1442</v>
      </c>
      <c r="B122" s="3">
        <f>B120+0.6667*(B123-B120)</f>
        <v>7.7587046</v>
      </c>
      <c r="C122" s="3">
        <v>6.938</v>
      </c>
      <c r="D122" s="3"/>
      <c r="E122" s="5">
        <v>4.620833333333333</v>
      </c>
      <c r="F122" s="5">
        <v>5.804166666666666</v>
      </c>
      <c r="I122" s="5">
        <v>136.24002889671675</v>
      </c>
      <c r="J122" s="13">
        <f t="shared" si="5"/>
        <v>13.667709256078075</v>
      </c>
      <c r="K122" s="14"/>
      <c r="L122" s="14">
        <v>11</v>
      </c>
      <c r="M122" s="14">
        <f t="shared" si="6"/>
        <v>169.28082763636363</v>
      </c>
      <c r="N122" s="14">
        <f t="shared" si="7"/>
        <v>242.88118747826084</v>
      </c>
      <c r="O122" s="12">
        <f t="shared" si="8"/>
        <v>7.666666666666667</v>
      </c>
      <c r="P122" s="14">
        <v>11.5</v>
      </c>
    </row>
    <row r="123" spans="1:16" ht="12.75">
      <c r="A123" s="1">
        <v>1443</v>
      </c>
      <c r="B123" s="3">
        <v>8.138</v>
      </c>
      <c r="C123" s="3">
        <v>7.058</v>
      </c>
      <c r="D123" s="3"/>
      <c r="E123" s="5">
        <v>4.620833333333333</v>
      </c>
      <c r="F123" s="5">
        <v>5.6</v>
      </c>
      <c r="I123" s="5">
        <v>178.2136085333023</v>
      </c>
      <c r="J123" s="13">
        <f t="shared" si="5"/>
        <v>10.95943242535839</v>
      </c>
      <c r="K123" s="14"/>
      <c r="L123" s="14">
        <v>11</v>
      </c>
      <c r="M123" s="14">
        <f t="shared" si="6"/>
        <v>177.5563636363636</v>
      </c>
      <c r="N123" s="14">
        <f t="shared" si="7"/>
        <v>244.14</v>
      </c>
      <c r="O123" s="12">
        <f t="shared" si="8"/>
        <v>8</v>
      </c>
      <c r="P123" s="14">
        <v>12</v>
      </c>
    </row>
    <row r="124" spans="1:16" ht="12.75">
      <c r="A124" s="1">
        <v>1444</v>
      </c>
      <c r="B124" s="3">
        <v>8.158</v>
      </c>
      <c r="C124" s="3">
        <v>6.975</v>
      </c>
      <c r="D124" s="3"/>
      <c r="E124" s="5">
        <v>4.620833333333333</v>
      </c>
      <c r="F124" s="5">
        <v>5.6</v>
      </c>
      <c r="I124" s="5">
        <v>126.46670061230824</v>
      </c>
      <c r="J124" s="13">
        <f t="shared" si="5"/>
        <v>15.481703804404045</v>
      </c>
      <c r="K124" s="14"/>
      <c r="L124" s="14">
        <v>11</v>
      </c>
      <c r="M124" s="14">
        <f t="shared" si="6"/>
        <v>177.99272727272725</v>
      </c>
      <c r="N124" s="14">
        <f t="shared" si="7"/>
        <v>244.73999999999998</v>
      </c>
      <c r="O124" s="12">
        <f t="shared" si="8"/>
        <v>8</v>
      </c>
      <c r="P124" s="14">
        <v>12</v>
      </c>
    </row>
    <row r="125" spans="1:16" ht="12.75">
      <c r="A125" s="1">
        <v>1445</v>
      </c>
      <c r="B125" s="3">
        <v>8.608</v>
      </c>
      <c r="C125" s="3">
        <v>7.133</v>
      </c>
      <c r="D125" s="3"/>
      <c r="E125" s="5">
        <v>4.620833333333333</v>
      </c>
      <c r="F125" s="5">
        <v>5.7</v>
      </c>
      <c r="I125" s="5">
        <v>119.79014782846693</v>
      </c>
      <c r="J125" s="13">
        <f t="shared" si="5"/>
        <v>17.24615953357272</v>
      </c>
      <c r="K125" s="14"/>
      <c r="L125" s="14">
        <v>11</v>
      </c>
      <c r="M125" s="14">
        <f t="shared" si="6"/>
        <v>187.8109090909091</v>
      </c>
      <c r="N125" s="14">
        <f t="shared" si="7"/>
        <v>258.24</v>
      </c>
      <c r="O125" s="12">
        <f t="shared" si="8"/>
        <v>8</v>
      </c>
      <c r="P125" s="14">
        <v>12</v>
      </c>
    </row>
    <row r="126" spans="1:16" ht="12.75">
      <c r="A126" s="1">
        <v>1446</v>
      </c>
      <c r="B126" s="3">
        <f>(B125+B127)/2</f>
        <v>8.004000000000001</v>
      </c>
      <c r="C126" s="3">
        <v>7</v>
      </c>
      <c r="D126" s="3"/>
      <c r="E126" s="5">
        <v>4.620833333333333</v>
      </c>
      <c r="F126" s="5">
        <v>5.7</v>
      </c>
      <c r="I126" s="5">
        <v>144.77477980809437</v>
      </c>
      <c r="J126" s="13">
        <f aca="true" t="shared" si="9" ref="J126:J157">(B126*240)/I126</f>
        <v>13.268609370681283</v>
      </c>
      <c r="K126" s="14"/>
      <c r="L126" s="14">
        <v>11</v>
      </c>
      <c r="M126" s="14">
        <f aca="true" t="shared" si="10" ref="M126:M156">(B126*240)/L126</f>
        <v>174.6327272727273</v>
      </c>
      <c r="N126" s="14">
        <f t="shared" si="7"/>
        <v>240.12000000000003</v>
      </c>
      <c r="O126" s="12">
        <f t="shared" si="8"/>
        <v>8</v>
      </c>
      <c r="P126" s="14">
        <v>12</v>
      </c>
    </row>
    <row r="127" spans="1:16" ht="12.75">
      <c r="A127" s="1">
        <v>1447</v>
      </c>
      <c r="B127" s="3">
        <v>7.4</v>
      </c>
      <c r="C127" s="3">
        <v>7.058</v>
      </c>
      <c r="D127" s="3"/>
      <c r="E127" s="5">
        <v>4.620833333333333</v>
      </c>
      <c r="F127" s="5">
        <v>5.7</v>
      </c>
      <c r="I127" s="5">
        <v>160.24118480939688</v>
      </c>
      <c r="J127" s="13">
        <f t="shared" si="9"/>
        <v>11.083292988082372</v>
      </c>
      <c r="K127" s="14"/>
      <c r="L127" s="14">
        <v>11</v>
      </c>
      <c r="M127" s="14">
        <f t="shared" si="10"/>
        <v>161.45454545454547</v>
      </c>
      <c r="N127" s="14">
        <f t="shared" si="7"/>
        <v>222</v>
      </c>
      <c r="O127" s="12">
        <f t="shared" si="8"/>
        <v>8</v>
      </c>
      <c r="P127" s="14">
        <v>12</v>
      </c>
    </row>
    <row r="128" spans="1:16" ht="12.75">
      <c r="A128" s="1">
        <v>1448</v>
      </c>
      <c r="B128" s="3">
        <v>7.879</v>
      </c>
      <c r="C128" s="3">
        <v>6.558</v>
      </c>
      <c r="D128" s="3"/>
      <c r="E128" s="5">
        <v>4.620833333333333</v>
      </c>
      <c r="F128" s="5">
        <v>5.7</v>
      </c>
      <c r="I128" s="5">
        <v>142.05583153457567</v>
      </c>
      <c r="J128" s="13">
        <f t="shared" si="9"/>
        <v>13.311385949965382</v>
      </c>
      <c r="K128" s="14"/>
      <c r="L128" s="14">
        <v>11</v>
      </c>
      <c r="M128" s="14">
        <f t="shared" si="10"/>
        <v>171.90545454545452</v>
      </c>
      <c r="N128" s="14">
        <f t="shared" si="7"/>
        <v>236.36999999999998</v>
      </c>
      <c r="O128" s="12">
        <f t="shared" si="8"/>
        <v>8</v>
      </c>
      <c r="P128" s="14">
        <v>12</v>
      </c>
    </row>
    <row r="129" spans="1:16" ht="12.75">
      <c r="A129" s="1">
        <v>1449</v>
      </c>
      <c r="B129" s="3">
        <v>7.813</v>
      </c>
      <c r="C129" s="3">
        <v>6.308</v>
      </c>
      <c r="D129" s="3"/>
      <c r="E129" s="5">
        <v>4.620833333333333</v>
      </c>
      <c r="F129" s="5">
        <v>5.7</v>
      </c>
      <c r="I129" s="5">
        <v>118.07247012375262</v>
      </c>
      <c r="J129" s="13">
        <f t="shared" si="9"/>
        <v>15.881094026699643</v>
      </c>
      <c r="K129" s="14"/>
      <c r="L129" s="14">
        <v>11</v>
      </c>
      <c r="M129" s="14">
        <f t="shared" si="10"/>
        <v>170.46545454545455</v>
      </c>
      <c r="N129" s="14">
        <f t="shared" si="7"/>
        <v>234.39</v>
      </c>
      <c r="O129" s="12">
        <f t="shared" si="8"/>
        <v>8</v>
      </c>
      <c r="P129" s="14">
        <v>12</v>
      </c>
    </row>
    <row r="130" spans="1:16" ht="12.75">
      <c r="A130" s="1">
        <v>1450</v>
      </c>
      <c r="B130" s="3">
        <v>7.5</v>
      </c>
      <c r="C130" s="3">
        <v>6.888</v>
      </c>
      <c r="D130" s="3"/>
      <c r="E130" s="5">
        <v>4.620833333333333</v>
      </c>
      <c r="F130" s="5">
        <v>5.7</v>
      </c>
      <c r="I130" s="5">
        <v>129.3778902503952</v>
      </c>
      <c r="J130" s="13">
        <f t="shared" si="9"/>
        <v>13.912732666426376</v>
      </c>
      <c r="K130" s="14"/>
      <c r="L130" s="14">
        <v>11</v>
      </c>
      <c r="M130" s="14">
        <f t="shared" si="10"/>
        <v>163.63636363636363</v>
      </c>
      <c r="N130" s="14">
        <f t="shared" si="7"/>
        <v>225</v>
      </c>
      <c r="O130" s="12">
        <f t="shared" si="8"/>
        <v>8</v>
      </c>
      <c r="P130" s="14">
        <v>12</v>
      </c>
    </row>
    <row r="131" spans="1:16" ht="12.75">
      <c r="A131" s="1">
        <v>1451</v>
      </c>
      <c r="B131" s="3">
        <v>7.8</v>
      </c>
      <c r="C131" s="3">
        <v>6.258</v>
      </c>
      <c r="D131" s="3"/>
      <c r="E131" s="5">
        <v>4.620833333333333</v>
      </c>
      <c r="F131" s="5">
        <v>5.7</v>
      </c>
      <c r="I131" s="5">
        <v>124.4748412233696</v>
      </c>
      <c r="J131" s="13">
        <f t="shared" si="9"/>
        <v>15.039183674399743</v>
      </c>
      <c r="K131" s="14"/>
      <c r="L131" s="14">
        <v>11</v>
      </c>
      <c r="M131" s="14">
        <f t="shared" si="10"/>
        <v>170.1818181818182</v>
      </c>
      <c r="N131" s="14">
        <f t="shared" si="7"/>
        <v>234</v>
      </c>
      <c r="O131" s="12">
        <f t="shared" si="8"/>
        <v>8</v>
      </c>
      <c r="P131" s="14">
        <v>12</v>
      </c>
    </row>
    <row r="132" spans="1:16" ht="12.75">
      <c r="A132" s="1">
        <v>1452</v>
      </c>
      <c r="B132" s="3">
        <v>6.5</v>
      </c>
      <c r="C132" s="3">
        <v>6.758</v>
      </c>
      <c r="D132" s="3"/>
      <c r="E132" s="5">
        <v>4.620833333333333</v>
      </c>
      <c r="F132" s="5">
        <v>5.7</v>
      </c>
      <c r="I132" s="5">
        <v>121.49966247483695</v>
      </c>
      <c r="J132" s="13">
        <f t="shared" si="9"/>
        <v>12.83954184089262</v>
      </c>
      <c r="K132" s="14"/>
      <c r="L132" s="14">
        <v>11</v>
      </c>
      <c r="M132" s="14">
        <f t="shared" si="10"/>
        <v>141.8181818181818</v>
      </c>
      <c r="N132" s="14">
        <f t="shared" si="7"/>
        <v>195</v>
      </c>
      <c r="O132" s="12">
        <f t="shared" si="8"/>
        <v>8</v>
      </c>
      <c r="P132" s="14">
        <v>12</v>
      </c>
    </row>
    <row r="133" spans="1:16" ht="12.75">
      <c r="A133" s="1">
        <v>1453</v>
      </c>
      <c r="B133" s="3">
        <v>6</v>
      </c>
      <c r="C133" s="3">
        <v>5.863</v>
      </c>
      <c r="D133" s="3"/>
      <c r="E133" s="5">
        <v>4.620833333333333</v>
      </c>
      <c r="F133" s="5">
        <v>5.375</v>
      </c>
      <c r="I133" s="5">
        <v>136.15620180206346</v>
      </c>
      <c r="J133" s="13">
        <f t="shared" si="9"/>
        <v>10.576088205613978</v>
      </c>
      <c r="K133" s="14"/>
      <c r="L133" s="14">
        <v>11</v>
      </c>
      <c r="M133" s="14">
        <f t="shared" si="10"/>
        <v>130.9090909090909</v>
      </c>
      <c r="N133" s="14">
        <f t="shared" si="7"/>
        <v>180</v>
      </c>
      <c r="O133" s="12">
        <f t="shared" si="8"/>
        <v>8</v>
      </c>
      <c r="P133" s="14">
        <v>12</v>
      </c>
    </row>
    <row r="134" spans="1:16" ht="12.75">
      <c r="A134" s="1">
        <v>1454</v>
      </c>
      <c r="B134" s="3">
        <f>(B133+B135)/2</f>
        <v>6.6135</v>
      </c>
      <c r="C134" s="3">
        <v>5.821</v>
      </c>
      <c r="D134" s="3"/>
      <c r="E134" s="5">
        <v>4.620833333333333</v>
      </c>
      <c r="F134" s="5">
        <v>5.7</v>
      </c>
      <c r="I134" s="5">
        <v>133.1610624010482</v>
      </c>
      <c r="J134" s="13">
        <f t="shared" si="9"/>
        <v>11.919700634556559</v>
      </c>
      <c r="K134" s="14"/>
      <c r="L134" s="14">
        <v>11</v>
      </c>
      <c r="M134" s="14">
        <f t="shared" si="10"/>
        <v>144.29454545454544</v>
      </c>
      <c r="N134" s="14">
        <f t="shared" si="7"/>
        <v>198.405</v>
      </c>
      <c r="O134" s="12">
        <f t="shared" si="8"/>
        <v>8</v>
      </c>
      <c r="P134" s="14">
        <v>12</v>
      </c>
    </row>
    <row r="135" spans="1:16" ht="12.75">
      <c r="A135" s="1">
        <v>1455</v>
      </c>
      <c r="B135" s="3">
        <v>7.227</v>
      </c>
      <c r="C135" s="3">
        <v>7.05</v>
      </c>
      <c r="D135" s="3"/>
      <c r="E135" s="5">
        <v>4.620833333333333</v>
      </c>
      <c r="F135" s="5">
        <v>5.7</v>
      </c>
      <c r="I135" s="5">
        <v>121.88046224271037</v>
      </c>
      <c r="J135" s="13">
        <f t="shared" si="9"/>
        <v>14.230992958871377</v>
      </c>
      <c r="K135" s="14"/>
      <c r="L135" s="14">
        <v>11</v>
      </c>
      <c r="M135" s="14">
        <f t="shared" si="10"/>
        <v>157.68</v>
      </c>
      <c r="N135" s="14">
        <f t="shared" si="7"/>
        <v>216.81</v>
      </c>
      <c r="O135" s="12">
        <f t="shared" si="8"/>
        <v>8</v>
      </c>
      <c r="P135" s="14">
        <v>12</v>
      </c>
    </row>
    <row r="136" spans="1:16" ht="12.75">
      <c r="A136" s="1">
        <v>1456</v>
      </c>
      <c r="B136" s="3">
        <v>7.283</v>
      </c>
      <c r="C136" s="3">
        <v>6.767</v>
      </c>
      <c r="D136" s="3"/>
      <c r="E136" s="5">
        <v>4.620833333333333</v>
      </c>
      <c r="F136" s="5">
        <v>5.7</v>
      </c>
      <c r="I136" s="5">
        <v>149.4442306600361</v>
      </c>
      <c r="J136" s="13">
        <f t="shared" si="9"/>
        <v>11.696135690753186</v>
      </c>
      <c r="K136" s="14"/>
      <c r="L136" s="14">
        <v>11</v>
      </c>
      <c r="M136" s="14">
        <f t="shared" si="10"/>
        <v>158.9018181818182</v>
      </c>
      <c r="N136" s="14">
        <f t="shared" si="7"/>
        <v>218.49</v>
      </c>
      <c r="O136" s="12">
        <f t="shared" si="8"/>
        <v>8</v>
      </c>
      <c r="P136" s="14">
        <v>12</v>
      </c>
    </row>
    <row r="137" spans="1:16" ht="12.75">
      <c r="A137" s="1">
        <v>1457</v>
      </c>
      <c r="B137" s="3">
        <v>8</v>
      </c>
      <c r="C137" s="3">
        <v>6.025</v>
      </c>
      <c r="D137" s="3"/>
      <c r="E137" s="5">
        <v>4.620833333333333</v>
      </c>
      <c r="F137" s="5">
        <v>5.7</v>
      </c>
      <c r="I137" s="5">
        <v>164.20550654761155</v>
      </c>
      <c r="J137" s="13">
        <f t="shared" si="9"/>
        <v>11.692665126569882</v>
      </c>
      <c r="K137" s="14"/>
      <c r="L137" s="14">
        <v>11</v>
      </c>
      <c r="M137" s="14">
        <f t="shared" si="10"/>
        <v>174.54545454545453</v>
      </c>
      <c r="N137" s="14">
        <f t="shared" si="7"/>
        <v>240</v>
      </c>
      <c r="O137" s="12">
        <f t="shared" si="8"/>
        <v>8</v>
      </c>
      <c r="P137" s="14">
        <v>12</v>
      </c>
    </row>
    <row r="138" spans="1:16" ht="12.75">
      <c r="A138" s="1">
        <v>1458</v>
      </c>
      <c r="B138" s="3">
        <v>8</v>
      </c>
      <c r="C138" s="3">
        <v>7.867</v>
      </c>
      <c r="D138" s="3"/>
      <c r="E138" s="5">
        <v>4.620833333333333</v>
      </c>
      <c r="F138" s="5">
        <v>5.375</v>
      </c>
      <c r="I138" s="5">
        <v>150.72311723243132</v>
      </c>
      <c r="J138" s="13">
        <f t="shared" si="9"/>
        <v>12.73859004016718</v>
      </c>
      <c r="K138" s="14"/>
      <c r="L138" s="14">
        <v>11</v>
      </c>
      <c r="M138" s="14">
        <f t="shared" si="10"/>
        <v>174.54545454545453</v>
      </c>
      <c r="N138" s="14">
        <f t="shared" si="7"/>
        <v>240</v>
      </c>
      <c r="O138" s="12">
        <f t="shared" si="8"/>
        <v>8</v>
      </c>
      <c r="P138" s="14">
        <v>12</v>
      </c>
    </row>
    <row r="139" spans="1:16" ht="12.75">
      <c r="A139" s="1">
        <v>1459</v>
      </c>
      <c r="B139" s="3">
        <v>8</v>
      </c>
      <c r="C139" s="3">
        <v>7.9</v>
      </c>
      <c r="D139" s="3"/>
      <c r="E139" s="5">
        <v>4.5125</v>
      </c>
      <c r="F139" s="5">
        <v>5.804166666666666</v>
      </c>
      <c r="I139" s="5">
        <v>132.54223891868745</v>
      </c>
      <c r="J139" s="13">
        <f t="shared" si="9"/>
        <v>14.485948145012772</v>
      </c>
      <c r="K139" s="14"/>
      <c r="L139" s="14">
        <v>11</v>
      </c>
      <c r="M139" s="14">
        <f t="shared" si="10"/>
        <v>174.54545454545453</v>
      </c>
      <c r="N139" s="14">
        <f t="shared" si="7"/>
        <v>240</v>
      </c>
      <c r="O139" s="12">
        <f t="shared" si="8"/>
        <v>8</v>
      </c>
      <c r="P139" s="14">
        <v>12</v>
      </c>
    </row>
    <row r="140" spans="1:16" ht="12.75">
      <c r="A140" s="1">
        <v>1460</v>
      </c>
      <c r="B140" s="3">
        <v>8</v>
      </c>
      <c r="C140" s="3">
        <v>7.367</v>
      </c>
      <c r="D140" s="3"/>
      <c r="E140" s="5">
        <v>4.3</v>
      </c>
      <c r="F140" s="5">
        <v>5.7</v>
      </c>
      <c r="I140" s="5">
        <v>147.310117499698</v>
      </c>
      <c r="J140" s="13">
        <f t="shared" si="9"/>
        <v>13.033727978690507</v>
      </c>
      <c r="K140" s="14"/>
      <c r="L140" s="14">
        <v>11</v>
      </c>
      <c r="M140" s="14">
        <f t="shared" si="10"/>
        <v>174.54545454545453</v>
      </c>
      <c r="N140" s="14">
        <f t="shared" si="7"/>
        <v>240</v>
      </c>
      <c r="O140" s="12">
        <f t="shared" si="8"/>
        <v>8</v>
      </c>
      <c r="P140" s="14">
        <v>12</v>
      </c>
    </row>
    <row r="141" spans="1:16" ht="12.75">
      <c r="A141" s="1">
        <v>1461</v>
      </c>
      <c r="B141" s="3">
        <v>8</v>
      </c>
      <c r="C141" s="3">
        <v>7.317</v>
      </c>
      <c r="D141" s="3"/>
      <c r="E141" s="5">
        <v>4</v>
      </c>
      <c r="F141" s="5">
        <v>5.379166666666666</v>
      </c>
      <c r="I141" s="5">
        <v>125.65638094155167</v>
      </c>
      <c r="J141" s="13">
        <f t="shared" si="9"/>
        <v>15.27976522651147</v>
      </c>
      <c r="K141" s="14"/>
      <c r="L141" s="14">
        <v>11</v>
      </c>
      <c r="M141" s="14">
        <f t="shared" si="10"/>
        <v>174.54545454545453</v>
      </c>
      <c r="N141" s="14">
        <f t="shared" si="7"/>
        <v>240</v>
      </c>
      <c r="O141" s="12">
        <f t="shared" si="8"/>
        <v>8</v>
      </c>
      <c r="P141" s="14">
        <v>12</v>
      </c>
    </row>
    <row r="142" spans="1:16" ht="12.75">
      <c r="A142" s="1">
        <v>1462</v>
      </c>
      <c r="B142" s="3">
        <f>B141+0.33333*(B144-B141)</f>
        <v>8</v>
      </c>
      <c r="C142" s="3">
        <f>C141+0.33333*(C144-C141)</f>
        <v>7.6003305</v>
      </c>
      <c r="D142" s="3"/>
      <c r="E142" s="3">
        <f>E141+0.33333*(E144-E141)</f>
        <v>4.066666</v>
      </c>
      <c r="F142" s="3">
        <f>F141+0.33333*(F144-F141)</f>
        <v>5.302778541666667</v>
      </c>
      <c r="I142" s="5">
        <v>121.12101449464814</v>
      </c>
      <c r="J142" s="13">
        <f t="shared" si="9"/>
        <v>15.851914781351482</v>
      </c>
      <c r="K142" s="14"/>
      <c r="L142" s="14">
        <v>11</v>
      </c>
      <c r="M142" s="14">
        <f t="shared" si="10"/>
        <v>174.54545454545453</v>
      </c>
      <c r="N142" s="14">
        <f t="shared" si="7"/>
        <v>240</v>
      </c>
      <c r="O142" s="12">
        <f t="shared" si="8"/>
        <v>8</v>
      </c>
      <c r="P142" s="14">
        <v>12</v>
      </c>
    </row>
    <row r="143" spans="1:16" ht="12.75">
      <c r="A143" s="1">
        <v>1463</v>
      </c>
      <c r="B143" s="3">
        <f>B141+0.6667*(B144-B141)</f>
        <v>8</v>
      </c>
      <c r="C143" s="3">
        <f>C141+0.6667*(C144-C141)</f>
        <v>7.8836949999999995</v>
      </c>
      <c r="D143" s="3"/>
      <c r="E143" s="3">
        <f>E141+0.6667*(E144-E141)</f>
        <v>4.1333400000000005</v>
      </c>
      <c r="F143" s="3">
        <f>F141+0.6667*(F144-F141)</f>
        <v>5.22638125</v>
      </c>
      <c r="I143" s="5">
        <v>103.1683291205926</v>
      </c>
      <c r="J143" s="13">
        <f t="shared" si="9"/>
        <v>18.610362466525245</v>
      </c>
      <c r="K143" s="14"/>
      <c r="L143" s="14">
        <v>11</v>
      </c>
      <c r="M143" s="14">
        <f t="shared" si="10"/>
        <v>174.54545454545453</v>
      </c>
      <c r="N143" s="14">
        <f t="shared" si="7"/>
        <v>240</v>
      </c>
      <c r="O143" s="12">
        <f t="shared" si="8"/>
        <v>8</v>
      </c>
      <c r="P143" s="14">
        <v>12</v>
      </c>
    </row>
    <row r="144" spans="1:16" ht="12.75">
      <c r="A144" s="1">
        <v>1464</v>
      </c>
      <c r="B144" s="3">
        <v>8</v>
      </c>
      <c r="C144" s="3">
        <v>8.167</v>
      </c>
      <c r="D144" s="3"/>
      <c r="E144" s="5">
        <v>4.2</v>
      </c>
      <c r="F144" s="5">
        <v>5.15</v>
      </c>
      <c r="I144" s="5">
        <v>98.41319840034191</v>
      </c>
      <c r="J144" s="13">
        <f t="shared" si="9"/>
        <v>19.50957830055983</v>
      </c>
      <c r="K144" s="14"/>
      <c r="L144" s="14">
        <v>11</v>
      </c>
      <c r="M144" s="14">
        <f t="shared" si="10"/>
        <v>174.54545454545453</v>
      </c>
      <c r="N144" s="14">
        <f t="shared" si="7"/>
        <v>240</v>
      </c>
      <c r="O144" s="12">
        <f t="shared" si="8"/>
        <v>8</v>
      </c>
      <c r="P144" s="14">
        <v>12</v>
      </c>
    </row>
    <row r="145" spans="1:16" ht="12.75">
      <c r="A145" s="1">
        <v>1465</v>
      </c>
      <c r="B145" s="3">
        <v>8</v>
      </c>
      <c r="C145" s="3">
        <f>(C144+C146)/2</f>
        <v>8.4585</v>
      </c>
      <c r="D145" s="3"/>
      <c r="E145" s="3">
        <f>(E144+E146)/2</f>
        <v>4.1</v>
      </c>
      <c r="F145" s="3">
        <f>(F144+F146)/2</f>
        <v>4.975</v>
      </c>
      <c r="I145" s="5">
        <v>111.79332821713245</v>
      </c>
      <c r="J145" s="13">
        <f t="shared" si="9"/>
        <v>17.174549059590102</v>
      </c>
      <c r="K145" s="14"/>
      <c r="L145" s="14">
        <v>11</v>
      </c>
      <c r="M145" s="14">
        <f t="shared" si="10"/>
        <v>174.54545454545453</v>
      </c>
      <c r="N145" s="14">
        <f t="shared" si="7"/>
        <v>240</v>
      </c>
      <c r="O145" s="12">
        <f t="shared" si="8"/>
        <v>8</v>
      </c>
      <c r="P145" s="14">
        <v>12</v>
      </c>
    </row>
    <row r="146" spans="1:16" ht="12.75">
      <c r="A146" s="1">
        <v>1466</v>
      </c>
      <c r="B146" s="3">
        <v>8</v>
      </c>
      <c r="C146" s="3">
        <v>8.75</v>
      </c>
      <c r="D146" s="3"/>
      <c r="E146" s="5">
        <v>4</v>
      </c>
      <c r="F146" s="5">
        <v>4.8</v>
      </c>
      <c r="I146" s="5">
        <v>121.15405108399553</v>
      </c>
      <c r="J146" s="13">
        <f t="shared" si="9"/>
        <v>15.847592241623627</v>
      </c>
      <c r="K146" s="14"/>
      <c r="L146" s="14">
        <v>11</v>
      </c>
      <c r="M146" s="14">
        <f t="shared" si="10"/>
        <v>174.54545454545453</v>
      </c>
      <c r="N146" s="14">
        <f t="shared" si="7"/>
        <v>240</v>
      </c>
      <c r="O146" s="12">
        <f t="shared" si="8"/>
        <v>8</v>
      </c>
      <c r="P146" s="14">
        <v>12</v>
      </c>
    </row>
    <row r="147" spans="1:16" ht="12.75">
      <c r="A147" s="1">
        <v>1467</v>
      </c>
      <c r="B147" s="3">
        <v>8</v>
      </c>
      <c r="C147" s="3">
        <v>8.8</v>
      </c>
      <c r="D147" s="3"/>
      <c r="E147" s="5">
        <v>3.7</v>
      </c>
      <c r="F147" s="5">
        <v>4.8</v>
      </c>
      <c r="I147" s="5">
        <v>129.00555232103125</v>
      </c>
      <c r="J147" s="13">
        <f t="shared" si="9"/>
        <v>14.883080343875946</v>
      </c>
      <c r="K147" s="14"/>
      <c r="L147" s="14">
        <v>11</v>
      </c>
      <c r="M147" s="14">
        <f t="shared" si="10"/>
        <v>174.54545454545453</v>
      </c>
      <c r="N147" s="14">
        <f aca="true" t="shared" si="11" ref="N147:N178">(B147*240)/O147</f>
        <v>240</v>
      </c>
      <c r="O147" s="12">
        <f aca="true" t="shared" si="12" ref="O147:O178">P147/1.5</f>
        <v>8</v>
      </c>
      <c r="P147" s="14">
        <v>12</v>
      </c>
    </row>
    <row r="148" spans="1:16" ht="12.75">
      <c r="A148" s="1">
        <v>1468</v>
      </c>
      <c r="B148" s="3">
        <v>8.25</v>
      </c>
      <c r="C148" s="3">
        <v>8.425</v>
      </c>
      <c r="D148" s="3"/>
      <c r="E148" s="5">
        <v>4</v>
      </c>
      <c r="F148" s="5">
        <v>4.85</v>
      </c>
      <c r="I148" s="5">
        <v>121.43604576703288</v>
      </c>
      <c r="J148" s="13">
        <f t="shared" si="9"/>
        <v>16.30487873261701</v>
      </c>
      <c r="K148" s="14"/>
      <c r="L148" s="14">
        <v>11</v>
      </c>
      <c r="M148" s="14">
        <f t="shared" si="10"/>
        <v>180</v>
      </c>
      <c r="N148" s="14">
        <f t="shared" si="11"/>
        <v>247.5</v>
      </c>
      <c r="O148" s="12">
        <f t="shared" si="12"/>
        <v>8</v>
      </c>
      <c r="P148" s="14">
        <v>12</v>
      </c>
    </row>
    <row r="149" spans="1:16" ht="12.75">
      <c r="A149" s="1">
        <v>1469</v>
      </c>
      <c r="B149" s="3">
        <v>8.25</v>
      </c>
      <c r="C149" s="3">
        <v>8.7</v>
      </c>
      <c r="D149" s="3"/>
      <c r="E149" s="5">
        <v>4</v>
      </c>
      <c r="F149" s="5">
        <v>5</v>
      </c>
      <c r="I149" s="5">
        <v>121.24271938453677</v>
      </c>
      <c r="J149" s="13">
        <f t="shared" si="9"/>
        <v>16.33087751620101</v>
      </c>
      <c r="K149" s="14"/>
      <c r="L149" s="14">
        <v>11</v>
      </c>
      <c r="M149" s="14">
        <f t="shared" si="10"/>
        <v>180</v>
      </c>
      <c r="N149" s="14">
        <f t="shared" si="11"/>
        <v>247.5</v>
      </c>
      <c r="O149" s="12">
        <f t="shared" si="12"/>
        <v>8</v>
      </c>
      <c r="P149" s="14">
        <v>12</v>
      </c>
    </row>
    <row r="150" spans="1:16" ht="12.75">
      <c r="A150" s="1">
        <v>1470</v>
      </c>
      <c r="B150" s="3">
        <f>(B149+B151)/2</f>
        <v>8.4375</v>
      </c>
      <c r="C150" s="3">
        <f>(C149+C151)/2</f>
        <v>8.087499999999999</v>
      </c>
      <c r="D150" s="3"/>
      <c r="E150" s="3">
        <f>(E149+E151)/2</f>
        <v>4.025</v>
      </c>
      <c r="F150" s="5">
        <v>5</v>
      </c>
      <c r="I150" s="5">
        <v>116.66136122561424</v>
      </c>
      <c r="J150" s="13">
        <f t="shared" si="9"/>
        <v>17.3579322127384</v>
      </c>
      <c r="K150" s="14"/>
      <c r="L150" s="14">
        <v>11</v>
      </c>
      <c r="M150" s="14">
        <f t="shared" si="10"/>
        <v>184.0909090909091</v>
      </c>
      <c r="N150" s="14">
        <f t="shared" si="11"/>
        <v>253.125</v>
      </c>
      <c r="O150" s="12">
        <f t="shared" si="12"/>
        <v>8</v>
      </c>
      <c r="P150" s="14">
        <v>12</v>
      </c>
    </row>
    <row r="151" spans="1:16" ht="12.75">
      <c r="A151" s="1">
        <v>1471</v>
      </c>
      <c r="B151" s="3">
        <v>8.625</v>
      </c>
      <c r="C151" s="3">
        <v>7.475</v>
      </c>
      <c r="D151" s="3"/>
      <c r="E151" s="5">
        <v>4.05</v>
      </c>
      <c r="F151" s="5">
        <v>5</v>
      </c>
      <c r="I151" s="5">
        <v>125.79438577163532</v>
      </c>
      <c r="J151" s="13">
        <f t="shared" si="9"/>
        <v>16.455424360176437</v>
      </c>
      <c r="K151" s="14"/>
      <c r="L151" s="14">
        <v>11</v>
      </c>
      <c r="M151" s="14">
        <f t="shared" si="10"/>
        <v>188.1818181818182</v>
      </c>
      <c r="N151" s="14">
        <f t="shared" si="11"/>
        <v>258.75</v>
      </c>
      <c r="O151" s="12">
        <f t="shared" si="12"/>
        <v>8</v>
      </c>
      <c r="P151" s="14">
        <v>12</v>
      </c>
    </row>
    <row r="152" spans="1:16" ht="12.75">
      <c r="A152" s="1">
        <v>1472</v>
      </c>
      <c r="B152" s="3">
        <v>8.75</v>
      </c>
      <c r="C152" s="3">
        <v>7.45</v>
      </c>
      <c r="D152" s="3"/>
      <c r="E152" s="5">
        <v>4.1</v>
      </c>
      <c r="F152" s="5">
        <v>5</v>
      </c>
      <c r="I152" s="5">
        <v>120.75969894211795</v>
      </c>
      <c r="J152" s="13">
        <f t="shared" si="9"/>
        <v>17.38990754694216</v>
      </c>
      <c r="K152" s="14"/>
      <c r="L152" s="14">
        <v>11</v>
      </c>
      <c r="M152" s="14">
        <f t="shared" si="10"/>
        <v>190.9090909090909</v>
      </c>
      <c r="N152" s="14">
        <f t="shared" si="11"/>
        <v>262.5</v>
      </c>
      <c r="O152" s="12">
        <f t="shared" si="12"/>
        <v>8</v>
      </c>
      <c r="P152" s="14">
        <v>12</v>
      </c>
    </row>
    <row r="153" spans="1:16" ht="12.75">
      <c r="A153" s="1">
        <v>1473</v>
      </c>
      <c r="B153" s="3">
        <f>(B152+B154)/2</f>
        <v>8.65</v>
      </c>
      <c r="C153" s="5">
        <v>7.95</v>
      </c>
      <c r="D153" s="3"/>
      <c r="E153" s="5">
        <v>4.55</v>
      </c>
      <c r="F153" s="5">
        <v>5.7</v>
      </c>
      <c r="I153" s="5">
        <v>104.76985827198122</v>
      </c>
      <c r="J153" s="13">
        <f t="shared" si="9"/>
        <v>19.81485929484347</v>
      </c>
      <c r="K153" s="14"/>
      <c r="L153" s="14">
        <v>11</v>
      </c>
      <c r="M153" s="14">
        <f t="shared" si="10"/>
        <v>188.72727272727272</v>
      </c>
      <c r="N153" s="14">
        <f t="shared" si="11"/>
        <v>259.5</v>
      </c>
      <c r="O153" s="12">
        <f t="shared" si="12"/>
        <v>8</v>
      </c>
      <c r="P153" s="14">
        <v>12</v>
      </c>
    </row>
    <row r="154" spans="1:16" ht="12.75">
      <c r="A154" s="1">
        <v>1474</v>
      </c>
      <c r="B154" s="3">
        <v>8.55</v>
      </c>
      <c r="C154" s="3">
        <v>9</v>
      </c>
      <c r="D154" s="3"/>
      <c r="E154" s="5">
        <v>4.35</v>
      </c>
      <c r="F154" s="5">
        <v>5.8</v>
      </c>
      <c r="I154" s="5">
        <v>136.6608797672558</v>
      </c>
      <c r="J154" s="13">
        <f t="shared" si="9"/>
        <v>15.015269940415406</v>
      </c>
      <c r="K154" s="14"/>
      <c r="L154" s="14">
        <v>11</v>
      </c>
      <c r="M154" s="14">
        <f t="shared" si="10"/>
        <v>186.54545454545453</v>
      </c>
      <c r="N154" s="14">
        <f t="shared" si="11"/>
        <v>256.5</v>
      </c>
      <c r="O154" s="12">
        <f t="shared" si="12"/>
        <v>8</v>
      </c>
      <c r="P154" s="14">
        <v>12</v>
      </c>
    </row>
    <row r="155" spans="1:16" ht="12.75">
      <c r="A155" s="1">
        <v>1475</v>
      </c>
      <c r="B155" s="3">
        <v>8.875</v>
      </c>
      <c r="C155" s="3">
        <v>9.05</v>
      </c>
      <c r="D155" s="3"/>
      <c r="E155" s="5">
        <v>4.35</v>
      </c>
      <c r="F155" s="5">
        <v>6.1</v>
      </c>
      <c r="I155" s="5">
        <v>118.33742839481607</v>
      </c>
      <c r="J155" s="13">
        <f t="shared" si="9"/>
        <v>17.999377110795045</v>
      </c>
      <c r="K155" s="14"/>
      <c r="L155" s="14">
        <v>11</v>
      </c>
      <c r="M155" s="14">
        <f t="shared" si="10"/>
        <v>193.63636363636363</v>
      </c>
      <c r="N155" s="14">
        <f t="shared" si="11"/>
        <v>266.25</v>
      </c>
      <c r="O155" s="12">
        <f t="shared" si="12"/>
        <v>8</v>
      </c>
      <c r="P155" s="14">
        <v>12</v>
      </c>
    </row>
    <row r="156" spans="1:16" ht="12.75">
      <c r="A156" s="1">
        <v>1476</v>
      </c>
      <c r="B156" s="3">
        <f>B155+0.33333*(B158-B155)</f>
        <v>8.875</v>
      </c>
      <c r="C156" s="3">
        <v>8.25</v>
      </c>
      <c r="D156" s="3"/>
      <c r="E156" s="5">
        <v>4.2</v>
      </c>
      <c r="F156" s="5">
        <v>6.3</v>
      </c>
      <c r="I156" s="5">
        <v>116.65892906585802</v>
      </c>
      <c r="J156" s="13">
        <f t="shared" si="9"/>
        <v>18.258353793026345</v>
      </c>
      <c r="K156" s="14"/>
      <c r="L156" s="14">
        <v>11.44</v>
      </c>
      <c r="M156" s="14">
        <f t="shared" si="10"/>
        <v>186.1888111888112</v>
      </c>
      <c r="N156" s="14">
        <f t="shared" si="11"/>
        <v>266.25</v>
      </c>
      <c r="O156" s="12">
        <f t="shared" si="12"/>
        <v>8</v>
      </c>
      <c r="P156" s="14">
        <v>12</v>
      </c>
    </row>
    <row r="157" spans="1:16" ht="12.75">
      <c r="A157" s="1">
        <v>1477</v>
      </c>
      <c r="B157" s="3">
        <f>B155+0.6667*(B158-B155)</f>
        <v>8.875</v>
      </c>
      <c r="C157" s="3">
        <v>8.675</v>
      </c>
      <c r="D157" s="3"/>
      <c r="E157" s="5">
        <v>4.2</v>
      </c>
      <c r="F157" s="5">
        <v>6.2</v>
      </c>
      <c r="I157" s="5">
        <v>124.74718296082631</v>
      </c>
      <c r="J157" s="13">
        <f t="shared" si="9"/>
        <v>17.07453386477571</v>
      </c>
      <c r="N157" s="14">
        <f t="shared" si="11"/>
        <v>266.25</v>
      </c>
      <c r="O157" s="12">
        <f t="shared" si="12"/>
        <v>8</v>
      </c>
      <c r="P157" s="14">
        <v>12</v>
      </c>
    </row>
    <row r="158" spans="1:16" ht="12.75">
      <c r="A158" s="1">
        <v>1478</v>
      </c>
      <c r="B158" s="3">
        <v>8.875</v>
      </c>
      <c r="C158" s="3">
        <v>9</v>
      </c>
      <c r="D158" s="3"/>
      <c r="E158" s="5">
        <v>4.1</v>
      </c>
      <c r="F158" s="5">
        <v>6.3</v>
      </c>
      <c r="I158" s="5">
        <v>164.0715431135321</v>
      </c>
      <c r="J158" s="13">
        <f aca="true" t="shared" si="13" ref="J158:J180">(B158*240)/I158</f>
        <v>12.982141568121355</v>
      </c>
      <c r="N158" s="14">
        <f t="shared" si="11"/>
        <v>266.25</v>
      </c>
      <c r="O158" s="12">
        <f t="shared" si="12"/>
        <v>8</v>
      </c>
      <c r="P158" s="14">
        <v>12</v>
      </c>
    </row>
    <row r="159" spans="1:16" ht="12.75">
      <c r="A159" s="1">
        <v>1479</v>
      </c>
      <c r="B159" s="3">
        <f>(B158+B160)/2</f>
        <v>9.1875</v>
      </c>
      <c r="C159" s="3">
        <f>(C158+C160)/2</f>
        <v>9.125</v>
      </c>
      <c r="D159" s="3"/>
      <c r="E159" s="3">
        <f>(E158+E160)/2</f>
        <v>4.8</v>
      </c>
      <c r="F159" s="3">
        <f>(F158+F160)/2</f>
        <v>7.025</v>
      </c>
      <c r="I159" s="5">
        <v>188.59288037464773</v>
      </c>
      <c r="J159" s="13">
        <f t="shared" si="13"/>
        <v>11.691851758240684</v>
      </c>
      <c r="N159" s="14">
        <f t="shared" si="11"/>
        <v>275.625</v>
      </c>
      <c r="O159" s="12">
        <f t="shared" si="12"/>
        <v>8</v>
      </c>
      <c r="P159" s="14">
        <v>12</v>
      </c>
    </row>
    <row r="160" spans="1:16" ht="12.75">
      <c r="A160" s="1">
        <v>1480</v>
      </c>
      <c r="B160" s="3">
        <v>9.5</v>
      </c>
      <c r="C160" s="3">
        <v>9.25</v>
      </c>
      <c r="D160" s="3"/>
      <c r="E160" s="5">
        <v>5.5</v>
      </c>
      <c r="F160" s="5">
        <v>7.75</v>
      </c>
      <c r="I160" s="5">
        <v>146.09725427305315</v>
      </c>
      <c r="J160" s="13">
        <f t="shared" si="13"/>
        <v>15.606042778454418</v>
      </c>
      <c r="N160" s="14">
        <f t="shared" si="11"/>
        <v>285</v>
      </c>
      <c r="O160" s="12">
        <f t="shared" si="12"/>
        <v>8</v>
      </c>
      <c r="P160" s="14">
        <v>12</v>
      </c>
    </row>
    <row r="161" spans="1:16" ht="12.75">
      <c r="A161" s="1">
        <v>1481</v>
      </c>
      <c r="B161" s="3">
        <v>9.375</v>
      </c>
      <c r="C161" s="3">
        <v>9.375</v>
      </c>
      <c r="D161" s="3"/>
      <c r="E161" s="5">
        <v>4</v>
      </c>
      <c r="F161" s="5">
        <v>7.4</v>
      </c>
      <c r="I161" s="5">
        <v>174.17343346423542</v>
      </c>
      <c r="J161" s="13">
        <f t="shared" si="13"/>
        <v>12.918158385285622</v>
      </c>
      <c r="N161" s="14">
        <f t="shared" si="11"/>
        <v>281.25</v>
      </c>
      <c r="O161" s="12">
        <f t="shared" si="12"/>
        <v>8</v>
      </c>
      <c r="P161" s="14">
        <v>12</v>
      </c>
    </row>
    <row r="162" spans="1:16" ht="12.75">
      <c r="A162" s="1">
        <v>1482</v>
      </c>
      <c r="B162" s="3">
        <v>10.363</v>
      </c>
      <c r="C162" s="3">
        <v>9.375</v>
      </c>
      <c r="D162" s="3"/>
      <c r="E162" s="5">
        <v>4.4</v>
      </c>
      <c r="F162" s="5">
        <v>8.25</v>
      </c>
      <c r="I162" s="5">
        <v>244.92574462257474</v>
      </c>
      <c r="J162" s="13">
        <f t="shared" si="13"/>
        <v>10.154587888801146</v>
      </c>
      <c r="N162" s="14">
        <f t="shared" si="11"/>
        <v>310.89</v>
      </c>
      <c r="O162" s="12">
        <f t="shared" si="12"/>
        <v>8</v>
      </c>
      <c r="P162" s="14">
        <v>12</v>
      </c>
    </row>
    <row r="163" spans="1:16" ht="12.75">
      <c r="A163" s="1">
        <v>1483</v>
      </c>
      <c r="B163" s="3">
        <v>10.5</v>
      </c>
      <c r="C163" s="3">
        <v>9.625</v>
      </c>
      <c r="D163" s="3"/>
      <c r="E163" s="5">
        <v>4.55</v>
      </c>
      <c r="F163" s="5">
        <v>8.25</v>
      </c>
      <c r="I163" s="5">
        <v>283.4777562287672</v>
      </c>
      <c r="J163" s="13">
        <f t="shared" si="13"/>
        <v>8.889586377163061</v>
      </c>
      <c r="N163" s="14">
        <f t="shared" si="11"/>
        <v>315</v>
      </c>
      <c r="O163" s="12">
        <f t="shared" si="12"/>
        <v>8</v>
      </c>
      <c r="P163" s="14">
        <v>12</v>
      </c>
    </row>
    <row r="164" spans="1:16" ht="12.75">
      <c r="A164" s="1">
        <v>1484</v>
      </c>
      <c r="B164" s="3">
        <v>12</v>
      </c>
      <c r="C164" s="3">
        <v>11</v>
      </c>
      <c r="D164" s="3"/>
      <c r="E164" s="5">
        <v>4.55</v>
      </c>
      <c r="F164" s="5">
        <v>9.2</v>
      </c>
      <c r="I164" s="5">
        <v>151.94144258644468</v>
      </c>
      <c r="J164" s="13">
        <f t="shared" si="13"/>
        <v>18.954670634783987</v>
      </c>
      <c r="N164" s="14">
        <f t="shared" si="11"/>
        <v>360</v>
      </c>
      <c r="O164" s="12">
        <f t="shared" si="12"/>
        <v>8</v>
      </c>
      <c r="P164" s="14">
        <v>12</v>
      </c>
    </row>
    <row r="165" spans="1:16" ht="12.75">
      <c r="A165" s="1">
        <v>1485</v>
      </c>
      <c r="B165" s="3">
        <v>12.75</v>
      </c>
      <c r="C165" s="3">
        <v>12</v>
      </c>
      <c r="D165" s="3"/>
      <c r="E165" s="5">
        <f>(E164+E166)/2</f>
        <v>5.275</v>
      </c>
      <c r="F165" s="5">
        <v>9.2</v>
      </c>
      <c r="I165" s="5">
        <v>135.96676942679375</v>
      </c>
      <c r="J165" s="13">
        <f t="shared" si="13"/>
        <v>22.505499048777086</v>
      </c>
      <c r="N165" s="14">
        <f t="shared" si="11"/>
        <v>382.5</v>
      </c>
      <c r="O165" s="12">
        <f t="shared" si="12"/>
        <v>8</v>
      </c>
      <c r="P165" s="14">
        <v>12</v>
      </c>
    </row>
    <row r="166" spans="1:16" ht="12.75">
      <c r="A166" s="1">
        <v>1486</v>
      </c>
      <c r="B166" s="3">
        <f>(B165+B167)/2</f>
        <v>13.75</v>
      </c>
      <c r="C166" s="3">
        <v>12.75</v>
      </c>
      <c r="D166" s="3"/>
      <c r="E166" s="5">
        <v>6</v>
      </c>
      <c r="F166" s="3">
        <f>(F165+F167)/2</f>
        <v>10.1</v>
      </c>
      <c r="I166" s="5">
        <v>188.9113595998175</v>
      </c>
      <c r="J166" s="13">
        <f t="shared" si="13"/>
        <v>17.468510136132586</v>
      </c>
      <c r="N166" s="14">
        <f t="shared" si="11"/>
        <v>412.5</v>
      </c>
      <c r="O166" s="12">
        <f t="shared" si="12"/>
        <v>8</v>
      </c>
      <c r="P166" s="14">
        <v>12</v>
      </c>
    </row>
    <row r="167" spans="1:16" ht="12.75">
      <c r="A167" s="1">
        <v>1487</v>
      </c>
      <c r="B167" s="3">
        <v>14.75</v>
      </c>
      <c r="C167" s="3">
        <v>14.625</v>
      </c>
      <c r="D167" s="3"/>
      <c r="E167" s="5">
        <v>6</v>
      </c>
      <c r="F167" s="5">
        <v>11</v>
      </c>
      <c r="I167" s="5">
        <v>208.88870623013537</v>
      </c>
      <c r="J167" s="13">
        <f t="shared" si="13"/>
        <v>16.946823329452464</v>
      </c>
      <c r="N167" s="14">
        <f t="shared" si="11"/>
        <v>393.3333333333333</v>
      </c>
      <c r="O167" s="12">
        <f t="shared" si="12"/>
        <v>9</v>
      </c>
      <c r="P167" s="14">
        <v>13.5</v>
      </c>
    </row>
    <row r="168" spans="1:16" ht="12.75">
      <c r="A168" s="1">
        <v>1488</v>
      </c>
      <c r="B168" s="3">
        <v>14.5</v>
      </c>
      <c r="C168" s="3">
        <v>14.5</v>
      </c>
      <c r="D168" s="3"/>
      <c r="E168" s="5">
        <v>5.2</v>
      </c>
      <c r="F168" s="5">
        <v>11.2</v>
      </c>
      <c r="I168" s="5">
        <v>219.85375138991137</v>
      </c>
      <c r="J168" s="13">
        <f t="shared" si="13"/>
        <v>15.828704209045805</v>
      </c>
      <c r="N168" s="14">
        <f t="shared" si="11"/>
        <v>386.6666666666667</v>
      </c>
      <c r="O168" s="12">
        <f t="shared" si="12"/>
        <v>9</v>
      </c>
      <c r="P168" s="14">
        <v>13.5</v>
      </c>
    </row>
    <row r="169" spans="1:16" ht="12.75">
      <c r="A169" s="1">
        <v>1489</v>
      </c>
      <c r="B169" s="3">
        <v>17.571</v>
      </c>
      <c r="C169" s="3">
        <v>16</v>
      </c>
      <c r="D169" s="3"/>
      <c r="E169" s="5">
        <v>7</v>
      </c>
      <c r="F169" s="5">
        <v>13</v>
      </c>
      <c r="I169" s="5">
        <v>254.65296272781887</v>
      </c>
      <c r="J169" s="13">
        <f t="shared" si="13"/>
        <v>16.559948703629676</v>
      </c>
      <c r="N169" s="14">
        <f t="shared" si="11"/>
        <v>468.56</v>
      </c>
      <c r="O169" s="12">
        <f t="shared" si="12"/>
        <v>9</v>
      </c>
      <c r="P169" s="14">
        <v>13.5</v>
      </c>
    </row>
    <row r="170" spans="1:16" ht="12.75">
      <c r="A170" s="1">
        <v>1490</v>
      </c>
      <c r="B170" s="3">
        <v>24</v>
      </c>
      <c r="C170" s="3">
        <v>20</v>
      </c>
      <c r="D170" s="3"/>
      <c r="E170" s="5">
        <v>9</v>
      </c>
      <c r="F170" s="5">
        <v>16</v>
      </c>
      <c r="I170" s="5">
        <v>292.83369679007933</v>
      </c>
      <c r="J170" s="13">
        <f t="shared" si="13"/>
        <v>19.66986744742396</v>
      </c>
      <c r="N170" s="14">
        <f t="shared" si="11"/>
        <v>720</v>
      </c>
      <c r="O170" s="12">
        <f t="shared" si="12"/>
        <v>8</v>
      </c>
      <c r="P170" s="14">
        <v>12</v>
      </c>
    </row>
    <row r="171" spans="1:16" ht="12.75">
      <c r="A171" s="1">
        <v>1491</v>
      </c>
      <c r="B171" s="3">
        <v>14</v>
      </c>
      <c r="C171" s="3">
        <v>13.5</v>
      </c>
      <c r="D171" s="3"/>
      <c r="E171" s="5">
        <v>7.5</v>
      </c>
      <c r="F171" s="5">
        <v>13.5</v>
      </c>
      <c r="I171" s="5">
        <v>269.9241845249803</v>
      </c>
      <c r="J171" s="13">
        <f t="shared" si="13"/>
        <v>12.447939801737352</v>
      </c>
      <c r="N171" s="14">
        <f t="shared" si="11"/>
        <v>420</v>
      </c>
      <c r="O171" s="12">
        <f t="shared" si="12"/>
        <v>8</v>
      </c>
      <c r="P171" s="14">
        <v>12</v>
      </c>
    </row>
    <row r="172" spans="1:16" ht="12.75">
      <c r="A172" s="1">
        <v>1492</v>
      </c>
      <c r="B172" s="3">
        <f>(B171+B173)/2</f>
        <v>14.1665</v>
      </c>
      <c r="C172" s="3">
        <f>(C171+C173)/2</f>
        <v>12.125</v>
      </c>
      <c r="D172" s="3"/>
      <c r="E172" s="3">
        <f>(E171+E173)/2</f>
        <v>7.25</v>
      </c>
      <c r="F172" s="3">
        <f>(F171+F173)/2</f>
        <v>13.25</v>
      </c>
      <c r="I172" s="5">
        <v>215.26096053331395</v>
      </c>
      <c r="J172" s="13">
        <f t="shared" si="13"/>
        <v>15.794596435770432</v>
      </c>
      <c r="N172" s="14">
        <f t="shared" si="11"/>
        <v>424.995</v>
      </c>
      <c r="O172" s="12">
        <f t="shared" si="12"/>
        <v>8</v>
      </c>
      <c r="P172" s="14">
        <v>12</v>
      </c>
    </row>
    <row r="173" spans="1:16" ht="12.75">
      <c r="A173" s="1">
        <v>1493</v>
      </c>
      <c r="B173" s="3">
        <v>14.333</v>
      </c>
      <c r="C173" s="3">
        <v>10.75</v>
      </c>
      <c r="D173" s="3"/>
      <c r="E173" s="5">
        <v>7</v>
      </c>
      <c r="F173" s="5">
        <v>13</v>
      </c>
      <c r="I173" s="5">
        <v>177.63210456417784</v>
      </c>
      <c r="J173" s="13">
        <f t="shared" si="13"/>
        <v>19.36541825274141</v>
      </c>
      <c r="N173" s="14">
        <f t="shared" si="11"/>
        <v>429.99</v>
      </c>
      <c r="O173" s="12">
        <f t="shared" si="12"/>
        <v>8</v>
      </c>
      <c r="P173" s="14">
        <v>12</v>
      </c>
    </row>
    <row r="174" spans="1:16" ht="12.75">
      <c r="A174" s="1">
        <v>1494</v>
      </c>
      <c r="B174" s="3">
        <v>14.667</v>
      </c>
      <c r="C174" s="3">
        <v>11</v>
      </c>
      <c r="D174" s="3"/>
      <c r="E174" s="5">
        <v>6.5</v>
      </c>
      <c r="F174" s="5">
        <v>12.5</v>
      </c>
      <c r="I174" s="5">
        <v>134.7750421428489</v>
      </c>
      <c r="J174" s="13">
        <f t="shared" si="13"/>
        <v>26.118188828084694</v>
      </c>
      <c r="N174" s="14">
        <f t="shared" si="11"/>
        <v>440.01</v>
      </c>
      <c r="O174" s="12">
        <f t="shared" si="12"/>
        <v>8</v>
      </c>
      <c r="P174" s="14">
        <v>12</v>
      </c>
    </row>
    <row r="175" spans="1:16" ht="12.75">
      <c r="A175" s="1">
        <v>1495</v>
      </c>
      <c r="B175" s="3">
        <v>14.667</v>
      </c>
      <c r="C175" s="3">
        <v>12.75</v>
      </c>
      <c r="D175" s="3"/>
      <c r="E175" s="5">
        <v>7</v>
      </c>
      <c r="F175" s="5">
        <v>12</v>
      </c>
      <c r="I175" s="5">
        <v>117.92542236762189</v>
      </c>
      <c r="J175" s="13">
        <f t="shared" si="13"/>
        <v>29.8500520865337</v>
      </c>
      <c r="N175" s="14">
        <f t="shared" si="11"/>
        <v>440.01</v>
      </c>
      <c r="O175" s="12">
        <f t="shared" si="12"/>
        <v>8</v>
      </c>
      <c r="P175" s="14">
        <v>12</v>
      </c>
    </row>
    <row r="176" spans="1:16" ht="12.75">
      <c r="A176" s="1">
        <v>1496</v>
      </c>
      <c r="B176" s="3">
        <v>14.667</v>
      </c>
      <c r="C176" s="3">
        <v>11.5</v>
      </c>
      <c r="D176" s="3"/>
      <c r="E176" s="5">
        <v>6.4</v>
      </c>
      <c r="F176" s="5">
        <v>12</v>
      </c>
      <c r="I176" s="5">
        <v>122.53378715421675</v>
      </c>
      <c r="J176" s="13">
        <f t="shared" si="13"/>
        <v>28.727423527436965</v>
      </c>
      <c r="N176" s="14">
        <f t="shared" si="11"/>
        <v>440.01</v>
      </c>
      <c r="O176" s="12">
        <f t="shared" si="12"/>
        <v>8</v>
      </c>
      <c r="P176" s="14">
        <v>12</v>
      </c>
    </row>
    <row r="177" spans="1:16" ht="12.75">
      <c r="A177" s="1">
        <v>1497</v>
      </c>
      <c r="B177" s="3">
        <v>14.667</v>
      </c>
      <c r="C177" s="3">
        <v>11.063</v>
      </c>
      <c r="D177" s="3"/>
      <c r="E177" s="5">
        <v>6.4</v>
      </c>
      <c r="F177" s="5">
        <v>12</v>
      </c>
      <c r="I177" s="5">
        <v>119.08294633751288</v>
      </c>
      <c r="J177" s="13">
        <f t="shared" si="13"/>
        <v>29.559900122248848</v>
      </c>
      <c r="N177" s="14">
        <f t="shared" si="11"/>
        <v>431.0302040816327</v>
      </c>
      <c r="O177" s="12">
        <f t="shared" si="12"/>
        <v>8.166666666666666</v>
      </c>
      <c r="P177" s="14">
        <v>12.25</v>
      </c>
    </row>
    <row r="178" spans="1:16" ht="12.75">
      <c r="A178" s="1">
        <v>1498</v>
      </c>
      <c r="B178" s="3">
        <v>14.667</v>
      </c>
      <c r="C178" s="3">
        <v>11.65</v>
      </c>
      <c r="D178" s="3"/>
      <c r="E178" s="5">
        <v>6.2</v>
      </c>
      <c r="F178" s="5">
        <v>11.5</v>
      </c>
      <c r="I178" s="5">
        <v>135.0900464892599</v>
      </c>
      <c r="J178" s="13">
        <f t="shared" si="13"/>
        <v>26.05728616933934</v>
      </c>
      <c r="N178" s="14">
        <f t="shared" si="11"/>
        <v>431.0302040816327</v>
      </c>
      <c r="O178" s="12">
        <f t="shared" si="12"/>
        <v>8.166666666666666</v>
      </c>
      <c r="P178" s="14">
        <v>12.25</v>
      </c>
    </row>
    <row r="179" spans="1:16" ht="12.75">
      <c r="A179" s="1">
        <v>1499</v>
      </c>
      <c r="B179" s="3">
        <v>14.667</v>
      </c>
      <c r="C179" s="3">
        <v>12</v>
      </c>
      <c r="D179" s="3"/>
      <c r="E179" s="5">
        <v>6</v>
      </c>
      <c r="F179" s="5">
        <v>11</v>
      </c>
      <c r="I179" s="5">
        <v>136.3981173160203</v>
      </c>
      <c r="J179" s="13">
        <f t="shared" si="13"/>
        <v>25.807394334075298</v>
      </c>
      <c r="N179" s="14">
        <f aca="true" t="shared" si="14" ref="N179:N200">(B179*240)/O179</f>
        <v>431.0302040816327</v>
      </c>
      <c r="O179" s="12">
        <f aca="true" t="shared" si="15" ref="O179:O200">P179/1.5</f>
        <v>8.166666666666666</v>
      </c>
      <c r="P179" s="14">
        <v>12.25</v>
      </c>
    </row>
    <row r="180" spans="1:16" ht="12.75">
      <c r="A180" s="1">
        <v>1500</v>
      </c>
      <c r="B180" s="3">
        <v>14.667</v>
      </c>
      <c r="C180" s="3">
        <v>11.75</v>
      </c>
      <c r="D180" s="3"/>
      <c r="E180" s="5">
        <v>5.8</v>
      </c>
      <c r="F180" s="5">
        <v>11</v>
      </c>
      <c r="I180" s="5">
        <v>119.98142555676449</v>
      </c>
      <c r="J180" s="13">
        <f t="shared" si="13"/>
        <v>29.338541225571724</v>
      </c>
      <c r="N180" s="14">
        <f t="shared" si="14"/>
        <v>431.0302040816327</v>
      </c>
      <c r="O180" s="12">
        <f t="shared" si="15"/>
        <v>8.166666666666666</v>
      </c>
      <c r="P180" s="14">
        <v>12.25</v>
      </c>
    </row>
    <row r="181" spans="1:16" ht="12.75">
      <c r="A181" s="1">
        <v>1501</v>
      </c>
      <c r="B181" s="3">
        <v>14.667</v>
      </c>
      <c r="C181" s="3">
        <v>11.5</v>
      </c>
      <c r="D181" s="3"/>
      <c r="E181" s="5">
        <v>5.9</v>
      </c>
      <c r="F181" s="5">
        <v>11</v>
      </c>
      <c r="I181" s="12"/>
      <c r="J181" s="13"/>
      <c r="N181" s="14">
        <f t="shared" si="14"/>
        <v>431.0302040816327</v>
      </c>
      <c r="O181" s="12">
        <f t="shared" si="15"/>
        <v>8.166666666666666</v>
      </c>
      <c r="P181" s="14">
        <v>12.25</v>
      </c>
    </row>
    <row r="182" spans="1:16" ht="12.75">
      <c r="A182" s="1">
        <v>1502</v>
      </c>
      <c r="B182" s="3">
        <v>14.667</v>
      </c>
      <c r="C182" s="3">
        <v>11.5</v>
      </c>
      <c r="D182" s="3"/>
      <c r="E182" s="5">
        <v>6.25</v>
      </c>
      <c r="F182" s="5">
        <v>10.9</v>
      </c>
      <c r="I182" s="12"/>
      <c r="J182" s="13"/>
      <c r="N182" s="14">
        <f t="shared" si="14"/>
        <v>431.0302040816327</v>
      </c>
      <c r="O182" s="12">
        <f t="shared" si="15"/>
        <v>8.166666666666666</v>
      </c>
      <c r="P182" s="14">
        <v>12.25</v>
      </c>
    </row>
    <row r="183" spans="1:16" ht="12.75">
      <c r="A183" s="1">
        <v>1503</v>
      </c>
      <c r="B183" s="3">
        <v>14.667</v>
      </c>
      <c r="C183" s="3">
        <v>12</v>
      </c>
      <c r="D183" s="3"/>
      <c r="E183" s="5">
        <v>6</v>
      </c>
      <c r="F183" s="5">
        <v>11</v>
      </c>
      <c r="I183" s="12"/>
      <c r="J183" s="13"/>
      <c r="N183" s="14">
        <f t="shared" si="14"/>
        <v>431.0302040816327</v>
      </c>
      <c r="O183" s="12">
        <f t="shared" si="15"/>
        <v>8.166666666666666</v>
      </c>
      <c r="P183" s="14">
        <v>12.25</v>
      </c>
    </row>
    <row r="184" spans="1:16" ht="12.75">
      <c r="A184" s="1">
        <v>1504</v>
      </c>
      <c r="B184" s="3">
        <v>14.667</v>
      </c>
      <c r="C184" s="3">
        <v>11.75</v>
      </c>
      <c r="D184" s="3"/>
      <c r="E184" s="5">
        <v>6.2</v>
      </c>
      <c r="F184" s="5">
        <v>11.1</v>
      </c>
      <c r="I184" s="12"/>
      <c r="J184" s="13"/>
      <c r="N184" s="14">
        <f t="shared" si="14"/>
        <v>431.0302040816327</v>
      </c>
      <c r="O184" s="12">
        <f t="shared" si="15"/>
        <v>8.166666666666666</v>
      </c>
      <c r="P184" s="14">
        <v>12.25</v>
      </c>
    </row>
    <row r="185" spans="1:16" ht="12.75">
      <c r="A185" s="1">
        <v>1505</v>
      </c>
      <c r="B185" s="3">
        <v>14.667</v>
      </c>
      <c r="C185" s="3">
        <v>12.1</v>
      </c>
      <c r="D185" s="3"/>
      <c r="E185" s="5">
        <v>6.2</v>
      </c>
      <c r="F185" s="5">
        <v>11.5</v>
      </c>
      <c r="I185" s="12"/>
      <c r="J185" s="13"/>
      <c r="N185" s="14">
        <f t="shared" si="14"/>
        <v>431.0302040816327</v>
      </c>
      <c r="O185" s="12">
        <f t="shared" si="15"/>
        <v>8.166666666666666</v>
      </c>
      <c r="P185" s="14">
        <v>12.25</v>
      </c>
    </row>
    <row r="186" spans="1:16" ht="12.75">
      <c r="A186" s="1">
        <v>1506</v>
      </c>
      <c r="B186" s="3">
        <v>14.667</v>
      </c>
      <c r="C186" s="3">
        <f>(C185+C187)/2</f>
        <v>12.05</v>
      </c>
      <c r="D186" s="3"/>
      <c r="E186" s="3">
        <f>(E185+E187)/2</f>
        <v>6.2</v>
      </c>
      <c r="F186" s="3">
        <f>(F185+F187)/2</f>
        <v>11.5</v>
      </c>
      <c r="I186" s="12"/>
      <c r="J186" s="13"/>
      <c r="N186" s="14">
        <f t="shared" si="14"/>
        <v>431.0302040816327</v>
      </c>
      <c r="O186" s="12">
        <f t="shared" si="15"/>
        <v>8.166666666666666</v>
      </c>
      <c r="P186" s="14">
        <v>12.25</v>
      </c>
    </row>
    <row r="187" spans="1:16" ht="12.75">
      <c r="A187" s="1">
        <v>1507</v>
      </c>
      <c r="B187" s="3">
        <v>14.667</v>
      </c>
      <c r="C187" s="3">
        <v>12</v>
      </c>
      <c r="D187" s="3"/>
      <c r="E187" s="5">
        <v>6.2</v>
      </c>
      <c r="F187" s="5">
        <v>11.5</v>
      </c>
      <c r="I187" s="12"/>
      <c r="J187" s="13"/>
      <c r="N187" s="14">
        <f t="shared" si="14"/>
        <v>431.0302040816327</v>
      </c>
      <c r="O187" s="12">
        <f t="shared" si="15"/>
        <v>8.166666666666666</v>
      </c>
      <c r="P187" s="14">
        <v>12.25</v>
      </c>
    </row>
    <row r="188" spans="1:16" ht="12.75">
      <c r="A188" s="1">
        <v>1508</v>
      </c>
      <c r="B188" s="3">
        <v>14.667</v>
      </c>
      <c r="C188" s="3">
        <v>12.25</v>
      </c>
      <c r="D188" s="3"/>
      <c r="E188" s="5">
        <v>6.1</v>
      </c>
      <c r="F188" s="5">
        <v>11.7</v>
      </c>
      <c r="I188" s="12"/>
      <c r="J188" s="13"/>
      <c r="N188" s="14">
        <f t="shared" si="14"/>
        <v>431.0302040816327</v>
      </c>
      <c r="O188" s="12">
        <f t="shared" si="15"/>
        <v>8.166666666666666</v>
      </c>
      <c r="P188" s="14">
        <v>12.25</v>
      </c>
    </row>
    <row r="189" spans="1:16" ht="12.75">
      <c r="A189" s="1">
        <v>1509</v>
      </c>
      <c r="B189" s="3">
        <v>13</v>
      </c>
      <c r="C189" s="3">
        <v>12.75</v>
      </c>
      <c r="D189" s="3"/>
      <c r="E189" s="5">
        <v>6.2</v>
      </c>
      <c r="F189" s="5">
        <v>11.7</v>
      </c>
      <c r="I189" s="12"/>
      <c r="J189" s="13"/>
      <c r="N189" s="14">
        <f t="shared" si="14"/>
        <v>382.04081632653066</v>
      </c>
      <c r="O189" s="12">
        <f t="shared" si="15"/>
        <v>8.166666666666666</v>
      </c>
      <c r="P189" s="14">
        <v>12.25</v>
      </c>
    </row>
    <row r="190" spans="1:16" ht="12.75">
      <c r="A190" s="1">
        <v>1510</v>
      </c>
      <c r="B190" s="3">
        <v>13.65</v>
      </c>
      <c r="C190" s="3">
        <v>13.375</v>
      </c>
      <c r="D190" s="3"/>
      <c r="E190" s="5">
        <v>6.2</v>
      </c>
      <c r="F190" s="5">
        <v>12.3</v>
      </c>
      <c r="I190" s="12"/>
      <c r="J190" s="13"/>
      <c r="N190" s="14">
        <f t="shared" si="14"/>
        <v>401.14285714285717</v>
      </c>
      <c r="O190" s="12">
        <f t="shared" si="15"/>
        <v>8.166666666666666</v>
      </c>
      <c r="P190" s="14">
        <v>12.25</v>
      </c>
    </row>
    <row r="191" spans="1:16" ht="12.75">
      <c r="A191" s="1">
        <v>1511</v>
      </c>
      <c r="B191" s="3">
        <v>13</v>
      </c>
      <c r="C191" s="3">
        <v>13</v>
      </c>
      <c r="D191" s="3"/>
      <c r="E191" s="5">
        <v>6.3</v>
      </c>
      <c r="F191" s="5">
        <v>12</v>
      </c>
      <c r="I191" s="12"/>
      <c r="J191" s="13"/>
      <c r="N191" s="14">
        <f t="shared" si="14"/>
        <v>382.04081632653066</v>
      </c>
      <c r="O191" s="12">
        <f t="shared" si="15"/>
        <v>8.166666666666666</v>
      </c>
      <c r="P191" s="14">
        <v>12.25</v>
      </c>
    </row>
    <row r="192" spans="1:16" ht="12.75">
      <c r="A192" s="1">
        <v>1512</v>
      </c>
      <c r="B192" s="3">
        <f>(B191+B193)/2</f>
        <v>13</v>
      </c>
      <c r="C192" s="3">
        <f>(C191+C193)/2</f>
        <v>13</v>
      </c>
      <c r="D192" s="3"/>
      <c r="E192" s="3">
        <f>(E191+E193)/2</f>
        <v>6.4</v>
      </c>
      <c r="F192" s="3">
        <f>(F191+F193)/2</f>
        <v>12.5</v>
      </c>
      <c r="I192" s="12"/>
      <c r="J192" s="13"/>
      <c r="N192" s="14">
        <f t="shared" si="14"/>
        <v>382.04081632653066</v>
      </c>
      <c r="O192" s="12">
        <f t="shared" si="15"/>
        <v>8.166666666666666</v>
      </c>
      <c r="P192" s="14">
        <v>12.25</v>
      </c>
    </row>
    <row r="193" spans="1:16" ht="12.75">
      <c r="A193" s="1">
        <v>1513</v>
      </c>
      <c r="B193" s="3">
        <v>13</v>
      </c>
      <c r="C193" s="3">
        <v>13</v>
      </c>
      <c r="D193" s="3"/>
      <c r="E193" s="5">
        <v>6.5</v>
      </c>
      <c r="F193" s="5">
        <v>13</v>
      </c>
      <c r="I193" s="12"/>
      <c r="J193" s="13"/>
      <c r="N193" s="14">
        <f t="shared" si="14"/>
        <v>346.6666666666667</v>
      </c>
      <c r="O193" s="12">
        <f t="shared" si="15"/>
        <v>9</v>
      </c>
      <c r="P193" s="14">
        <v>13.5</v>
      </c>
    </row>
    <row r="194" spans="1:16" ht="12.75">
      <c r="A194" s="1">
        <v>1514</v>
      </c>
      <c r="B194" s="3">
        <v>13</v>
      </c>
      <c r="C194" s="3">
        <v>13</v>
      </c>
      <c r="D194" s="3"/>
      <c r="E194" s="5">
        <v>6.4</v>
      </c>
      <c r="F194" s="5">
        <v>13</v>
      </c>
      <c r="I194" s="12"/>
      <c r="J194" s="13"/>
      <c r="N194" s="14">
        <f t="shared" si="14"/>
        <v>328.42105263157896</v>
      </c>
      <c r="O194" s="12">
        <f t="shared" si="15"/>
        <v>9.5</v>
      </c>
      <c r="P194" s="14">
        <v>14.25</v>
      </c>
    </row>
    <row r="195" spans="1:16" ht="12.75">
      <c r="A195" s="1">
        <v>1515</v>
      </c>
      <c r="B195" s="3">
        <v>13</v>
      </c>
      <c r="C195" s="3">
        <v>13</v>
      </c>
      <c r="D195" s="3"/>
      <c r="E195" s="3">
        <f>(E194+E196)/2</f>
        <v>6.5</v>
      </c>
      <c r="F195" s="3">
        <f>(F194+F196)/2</f>
        <v>13.25</v>
      </c>
      <c r="I195" s="12"/>
      <c r="J195" s="13"/>
      <c r="N195" s="14">
        <f t="shared" si="14"/>
        <v>312</v>
      </c>
      <c r="O195" s="12">
        <f t="shared" si="15"/>
        <v>10</v>
      </c>
      <c r="P195" s="14">
        <v>15</v>
      </c>
    </row>
    <row r="196" spans="1:16" ht="12.75">
      <c r="A196" s="1">
        <v>1516</v>
      </c>
      <c r="B196" s="3">
        <v>13</v>
      </c>
      <c r="C196" s="3">
        <v>13</v>
      </c>
      <c r="D196" s="3"/>
      <c r="E196" s="5">
        <v>6.6</v>
      </c>
      <c r="F196" s="5">
        <v>13.5</v>
      </c>
      <c r="I196" s="12"/>
      <c r="J196" s="13"/>
      <c r="N196" s="14">
        <f t="shared" si="14"/>
        <v>312</v>
      </c>
      <c r="O196" s="12">
        <f t="shared" si="15"/>
        <v>10</v>
      </c>
      <c r="P196" s="14">
        <v>15</v>
      </c>
    </row>
    <row r="197" spans="1:16" ht="12.75">
      <c r="A197" s="1">
        <v>1517</v>
      </c>
      <c r="B197" s="3">
        <v>13.125</v>
      </c>
      <c r="C197" s="3">
        <v>13.25</v>
      </c>
      <c r="D197" s="3"/>
      <c r="E197" s="5">
        <v>6.6</v>
      </c>
      <c r="F197" s="5">
        <v>13.5</v>
      </c>
      <c r="I197" s="12"/>
      <c r="J197" s="13"/>
      <c r="N197" s="14">
        <f t="shared" si="14"/>
        <v>315</v>
      </c>
      <c r="O197" s="12">
        <f t="shared" si="15"/>
        <v>10</v>
      </c>
      <c r="P197" s="14">
        <v>15</v>
      </c>
    </row>
    <row r="198" spans="1:16" ht="12.75">
      <c r="A198" s="1">
        <v>1518</v>
      </c>
      <c r="B198" s="3">
        <v>13.125</v>
      </c>
      <c r="C198" s="3">
        <v>13.125</v>
      </c>
      <c r="D198" s="3"/>
      <c r="E198" s="5">
        <v>6.6</v>
      </c>
      <c r="F198" s="5">
        <v>13.5</v>
      </c>
      <c r="I198" s="12"/>
      <c r="J198" s="13"/>
      <c r="N198" s="14">
        <f t="shared" si="14"/>
        <v>315</v>
      </c>
      <c r="O198" s="12">
        <f t="shared" si="15"/>
        <v>10</v>
      </c>
      <c r="P198" s="14">
        <v>15</v>
      </c>
    </row>
    <row r="199" spans="1:16" ht="12.75">
      <c r="A199" s="1">
        <v>1519</v>
      </c>
      <c r="B199" s="3">
        <v>13.2</v>
      </c>
      <c r="C199" s="3">
        <v>13.3</v>
      </c>
      <c r="D199" s="3"/>
      <c r="E199" s="5">
        <v>6.6</v>
      </c>
      <c r="F199" s="5">
        <v>13.5</v>
      </c>
      <c r="I199" s="12"/>
      <c r="J199" s="13"/>
      <c r="N199" s="14">
        <f t="shared" si="14"/>
        <v>316.8</v>
      </c>
      <c r="O199" s="12">
        <f t="shared" si="15"/>
        <v>10</v>
      </c>
      <c r="P199" s="14">
        <v>15</v>
      </c>
    </row>
    <row r="200" spans="1:16" ht="12.75">
      <c r="A200" s="1">
        <v>1520</v>
      </c>
      <c r="B200" s="3">
        <v>13.2</v>
      </c>
      <c r="C200" s="3">
        <v>13</v>
      </c>
      <c r="D200" s="3"/>
      <c r="E200" s="5">
        <v>6.6</v>
      </c>
      <c r="F200" s="5">
        <v>13.5</v>
      </c>
      <c r="I200" s="12"/>
      <c r="J200" s="13"/>
      <c r="N200" s="14">
        <f t="shared" si="14"/>
        <v>316.8</v>
      </c>
      <c r="O200" s="12">
        <f t="shared" si="15"/>
        <v>10</v>
      </c>
      <c r="P200" s="14">
        <v>15</v>
      </c>
    </row>
    <row r="201" spans="1:15" ht="12.75">
      <c r="A201" s="1"/>
      <c r="B201" s="3"/>
      <c r="C201" s="3"/>
      <c r="D201" s="3"/>
      <c r="E201" s="5"/>
      <c r="I201" s="12"/>
      <c r="J201" s="5"/>
      <c r="O201" s="12"/>
    </row>
    <row r="202" spans="1:15" ht="12.75">
      <c r="A202" s="1"/>
      <c r="B202" s="3"/>
      <c r="C202" s="3"/>
      <c r="D202" s="3"/>
      <c r="E202" s="5"/>
      <c r="J202" s="5"/>
      <c r="O202" s="12"/>
    </row>
    <row r="203" spans="1:15" ht="12.75">
      <c r="A203" s="1"/>
      <c r="B203" s="3"/>
      <c r="C203" s="3"/>
      <c r="D203" s="3"/>
      <c r="E203" s="5"/>
      <c r="J203" s="5"/>
      <c r="O203" s="12"/>
    </row>
    <row r="204" spans="1:15" ht="12.75">
      <c r="A204" s="1"/>
      <c r="B204" s="3"/>
      <c r="C204" s="3"/>
      <c r="D204" s="3"/>
      <c r="E204" s="5"/>
      <c r="J204" s="5"/>
      <c r="O204" s="1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K25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5" width="13.421875" style="0" customWidth="1"/>
    <col min="6" max="6" width="15.00390625" style="0" customWidth="1"/>
    <col min="7" max="8" width="13.421875" style="0" customWidth="1"/>
    <col min="9" max="9" width="12.8515625" style="0" customWidth="1"/>
    <col min="11" max="11" width="14.28125" style="0" customWidth="1"/>
    <col min="12" max="12" width="16.7109375" style="0" customWidth="1"/>
    <col min="13" max="14" width="16.57421875" style="0" customWidth="1"/>
    <col min="15" max="15" width="14.28125" style="0" customWidth="1"/>
    <col min="18" max="19" width="13.421875" style="0" customWidth="1"/>
    <col min="21" max="21" width="12.421875" style="0" customWidth="1"/>
    <col min="22" max="22" width="19.28125" style="0" customWidth="1"/>
    <col min="24" max="25" width="9.7109375" style="0" customWidth="1"/>
    <col min="26" max="26" width="12.421875" style="0" customWidth="1"/>
    <col min="27" max="27" width="19.28125" style="0" customWidth="1"/>
    <col min="29" max="29" width="12.00390625" style="0" customWidth="1"/>
    <col min="30" max="31" width="17.57421875" style="0" customWidth="1"/>
    <col min="33" max="33" width="14.00390625" style="0" customWidth="1"/>
    <col min="34" max="35" width="13.7109375" style="0" customWidth="1"/>
    <col min="36" max="37" width="18.7109375" style="0" customWidth="1"/>
  </cols>
  <sheetData>
    <row r="1" spans="1:8" ht="12.75">
      <c r="A1" s="1" t="s">
        <v>139</v>
      </c>
      <c r="B1" s="16"/>
      <c r="C1" s="4" t="s">
        <v>190</v>
      </c>
      <c r="D1" s="11"/>
      <c r="E1" s="11"/>
      <c r="F1" s="3"/>
      <c r="G1" s="3"/>
      <c r="H1" s="3"/>
    </row>
    <row r="2" spans="3:37" ht="12.75">
      <c r="C2" s="4" t="s">
        <v>17</v>
      </c>
      <c r="D2" s="11"/>
      <c r="E2" s="11"/>
      <c r="G2" s="3"/>
      <c r="H2" s="3"/>
      <c r="K2" s="5"/>
      <c r="N2" s="5"/>
      <c r="V2" s="5"/>
      <c r="Z2" s="22"/>
      <c r="AE2" s="12"/>
      <c r="AI2" s="12"/>
      <c r="AK2" s="12"/>
    </row>
    <row r="3" spans="3:37" ht="12.75">
      <c r="C3" s="11"/>
      <c r="D3" s="11"/>
      <c r="E3" s="11"/>
      <c r="G3" s="3"/>
      <c r="H3" s="3"/>
      <c r="N3" s="5"/>
      <c r="V3" s="5"/>
      <c r="Z3" s="22"/>
      <c r="AE3" s="12"/>
      <c r="AI3" s="12"/>
      <c r="AK3" s="12"/>
    </row>
    <row r="4" spans="3:37" ht="12.75">
      <c r="C4" s="20" t="s">
        <v>133</v>
      </c>
      <c r="D4" s="11"/>
      <c r="E4" s="11"/>
      <c r="G4" s="3"/>
      <c r="H4" s="3"/>
      <c r="N4" s="5"/>
      <c r="V4" s="5"/>
      <c r="Z4" s="22"/>
      <c r="AE4" s="12"/>
      <c r="AI4" s="12"/>
      <c r="AK4" s="12"/>
    </row>
    <row r="5" spans="4:37" ht="12.75">
      <c r="D5" s="11"/>
      <c r="E5" s="11"/>
      <c r="G5" s="3"/>
      <c r="H5" s="3"/>
      <c r="N5" s="5"/>
      <c r="V5" s="5"/>
      <c r="Z5" s="22"/>
      <c r="AE5" s="12"/>
      <c r="AI5" s="12"/>
      <c r="AK5" s="12"/>
    </row>
    <row r="6" spans="1:37" ht="12.75">
      <c r="A6" s="1"/>
      <c r="B6" s="16"/>
      <c r="C6" s="16"/>
      <c r="D6" s="2" t="s">
        <v>124</v>
      </c>
      <c r="F6" s="3"/>
      <c r="H6" s="4" t="s">
        <v>199</v>
      </c>
      <c r="K6" s="5"/>
      <c r="N6" s="6" t="s">
        <v>199</v>
      </c>
      <c r="R6" s="2" t="s">
        <v>124</v>
      </c>
      <c r="S6" s="2" t="s">
        <v>124</v>
      </c>
      <c r="T6" s="2"/>
      <c r="U6" s="2" t="s">
        <v>225</v>
      </c>
      <c r="V6" s="6" t="s">
        <v>226</v>
      </c>
      <c r="W6" s="2"/>
      <c r="X6" s="2" t="s">
        <v>94</v>
      </c>
      <c r="Y6" s="2" t="s">
        <v>94</v>
      </c>
      <c r="Z6" s="23" t="s">
        <v>225</v>
      </c>
      <c r="AA6" s="6" t="s">
        <v>226</v>
      </c>
      <c r="AB6" s="2"/>
      <c r="AC6" s="2" t="s">
        <v>97</v>
      </c>
      <c r="AD6" s="2" t="s">
        <v>171</v>
      </c>
      <c r="AE6" s="15" t="s">
        <v>171</v>
      </c>
      <c r="AF6" s="2"/>
      <c r="AG6" s="2" t="s">
        <v>85</v>
      </c>
      <c r="AH6" s="15" t="s">
        <v>85</v>
      </c>
      <c r="AI6" s="15" t="s">
        <v>85</v>
      </c>
      <c r="AJ6" s="2" t="s">
        <v>171</v>
      </c>
      <c r="AK6" s="15" t="s">
        <v>171</v>
      </c>
    </row>
    <row r="7" spans="1:37" ht="12.75">
      <c r="A7" s="1"/>
      <c r="B7" s="16"/>
      <c r="D7" s="2" t="s">
        <v>180</v>
      </c>
      <c r="E7" s="20" t="s">
        <v>200</v>
      </c>
      <c r="F7" s="3"/>
      <c r="G7" s="4" t="s">
        <v>221</v>
      </c>
      <c r="H7" s="4" t="s">
        <v>221</v>
      </c>
      <c r="I7" s="3"/>
      <c r="K7" s="5"/>
      <c r="L7" s="2" t="s">
        <v>222</v>
      </c>
      <c r="M7" s="4" t="s">
        <v>221</v>
      </c>
      <c r="N7" s="4" t="s">
        <v>221</v>
      </c>
      <c r="R7" s="2" t="s">
        <v>180</v>
      </c>
      <c r="S7" s="2" t="s">
        <v>180</v>
      </c>
      <c r="T7" s="2"/>
      <c r="U7" s="2" t="s">
        <v>124</v>
      </c>
      <c r="V7" s="6" t="s">
        <v>140</v>
      </c>
      <c r="W7" s="2"/>
      <c r="X7" s="2" t="s">
        <v>180</v>
      </c>
      <c r="Y7" s="2" t="s">
        <v>180</v>
      </c>
      <c r="Z7" s="23" t="s">
        <v>94</v>
      </c>
      <c r="AA7" s="6" t="s">
        <v>140</v>
      </c>
      <c r="AB7" s="2"/>
      <c r="AC7" s="2" t="s">
        <v>168</v>
      </c>
      <c r="AD7" s="2" t="s">
        <v>128</v>
      </c>
      <c r="AE7" s="15" t="s">
        <v>128</v>
      </c>
      <c r="AF7" s="2"/>
      <c r="AG7" s="2" t="s">
        <v>168</v>
      </c>
      <c r="AH7" s="15" t="s">
        <v>168</v>
      </c>
      <c r="AI7" s="15" t="s">
        <v>168</v>
      </c>
      <c r="AJ7" s="2" t="s">
        <v>127</v>
      </c>
      <c r="AK7" s="15" t="s">
        <v>127</v>
      </c>
    </row>
    <row r="8" spans="1:37" ht="12.75">
      <c r="A8" s="1" t="s">
        <v>232</v>
      </c>
      <c r="B8" s="17" t="s">
        <v>204</v>
      </c>
      <c r="C8" s="17" t="s">
        <v>117</v>
      </c>
      <c r="D8" s="2" t="s">
        <v>161</v>
      </c>
      <c r="E8" s="17" t="s">
        <v>117</v>
      </c>
      <c r="F8" s="4" t="s">
        <v>204</v>
      </c>
      <c r="G8" s="4" t="s">
        <v>117</v>
      </c>
      <c r="H8" s="4" t="s">
        <v>117</v>
      </c>
      <c r="I8" s="4" t="s">
        <v>102</v>
      </c>
      <c r="K8" s="2" t="s">
        <v>211</v>
      </c>
      <c r="L8" s="2" t="s">
        <v>211</v>
      </c>
      <c r="M8" s="4" t="s">
        <v>213</v>
      </c>
      <c r="N8" s="4" t="s">
        <v>213</v>
      </c>
      <c r="O8" s="2" t="s">
        <v>211</v>
      </c>
      <c r="P8" s="2"/>
      <c r="Q8" s="2"/>
      <c r="R8" s="2" t="s">
        <v>161</v>
      </c>
      <c r="S8" s="2" t="s">
        <v>161</v>
      </c>
      <c r="T8" s="2"/>
      <c r="U8" s="2" t="s">
        <v>104</v>
      </c>
      <c r="V8" s="6" t="s">
        <v>117</v>
      </c>
      <c r="W8" s="2"/>
      <c r="X8" s="2" t="s">
        <v>161</v>
      </c>
      <c r="Y8" s="2" t="s">
        <v>161</v>
      </c>
      <c r="Z8" s="23" t="s">
        <v>104</v>
      </c>
      <c r="AA8" s="6" t="s">
        <v>117</v>
      </c>
      <c r="AB8" s="2"/>
      <c r="AC8" s="2" t="s">
        <v>108</v>
      </c>
      <c r="AD8" s="2" t="s">
        <v>110</v>
      </c>
      <c r="AE8" s="15" t="s">
        <v>110</v>
      </c>
      <c r="AF8" s="2"/>
      <c r="AG8" s="2" t="s">
        <v>108</v>
      </c>
      <c r="AH8" s="15" t="s">
        <v>108</v>
      </c>
      <c r="AI8" s="15" t="s">
        <v>108</v>
      </c>
      <c r="AJ8" s="2" t="s">
        <v>110</v>
      </c>
      <c r="AK8" s="15" t="s">
        <v>110</v>
      </c>
    </row>
    <row r="9" spans="1:37" ht="12.75">
      <c r="A9" s="1" t="s">
        <v>121</v>
      </c>
      <c r="B9" s="17" t="s">
        <v>117</v>
      </c>
      <c r="C9" s="17" t="s">
        <v>182</v>
      </c>
      <c r="D9" s="2" t="s">
        <v>12</v>
      </c>
      <c r="E9" s="17" t="s">
        <v>182</v>
      </c>
      <c r="F9" s="4" t="s">
        <v>117</v>
      </c>
      <c r="G9" s="17" t="s">
        <v>182</v>
      </c>
      <c r="H9" s="17" t="s">
        <v>182</v>
      </c>
      <c r="I9" s="4" t="s">
        <v>117</v>
      </c>
      <c r="K9" s="2" t="s">
        <v>204</v>
      </c>
      <c r="L9" s="2" t="s">
        <v>204</v>
      </c>
      <c r="M9" s="17" t="s">
        <v>182</v>
      </c>
      <c r="N9" s="4" t="s">
        <v>182</v>
      </c>
      <c r="O9" s="2" t="s">
        <v>205</v>
      </c>
      <c r="P9" s="2"/>
      <c r="Q9" s="2"/>
      <c r="R9" s="2" t="s">
        <v>12</v>
      </c>
      <c r="S9" s="2" t="s">
        <v>12</v>
      </c>
      <c r="T9" s="2"/>
      <c r="U9" s="2" t="s">
        <v>90</v>
      </c>
      <c r="V9" s="6" t="s">
        <v>152</v>
      </c>
      <c r="W9" s="2"/>
      <c r="X9" s="2" t="s">
        <v>12</v>
      </c>
      <c r="Y9" s="2" t="s">
        <v>12</v>
      </c>
      <c r="Z9" s="23" t="s">
        <v>90</v>
      </c>
      <c r="AA9" s="6" t="s">
        <v>146</v>
      </c>
      <c r="AB9" s="2"/>
      <c r="AC9" s="2" t="s">
        <v>113</v>
      </c>
      <c r="AD9" s="2" t="s">
        <v>198</v>
      </c>
      <c r="AE9" s="15" t="s">
        <v>198</v>
      </c>
      <c r="AF9" s="2"/>
      <c r="AG9" s="2" t="s">
        <v>113</v>
      </c>
      <c r="AH9" s="15" t="s">
        <v>113</v>
      </c>
      <c r="AI9" s="15" t="s">
        <v>113</v>
      </c>
      <c r="AJ9" s="2" t="s">
        <v>198</v>
      </c>
      <c r="AK9" s="15" t="s">
        <v>198</v>
      </c>
    </row>
    <row r="10" spans="1:37" ht="12.75">
      <c r="A10" s="1"/>
      <c r="B10" s="17" t="s">
        <v>164</v>
      </c>
      <c r="C10" s="2" t="s">
        <v>12</v>
      </c>
      <c r="D10" s="5">
        <v>126.29486692427108</v>
      </c>
      <c r="E10" s="2" t="s">
        <v>12</v>
      </c>
      <c r="F10" s="4" t="s">
        <v>165</v>
      </c>
      <c r="G10" s="2" t="s">
        <v>12</v>
      </c>
      <c r="H10" s="2" t="s">
        <v>12</v>
      </c>
      <c r="I10" s="4" t="s">
        <v>208</v>
      </c>
      <c r="K10" s="6" t="s">
        <v>19</v>
      </c>
      <c r="L10" s="6" t="s">
        <v>19</v>
      </c>
      <c r="M10" s="2" t="s">
        <v>12</v>
      </c>
      <c r="N10" s="2" t="s">
        <v>12</v>
      </c>
      <c r="O10" s="2" t="s">
        <v>19</v>
      </c>
      <c r="P10" s="2"/>
      <c r="Q10" s="2"/>
      <c r="R10" s="5">
        <v>126.29486692427108</v>
      </c>
      <c r="S10" s="5">
        <v>126.29486692427108</v>
      </c>
      <c r="U10" s="2" t="s">
        <v>149</v>
      </c>
      <c r="V10" s="6" t="s">
        <v>105</v>
      </c>
      <c r="W10" s="2"/>
      <c r="X10" s="2" t="s">
        <v>6</v>
      </c>
      <c r="Y10" s="2" t="s">
        <v>6</v>
      </c>
      <c r="Z10" s="23" t="s">
        <v>149</v>
      </c>
      <c r="AA10" s="6" t="s">
        <v>105</v>
      </c>
      <c r="AB10" s="2"/>
      <c r="AC10" s="2" t="s">
        <v>149</v>
      </c>
      <c r="AD10" s="2" t="s">
        <v>117</v>
      </c>
      <c r="AE10" s="15" t="s">
        <v>213</v>
      </c>
      <c r="AF10" s="2"/>
      <c r="AG10" s="2" t="s">
        <v>150</v>
      </c>
      <c r="AH10" s="15" t="s">
        <v>151</v>
      </c>
      <c r="AI10" s="15" t="s">
        <v>151</v>
      </c>
      <c r="AJ10" s="2" t="s">
        <v>117</v>
      </c>
      <c r="AK10" s="15" t="s">
        <v>211</v>
      </c>
    </row>
    <row r="11" spans="1:37" ht="12.75">
      <c r="A11" s="1"/>
      <c r="B11" s="16"/>
      <c r="C11" s="16"/>
      <c r="D11" s="11"/>
      <c r="E11" s="11"/>
      <c r="F11" s="3"/>
      <c r="G11" s="3"/>
      <c r="H11" s="3"/>
      <c r="I11" s="3"/>
      <c r="K11" s="5"/>
      <c r="N11" s="5"/>
      <c r="V11" s="5"/>
      <c r="Z11" s="22"/>
      <c r="AE11" s="12"/>
      <c r="AI11" s="12"/>
      <c r="AK11" s="12"/>
    </row>
    <row r="12" spans="1:37" ht="12.75">
      <c r="A12" s="1">
        <v>1330</v>
      </c>
      <c r="B12" s="16">
        <v>1.4083</v>
      </c>
      <c r="C12" s="5">
        <f aca="true" t="shared" si="0" ref="C12:C75">(B12/7.91244)*100</f>
        <v>17.798555186516424</v>
      </c>
      <c r="F12" s="3"/>
      <c r="G12" s="3"/>
      <c r="H12" s="3"/>
      <c r="I12" s="3">
        <v>1.25</v>
      </c>
      <c r="K12" s="5"/>
      <c r="N12" s="5"/>
      <c r="O12" s="5">
        <v>1.525</v>
      </c>
      <c r="V12" s="5"/>
      <c r="Z12" s="22"/>
      <c r="AE12" s="12"/>
      <c r="AI12" s="12"/>
      <c r="AK12" s="12"/>
    </row>
    <row r="13" spans="1:37" ht="12.75">
      <c r="A13" s="1">
        <v>1331</v>
      </c>
      <c r="B13" s="16">
        <v>2.8</v>
      </c>
      <c r="C13" s="5">
        <f t="shared" si="0"/>
        <v>35.38731415340906</v>
      </c>
      <c r="F13" s="3"/>
      <c r="G13" s="3"/>
      <c r="H13" s="3"/>
      <c r="I13" s="3">
        <v>1.55</v>
      </c>
      <c r="K13" s="5"/>
      <c r="N13" s="5"/>
      <c r="O13" s="5">
        <v>1.475</v>
      </c>
      <c r="V13" s="5"/>
      <c r="Z13" s="22"/>
      <c r="AE13" s="12"/>
      <c r="AI13" s="12"/>
      <c r="AK13" s="12"/>
    </row>
    <row r="14" spans="1:37" ht="12.75">
      <c r="A14" s="1">
        <v>1332</v>
      </c>
      <c r="B14" s="16">
        <v>2.833</v>
      </c>
      <c r="C14" s="5">
        <f t="shared" si="0"/>
        <v>35.804378927359956</v>
      </c>
      <c r="F14" s="3"/>
      <c r="G14" s="3"/>
      <c r="H14" s="3"/>
      <c r="I14" s="3">
        <v>1.25</v>
      </c>
      <c r="K14" s="5">
        <v>1.55</v>
      </c>
      <c r="N14" s="5"/>
      <c r="O14" s="3">
        <f>(O13+O15)/2</f>
        <v>1.3375</v>
      </c>
      <c r="P14" s="11"/>
      <c r="V14" s="5"/>
      <c r="Z14" s="22"/>
      <c r="AE14" s="12"/>
      <c r="AI14" s="12"/>
      <c r="AK14" s="12"/>
    </row>
    <row r="15" spans="1:37" ht="12.75">
      <c r="A15" s="1">
        <v>1333</v>
      </c>
      <c r="B15" s="16">
        <v>2.7</v>
      </c>
      <c r="C15" s="5">
        <f t="shared" si="0"/>
        <v>34.12348150507303</v>
      </c>
      <c r="F15" s="3"/>
      <c r="G15" s="3"/>
      <c r="H15" s="3"/>
      <c r="I15" s="3">
        <v>1.4</v>
      </c>
      <c r="K15" s="5">
        <v>0</v>
      </c>
      <c r="N15" s="5"/>
      <c r="O15" s="5">
        <v>1.2</v>
      </c>
      <c r="V15" s="5"/>
      <c r="Z15" s="22"/>
      <c r="AE15" s="12"/>
      <c r="AI15" s="12"/>
      <c r="AK15" s="12"/>
    </row>
    <row r="16" spans="1:37" ht="12.75">
      <c r="A16" s="1">
        <v>1334</v>
      </c>
      <c r="B16" s="16">
        <v>2.7</v>
      </c>
      <c r="C16" s="5">
        <f t="shared" si="0"/>
        <v>34.12348150507303</v>
      </c>
      <c r="F16" s="3"/>
      <c r="G16" s="3"/>
      <c r="H16" s="3"/>
      <c r="I16" s="3">
        <v>1.2</v>
      </c>
      <c r="K16" s="5">
        <v>0</v>
      </c>
      <c r="N16" s="5"/>
      <c r="O16" s="5">
        <v>1.15</v>
      </c>
      <c r="V16" s="5"/>
      <c r="Z16" s="22"/>
      <c r="AE16" s="12"/>
      <c r="AI16" s="12"/>
      <c r="AK16" s="12"/>
    </row>
    <row r="17" spans="1:37" ht="12.75">
      <c r="A17" s="1">
        <v>1335</v>
      </c>
      <c r="B17" s="16">
        <v>2.7</v>
      </c>
      <c r="C17" s="5">
        <f t="shared" si="0"/>
        <v>34.12348150507303</v>
      </c>
      <c r="F17" s="3"/>
      <c r="G17" s="3"/>
      <c r="H17" s="3"/>
      <c r="I17" s="3">
        <v>1.7</v>
      </c>
      <c r="K17" s="5">
        <v>0</v>
      </c>
      <c r="N17" s="5"/>
      <c r="O17" s="5">
        <v>1.2</v>
      </c>
      <c r="V17" s="5"/>
      <c r="Z17" s="22"/>
      <c r="AE17" s="12"/>
      <c r="AI17" s="12"/>
      <c r="AK17" s="12"/>
    </row>
    <row r="18" spans="1:37" ht="12.75">
      <c r="A18" s="1">
        <v>1336</v>
      </c>
      <c r="B18" s="16">
        <v>3</v>
      </c>
      <c r="C18" s="5">
        <f t="shared" si="0"/>
        <v>37.91497945008114</v>
      </c>
      <c r="F18" s="3"/>
      <c r="G18" s="3"/>
      <c r="H18" s="3"/>
      <c r="I18" s="3">
        <v>1.1</v>
      </c>
      <c r="K18" s="5">
        <v>0</v>
      </c>
      <c r="N18" s="5"/>
      <c r="O18" s="3">
        <f>(O17+O19)/2</f>
        <v>1.2125</v>
      </c>
      <c r="P18" s="11"/>
      <c r="V18" s="5"/>
      <c r="Z18" s="22"/>
      <c r="AE18" s="12"/>
      <c r="AI18" s="12"/>
      <c r="AK18" s="12"/>
    </row>
    <row r="19" spans="1:37" ht="12.75">
      <c r="A19" s="1">
        <v>1337</v>
      </c>
      <c r="B19" s="16">
        <v>3.25</v>
      </c>
      <c r="C19" s="5">
        <f t="shared" si="0"/>
        <v>41.074561070921234</v>
      </c>
      <c r="F19" s="3"/>
      <c r="G19" s="3"/>
      <c r="H19" s="3"/>
      <c r="I19" s="3">
        <v>1.1</v>
      </c>
      <c r="K19" s="5">
        <v>0</v>
      </c>
      <c r="N19" s="5"/>
      <c r="O19" s="5">
        <v>1.2249999999999999</v>
      </c>
      <c r="V19" s="5"/>
      <c r="Z19" s="22"/>
      <c r="AE19" s="12"/>
      <c r="AI19" s="12"/>
      <c r="AK19" s="12"/>
    </row>
    <row r="20" spans="1:37" ht="12.75">
      <c r="A20" s="1">
        <v>1338</v>
      </c>
      <c r="B20" s="16">
        <v>2.7</v>
      </c>
      <c r="C20" s="5">
        <f t="shared" si="0"/>
        <v>34.12348150507303</v>
      </c>
      <c r="F20" s="3"/>
      <c r="G20" s="3"/>
      <c r="H20" s="3"/>
      <c r="I20" s="3">
        <v>1.275</v>
      </c>
      <c r="K20" s="5">
        <v>0</v>
      </c>
      <c r="N20" s="5"/>
      <c r="O20" s="3">
        <f>(O19+O21)/2</f>
        <v>1.3375</v>
      </c>
      <c r="P20" s="11"/>
      <c r="V20" s="5"/>
      <c r="Z20" s="22"/>
      <c r="AE20" s="12"/>
      <c r="AI20" s="12"/>
      <c r="AK20" s="12"/>
    </row>
    <row r="21" spans="1:37" ht="12.75">
      <c r="A21" s="1">
        <v>1339</v>
      </c>
      <c r="B21" s="18">
        <f>2.1997361479699*I21</f>
        <v>2.63968337756388</v>
      </c>
      <c r="C21" s="5">
        <f t="shared" si="0"/>
        <v>33.36118033835176</v>
      </c>
      <c r="F21" s="5"/>
      <c r="G21" s="5"/>
      <c r="H21" s="5"/>
      <c r="I21" s="3">
        <v>1.2</v>
      </c>
      <c r="K21" s="5">
        <v>0</v>
      </c>
      <c r="N21" s="5"/>
      <c r="O21" s="5">
        <v>1.45</v>
      </c>
      <c r="V21" s="5"/>
      <c r="Z21" s="22"/>
      <c r="AE21" s="12"/>
      <c r="AI21" s="12"/>
      <c r="AK21" s="12"/>
    </row>
    <row r="22" spans="1:37" ht="12.75">
      <c r="A22" s="1">
        <v>1340</v>
      </c>
      <c r="B22" s="16">
        <v>2.35</v>
      </c>
      <c r="C22" s="5">
        <f t="shared" si="0"/>
        <v>29.700067235896892</v>
      </c>
      <c r="F22" s="3"/>
      <c r="G22" s="3"/>
      <c r="H22" s="3"/>
      <c r="I22" s="3">
        <v>1.15</v>
      </c>
      <c r="K22" s="5">
        <v>0</v>
      </c>
      <c r="N22" s="5"/>
      <c r="O22" s="5">
        <v>1.4</v>
      </c>
      <c r="V22" s="5"/>
      <c r="Z22" s="22"/>
      <c r="AE22" s="12"/>
      <c r="AI22" s="12"/>
      <c r="AK22" s="12"/>
    </row>
    <row r="23" spans="1:37" ht="12.75">
      <c r="A23" s="1">
        <v>1341</v>
      </c>
      <c r="B23" s="18">
        <f>2.1997361479699*I23</f>
        <v>3.849538258947325</v>
      </c>
      <c r="C23" s="5">
        <f t="shared" si="0"/>
        <v>48.65172132676298</v>
      </c>
      <c r="F23" s="3"/>
      <c r="G23" s="3"/>
      <c r="H23" s="3"/>
      <c r="I23" s="3">
        <v>1.75</v>
      </c>
      <c r="K23" s="5">
        <v>0</v>
      </c>
      <c r="N23" s="5"/>
      <c r="O23" s="5">
        <v>1.6</v>
      </c>
      <c r="V23" s="5"/>
      <c r="Z23" s="22"/>
      <c r="AE23" s="12"/>
      <c r="AI23" s="12"/>
      <c r="AK23" s="12"/>
    </row>
    <row r="24" spans="1:37" ht="12.75">
      <c r="A24" s="1">
        <v>1342</v>
      </c>
      <c r="B24" s="18">
        <f>2.1997361479699*I24</f>
        <v>3.3084031665467295</v>
      </c>
      <c r="C24" s="5">
        <f t="shared" si="0"/>
        <v>41.812679357400874</v>
      </c>
      <c r="F24" s="3"/>
      <c r="G24" s="3"/>
      <c r="H24" s="3"/>
      <c r="I24" s="3">
        <v>1.504</v>
      </c>
      <c r="K24" s="5">
        <v>0</v>
      </c>
      <c r="N24" s="5"/>
      <c r="O24" s="3">
        <f>(O23+O25)/2</f>
        <v>1.6604166666666667</v>
      </c>
      <c r="P24" s="11"/>
      <c r="V24" s="5"/>
      <c r="Z24" s="22"/>
      <c r="AE24" s="12"/>
      <c r="AI24" s="12"/>
      <c r="AK24" s="12"/>
    </row>
    <row r="25" spans="1:37" ht="12.75">
      <c r="A25" s="1">
        <v>1343</v>
      </c>
      <c r="B25" s="18">
        <f>2.1997361479699*I25</f>
        <v>3.6119667549665757</v>
      </c>
      <c r="C25" s="5">
        <f t="shared" si="0"/>
        <v>45.64921509631132</v>
      </c>
      <c r="F25" s="3"/>
      <c r="G25" s="3"/>
      <c r="H25" s="3"/>
      <c r="I25" s="3">
        <v>1.642</v>
      </c>
      <c r="K25" s="5">
        <v>0</v>
      </c>
      <c r="N25" s="5"/>
      <c r="O25" s="5">
        <v>1.7208333333333332</v>
      </c>
      <c r="V25" s="5"/>
      <c r="Z25" s="22"/>
      <c r="AE25" s="12"/>
      <c r="AI25" s="12"/>
      <c r="AK25" s="12"/>
    </row>
    <row r="26" spans="1:37" ht="12.75">
      <c r="A26" s="1">
        <v>1344</v>
      </c>
      <c r="B26" s="18">
        <f>2.1997361479699*I26</f>
        <v>3.0048395781268837</v>
      </c>
      <c r="C26" s="5">
        <f t="shared" si="0"/>
        <v>37.97614361849042</v>
      </c>
      <c r="F26" s="3"/>
      <c r="G26" s="3"/>
      <c r="H26" s="3"/>
      <c r="I26" s="3">
        <v>1.366</v>
      </c>
      <c r="K26" s="5">
        <v>0</v>
      </c>
      <c r="N26" s="5"/>
      <c r="O26" s="5">
        <v>1.8708333333333333</v>
      </c>
      <c r="V26" s="5"/>
      <c r="Z26" s="22"/>
      <c r="AE26" s="12"/>
      <c r="AI26" s="12"/>
      <c r="AK26" s="12"/>
    </row>
    <row r="27" spans="1:37" ht="12.75">
      <c r="A27" s="1">
        <v>1345</v>
      </c>
      <c r="B27" s="18">
        <f>2.1997361479699*I27</f>
        <v>3.785745910656198</v>
      </c>
      <c r="C27" s="5">
        <f t="shared" si="0"/>
        <v>47.845492801919484</v>
      </c>
      <c r="F27" s="3"/>
      <c r="G27" s="3"/>
      <c r="H27" s="3"/>
      <c r="I27" s="3">
        <v>1.721</v>
      </c>
      <c r="K27" s="5">
        <v>0</v>
      </c>
      <c r="N27" s="5"/>
      <c r="O27" s="5">
        <v>1.8</v>
      </c>
      <c r="V27" s="5"/>
      <c r="Z27" s="22"/>
      <c r="AE27" s="12"/>
      <c r="AI27" s="12"/>
      <c r="AK27" s="12"/>
    </row>
    <row r="28" spans="1:37" ht="12.75">
      <c r="A28" s="1">
        <v>1346</v>
      </c>
      <c r="B28" s="16">
        <v>2.617</v>
      </c>
      <c r="C28" s="5">
        <f t="shared" si="0"/>
        <v>33.07450040695411</v>
      </c>
      <c r="F28" s="3"/>
      <c r="G28" s="3"/>
      <c r="H28" s="3"/>
      <c r="I28" s="3">
        <v>1.621</v>
      </c>
      <c r="K28" s="5">
        <v>1.825</v>
      </c>
      <c r="N28" s="5"/>
      <c r="O28" s="5">
        <v>1.8833333333333335</v>
      </c>
      <c r="V28" s="5"/>
      <c r="Z28" s="22"/>
      <c r="AE28" s="12"/>
      <c r="AI28" s="12"/>
      <c r="AK28" s="12"/>
    </row>
    <row r="29" spans="1:37" ht="12.75">
      <c r="A29" s="1">
        <v>1347</v>
      </c>
      <c r="B29" s="16">
        <f>(B28+B30)/2</f>
        <v>2.9539026386814853</v>
      </c>
      <c r="C29" s="5">
        <f t="shared" si="0"/>
        <v>37.33238594771632</v>
      </c>
      <c r="F29" s="3"/>
      <c r="G29" s="3"/>
      <c r="H29" s="3"/>
      <c r="I29" s="3">
        <f>(I28+I30)/2</f>
        <v>1.5585</v>
      </c>
      <c r="K29" s="3">
        <f>(K28+K30)/2</f>
        <v>1.7416666666666667</v>
      </c>
      <c r="N29" s="5"/>
      <c r="O29" s="3">
        <f>(O28+O30)/2</f>
        <v>1.8041666666666667</v>
      </c>
      <c r="P29" s="11"/>
      <c r="V29" s="5"/>
      <c r="Z29" s="22"/>
      <c r="AE29" s="12"/>
      <c r="AI29" s="12"/>
      <c r="AK29" s="12"/>
    </row>
    <row r="30" spans="1:37" ht="12.75">
      <c r="A30" s="1">
        <v>1348</v>
      </c>
      <c r="B30" s="18">
        <f>2.1997361479699*I30</f>
        <v>3.2908052773629706</v>
      </c>
      <c r="C30" s="5">
        <f t="shared" si="0"/>
        <v>41.59027148847853</v>
      </c>
      <c r="F30" s="3"/>
      <c r="G30" s="3"/>
      <c r="H30" s="3"/>
      <c r="I30" s="3">
        <v>1.496</v>
      </c>
      <c r="K30" s="5">
        <v>1.6583333333333332</v>
      </c>
      <c r="N30" s="5"/>
      <c r="O30" s="5">
        <v>1.725</v>
      </c>
      <c r="V30" s="5"/>
      <c r="Z30" s="22"/>
      <c r="AE30" s="12"/>
      <c r="AI30" s="12"/>
      <c r="AK30" s="12"/>
    </row>
    <row r="31" spans="1:37" ht="12.75">
      <c r="A31" s="1">
        <v>1349</v>
      </c>
      <c r="B31" s="16">
        <v>2.613</v>
      </c>
      <c r="C31" s="5">
        <f t="shared" si="0"/>
        <v>33.023947101020674</v>
      </c>
      <c r="D31" s="5">
        <v>50.43213248416686</v>
      </c>
      <c r="E31" s="5">
        <f aca="true" t="shared" si="1" ref="E31:E62">C31/D31*100</f>
        <v>65.48195659064888</v>
      </c>
      <c r="F31" s="3"/>
      <c r="G31" s="3"/>
      <c r="H31" s="3"/>
      <c r="I31" s="3">
        <v>1.363</v>
      </c>
      <c r="K31" s="5">
        <v>0</v>
      </c>
      <c r="N31" s="5"/>
      <c r="O31" s="5">
        <v>1.3625</v>
      </c>
      <c r="Q31" s="5">
        <f aca="true" t="shared" si="2" ref="Q31:Q62">(U31/126.294866924271)*100</f>
        <v>50.43213248416686</v>
      </c>
      <c r="R31" s="5">
        <v>50.43213248416686</v>
      </c>
      <c r="S31" s="5">
        <f aca="true" t="shared" si="3" ref="S31:S62">D31*1</f>
        <v>50.43213248416686</v>
      </c>
      <c r="T31" s="5">
        <v>63.69319460795059</v>
      </c>
      <c r="U31" s="5">
        <v>63.69319460795059</v>
      </c>
      <c r="V31" s="13">
        <f aca="true" t="shared" si="4" ref="V31:V62">(B31*240)/U31</f>
        <v>9.84594985163013</v>
      </c>
      <c r="Z31" s="22"/>
      <c r="AE31" s="12"/>
      <c r="AI31" s="12"/>
      <c r="AK31" s="12"/>
    </row>
    <row r="32" spans="1:37" ht="12.75">
      <c r="A32" s="1">
        <v>1350</v>
      </c>
      <c r="B32" s="16">
        <f>(B31+B33)/2</f>
        <v>2.8968375990351776</v>
      </c>
      <c r="C32" s="5">
        <f t="shared" si="0"/>
        <v>36.61117934588038</v>
      </c>
      <c r="D32" s="5">
        <v>50.70931702096525</v>
      </c>
      <c r="E32" s="5">
        <f t="shared" si="1"/>
        <v>72.19813142177375</v>
      </c>
      <c r="F32" s="3"/>
      <c r="G32" s="3"/>
      <c r="H32" s="3"/>
      <c r="I32" s="3">
        <f>(I31+I33)/2</f>
        <v>1.44825</v>
      </c>
      <c r="K32" s="5">
        <v>0</v>
      </c>
      <c r="N32" s="5"/>
      <c r="O32" s="5">
        <f>O31+0.25*(O35-O31)</f>
        <v>1.3885416666666668</v>
      </c>
      <c r="Q32" s="5">
        <f t="shared" si="2"/>
        <v>50.70931702096525</v>
      </c>
      <c r="R32" s="5">
        <v>50.70931702096525</v>
      </c>
      <c r="S32" s="5">
        <f t="shared" si="3"/>
        <v>50.70931702096525</v>
      </c>
      <c r="T32" s="5">
        <v>64.04326444983477</v>
      </c>
      <c r="U32" s="5">
        <v>64.04326444983477</v>
      </c>
      <c r="V32" s="13">
        <f t="shared" si="4"/>
        <v>10.855802397659264</v>
      </c>
      <c r="X32" s="13"/>
      <c r="Y32" s="13"/>
      <c r="Z32" s="24"/>
      <c r="AA32" s="13"/>
      <c r="AB32" s="13"/>
      <c r="AC32" s="14">
        <v>5</v>
      </c>
      <c r="AD32" s="14">
        <f aca="true" t="shared" si="5" ref="AD32:AD63">(B32*240)/AC32</f>
        <v>139.0482047536885</v>
      </c>
      <c r="AE32" s="14"/>
      <c r="AF32" s="25"/>
      <c r="AI32" s="12"/>
      <c r="AJ32" s="14"/>
      <c r="AK32" s="12"/>
    </row>
    <row r="33" spans="1:37" ht="12.75">
      <c r="A33" s="1">
        <v>1351</v>
      </c>
      <c r="B33" s="16">
        <f>(B31+B35)/2</f>
        <v>3.1806751980703547</v>
      </c>
      <c r="C33" s="5">
        <f t="shared" si="0"/>
        <v>40.198411590740086</v>
      </c>
      <c r="D33" s="5">
        <v>50.113360027911405</v>
      </c>
      <c r="E33" s="5">
        <f t="shared" si="1"/>
        <v>80.21495977988896</v>
      </c>
      <c r="F33" s="3"/>
      <c r="G33" s="3"/>
      <c r="H33" s="3"/>
      <c r="I33" s="3">
        <f>(I31+I35)/2</f>
        <v>1.5335</v>
      </c>
      <c r="K33" s="5">
        <v>0</v>
      </c>
      <c r="N33" s="5"/>
      <c r="O33" s="5">
        <f>O31+0.5*(O35-O31)</f>
        <v>1.4145833333333333</v>
      </c>
      <c r="Q33" s="5">
        <f t="shared" si="2"/>
        <v>50.113360027911405</v>
      </c>
      <c r="R33" s="5">
        <v>50.113360027911405</v>
      </c>
      <c r="S33" s="5">
        <f t="shared" si="3"/>
        <v>50.113360027911405</v>
      </c>
      <c r="T33" s="5">
        <v>63.290601358531525</v>
      </c>
      <c r="U33" s="5">
        <v>63.290601358531525</v>
      </c>
      <c r="V33" s="13">
        <f t="shared" si="4"/>
        <v>12.061222853809786</v>
      </c>
      <c r="X33" s="13"/>
      <c r="Y33" s="13"/>
      <c r="Z33" s="24"/>
      <c r="AA33" s="13"/>
      <c r="AB33" s="13"/>
      <c r="AC33" s="14">
        <v>5</v>
      </c>
      <c r="AD33" s="14">
        <f t="shared" si="5"/>
        <v>152.67240950737704</v>
      </c>
      <c r="AE33" s="14"/>
      <c r="AF33" s="25"/>
      <c r="AI33" s="12"/>
      <c r="AJ33" s="14"/>
      <c r="AK33" s="12"/>
    </row>
    <row r="34" spans="1:37" ht="12.75">
      <c r="A34" s="1">
        <v>1352</v>
      </c>
      <c r="B34" s="16">
        <f>(B33+B35)/2</f>
        <v>3.464512797105532</v>
      </c>
      <c r="C34" s="5">
        <f t="shared" si="0"/>
        <v>43.785643835599785</v>
      </c>
      <c r="D34" s="5">
        <v>70.16750620128825</v>
      </c>
      <c r="E34" s="5">
        <f t="shared" si="1"/>
        <v>62.40159613196556</v>
      </c>
      <c r="F34" s="3"/>
      <c r="G34" s="3"/>
      <c r="H34" s="3"/>
      <c r="I34" s="3">
        <f>(I33+I35)/2</f>
        <v>1.61875</v>
      </c>
      <c r="K34" s="5">
        <v>0</v>
      </c>
      <c r="N34" s="5"/>
      <c r="O34" s="5">
        <f>O31+0.75*(O35-O31)</f>
        <v>1.4406249999999998</v>
      </c>
      <c r="Q34" s="5">
        <f t="shared" si="2"/>
        <v>70.16750620128825</v>
      </c>
      <c r="R34" s="5">
        <v>70.16750620128825</v>
      </c>
      <c r="S34" s="5">
        <f t="shared" si="3"/>
        <v>70.16750620128825</v>
      </c>
      <c r="T34" s="5">
        <v>88.6179585809966</v>
      </c>
      <c r="U34" s="5">
        <v>88.6179585809966</v>
      </c>
      <c r="V34" s="13">
        <f t="shared" si="4"/>
        <v>9.382782955278236</v>
      </c>
      <c r="X34" s="13"/>
      <c r="Y34" s="13"/>
      <c r="Z34" s="24"/>
      <c r="AA34" s="13"/>
      <c r="AB34" s="13"/>
      <c r="AC34" s="14">
        <v>5</v>
      </c>
      <c r="AD34" s="14">
        <f t="shared" si="5"/>
        <v>166.2966142610655</v>
      </c>
      <c r="AE34" s="14"/>
      <c r="AF34" s="25"/>
      <c r="AI34" s="12"/>
      <c r="AJ34" s="14"/>
      <c r="AK34" s="12"/>
    </row>
    <row r="35" spans="1:37" ht="12.75">
      <c r="A35" s="1">
        <v>1353</v>
      </c>
      <c r="B35" s="18">
        <f aca="true" t="shared" si="6" ref="B35:B42">2.1997361479699*I35</f>
        <v>3.7483503961407094</v>
      </c>
      <c r="C35" s="5">
        <f t="shared" si="0"/>
        <v>47.3728760804595</v>
      </c>
      <c r="D35" s="5">
        <v>64.4480108069752</v>
      </c>
      <c r="E35" s="5">
        <f t="shared" si="1"/>
        <v>73.50556749120383</v>
      </c>
      <c r="F35" s="5"/>
      <c r="G35" s="5"/>
      <c r="H35" s="5"/>
      <c r="I35" s="3">
        <v>1.704</v>
      </c>
      <c r="K35" s="5">
        <v>0</v>
      </c>
      <c r="N35" s="5"/>
      <c r="O35" s="5">
        <v>1.4666666666666666</v>
      </c>
      <c r="Q35" s="5">
        <f t="shared" si="2"/>
        <v>64.4480108069752</v>
      </c>
      <c r="R35" s="5">
        <v>64.4480108069752</v>
      </c>
      <c r="S35" s="5">
        <f t="shared" si="3"/>
        <v>64.4480108069752</v>
      </c>
      <c r="T35" s="5">
        <v>81.39452948400914</v>
      </c>
      <c r="U35" s="5">
        <v>81.39452948400914</v>
      </c>
      <c r="V35" s="13">
        <f t="shared" si="4"/>
        <v>11.052390139444292</v>
      </c>
      <c r="X35" s="13"/>
      <c r="Y35" s="13"/>
      <c r="Z35" s="24"/>
      <c r="AA35" s="13"/>
      <c r="AB35" s="13"/>
      <c r="AC35" s="14">
        <v>5</v>
      </c>
      <c r="AD35" s="14">
        <f t="shared" si="5"/>
        <v>179.92081901475404</v>
      </c>
      <c r="AE35" s="14"/>
      <c r="AF35" s="25"/>
      <c r="AI35" s="27"/>
      <c r="AJ35" s="14"/>
      <c r="AK35" s="12"/>
    </row>
    <row r="36" spans="1:37" ht="12.75">
      <c r="A36" s="1">
        <v>1354</v>
      </c>
      <c r="B36" s="18">
        <f t="shared" si="6"/>
        <v>4.353277836832432</v>
      </c>
      <c r="C36" s="5">
        <f t="shared" si="0"/>
        <v>55.0181465746651</v>
      </c>
      <c r="D36" s="5">
        <v>57.0113957707674</v>
      </c>
      <c r="E36" s="5">
        <f t="shared" si="1"/>
        <v>96.50377057226103</v>
      </c>
      <c r="F36" s="5"/>
      <c r="G36" s="5"/>
      <c r="H36" s="5"/>
      <c r="I36" s="3">
        <v>1.979</v>
      </c>
      <c r="K36" s="5">
        <v>0</v>
      </c>
      <c r="N36" s="5"/>
      <c r="O36" s="5">
        <v>1.4041666666666666</v>
      </c>
      <c r="Q36" s="5">
        <f t="shared" si="2"/>
        <v>57.0113957707674</v>
      </c>
      <c r="R36" s="5">
        <v>57.0113957707674</v>
      </c>
      <c r="S36" s="5">
        <f t="shared" si="3"/>
        <v>57.0113957707674</v>
      </c>
      <c r="T36" s="5">
        <v>72.00246642036016</v>
      </c>
      <c r="U36" s="5">
        <v>72.00246642036016</v>
      </c>
      <c r="V36" s="13">
        <f t="shared" si="4"/>
        <v>14.510429055862856</v>
      </c>
      <c r="X36" s="13"/>
      <c r="Y36" s="13"/>
      <c r="Z36" s="24"/>
      <c r="AA36" s="13"/>
      <c r="AB36" s="13"/>
      <c r="AC36" s="14">
        <v>5</v>
      </c>
      <c r="AD36" s="14">
        <f t="shared" si="5"/>
        <v>208.95733616795673</v>
      </c>
      <c r="AE36" s="14"/>
      <c r="AF36" s="25"/>
      <c r="AI36" s="27"/>
      <c r="AJ36" s="14"/>
      <c r="AK36" s="12"/>
    </row>
    <row r="37" spans="1:37" ht="12.75">
      <c r="A37" s="1">
        <v>1355</v>
      </c>
      <c r="B37" s="18">
        <f t="shared" si="6"/>
        <v>3.996920580861308</v>
      </c>
      <c r="C37" s="5">
        <f t="shared" si="0"/>
        <v>50.51438722898762</v>
      </c>
      <c r="D37" s="5">
        <v>61.491099923092015</v>
      </c>
      <c r="E37" s="5">
        <f t="shared" si="1"/>
        <v>82.14910335343951</v>
      </c>
      <c r="F37" s="5"/>
      <c r="G37" s="5"/>
      <c r="H37" s="5"/>
      <c r="I37" s="3">
        <v>1.817</v>
      </c>
      <c r="K37" s="5">
        <v>3.375</v>
      </c>
      <c r="N37" s="5"/>
      <c r="O37" s="5">
        <v>1.5833333333333335</v>
      </c>
      <c r="Q37" s="5">
        <f t="shared" si="2"/>
        <v>61.491099923092015</v>
      </c>
      <c r="R37" s="5">
        <v>61.491099923092015</v>
      </c>
      <c r="S37" s="5">
        <f t="shared" si="3"/>
        <v>61.491099923092015</v>
      </c>
      <c r="T37" s="5">
        <v>77.66010281813958</v>
      </c>
      <c r="U37" s="5">
        <v>77.66010281813958</v>
      </c>
      <c r="V37" s="13">
        <f t="shared" si="4"/>
        <v>12.352043128928914</v>
      </c>
      <c r="X37" s="13"/>
      <c r="Y37" s="13"/>
      <c r="Z37" s="24"/>
      <c r="AA37" s="13"/>
      <c r="AB37" s="13"/>
      <c r="AC37" s="14">
        <v>6</v>
      </c>
      <c r="AD37" s="14">
        <f t="shared" si="5"/>
        <v>159.87682323445233</v>
      </c>
      <c r="AE37" s="14"/>
      <c r="AF37" s="25"/>
      <c r="AI37" s="27"/>
      <c r="AJ37" s="14"/>
      <c r="AK37" s="12"/>
    </row>
    <row r="38" spans="1:37" ht="12.75">
      <c r="A38" s="1">
        <v>1356</v>
      </c>
      <c r="B38" s="18">
        <f t="shared" si="6"/>
        <v>4.179498681142809</v>
      </c>
      <c r="C38" s="5">
        <f t="shared" si="0"/>
        <v>52.82186886905694</v>
      </c>
      <c r="D38" s="5">
        <v>71.3655671179191</v>
      </c>
      <c r="E38" s="5">
        <f t="shared" si="1"/>
        <v>74.01590290984174</v>
      </c>
      <c r="F38" s="5"/>
      <c r="G38" s="5"/>
      <c r="H38" s="5"/>
      <c r="I38" s="3">
        <v>1.9</v>
      </c>
      <c r="K38" s="3">
        <f>K37+0.33333*(K40-K37)</f>
        <v>3.1708353750000002</v>
      </c>
      <c r="N38" s="5"/>
      <c r="O38" s="5">
        <v>1.5416666666666667</v>
      </c>
      <c r="Q38" s="5">
        <f t="shared" si="2"/>
        <v>71.3655671179191</v>
      </c>
      <c r="R38" s="5">
        <v>71.3655671179191</v>
      </c>
      <c r="S38" s="5">
        <f t="shared" si="3"/>
        <v>71.3655671179191</v>
      </c>
      <c r="T38" s="5">
        <v>90.13104802132723</v>
      </c>
      <c r="U38" s="5">
        <v>90.13104802132723</v>
      </c>
      <c r="V38" s="13">
        <f t="shared" si="4"/>
        <v>11.129124818751922</v>
      </c>
      <c r="X38" s="13"/>
      <c r="Y38" s="13"/>
      <c r="Z38" s="24"/>
      <c r="AA38" s="13"/>
      <c r="AB38" s="13"/>
      <c r="AC38" s="14">
        <v>6</v>
      </c>
      <c r="AD38" s="14">
        <f t="shared" si="5"/>
        <v>167.17994724571238</v>
      </c>
      <c r="AE38" s="14"/>
      <c r="AF38" s="25"/>
      <c r="AI38" s="27"/>
      <c r="AJ38" s="14"/>
      <c r="AK38" s="12"/>
    </row>
    <row r="39" spans="1:37" ht="12.75">
      <c r="A39" s="1">
        <v>1357</v>
      </c>
      <c r="B39" s="18">
        <f t="shared" si="6"/>
        <v>3.785745910656198</v>
      </c>
      <c r="C39" s="5">
        <f t="shared" si="0"/>
        <v>47.845492801919484</v>
      </c>
      <c r="D39" s="5">
        <v>83.81629811252338</v>
      </c>
      <c r="E39" s="5">
        <f t="shared" si="1"/>
        <v>57.08375802721197</v>
      </c>
      <c r="F39" s="5"/>
      <c r="G39" s="5"/>
      <c r="H39" s="5"/>
      <c r="I39" s="3">
        <v>1.721</v>
      </c>
      <c r="K39" s="3">
        <f>K37+0.6667*(K40-K37)</f>
        <v>2.96664625</v>
      </c>
      <c r="N39" s="5"/>
      <c r="O39" s="5">
        <v>1.775</v>
      </c>
      <c r="Q39" s="5">
        <f t="shared" si="2"/>
        <v>83.81629811252338</v>
      </c>
      <c r="R39" s="5">
        <v>83.81629811252338</v>
      </c>
      <c r="S39" s="5">
        <f t="shared" si="3"/>
        <v>83.81629811252338</v>
      </c>
      <c r="T39" s="5">
        <v>105.85568216206167</v>
      </c>
      <c r="U39" s="5">
        <v>105.85568216206167</v>
      </c>
      <c r="V39" s="13">
        <f t="shared" si="4"/>
        <v>8.583186088834438</v>
      </c>
      <c r="X39" s="13"/>
      <c r="Y39" s="13"/>
      <c r="Z39" s="24"/>
      <c r="AA39" s="13"/>
      <c r="AB39" s="13"/>
      <c r="AC39" s="14">
        <v>6</v>
      </c>
      <c r="AD39" s="14">
        <f t="shared" si="5"/>
        <v>151.42983642624793</v>
      </c>
      <c r="AE39" s="14"/>
      <c r="AF39" s="25"/>
      <c r="AI39" s="27"/>
      <c r="AJ39" s="14"/>
      <c r="AK39" s="12"/>
    </row>
    <row r="40" spans="1:37" ht="12.75">
      <c r="A40" s="1">
        <v>1358</v>
      </c>
      <c r="B40" s="18">
        <f t="shared" si="6"/>
        <v>4.216894195658298</v>
      </c>
      <c r="C40" s="5">
        <f t="shared" si="0"/>
        <v>53.294485590516935</v>
      </c>
      <c r="D40" s="5">
        <v>100.07320065936413</v>
      </c>
      <c r="E40" s="5">
        <f t="shared" si="1"/>
        <v>53.25550221175025</v>
      </c>
      <c r="F40" s="5"/>
      <c r="G40" s="5"/>
      <c r="H40" s="5"/>
      <c r="I40" s="3">
        <v>1.917</v>
      </c>
      <c r="K40" s="5">
        <v>2.7625</v>
      </c>
      <c r="N40" s="5"/>
      <c r="O40" s="3">
        <f>(O39+O41)/2</f>
        <v>1.8020833333333333</v>
      </c>
      <c r="P40" s="11"/>
      <c r="Q40" s="5">
        <f t="shared" si="2"/>
        <v>100.07320065936413</v>
      </c>
      <c r="R40" s="5">
        <v>100.07320065936413</v>
      </c>
      <c r="S40" s="5">
        <f t="shared" si="3"/>
        <v>100.07320065936413</v>
      </c>
      <c r="T40" s="5">
        <v>126.38731559960264</v>
      </c>
      <c r="U40" s="5">
        <v>126.38731559960264</v>
      </c>
      <c r="V40" s="13">
        <f t="shared" si="4"/>
        <v>8.007564700275772</v>
      </c>
      <c r="X40" s="13"/>
      <c r="Y40" s="13"/>
      <c r="Z40" s="24"/>
      <c r="AA40" s="13"/>
      <c r="AB40" s="13"/>
      <c r="AC40" s="14">
        <v>6</v>
      </c>
      <c r="AD40" s="14">
        <f t="shared" si="5"/>
        <v>168.67576782633193</v>
      </c>
      <c r="AE40" s="14"/>
      <c r="AF40" s="25"/>
      <c r="AI40" s="27"/>
      <c r="AJ40" s="14"/>
      <c r="AK40" s="12"/>
    </row>
    <row r="41" spans="1:37" ht="12.75">
      <c r="A41" s="1">
        <v>1359</v>
      </c>
      <c r="B41" s="18">
        <f t="shared" si="6"/>
        <v>4.500660158746415</v>
      </c>
      <c r="C41" s="5">
        <f t="shared" si="0"/>
        <v>56.880812476889744</v>
      </c>
      <c r="D41" s="5">
        <v>85.06645036951042</v>
      </c>
      <c r="E41" s="5">
        <f t="shared" si="1"/>
        <v>66.86632888737181</v>
      </c>
      <c r="F41" s="5"/>
      <c r="G41" s="5"/>
      <c r="H41" s="5"/>
      <c r="I41" s="3">
        <v>2.046</v>
      </c>
      <c r="K41" s="5">
        <v>2.275</v>
      </c>
      <c r="N41" s="5"/>
      <c r="O41" s="5">
        <v>1.8291666666666666</v>
      </c>
      <c r="Q41" s="5">
        <f t="shared" si="2"/>
        <v>85.06645036951042</v>
      </c>
      <c r="R41" s="5">
        <v>85.06645036951042</v>
      </c>
      <c r="S41" s="5">
        <f t="shared" si="3"/>
        <v>85.06645036951042</v>
      </c>
      <c r="T41" s="5">
        <v>107.43456029137424</v>
      </c>
      <c r="U41" s="5">
        <v>107.43456029137424</v>
      </c>
      <c r="V41" s="13">
        <f t="shared" si="4"/>
        <v>10.05410582190342</v>
      </c>
      <c r="X41" s="13"/>
      <c r="Y41" s="13"/>
      <c r="Z41" s="24"/>
      <c r="AA41" s="13"/>
      <c r="AB41" s="13"/>
      <c r="AC41" s="14">
        <v>6</v>
      </c>
      <c r="AD41" s="14">
        <f t="shared" si="5"/>
        <v>180.02640634985661</v>
      </c>
      <c r="AE41" s="14"/>
      <c r="AF41" s="25"/>
      <c r="AI41" s="27"/>
      <c r="AJ41" s="14"/>
      <c r="AK41" s="12"/>
    </row>
    <row r="42" spans="1:37" ht="12.75">
      <c r="A42" s="1">
        <v>1360</v>
      </c>
      <c r="B42" s="18">
        <f t="shared" si="6"/>
        <v>4.967004222116034</v>
      </c>
      <c r="C42" s="5">
        <f t="shared" si="0"/>
        <v>62.7746210033319</v>
      </c>
      <c r="D42" s="5">
        <v>97.37659511283701</v>
      </c>
      <c r="E42" s="5">
        <f t="shared" si="1"/>
        <v>64.46582048857901</v>
      </c>
      <c r="F42" s="5"/>
      <c r="G42" s="5"/>
      <c r="H42" s="5"/>
      <c r="I42" s="3">
        <v>2.258</v>
      </c>
      <c r="K42" s="5">
        <v>3.5458333333333334</v>
      </c>
      <c r="N42" s="5"/>
      <c r="O42" s="5">
        <v>2.154166666666667</v>
      </c>
      <c r="Q42" s="5">
        <f t="shared" si="2"/>
        <v>97.37659511283701</v>
      </c>
      <c r="R42" s="5">
        <v>97.37659511283701</v>
      </c>
      <c r="S42" s="5">
        <f t="shared" si="3"/>
        <v>97.37659511283701</v>
      </c>
      <c r="T42" s="5">
        <v>122.98164121314367</v>
      </c>
      <c r="U42" s="5">
        <v>122.98164121314367</v>
      </c>
      <c r="V42" s="13">
        <f t="shared" si="4"/>
        <v>9.693162341538539</v>
      </c>
      <c r="X42" s="13"/>
      <c r="Y42" s="13"/>
      <c r="Z42" s="24"/>
      <c r="AA42" s="13"/>
      <c r="AB42" s="13"/>
      <c r="AC42" s="14">
        <v>6</v>
      </c>
      <c r="AD42" s="14">
        <f t="shared" si="5"/>
        <v>198.68016888464138</v>
      </c>
      <c r="AE42" s="14"/>
      <c r="AF42" s="25"/>
      <c r="AI42" s="27"/>
      <c r="AJ42" s="14"/>
      <c r="AK42" s="12"/>
    </row>
    <row r="43" spans="1:37" ht="12.75">
      <c r="A43" s="1">
        <v>1361</v>
      </c>
      <c r="B43" s="16">
        <v>4.958</v>
      </c>
      <c r="C43" s="5">
        <f t="shared" si="0"/>
        <v>62.66082270450076</v>
      </c>
      <c r="D43" s="5">
        <v>113.77400384082958</v>
      </c>
      <c r="E43" s="5">
        <f t="shared" si="1"/>
        <v>55.074815501934495</v>
      </c>
      <c r="F43" s="3"/>
      <c r="G43" s="3"/>
      <c r="H43" s="3"/>
      <c r="I43" s="3">
        <v>2.583</v>
      </c>
      <c r="K43" s="5">
        <v>2.879166666666667</v>
      </c>
      <c r="N43" s="5"/>
      <c r="O43" s="5">
        <v>2.8</v>
      </c>
      <c r="Q43" s="5">
        <f t="shared" si="2"/>
        <v>113.77400384082958</v>
      </c>
      <c r="R43" s="5">
        <v>113.77400384082958</v>
      </c>
      <c r="S43" s="5">
        <f t="shared" si="3"/>
        <v>113.77400384082958</v>
      </c>
      <c r="T43" s="5">
        <v>143.69072674519072</v>
      </c>
      <c r="U43" s="5">
        <v>143.69072674519072</v>
      </c>
      <c r="V43" s="13">
        <f t="shared" si="4"/>
        <v>8.281118948685576</v>
      </c>
      <c r="X43" s="13"/>
      <c r="Y43" s="13"/>
      <c r="Z43" s="24"/>
      <c r="AA43" s="13"/>
      <c r="AB43" s="13"/>
      <c r="AC43" s="14">
        <v>6</v>
      </c>
      <c r="AD43" s="14">
        <f t="shared" si="5"/>
        <v>198.32000000000002</v>
      </c>
      <c r="AE43" s="14"/>
      <c r="AF43" s="25"/>
      <c r="AI43" s="27"/>
      <c r="AJ43" s="14"/>
      <c r="AK43" s="12"/>
    </row>
    <row r="44" spans="1:37" ht="12.75">
      <c r="A44" s="1">
        <v>1362</v>
      </c>
      <c r="B44" s="16">
        <v>5.2</v>
      </c>
      <c r="C44" s="5">
        <f t="shared" si="0"/>
        <v>65.71929771347398</v>
      </c>
      <c r="D44" s="5">
        <v>70.03286178432607</v>
      </c>
      <c r="E44" s="5">
        <f t="shared" si="1"/>
        <v>93.84065714159135</v>
      </c>
      <c r="F44" s="3"/>
      <c r="G44" s="3"/>
      <c r="H44" s="3"/>
      <c r="I44" s="3">
        <v>2.483</v>
      </c>
      <c r="K44" s="5">
        <v>3.2416666666666667</v>
      </c>
      <c r="N44" s="5"/>
      <c r="O44" s="5">
        <v>2.4833333333333334</v>
      </c>
      <c r="Q44" s="5">
        <f t="shared" si="2"/>
        <v>70.03286178432607</v>
      </c>
      <c r="R44" s="5">
        <v>70.03286178432607</v>
      </c>
      <c r="S44" s="5">
        <f t="shared" si="3"/>
        <v>70.03286178432607</v>
      </c>
      <c r="T44" s="5">
        <v>88.44790959377326</v>
      </c>
      <c r="U44" s="5">
        <v>88.44790959377326</v>
      </c>
      <c r="V44" s="13">
        <f t="shared" si="4"/>
        <v>14.109999950613409</v>
      </c>
      <c r="X44" s="13"/>
      <c r="Y44" s="13"/>
      <c r="Z44" s="24"/>
      <c r="AA44" s="13"/>
      <c r="AB44" s="13"/>
      <c r="AC44" s="14">
        <v>6.75</v>
      </c>
      <c r="AD44" s="14">
        <f t="shared" si="5"/>
        <v>184.88888888888889</v>
      </c>
      <c r="AE44" s="14"/>
      <c r="AF44" s="25"/>
      <c r="AI44" s="27"/>
      <c r="AJ44" s="14"/>
      <c r="AK44" s="12"/>
    </row>
    <row r="45" spans="1:37" ht="12.75">
      <c r="A45" s="1">
        <v>1363</v>
      </c>
      <c r="B45" s="16">
        <v>4.375</v>
      </c>
      <c r="C45" s="5">
        <f t="shared" si="0"/>
        <v>55.292678364701665</v>
      </c>
      <c r="D45" s="5">
        <v>77.38911320422342</v>
      </c>
      <c r="E45" s="5">
        <f t="shared" si="1"/>
        <v>71.44761850260372</v>
      </c>
      <c r="F45" s="3"/>
      <c r="G45" s="3"/>
      <c r="H45" s="3"/>
      <c r="I45" s="3">
        <v>2.483</v>
      </c>
      <c r="K45" s="5">
        <f>K44+0.2*(K49-K44)</f>
        <v>3.475</v>
      </c>
      <c r="N45" s="5"/>
      <c r="O45" s="5">
        <v>2.4833333333333334</v>
      </c>
      <c r="Q45" s="5">
        <f t="shared" si="2"/>
        <v>77.38911320422342</v>
      </c>
      <c r="R45" s="5">
        <v>77.38911320422342</v>
      </c>
      <c r="S45" s="5">
        <f t="shared" si="3"/>
        <v>77.38911320422342</v>
      </c>
      <c r="T45" s="5">
        <v>97.73847753514741</v>
      </c>
      <c r="U45" s="5">
        <v>97.73847753514741</v>
      </c>
      <c r="V45" s="13">
        <f t="shared" si="4"/>
        <v>10.742954325459111</v>
      </c>
      <c r="X45" s="13"/>
      <c r="Y45" s="13"/>
      <c r="Z45" s="24"/>
      <c r="AA45" s="13"/>
      <c r="AB45" s="13"/>
      <c r="AC45" s="14">
        <v>7</v>
      </c>
      <c r="AD45" s="14">
        <f t="shared" si="5"/>
        <v>150</v>
      </c>
      <c r="AE45" s="14"/>
      <c r="AF45" s="25"/>
      <c r="AI45" s="27"/>
      <c r="AJ45" s="14"/>
      <c r="AK45" s="12"/>
    </row>
    <row r="46" spans="1:37" ht="12.75">
      <c r="A46" s="1">
        <v>1364</v>
      </c>
      <c r="B46" s="16">
        <f>B45+0.33333*(B48-B45)</f>
        <v>4.70966332</v>
      </c>
      <c r="C46" s="5">
        <f t="shared" si="0"/>
        <v>59.522262664866965</v>
      </c>
      <c r="D46" s="5">
        <v>107.23621901963294</v>
      </c>
      <c r="E46" s="5">
        <f t="shared" si="1"/>
        <v>55.50574536199338</v>
      </c>
      <c r="F46" s="3"/>
      <c r="G46" s="3"/>
      <c r="H46" s="3"/>
      <c r="I46" s="3">
        <f>I45+0.33333*(I48-I45)</f>
        <v>2.5149996800000003</v>
      </c>
      <c r="K46" s="5">
        <f>K44+0.4*(K49-K44)</f>
        <v>3.708333333333334</v>
      </c>
      <c r="N46" s="5"/>
      <c r="O46" s="3">
        <f>O45+0.33333*(O48-O45)</f>
        <v>2.6944423333333334</v>
      </c>
      <c r="P46" s="11"/>
      <c r="Q46" s="5">
        <f t="shared" si="2"/>
        <v>107.23621901963294</v>
      </c>
      <c r="R46" s="5">
        <v>107.23621901963294</v>
      </c>
      <c r="S46" s="5">
        <f t="shared" si="3"/>
        <v>107.23621901963294</v>
      </c>
      <c r="T46" s="5">
        <v>135.4338401054652</v>
      </c>
      <c r="U46" s="5">
        <v>135.4338401054652</v>
      </c>
      <c r="V46" s="13">
        <f t="shared" si="4"/>
        <v>8.345914107728145</v>
      </c>
      <c r="X46" s="13"/>
      <c r="Y46" s="13"/>
      <c r="Z46" s="24"/>
      <c r="AA46" s="13"/>
      <c r="AB46" s="13"/>
      <c r="AC46" s="14">
        <v>7</v>
      </c>
      <c r="AD46" s="14">
        <f t="shared" si="5"/>
        <v>161.47417097142855</v>
      </c>
      <c r="AE46" s="14"/>
      <c r="AF46" s="25"/>
      <c r="AI46" s="27"/>
      <c r="AJ46" s="14"/>
      <c r="AK46" s="12"/>
    </row>
    <row r="47" spans="1:37" ht="12.75">
      <c r="A47" s="1">
        <v>1365</v>
      </c>
      <c r="B47" s="16">
        <f>B45+0.6667*(B48-B45)</f>
        <v>5.0443668</v>
      </c>
      <c r="C47" s="5">
        <f t="shared" si="0"/>
        <v>63.75235452022384</v>
      </c>
      <c r="D47" s="5">
        <v>103.69514962710034</v>
      </c>
      <c r="E47" s="5">
        <f t="shared" si="1"/>
        <v>61.48055598500473</v>
      </c>
      <c r="F47" s="3"/>
      <c r="G47" s="3"/>
      <c r="H47" s="3"/>
      <c r="I47" s="3">
        <f>I45+0.6667*(I48-I45)</f>
        <v>2.5470032000000002</v>
      </c>
      <c r="K47" s="5">
        <f>K44+0.6*(K49-K44)</f>
        <v>3.9416666666666673</v>
      </c>
      <c r="N47" s="5"/>
      <c r="O47" s="3">
        <f>O45+0.6667*(O48-O45)</f>
        <v>2.9055766666666667</v>
      </c>
      <c r="P47" s="11"/>
      <c r="Q47" s="5">
        <f t="shared" si="2"/>
        <v>103.69514962710034</v>
      </c>
      <c r="R47" s="5">
        <v>103.69514962710034</v>
      </c>
      <c r="S47" s="5">
        <f t="shared" si="3"/>
        <v>103.69514962710034</v>
      </c>
      <c r="T47" s="5">
        <v>130.96165122847006</v>
      </c>
      <c r="U47" s="5">
        <v>130.96165122847006</v>
      </c>
      <c r="V47" s="13">
        <f t="shared" si="4"/>
        <v>9.244294193328056</v>
      </c>
      <c r="X47" s="13"/>
      <c r="Y47" s="13"/>
      <c r="Z47" s="24"/>
      <c r="AA47" s="13"/>
      <c r="AB47" s="13"/>
      <c r="AC47" s="14">
        <v>7.5</v>
      </c>
      <c r="AD47" s="14">
        <f t="shared" si="5"/>
        <v>161.4197376</v>
      </c>
      <c r="AE47" s="14"/>
      <c r="AF47" s="25"/>
      <c r="AI47" s="27"/>
      <c r="AJ47" s="14"/>
      <c r="AK47" s="12"/>
    </row>
    <row r="48" spans="1:37" ht="12.75">
      <c r="A48" s="1">
        <v>1366</v>
      </c>
      <c r="B48" s="16">
        <v>5.379</v>
      </c>
      <c r="C48" s="5">
        <f t="shared" si="0"/>
        <v>67.98155815399546</v>
      </c>
      <c r="D48" s="5">
        <v>97.8685850176361</v>
      </c>
      <c r="E48" s="5">
        <f t="shared" si="1"/>
        <v>69.4620834067899</v>
      </c>
      <c r="F48" s="3"/>
      <c r="G48" s="3"/>
      <c r="H48" s="3"/>
      <c r="I48" s="3">
        <v>2.579</v>
      </c>
      <c r="K48" s="5">
        <f>K44+0.8*(K49-K44)</f>
        <v>4.175000000000001</v>
      </c>
      <c r="N48" s="5"/>
      <c r="O48" s="5">
        <v>3.1166666666666667</v>
      </c>
      <c r="Q48" s="5">
        <f t="shared" si="2"/>
        <v>97.8685850176361</v>
      </c>
      <c r="R48" s="5">
        <v>97.8685850176361</v>
      </c>
      <c r="S48" s="5">
        <f t="shared" si="3"/>
        <v>97.8685850176361</v>
      </c>
      <c r="T48" s="5">
        <v>123.60299920869053</v>
      </c>
      <c r="U48" s="5">
        <v>123.60299920869053</v>
      </c>
      <c r="V48" s="13">
        <f t="shared" si="4"/>
        <v>10.44440675602338</v>
      </c>
      <c r="X48" s="13"/>
      <c r="Y48" s="13"/>
      <c r="Z48" s="24"/>
      <c r="AA48" s="13"/>
      <c r="AB48" s="13"/>
      <c r="AC48" s="14">
        <v>8</v>
      </c>
      <c r="AD48" s="14">
        <f t="shared" si="5"/>
        <v>161.36999999999998</v>
      </c>
      <c r="AE48" s="14"/>
      <c r="AF48" s="25"/>
      <c r="AI48" s="27"/>
      <c r="AJ48" s="14"/>
      <c r="AK48" s="12"/>
    </row>
    <row r="49" spans="1:37" ht="12.75">
      <c r="A49" s="1">
        <v>1367</v>
      </c>
      <c r="B49" s="16">
        <v>5.163</v>
      </c>
      <c r="C49" s="5">
        <f t="shared" si="0"/>
        <v>65.25167963358965</v>
      </c>
      <c r="D49" s="5">
        <v>107.15477606792699</v>
      </c>
      <c r="E49" s="5">
        <f t="shared" si="1"/>
        <v>60.8947935201933</v>
      </c>
      <c r="F49" s="3"/>
      <c r="G49" s="3"/>
      <c r="H49" s="3"/>
      <c r="I49" s="3">
        <v>2.796</v>
      </c>
      <c r="K49" s="5">
        <v>4.408333333333334</v>
      </c>
      <c r="N49" s="5"/>
      <c r="O49" s="5">
        <v>2.904166666666667</v>
      </c>
      <c r="Q49" s="5">
        <f t="shared" si="2"/>
        <v>107.15477606792699</v>
      </c>
      <c r="R49" s="5">
        <v>107.15477606792699</v>
      </c>
      <c r="S49" s="5">
        <f t="shared" si="3"/>
        <v>107.15477606792699</v>
      </c>
      <c r="T49" s="5">
        <v>135.330981837989</v>
      </c>
      <c r="U49" s="5">
        <v>135.330981837989</v>
      </c>
      <c r="V49" s="13">
        <f t="shared" si="4"/>
        <v>9.156218207914934</v>
      </c>
      <c r="X49" s="13"/>
      <c r="Y49" s="13"/>
      <c r="Z49" s="24"/>
      <c r="AA49" s="13"/>
      <c r="AB49" s="13"/>
      <c r="AC49" s="14">
        <v>8</v>
      </c>
      <c r="AD49" s="14">
        <f t="shared" si="5"/>
        <v>154.89000000000001</v>
      </c>
      <c r="AE49" s="14"/>
      <c r="AF49" s="25"/>
      <c r="AI49" s="27"/>
      <c r="AJ49" s="14"/>
      <c r="AK49" s="12"/>
    </row>
    <row r="50" spans="1:37" ht="12.75">
      <c r="A50" s="1">
        <v>1368</v>
      </c>
      <c r="B50" s="16">
        <v>4.838</v>
      </c>
      <c r="C50" s="5">
        <f t="shared" si="0"/>
        <v>61.14422352649751</v>
      </c>
      <c r="D50" s="5">
        <v>112.02188703363822</v>
      </c>
      <c r="E50" s="5">
        <f t="shared" si="1"/>
        <v>54.5823902324882</v>
      </c>
      <c r="F50" s="3"/>
      <c r="G50" s="3"/>
      <c r="H50" s="3"/>
      <c r="I50" s="3">
        <v>2.904</v>
      </c>
      <c r="K50" s="5">
        <v>3.7625</v>
      </c>
      <c r="N50" s="5"/>
      <c r="O50" s="5">
        <v>3.0083333333333333</v>
      </c>
      <c r="Q50" s="5">
        <f t="shared" si="2"/>
        <v>112.02188703363822</v>
      </c>
      <c r="R50" s="5">
        <v>112.02188703363822</v>
      </c>
      <c r="S50" s="5">
        <f t="shared" si="3"/>
        <v>112.02188703363822</v>
      </c>
      <c r="T50" s="5">
        <v>141.4778931551906</v>
      </c>
      <c r="U50" s="5">
        <v>141.4778931551906</v>
      </c>
      <c r="V50" s="13">
        <f t="shared" si="4"/>
        <v>8.207077262073296</v>
      </c>
      <c r="X50" s="13"/>
      <c r="Y50" s="13"/>
      <c r="Z50" s="24"/>
      <c r="AA50" s="13"/>
      <c r="AB50" s="13"/>
      <c r="AC50" s="14">
        <v>8</v>
      </c>
      <c r="AD50" s="14">
        <f t="shared" si="5"/>
        <v>145.14000000000001</v>
      </c>
      <c r="AE50" s="14"/>
      <c r="AF50" s="25"/>
      <c r="AI50" s="27"/>
      <c r="AJ50" s="14"/>
      <c r="AK50" s="12"/>
    </row>
    <row r="51" spans="1:37" ht="12.75">
      <c r="A51" s="1">
        <v>1369</v>
      </c>
      <c r="B51" s="16">
        <v>5.592</v>
      </c>
      <c r="C51" s="5">
        <f t="shared" si="0"/>
        <v>70.67352169495123</v>
      </c>
      <c r="D51" s="5">
        <v>92.40984755690472</v>
      </c>
      <c r="E51" s="5">
        <f t="shared" si="1"/>
        <v>76.4783446390077</v>
      </c>
      <c r="F51" s="3"/>
      <c r="G51" s="3"/>
      <c r="H51" s="3"/>
      <c r="I51" s="3">
        <v>3.225</v>
      </c>
      <c r="K51" s="5">
        <v>4.8374999999999995</v>
      </c>
      <c r="N51" s="5"/>
      <c r="O51" s="5">
        <v>3.333333333333333</v>
      </c>
      <c r="Q51" s="5">
        <f t="shared" si="2"/>
        <v>92.40984755690472</v>
      </c>
      <c r="R51" s="5">
        <v>92.40984755690472</v>
      </c>
      <c r="S51" s="5">
        <f t="shared" si="3"/>
        <v>92.40984755690472</v>
      </c>
      <c r="T51" s="5">
        <v>116.70889399691453</v>
      </c>
      <c r="U51" s="5">
        <v>116.70889399691453</v>
      </c>
      <c r="V51" s="13">
        <f t="shared" si="4"/>
        <v>11.49938067304006</v>
      </c>
      <c r="X51" s="13"/>
      <c r="Y51" s="13"/>
      <c r="Z51" s="24"/>
      <c r="AA51" s="13"/>
      <c r="AB51" s="13"/>
      <c r="AC51" s="14">
        <v>8</v>
      </c>
      <c r="AD51" s="14">
        <f t="shared" si="5"/>
        <v>167.76</v>
      </c>
      <c r="AE51" s="14"/>
      <c r="AF51" s="25"/>
      <c r="AI51" s="27"/>
      <c r="AJ51" s="14"/>
      <c r="AK51" s="12"/>
    </row>
    <row r="52" spans="1:37" ht="12.75">
      <c r="A52" s="1">
        <v>1370</v>
      </c>
      <c r="B52" s="16">
        <v>5.913</v>
      </c>
      <c r="C52" s="5">
        <f t="shared" si="0"/>
        <v>74.73042449610993</v>
      </c>
      <c r="D52" s="5">
        <v>127.54749595810841</v>
      </c>
      <c r="E52" s="5">
        <f t="shared" si="1"/>
        <v>58.5902717530843</v>
      </c>
      <c r="F52" s="3"/>
      <c r="G52" s="3"/>
      <c r="H52" s="3"/>
      <c r="I52" s="3">
        <v>3.333</v>
      </c>
      <c r="K52" s="5">
        <v>5.1625</v>
      </c>
      <c r="N52" s="5"/>
      <c r="O52" s="5">
        <v>3.979166666666667</v>
      </c>
      <c r="Q52" s="5">
        <f t="shared" si="2"/>
        <v>127.54749595810841</v>
      </c>
      <c r="R52" s="5">
        <v>127.54749595810841</v>
      </c>
      <c r="S52" s="5">
        <f t="shared" si="3"/>
        <v>127.54749595810841</v>
      </c>
      <c r="T52" s="5">
        <v>161.08594028553296</v>
      </c>
      <c r="U52" s="5">
        <v>161.08594028553296</v>
      </c>
      <c r="V52" s="13">
        <f t="shared" si="4"/>
        <v>8.809707398948278</v>
      </c>
      <c r="X52" s="13"/>
      <c r="Y52" s="13"/>
      <c r="Z52" s="24"/>
      <c r="AA52" s="13"/>
      <c r="AB52" s="13"/>
      <c r="AC52" s="14">
        <v>8</v>
      </c>
      <c r="AD52" s="14">
        <f t="shared" si="5"/>
        <v>177.39000000000001</v>
      </c>
      <c r="AE52" s="14"/>
      <c r="AF52" s="25"/>
      <c r="AI52" s="27"/>
      <c r="AJ52" s="14"/>
      <c r="AK52" s="12"/>
    </row>
    <row r="53" spans="1:37" ht="12.75">
      <c r="A53" s="1">
        <v>1371</v>
      </c>
      <c r="B53" s="16">
        <f>B52+0.33333*(B55-B52)</f>
        <v>5.60866971</v>
      </c>
      <c r="C53" s="5">
        <f t="shared" si="0"/>
        <v>70.88419893231418</v>
      </c>
      <c r="D53" s="5">
        <v>128.1204605735051</v>
      </c>
      <c r="E53" s="5">
        <f t="shared" si="1"/>
        <v>55.326213014701565</v>
      </c>
      <c r="F53" s="3"/>
      <c r="G53" s="3"/>
      <c r="H53" s="3"/>
      <c r="I53" s="3">
        <f>I52+0.33333*(I55-I52)</f>
        <v>3.5483311800000004</v>
      </c>
      <c r="K53" s="3">
        <f>K52+0.33333*(K55-K52)</f>
        <v>5.341664875</v>
      </c>
      <c r="N53" s="5"/>
      <c r="O53" s="3">
        <f>O52+0.33333*(O55-O52)</f>
        <v>3.870834416666667</v>
      </c>
      <c r="P53" s="11"/>
      <c r="Q53" s="5">
        <f t="shared" si="2"/>
        <v>128.1204605735051</v>
      </c>
      <c r="R53" s="5">
        <v>128.1204605735051</v>
      </c>
      <c r="S53" s="5">
        <f t="shared" si="3"/>
        <v>128.1204605735051</v>
      </c>
      <c r="T53" s="5">
        <v>161.8095651840714</v>
      </c>
      <c r="U53" s="5">
        <v>161.8095651840714</v>
      </c>
      <c r="V53" s="13">
        <f t="shared" si="4"/>
        <v>8.318919396815168</v>
      </c>
      <c r="X53" s="13"/>
      <c r="Y53" s="13"/>
      <c r="Z53" s="24"/>
      <c r="AA53" s="13"/>
      <c r="AB53" s="13"/>
      <c r="AC53" s="14">
        <v>8</v>
      </c>
      <c r="AD53" s="14">
        <f t="shared" si="5"/>
        <v>168.2600913</v>
      </c>
      <c r="AE53" s="14"/>
      <c r="AF53" s="25"/>
      <c r="AI53" s="27"/>
      <c r="AJ53" s="14"/>
      <c r="AK53" s="12"/>
    </row>
    <row r="54" spans="1:37" ht="12.75">
      <c r="A54" s="1">
        <v>1372</v>
      </c>
      <c r="B54" s="16">
        <f>B52+0.6667*(B55-B52)</f>
        <v>5.3043029</v>
      </c>
      <c r="C54" s="5">
        <f t="shared" si="0"/>
        <v>67.03751181683526</v>
      </c>
      <c r="D54" s="5">
        <v>104.31819367039128</v>
      </c>
      <c r="E54" s="5">
        <f t="shared" si="1"/>
        <v>64.26253125955206</v>
      </c>
      <c r="F54" s="3"/>
      <c r="G54" s="3"/>
      <c r="H54" s="3"/>
      <c r="I54" s="3">
        <f>I52+0.6667*(I55-I52)</f>
        <v>3.7636882000000003</v>
      </c>
      <c r="K54" s="3">
        <f>K52+0.6667*(K55-K52)</f>
        <v>5.52085125</v>
      </c>
      <c r="N54" s="5"/>
      <c r="O54" s="3">
        <f>O52+0.6667*(O55-O52)</f>
        <v>3.7624891666666667</v>
      </c>
      <c r="P54" s="11"/>
      <c r="Q54" s="5">
        <f t="shared" si="2"/>
        <v>104.31819367039128</v>
      </c>
      <c r="R54" s="5">
        <v>104.31819367039128</v>
      </c>
      <c r="S54" s="5">
        <f t="shared" si="3"/>
        <v>104.31819367039128</v>
      </c>
      <c r="T54" s="5">
        <v>131.74852387382396</v>
      </c>
      <c r="U54" s="5">
        <v>131.74852387382396</v>
      </c>
      <c r="V54" s="13">
        <f t="shared" si="4"/>
        <v>9.662595515826713</v>
      </c>
      <c r="X54" s="13"/>
      <c r="Y54" s="13"/>
      <c r="Z54" s="24"/>
      <c r="AA54" s="13"/>
      <c r="AB54" s="13"/>
      <c r="AC54" s="14">
        <v>8</v>
      </c>
      <c r="AD54" s="14">
        <f t="shared" si="5"/>
        <v>159.129087</v>
      </c>
      <c r="AE54" s="14"/>
      <c r="AF54" s="25"/>
      <c r="AI54" s="27"/>
      <c r="AJ54" s="14"/>
      <c r="AK54" s="12"/>
    </row>
    <row r="55" spans="1:37" ht="12.75">
      <c r="A55" s="1">
        <v>1373</v>
      </c>
      <c r="B55" s="16">
        <v>5</v>
      </c>
      <c r="C55" s="5">
        <f t="shared" si="0"/>
        <v>63.19163241680189</v>
      </c>
      <c r="D55" s="5">
        <v>107.62252313482227</v>
      </c>
      <c r="E55" s="5">
        <f t="shared" si="1"/>
        <v>58.71599231848491</v>
      </c>
      <c r="F55" s="3"/>
      <c r="G55" s="3"/>
      <c r="H55" s="3"/>
      <c r="I55" s="3">
        <v>3.979</v>
      </c>
      <c r="K55" s="5">
        <v>5.7</v>
      </c>
      <c r="N55" s="5"/>
      <c r="O55" s="5">
        <v>3.654166666666667</v>
      </c>
      <c r="Q55" s="5">
        <f t="shared" si="2"/>
        <v>107.62252313482227</v>
      </c>
      <c r="R55" s="5">
        <v>107.62252313482227</v>
      </c>
      <c r="S55" s="5">
        <f t="shared" si="3"/>
        <v>107.62252313482227</v>
      </c>
      <c r="T55" s="5">
        <v>135.92172237366657</v>
      </c>
      <c r="U55" s="5">
        <v>135.92172237366657</v>
      </c>
      <c r="V55" s="13">
        <f t="shared" si="4"/>
        <v>8.82861090224448</v>
      </c>
      <c r="X55" s="13"/>
      <c r="Y55" s="13"/>
      <c r="Z55" s="24"/>
      <c r="AA55" s="13"/>
      <c r="AB55" s="13"/>
      <c r="AC55" s="14">
        <v>8</v>
      </c>
      <c r="AD55" s="14">
        <f t="shared" si="5"/>
        <v>150</v>
      </c>
      <c r="AE55" s="14"/>
      <c r="AF55" s="25"/>
      <c r="AI55" s="27"/>
      <c r="AJ55" s="14"/>
      <c r="AK55" s="12"/>
    </row>
    <row r="56" spans="1:37" ht="12.75">
      <c r="A56" s="1">
        <v>1374</v>
      </c>
      <c r="B56" s="16">
        <f>(B55+B57)/2</f>
        <v>5.25</v>
      </c>
      <c r="C56" s="5">
        <f t="shared" si="0"/>
        <v>66.351214037642</v>
      </c>
      <c r="D56" s="5">
        <v>106.81676327452595</v>
      </c>
      <c r="E56" s="5">
        <f t="shared" si="1"/>
        <v>62.116855073688306</v>
      </c>
      <c r="F56" s="3"/>
      <c r="G56" s="3"/>
      <c r="H56" s="3"/>
      <c r="I56" s="3">
        <f>(I55+I57)/2</f>
        <v>3.87175</v>
      </c>
      <c r="K56" s="5">
        <f>K55+0.25*(K59-K55)</f>
        <v>5.8875</v>
      </c>
      <c r="N56" s="5"/>
      <c r="O56" s="5">
        <f>O55+0.2*(O60-O55)</f>
        <v>3.7425</v>
      </c>
      <c r="Q56" s="5">
        <f t="shared" si="2"/>
        <v>106.81676327452595</v>
      </c>
      <c r="R56" s="5">
        <v>106.81676327452595</v>
      </c>
      <c r="S56" s="5">
        <f t="shared" si="3"/>
        <v>106.81676327452595</v>
      </c>
      <c r="T56" s="5">
        <v>134.90408903037616</v>
      </c>
      <c r="U56" s="5">
        <v>134.90408903037616</v>
      </c>
      <c r="V56" s="13">
        <f t="shared" si="4"/>
        <v>9.33996892945393</v>
      </c>
      <c r="X56" s="13"/>
      <c r="Y56" s="13"/>
      <c r="Z56" s="24"/>
      <c r="AA56" s="13"/>
      <c r="AB56" s="13"/>
      <c r="AC56" s="14">
        <v>8</v>
      </c>
      <c r="AD56" s="14">
        <f t="shared" si="5"/>
        <v>157.5</v>
      </c>
      <c r="AE56" s="14"/>
      <c r="AF56" s="25"/>
      <c r="AI56" s="27"/>
      <c r="AJ56" s="14"/>
      <c r="AK56" s="12"/>
    </row>
    <row r="57" spans="1:37" ht="12.75">
      <c r="A57" s="1">
        <v>1375</v>
      </c>
      <c r="B57" s="16">
        <f>(B55+B59)/2</f>
        <v>5.5</v>
      </c>
      <c r="C57" s="5">
        <f t="shared" si="0"/>
        <v>69.51079565848208</v>
      </c>
      <c r="D57" s="5">
        <v>129.22978741962433</v>
      </c>
      <c r="E57" s="5">
        <f t="shared" si="1"/>
        <v>53.788524338256735</v>
      </c>
      <c r="F57" s="3"/>
      <c r="G57" s="3"/>
      <c r="H57" s="3"/>
      <c r="I57" s="3">
        <f>(I55+I59)/2</f>
        <v>3.7645</v>
      </c>
      <c r="K57" s="5">
        <f>K55+0.5*(K59-K55)</f>
        <v>6.075</v>
      </c>
      <c r="N57" s="5"/>
      <c r="O57" s="5">
        <f>O55+0.4*(O60-O55)</f>
        <v>3.8308333333333335</v>
      </c>
      <c r="Q57" s="5">
        <f t="shared" si="2"/>
        <v>129.22978741962433</v>
      </c>
      <c r="R57" s="5">
        <v>129.22978741962433</v>
      </c>
      <c r="S57" s="5">
        <f t="shared" si="3"/>
        <v>129.22978741962433</v>
      </c>
      <c r="T57" s="5">
        <v>163.21058804813285</v>
      </c>
      <c r="U57" s="5">
        <v>163.21058804813285</v>
      </c>
      <c r="V57" s="13">
        <f t="shared" si="4"/>
        <v>8.087710581685519</v>
      </c>
      <c r="X57" s="13"/>
      <c r="Y57" s="13"/>
      <c r="Z57" s="24"/>
      <c r="AA57" s="13"/>
      <c r="AB57" s="13"/>
      <c r="AC57" s="14">
        <v>8</v>
      </c>
      <c r="AD57" s="14">
        <f t="shared" si="5"/>
        <v>165</v>
      </c>
      <c r="AE57" s="14"/>
      <c r="AF57" s="25"/>
      <c r="AI57" s="27"/>
      <c r="AJ57" s="14"/>
      <c r="AK57" s="12"/>
    </row>
    <row r="58" spans="1:37" ht="12.75">
      <c r="A58" s="1">
        <v>1376</v>
      </c>
      <c r="B58" s="16">
        <f>(B57+B59)/2</f>
        <v>5.75</v>
      </c>
      <c r="C58" s="5">
        <f t="shared" si="0"/>
        <v>72.67037727932218</v>
      </c>
      <c r="D58" s="5">
        <v>117.76461191593364</v>
      </c>
      <c r="E58" s="5">
        <f t="shared" si="1"/>
        <v>61.708161812818595</v>
      </c>
      <c r="F58" s="3"/>
      <c r="G58" s="3"/>
      <c r="H58" s="3"/>
      <c r="I58" s="3">
        <f>(I57+I59)/2</f>
        <v>3.65725</v>
      </c>
      <c r="K58" s="5">
        <f>K55+0.75*(K59-K55)</f>
        <v>6.2625</v>
      </c>
      <c r="N58" s="5"/>
      <c r="O58" s="5">
        <f>O55+0.6*(O60-O55)</f>
        <v>3.9191666666666665</v>
      </c>
      <c r="Q58" s="5">
        <f t="shared" si="2"/>
        <v>117.76461191593364</v>
      </c>
      <c r="R58" s="5">
        <v>117.76461191593364</v>
      </c>
      <c r="S58" s="5">
        <f t="shared" si="3"/>
        <v>117.76461191593364</v>
      </c>
      <c r="T58" s="5">
        <v>148.73065990311258</v>
      </c>
      <c r="U58" s="5">
        <v>148.73065990311258</v>
      </c>
      <c r="V58" s="13">
        <f t="shared" si="4"/>
        <v>9.27851729360289</v>
      </c>
      <c r="X58" s="13"/>
      <c r="Y58" s="13"/>
      <c r="Z58" s="24"/>
      <c r="AA58" s="13"/>
      <c r="AB58" s="13"/>
      <c r="AC58" s="14">
        <v>8</v>
      </c>
      <c r="AD58" s="14">
        <f t="shared" si="5"/>
        <v>172.5</v>
      </c>
      <c r="AE58" s="14"/>
      <c r="AF58" s="25"/>
      <c r="AI58" s="27"/>
      <c r="AJ58" s="14"/>
      <c r="AK58" s="12"/>
    </row>
    <row r="59" spans="1:37" ht="12.75">
      <c r="A59" s="1">
        <v>1377</v>
      </c>
      <c r="B59" s="16">
        <v>6</v>
      </c>
      <c r="C59" s="5">
        <f t="shared" si="0"/>
        <v>75.82995890016228</v>
      </c>
      <c r="D59" s="5">
        <v>109.22598562391852</v>
      </c>
      <c r="E59" s="5">
        <f t="shared" si="1"/>
        <v>69.42483372157999</v>
      </c>
      <c r="F59" s="3"/>
      <c r="G59" s="3"/>
      <c r="H59" s="3"/>
      <c r="I59" s="3">
        <v>3.55</v>
      </c>
      <c r="K59" s="5">
        <v>6.45</v>
      </c>
      <c r="N59" s="5"/>
      <c r="O59" s="5">
        <f>O55+0.8*(O60-O55)</f>
        <v>4.0075</v>
      </c>
      <c r="Q59" s="5">
        <f t="shared" si="2"/>
        <v>109.22598562391852</v>
      </c>
      <c r="R59" s="5">
        <v>109.22598562391852</v>
      </c>
      <c r="S59" s="5">
        <f t="shared" si="3"/>
        <v>109.22598562391852</v>
      </c>
      <c r="T59" s="5">
        <v>137.94681319045128</v>
      </c>
      <c r="U59" s="5">
        <v>137.94681319045128</v>
      </c>
      <c r="V59" s="13">
        <f t="shared" si="4"/>
        <v>10.438805846220717</v>
      </c>
      <c r="X59" s="13"/>
      <c r="Y59" s="13"/>
      <c r="Z59" s="24"/>
      <c r="AA59" s="13"/>
      <c r="AB59" s="13"/>
      <c r="AC59" s="14">
        <v>8</v>
      </c>
      <c r="AD59" s="14">
        <f t="shared" si="5"/>
        <v>180</v>
      </c>
      <c r="AE59" s="14"/>
      <c r="AF59" s="25"/>
      <c r="AI59" s="27"/>
      <c r="AJ59" s="14"/>
      <c r="AK59" s="12"/>
    </row>
    <row r="60" spans="1:37" ht="12.75">
      <c r="A60" s="1">
        <v>1378</v>
      </c>
      <c r="B60" s="16">
        <v>7.6</v>
      </c>
      <c r="C60" s="5">
        <f t="shared" si="0"/>
        <v>96.05128127353888</v>
      </c>
      <c r="D60" s="5">
        <v>118.03189620784073</v>
      </c>
      <c r="E60" s="5">
        <f t="shared" si="1"/>
        <v>81.37739404305046</v>
      </c>
      <c r="F60" s="3"/>
      <c r="G60" s="3"/>
      <c r="H60" s="3"/>
      <c r="I60" s="3">
        <v>3.667</v>
      </c>
      <c r="K60" s="5">
        <v>7.525</v>
      </c>
      <c r="N60" s="5"/>
      <c r="O60" s="5">
        <v>4.095833333333333</v>
      </c>
      <c r="Q60" s="5">
        <f t="shared" si="2"/>
        <v>118.03189620784073</v>
      </c>
      <c r="R60" s="5">
        <v>118.03189620784073</v>
      </c>
      <c r="S60" s="5">
        <f t="shared" si="3"/>
        <v>118.03189620784073</v>
      </c>
      <c r="T60" s="5">
        <v>149.06822624388613</v>
      </c>
      <c r="U60" s="5">
        <v>149.06822624388613</v>
      </c>
      <c r="V60" s="13">
        <f t="shared" si="4"/>
        <v>12.236007940523875</v>
      </c>
      <c r="X60" s="13"/>
      <c r="Y60" s="13"/>
      <c r="Z60" s="24"/>
      <c r="AA60" s="13"/>
      <c r="AB60" s="13"/>
      <c r="AC60" s="14">
        <v>8</v>
      </c>
      <c r="AD60" s="14">
        <f t="shared" si="5"/>
        <v>228</v>
      </c>
      <c r="AE60" s="14"/>
      <c r="AF60" s="25"/>
      <c r="AI60" s="27"/>
      <c r="AJ60" s="14"/>
      <c r="AK60" s="12"/>
    </row>
    <row r="61" spans="1:37" ht="12.75">
      <c r="A61" s="1">
        <v>1379</v>
      </c>
      <c r="B61" s="16">
        <f>B60+0.33333*(B63-B60)</f>
        <v>7.566667</v>
      </c>
      <c r="C61" s="5">
        <f t="shared" si="0"/>
        <v>95.63000793686903</v>
      </c>
      <c r="D61" s="5">
        <v>106.89272207649726</v>
      </c>
      <c r="E61" s="5">
        <f t="shared" si="1"/>
        <v>89.46353510244775</v>
      </c>
      <c r="F61" s="3"/>
      <c r="G61" s="3"/>
      <c r="H61" s="3"/>
      <c r="I61" s="3">
        <f>I60+0.33333*(I63-I60)</f>
        <v>3.77799889</v>
      </c>
      <c r="K61" s="5">
        <f>K60+0.25*(K64-K60)</f>
        <v>7.390625</v>
      </c>
      <c r="N61" s="5"/>
      <c r="O61" s="5">
        <f>O60+0.25*(O64-O60)</f>
        <v>4.146875</v>
      </c>
      <c r="Q61" s="5">
        <f t="shared" si="2"/>
        <v>106.89272207649726</v>
      </c>
      <c r="R61" s="5">
        <v>106.89272207649726</v>
      </c>
      <c r="S61" s="5">
        <f t="shared" si="3"/>
        <v>106.89272207649726</v>
      </c>
      <c r="T61" s="5">
        <v>135.00002109824308</v>
      </c>
      <c r="U61" s="5">
        <v>135.00002109824308</v>
      </c>
      <c r="V61" s="13">
        <f t="shared" si="4"/>
        <v>13.451850342145123</v>
      </c>
      <c r="X61" s="13"/>
      <c r="Y61" s="13"/>
      <c r="Z61" s="24"/>
      <c r="AA61" s="13"/>
      <c r="AB61" s="13"/>
      <c r="AC61" s="14">
        <v>8</v>
      </c>
      <c r="AD61" s="14">
        <f t="shared" si="5"/>
        <v>227.00001</v>
      </c>
      <c r="AE61" s="14"/>
      <c r="AF61" s="25"/>
      <c r="AI61" s="27"/>
      <c r="AJ61" s="14"/>
      <c r="AK61" s="12"/>
    </row>
    <row r="62" spans="1:37" ht="12.75">
      <c r="A62" s="1">
        <v>1380</v>
      </c>
      <c r="B62" s="16">
        <f>B60+0.6667*(B63-B60)</f>
        <v>7.53333</v>
      </c>
      <c r="C62" s="5">
        <f t="shared" si="0"/>
        <v>95.20868404689324</v>
      </c>
      <c r="D62" s="5">
        <v>106.39587099041357</v>
      </c>
      <c r="E62" s="5">
        <f t="shared" si="1"/>
        <v>89.48531851905389</v>
      </c>
      <c r="F62" s="3"/>
      <c r="G62" s="3"/>
      <c r="H62" s="3"/>
      <c r="I62" s="3">
        <f>I60+0.6667*(I63-I60)</f>
        <v>3.8890111</v>
      </c>
      <c r="K62" s="5">
        <f>K60+0.5*(K64-K60)</f>
        <v>7.25625</v>
      </c>
      <c r="N62" s="5"/>
      <c r="O62" s="5">
        <f>O60+0.5*(O64-O60)</f>
        <v>4.197916666666666</v>
      </c>
      <c r="Q62" s="5">
        <f t="shared" si="2"/>
        <v>106.39587099041357</v>
      </c>
      <c r="R62" s="5">
        <v>106.39587099041357</v>
      </c>
      <c r="S62" s="5">
        <f t="shared" si="3"/>
        <v>106.39587099041357</v>
      </c>
      <c r="T62" s="5">
        <v>134.37252368026188</v>
      </c>
      <c r="U62" s="5">
        <v>134.37252368026188</v>
      </c>
      <c r="V62" s="13">
        <f t="shared" si="4"/>
        <v>13.455125724230026</v>
      </c>
      <c r="X62" s="13"/>
      <c r="Y62" s="13"/>
      <c r="Z62" s="24"/>
      <c r="AA62" s="13"/>
      <c r="AB62" s="13"/>
      <c r="AC62" s="14">
        <v>12</v>
      </c>
      <c r="AD62" s="14">
        <f t="shared" si="5"/>
        <v>150.6666</v>
      </c>
      <c r="AE62" s="14"/>
      <c r="AF62" s="25"/>
      <c r="AI62" s="27"/>
      <c r="AJ62" s="14"/>
      <c r="AK62" s="12"/>
    </row>
    <row r="63" spans="1:37" ht="12.75">
      <c r="A63" s="1">
        <v>1381</v>
      </c>
      <c r="B63" s="16">
        <v>7.5</v>
      </c>
      <c r="C63" s="5">
        <f t="shared" si="0"/>
        <v>94.78744862520284</v>
      </c>
      <c r="D63" s="5">
        <v>105.87755720285719</v>
      </c>
      <c r="E63" s="5">
        <f aca="true" t="shared" si="7" ref="E63:E94">C63/D63*100</f>
        <v>89.52553414468551</v>
      </c>
      <c r="F63" s="3"/>
      <c r="G63" s="3"/>
      <c r="H63" s="3"/>
      <c r="I63" s="3">
        <v>4</v>
      </c>
      <c r="K63" s="5">
        <f>K60+0.75*(K64-K60)</f>
        <v>7.121875</v>
      </c>
      <c r="N63" s="5"/>
      <c r="O63" s="5">
        <f>O60+0.75*(O64-O60)</f>
        <v>4.248958333333333</v>
      </c>
      <c r="Q63" s="5">
        <f aca="true" t="shared" si="8" ref="Q63:Q94">(U63/126.294866924271)*100</f>
        <v>105.87755720285719</v>
      </c>
      <c r="R63" s="5">
        <v>105.87755720285719</v>
      </c>
      <c r="S63" s="5">
        <f aca="true" t="shared" si="9" ref="S63:S94">D63*1</f>
        <v>105.87755720285719</v>
      </c>
      <c r="T63" s="5">
        <v>133.7179199720174</v>
      </c>
      <c r="U63" s="5">
        <v>133.7179199720174</v>
      </c>
      <c r="V63" s="13">
        <f aca="true" t="shared" si="10" ref="V63:V94">(B63*240)/U63</f>
        <v>13.461172596587494</v>
      </c>
      <c r="X63" s="13"/>
      <c r="Y63" s="13"/>
      <c r="Z63" s="24"/>
      <c r="AA63" s="13"/>
      <c r="AB63" s="13"/>
      <c r="AC63" s="14">
        <v>12</v>
      </c>
      <c r="AD63" s="14">
        <f t="shared" si="5"/>
        <v>150</v>
      </c>
      <c r="AE63" s="14"/>
      <c r="AF63" s="25"/>
      <c r="AI63" s="27"/>
      <c r="AJ63" s="14"/>
      <c r="AK63" s="12"/>
    </row>
    <row r="64" spans="1:37" ht="12.75">
      <c r="A64" s="1">
        <v>1382</v>
      </c>
      <c r="B64" s="16">
        <v>7.5</v>
      </c>
      <c r="C64" s="5">
        <f t="shared" si="0"/>
        <v>94.78744862520284</v>
      </c>
      <c r="D64" s="5">
        <v>114.84273401255696</v>
      </c>
      <c r="E64" s="5">
        <f t="shared" si="7"/>
        <v>82.53673986448175</v>
      </c>
      <c r="F64" s="3"/>
      <c r="G64" s="3"/>
      <c r="H64" s="3"/>
      <c r="I64" s="3">
        <v>3.979</v>
      </c>
      <c r="K64" s="5">
        <v>6.9875</v>
      </c>
      <c r="N64" s="5"/>
      <c r="O64" s="5">
        <v>4.3</v>
      </c>
      <c r="Q64" s="5">
        <f t="shared" si="8"/>
        <v>114.84273401255696</v>
      </c>
      <c r="R64" s="5">
        <v>114.84273401255696</v>
      </c>
      <c r="S64" s="5">
        <f t="shared" si="9"/>
        <v>114.84273401255696</v>
      </c>
      <c r="T64" s="5">
        <v>145.04047809335333</v>
      </c>
      <c r="U64" s="5">
        <v>145.04047809335333</v>
      </c>
      <c r="V64" s="13">
        <f t="shared" si="10"/>
        <v>12.410328645231399</v>
      </c>
      <c r="X64" s="13"/>
      <c r="Y64" s="13"/>
      <c r="Z64" s="24"/>
      <c r="AA64" s="13"/>
      <c r="AB64" s="13"/>
      <c r="AC64" s="14">
        <v>12</v>
      </c>
      <c r="AD64" s="14">
        <f aca="true" t="shared" si="11" ref="AD64:AD95">(B64*240)/AC64</f>
        <v>150</v>
      </c>
      <c r="AE64" s="14"/>
      <c r="AF64" s="25"/>
      <c r="AI64" s="27"/>
      <c r="AJ64" s="14"/>
      <c r="AK64" s="12"/>
    </row>
    <row r="65" spans="1:37" ht="12.75">
      <c r="A65" s="1">
        <v>1383</v>
      </c>
      <c r="B65" s="16"/>
      <c r="C65" s="5">
        <f t="shared" si="0"/>
        <v>0</v>
      </c>
      <c r="D65" s="5">
        <v>113.40005568575624</v>
      </c>
      <c r="E65" s="5">
        <f t="shared" si="7"/>
        <v>0</v>
      </c>
      <c r="F65" s="3"/>
      <c r="G65" s="3"/>
      <c r="H65" s="3"/>
      <c r="I65" s="3"/>
      <c r="K65" s="5">
        <v>6.883333333333333</v>
      </c>
      <c r="N65" s="5"/>
      <c r="O65" s="5"/>
      <c r="Q65" s="5">
        <f t="shared" si="8"/>
        <v>113.40005568575624</v>
      </c>
      <c r="R65" s="5">
        <v>113.40005568575624</v>
      </c>
      <c r="S65" s="5">
        <f t="shared" si="9"/>
        <v>113.40005568575624</v>
      </c>
      <c r="T65" s="5">
        <v>143.21844942037507</v>
      </c>
      <c r="U65" s="5">
        <v>143.21844942037507</v>
      </c>
      <c r="V65" s="13">
        <f t="shared" si="10"/>
        <v>0</v>
      </c>
      <c r="X65" s="13"/>
      <c r="Y65" s="13"/>
      <c r="Z65" s="24"/>
      <c r="AA65" s="13"/>
      <c r="AB65" s="13"/>
      <c r="AC65" s="14">
        <v>8</v>
      </c>
      <c r="AD65" s="14">
        <f t="shared" si="11"/>
        <v>0</v>
      </c>
      <c r="AE65" s="14"/>
      <c r="AF65" s="25"/>
      <c r="AI65" s="27"/>
      <c r="AJ65" s="14"/>
      <c r="AK65" s="12"/>
    </row>
    <row r="66" spans="1:37" ht="12.75">
      <c r="A66" s="1">
        <v>1384</v>
      </c>
      <c r="B66" s="16"/>
      <c r="C66" s="5">
        <f t="shared" si="0"/>
        <v>0</v>
      </c>
      <c r="D66" s="5">
        <v>122.18523321557684</v>
      </c>
      <c r="E66" s="5">
        <f t="shared" si="7"/>
        <v>0</v>
      </c>
      <c r="F66" s="3"/>
      <c r="G66" s="3"/>
      <c r="H66" s="3"/>
      <c r="I66" s="3"/>
      <c r="K66" s="5">
        <v>0</v>
      </c>
      <c r="N66" s="5"/>
      <c r="O66" s="5"/>
      <c r="Q66" s="5">
        <f t="shared" si="8"/>
        <v>122.18523321557684</v>
      </c>
      <c r="R66" s="5">
        <v>122.18523321557684</v>
      </c>
      <c r="S66" s="5">
        <f t="shared" si="9"/>
        <v>122.18523321557684</v>
      </c>
      <c r="T66" s="5">
        <v>154.31367769072295</v>
      </c>
      <c r="U66" s="5">
        <v>154.31367769072295</v>
      </c>
      <c r="V66" s="13">
        <f t="shared" si="10"/>
        <v>0</v>
      </c>
      <c r="X66" s="13"/>
      <c r="Y66" s="13"/>
      <c r="Z66" s="24"/>
      <c r="AA66" s="13"/>
      <c r="AB66" s="13"/>
      <c r="AC66" s="14">
        <v>8</v>
      </c>
      <c r="AD66" s="14">
        <f t="shared" si="11"/>
        <v>0</v>
      </c>
      <c r="AE66" s="14"/>
      <c r="AF66" s="25"/>
      <c r="AI66" s="27"/>
      <c r="AJ66" s="14"/>
      <c r="AK66" s="12"/>
    </row>
    <row r="67" spans="1:37" ht="12.75">
      <c r="A67" s="1">
        <v>1385</v>
      </c>
      <c r="B67" s="16"/>
      <c r="C67" s="5">
        <f t="shared" si="0"/>
        <v>0</v>
      </c>
      <c r="D67" s="5">
        <v>139.65829608860082</v>
      </c>
      <c r="E67" s="5">
        <f t="shared" si="7"/>
        <v>0</v>
      </c>
      <c r="F67" s="3"/>
      <c r="G67" s="3"/>
      <c r="H67" s="3"/>
      <c r="I67" s="3"/>
      <c r="K67" s="5">
        <v>0</v>
      </c>
      <c r="N67" s="5"/>
      <c r="O67" s="5"/>
      <c r="Q67" s="5">
        <f t="shared" si="8"/>
        <v>139.65829608860082</v>
      </c>
      <c r="R67" s="5">
        <v>139.65829608860082</v>
      </c>
      <c r="S67" s="5">
        <f t="shared" si="9"/>
        <v>139.65829608860082</v>
      </c>
      <c r="T67" s="5">
        <v>176.3812591938028</v>
      </c>
      <c r="U67" s="5">
        <v>176.3812591938028</v>
      </c>
      <c r="V67" s="13">
        <f t="shared" si="10"/>
        <v>0</v>
      </c>
      <c r="X67" s="13"/>
      <c r="Y67" s="13"/>
      <c r="Z67" s="24"/>
      <c r="AA67" s="13"/>
      <c r="AB67" s="13"/>
      <c r="AC67" s="14">
        <v>8</v>
      </c>
      <c r="AD67" s="14">
        <f t="shared" si="11"/>
        <v>0</v>
      </c>
      <c r="AE67" s="14"/>
      <c r="AF67" s="25"/>
      <c r="AI67" s="27"/>
      <c r="AJ67" s="14"/>
      <c r="AK67" s="12"/>
    </row>
    <row r="68" spans="1:37" ht="12.75">
      <c r="A68" s="1">
        <v>1386</v>
      </c>
      <c r="B68" s="16"/>
      <c r="C68" s="5">
        <f t="shared" si="0"/>
        <v>0</v>
      </c>
      <c r="D68" s="5">
        <v>132.49610693448582</v>
      </c>
      <c r="E68" s="5">
        <f t="shared" si="7"/>
        <v>0</v>
      </c>
      <c r="F68" s="3"/>
      <c r="G68" s="3"/>
      <c r="H68" s="3"/>
      <c r="I68" s="3"/>
      <c r="K68" s="5">
        <v>0</v>
      </c>
      <c r="N68" s="5"/>
      <c r="O68" s="5"/>
      <c r="Q68" s="5">
        <f t="shared" si="8"/>
        <v>132.49610693448582</v>
      </c>
      <c r="R68" s="5">
        <v>132.49610693448582</v>
      </c>
      <c r="S68" s="5">
        <f t="shared" si="9"/>
        <v>132.49610693448582</v>
      </c>
      <c r="T68" s="5">
        <v>167.33578193274866</v>
      </c>
      <c r="U68" s="5">
        <v>167.33578193274866</v>
      </c>
      <c r="V68" s="13">
        <f t="shared" si="10"/>
        <v>0</v>
      </c>
      <c r="X68" s="13"/>
      <c r="Y68" s="13"/>
      <c r="Z68" s="24"/>
      <c r="AA68" s="13"/>
      <c r="AB68" s="13"/>
      <c r="AC68" s="14">
        <v>9.3333333</v>
      </c>
      <c r="AD68" s="14">
        <f t="shared" si="11"/>
        <v>0</v>
      </c>
      <c r="AE68" s="14"/>
      <c r="AF68" s="25"/>
      <c r="AI68" s="27"/>
      <c r="AJ68" s="14"/>
      <c r="AK68" s="12"/>
    </row>
    <row r="69" spans="1:37" ht="12.75">
      <c r="A69" s="1">
        <v>1387</v>
      </c>
      <c r="B69" s="16"/>
      <c r="C69" s="5">
        <f t="shared" si="0"/>
        <v>0</v>
      </c>
      <c r="D69" s="5">
        <v>133.9262734989829</v>
      </c>
      <c r="E69" s="5">
        <f t="shared" si="7"/>
        <v>0</v>
      </c>
      <c r="F69" s="3"/>
      <c r="G69" s="3"/>
      <c r="H69" s="3"/>
      <c r="I69" s="3"/>
      <c r="K69" s="5">
        <v>0</v>
      </c>
      <c r="N69" s="5"/>
      <c r="O69" s="5"/>
      <c r="Q69" s="5">
        <f t="shared" si="8"/>
        <v>133.9262734989829</v>
      </c>
      <c r="R69" s="5">
        <v>133.9262734989829</v>
      </c>
      <c r="S69" s="5">
        <f t="shared" si="9"/>
        <v>133.9262734989829</v>
      </c>
      <c r="T69" s="5">
        <v>169.14200889217568</v>
      </c>
      <c r="U69" s="5">
        <v>169.14200889217568</v>
      </c>
      <c r="V69" s="13">
        <f t="shared" si="10"/>
        <v>0</v>
      </c>
      <c r="X69" s="13"/>
      <c r="Y69" s="13"/>
      <c r="Z69" s="24"/>
      <c r="AA69" s="13"/>
      <c r="AB69" s="13"/>
      <c r="AC69" s="14">
        <v>12</v>
      </c>
      <c r="AD69" s="14">
        <f t="shared" si="11"/>
        <v>0</v>
      </c>
      <c r="AE69" s="14"/>
      <c r="AF69" s="25"/>
      <c r="AI69" s="27"/>
      <c r="AJ69" s="14"/>
      <c r="AK69" s="12"/>
    </row>
    <row r="70" spans="1:37" ht="12.75">
      <c r="A70" s="1">
        <v>1388</v>
      </c>
      <c r="B70" s="16"/>
      <c r="C70" s="5">
        <f t="shared" si="0"/>
        <v>0</v>
      </c>
      <c r="D70" s="5">
        <v>105.27759751596469</v>
      </c>
      <c r="E70" s="5">
        <f t="shared" si="7"/>
        <v>0</v>
      </c>
      <c r="F70" s="3"/>
      <c r="G70" s="3"/>
      <c r="H70" s="3"/>
      <c r="I70" s="3"/>
      <c r="K70" s="5">
        <v>0</v>
      </c>
      <c r="N70" s="5"/>
      <c r="O70" s="5"/>
      <c r="Q70" s="5">
        <f t="shared" si="8"/>
        <v>105.27759751596469</v>
      </c>
      <c r="R70" s="5">
        <v>105.27759751596469</v>
      </c>
      <c r="S70" s="5">
        <f t="shared" si="9"/>
        <v>105.27759751596469</v>
      </c>
      <c r="T70" s="5">
        <v>132.96020168385724</v>
      </c>
      <c r="U70" s="5">
        <v>132.96020168385724</v>
      </c>
      <c r="V70" s="13">
        <f t="shared" si="10"/>
        <v>0</v>
      </c>
      <c r="X70" s="13"/>
      <c r="Y70" s="13"/>
      <c r="Z70" s="24"/>
      <c r="AA70" s="13"/>
      <c r="AB70" s="13"/>
      <c r="AC70" s="14">
        <v>12</v>
      </c>
      <c r="AD70" s="14">
        <f t="shared" si="11"/>
        <v>0</v>
      </c>
      <c r="AE70" s="14"/>
      <c r="AF70" s="25"/>
      <c r="AI70" s="27"/>
      <c r="AJ70" s="14"/>
      <c r="AK70" s="12"/>
    </row>
    <row r="71" spans="1:37" ht="12.75">
      <c r="A71" s="1">
        <v>1389</v>
      </c>
      <c r="B71" s="16"/>
      <c r="C71" s="5">
        <f t="shared" si="0"/>
        <v>0</v>
      </c>
      <c r="D71" s="5">
        <v>121.40099338424994</v>
      </c>
      <c r="E71" s="5">
        <f t="shared" si="7"/>
        <v>0</v>
      </c>
      <c r="F71" s="3"/>
      <c r="G71" s="3"/>
      <c r="H71" s="3"/>
      <c r="I71" s="3"/>
      <c r="K71" s="5">
        <v>0</v>
      </c>
      <c r="N71" s="5"/>
      <c r="O71" s="5"/>
      <c r="Q71" s="5">
        <f t="shared" si="8"/>
        <v>121.40099338424994</v>
      </c>
      <c r="R71" s="5">
        <v>121.40099338424994</v>
      </c>
      <c r="S71" s="5">
        <f t="shared" si="9"/>
        <v>121.40099338424994</v>
      </c>
      <c r="T71" s="5">
        <v>153.3232230393815</v>
      </c>
      <c r="U71" s="5">
        <v>153.3232230393815</v>
      </c>
      <c r="V71" s="13">
        <f t="shared" si="10"/>
        <v>0</v>
      </c>
      <c r="X71" s="13"/>
      <c r="Y71" s="13"/>
      <c r="Z71" s="24"/>
      <c r="AA71" s="13"/>
      <c r="AB71" s="13"/>
      <c r="AC71" s="14">
        <v>12</v>
      </c>
      <c r="AD71" s="14">
        <f t="shared" si="11"/>
        <v>0</v>
      </c>
      <c r="AE71" s="14"/>
      <c r="AF71" s="25"/>
      <c r="AI71" s="27"/>
      <c r="AJ71" s="14"/>
      <c r="AK71" s="12"/>
    </row>
    <row r="72" spans="1:37" ht="12.75">
      <c r="A72" s="1">
        <v>1390</v>
      </c>
      <c r="B72" s="16">
        <v>5.958</v>
      </c>
      <c r="C72" s="5">
        <f t="shared" si="0"/>
        <v>75.29914918786113</v>
      </c>
      <c r="D72" s="5">
        <v>130.49327612096013</v>
      </c>
      <c r="E72" s="5">
        <f t="shared" si="7"/>
        <v>57.703470574271535</v>
      </c>
      <c r="F72" s="3"/>
      <c r="G72" s="3"/>
      <c r="H72" s="3"/>
      <c r="I72" s="3"/>
      <c r="K72" s="5">
        <v>0</v>
      </c>
      <c r="N72" s="5"/>
      <c r="O72" s="5"/>
      <c r="Q72" s="5">
        <f t="shared" si="8"/>
        <v>130.49327612096013</v>
      </c>
      <c r="R72" s="5">
        <v>130.49327612096013</v>
      </c>
      <c r="S72" s="5">
        <f t="shared" si="9"/>
        <v>130.49327612096013</v>
      </c>
      <c r="T72" s="5">
        <v>164.8063094220881</v>
      </c>
      <c r="U72" s="5">
        <v>164.8063094220881</v>
      </c>
      <c r="V72" s="13">
        <f t="shared" si="10"/>
        <v>8.676366851573679</v>
      </c>
      <c r="X72" s="13"/>
      <c r="Y72" s="13"/>
      <c r="Z72" s="24"/>
      <c r="AA72" s="13"/>
      <c r="AB72" s="13"/>
      <c r="AC72" s="14">
        <v>9</v>
      </c>
      <c r="AD72" s="14">
        <f t="shared" si="11"/>
        <v>158.88</v>
      </c>
      <c r="AE72" s="14"/>
      <c r="AF72" s="25"/>
      <c r="AI72" s="27"/>
      <c r="AJ72" s="14"/>
      <c r="AK72" s="12"/>
    </row>
    <row r="73" spans="1:37" ht="12.75">
      <c r="A73" s="1">
        <v>1391</v>
      </c>
      <c r="B73" s="16">
        <v>5.538</v>
      </c>
      <c r="C73" s="5">
        <f t="shared" si="0"/>
        <v>69.99105206484978</v>
      </c>
      <c r="D73" s="5">
        <v>106.129995463236</v>
      </c>
      <c r="E73" s="5">
        <f t="shared" si="7"/>
        <v>65.94841708920552</v>
      </c>
      <c r="F73" s="3"/>
      <c r="G73" s="3"/>
      <c r="H73" s="3"/>
      <c r="I73" s="3"/>
      <c r="K73" s="5">
        <v>7.758333333333334</v>
      </c>
      <c r="N73" s="5"/>
      <c r="O73" s="5"/>
      <c r="Q73" s="5">
        <f t="shared" si="8"/>
        <v>106.129995463236</v>
      </c>
      <c r="R73" s="5">
        <v>106.129995463236</v>
      </c>
      <c r="S73" s="5">
        <f t="shared" si="9"/>
        <v>106.129995463236</v>
      </c>
      <c r="T73" s="5">
        <v>134.03673653702876</v>
      </c>
      <c r="U73" s="5">
        <v>134.03673653702876</v>
      </c>
      <c r="V73" s="13">
        <f t="shared" si="10"/>
        <v>9.916087442436497</v>
      </c>
      <c r="X73" s="13"/>
      <c r="Y73" s="13"/>
      <c r="Z73" s="24"/>
      <c r="AA73" s="13"/>
      <c r="AB73" s="13"/>
      <c r="AC73" s="14">
        <v>9</v>
      </c>
      <c r="AD73" s="14">
        <f t="shared" si="11"/>
        <v>147.68</v>
      </c>
      <c r="AE73" s="14"/>
      <c r="AF73" s="25"/>
      <c r="AI73" s="27"/>
      <c r="AJ73" s="14"/>
      <c r="AK73" s="12"/>
    </row>
    <row r="74" spans="1:37" ht="12.75">
      <c r="A74" s="1">
        <v>1392</v>
      </c>
      <c r="B74" s="16"/>
      <c r="C74" s="5">
        <f t="shared" si="0"/>
        <v>0</v>
      </c>
      <c r="D74" s="5">
        <v>89.95942084167046</v>
      </c>
      <c r="E74" s="5">
        <f t="shared" si="7"/>
        <v>0</v>
      </c>
      <c r="F74" s="3"/>
      <c r="G74" s="3"/>
      <c r="H74" s="3"/>
      <c r="I74" s="3"/>
      <c r="K74" s="5"/>
      <c r="N74" s="5"/>
      <c r="O74" s="5"/>
      <c r="Q74" s="5">
        <f t="shared" si="8"/>
        <v>89.95942084167046</v>
      </c>
      <c r="R74" s="5">
        <v>89.95942084167046</v>
      </c>
      <c r="S74" s="5">
        <f t="shared" si="9"/>
        <v>89.95942084167046</v>
      </c>
      <c r="T74" s="5">
        <v>113.61413083783263</v>
      </c>
      <c r="U74" s="5">
        <v>113.61413083783263</v>
      </c>
      <c r="V74" s="13">
        <f t="shared" si="10"/>
        <v>0</v>
      </c>
      <c r="X74" s="13"/>
      <c r="Y74" s="13"/>
      <c r="Z74" s="24"/>
      <c r="AA74" s="13"/>
      <c r="AB74" s="13"/>
      <c r="AC74" s="14">
        <v>9</v>
      </c>
      <c r="AD74" s="14">
        <f t="shared" si="11"/>
        <v>0</v>
      </c>
      <c r="AE74" s="14"/>
      <c r="AF74" s="25"/>
      <c r="AI74" s="27"/>
      <c r="AJ74" s="14"/>
      <c r="AK74" s="12"/>
    </row>
    <row r="75" spans="1:37" ht="12.75">
      <c r="A75" s="1">
        <v>1393</v>
      </c>
      <c r="B75" s="16"/>
      <c r="C75" s="5">
        <f t="shared" si="0"/>
        <v>0</v>
      </c>
      <c r="D75" s="5">
        <v>78.9080274082746</v>
      </c>
      <c r="E75" s="5">
        <f t="shared" si="7"/>
        <v>0</v>
      </c>
      <c r="F75" s="3"/>
      <c r="G75" s="3"/>
      <c r="H75" s="3"/>
      <c r="I75" s="3"/>
      <c r="K75" s="5"/>
      <c r="N75" s="5"/>
      <c r="O75" s="5"/>
      <c r="Q75" s="5">
        <f t="shared" si="8"/>
        <v>78.9080274082746</v>
      </c>
      <c r="R75" s="5">
        <v>78.9080274082746</v>
      </c>
      <c r="S75" s="5">
        <f t="shared" si="9"/>
        <v>78.9080274082746</v>
      </c>
      <c r="T75" s="5">
        <v>99.65678820784771</v>
      </c>
      <c r="U75" s="5">
        <v>99.65678820784771</v>
      </c>
      <c r="V75" s="13">
        <f t="shared" si="10"/>
        <v>0</v>
      </c>
      <c r="X75" s="13"/>
      <c r="Y75" s="13"/>
      <c r="Z75" s="24"/>
      <c r="AA75" s="13"/>
      <c r="AB75" s="13"/>
      <c r="AC75" s="14">
        <v>9</v>
      </c>
      <c r="AD75" s="14">
        <f t="shared" si="11"/>
        <v>0</v>
      </c>
      <c r="AE75" s="14"/>
      <c r="AF75" s="25"/>
      <c r="AI75" s="27"/>
      <c r="AJ75" s="14"/>
      <c r="AK75" s="12"/>
    </row>
    <row r="76" spans="1:37" ht="12.75">
      <c r="A76" s="1">
        <v>1394</v>
      </c>
      <c r="B76" s="16"/>
      <c r="C76" s="5">
        <f aca="true" t="shared" si="12" ref="C76:C139">(B76/7.91244)*100</f>
        <v>0</v>
      </c>
      <c r="D76" s="5">
        <v>87.76572842252703</v>
      </c>
      <c r="E76" s="5">
        <f t="shared" si="7"/>
        <v>0</v>
      </c>
      <c r="F76" s="3"/>
      <c r="G76" s="3"/>
      <c r="H76" s="3"/>
      <c r="I76" s="3"/>
      <c r="K76" s="5"/>
      <c r="N76" s="5"/>
      <c r="O76" s="5"/>
      <c r="Q76" s="5">
        <f t="shared" si="8"/>
        <v>87.76572842252703</v>
      </c>
      <c r="R76" s="5">
        <v>87.76572842252703</v>
      </c>
      <c r="S76" s="5">
        <f t="shared" si="9"/>
        <v>87.76572842252703</v>
      </c>
      <c r="T76" s="5">
        <v>110.84360991634762</v>
      </c>
      <c r="U76" s="5">
        <v>110.84360991634762</v>
      </c>
      <c r="V76" s="13">
        <f t="shared" si="10"/>
        <v>0</v>
      </c>
      <c r="X76" s="13"/>
      <c r="Y76" s="13"/>
      <c r="Z76" s="24"/>
      <c r="AA76" s="13"/>
      <c r="AB76" s="13"/>
      <c r="AC76" s="14">
        <v>9</v>
      </c>
      <c r="AD76" s="14">
        <f t="shared" si="11"/>
        <v>0</v>
      </c>
      <c r="AE76" s="14"/>
      <c r="AF76" s="25"/>
      <c r="AI76" s="27"/>
      <c r="AJ76" s="14"/>
      <c r="AK76" s="12"/>
    </row>
    <row r="77" spans="1:37" ht="12.75">
      <c r="A77" s="1">
        <v>1395</v>
      </c>
      <c r="B77" s="16"/>
      <c r="C77" s="5">
        <f t="shared" si="12"/>
        <v>0</v>
      </c>
      <c r="D77" s="5">
        <v>79.78822179598617</v>
      </c>
      <c r="E77" s="5">
        <f t="shared" si="7"/>
        <v>0</v>
      </c>
      <c r="F77" s="3"/>
      <c r="G77" s="3"/>
      <c r="H77" s="3"/>
      <c r="I77" s="3"/>
      <c r="K77" s="5"/>
      <c r="N77" s="5"/>
      <c r="O77" s="5"/>
      <c r="Q77" s="5">
        <f t="shared" si="8"/>
        <v>79.78822179598617</v>
      </c>
      <c r="R77" s="5">
        <v>79.78822179598617</v>
      </c>
      <c r="S77" s="5">
        <f t="shared" si="9"/>
        <v>79.78822179598617</v>
      </c>
      <c r="T77" s="5">
        <v>100.76842853848294</v>
      </c>
      <c r="U77" s="5">
        <v>100.76842853848294</v>
      </c>
      <c r="V77" s="13">
        <f t="shared" si="10"/>
        <v>0</v>
      </c>
      <c r="X77" s="13"/>
      <c r="Y77" s="13"/>
      <c r="Z77" s="24"/>
      <c r="AA77" s="13"/>
      <c r="AB77" s="13"/>
      <c r="AC77" s="14">
        <v>9</v>
      </c>
      <c r="AD77" s="14">
        <f t="shared" si="11"/>
        <v>0</v>
      </c>
      <c r="AE77" s="14"/>
      <c r="AF77" s="25"/>
      <c r="AI77" s="27"/>
      <c r="AJ77" s="14"/>
      <c r="AK77" s="12"/>
    </row>
    <row r="78" spans="1:37" ht="12.75">
      <c r="A78" s="1">
        <v>1396</v>
      </c>
      <c r="B78" s="16"/>
      <c r="C78" s="5">
        <f t="shared" si="12"/>
        <v>0</v>
      </c>
      <c r="D78" s="5">
        <v>83.78827961152712</v>
      </c>
      <c r="E78" s="5">
        <f t="shared" si="7"/>
        <v>0</v>
      </c>
      <c r="F78" s="3"/>
      <c r="G78" s="3"/>
      <c r="H78" s="3"/>
      <c r="I78" s="3"/>
      <c r="K78" s="5"/>
      <c r="N78" s="5"/>
      <c r="O78" s="5"/>
      <c r="Q78" s="5">
        <f t="shared" si="8"/>
        <v>83.78827961152712</v>
      </c>
      <c r="R78" s="5">
        <v>83.78827961152712</v>
      </c>
      <c r="S78" s="5">
        <f t="shared" si="9"/>
        <v>83.78827961152712</v>
      </c>
      <c r="T78" s="5">
        <v>105.82029623351427</v>
      </c>
      <c r="U78" s="5">
        <v>105.82029623351427</v>
      </c>
      <c r="V78" s="13">
        <f t="shared" si="10"/>
        <v>0</v>
      </c>
      <c r="X78" s="13"/>
      <c r="Y78" s="13"/>
      <c r="Z78" s="24"/>
      <c r="AA78" s="13"/>
      <c r="AB78" s="13"/>
      <c r="AC78" s="14">
        <v>9.25</v>
      </c>
      <c r="AD78" s="14">
        <f t="shared" si="11"/>
        <v>0</v>
      </c>
      <c r="AE78" s="14"/>
      <c r="AF78" s="25"/>
      <c r="AI78" s="27"/>
      <c r="AJ78" s="14"/>
      <c r="AK78" s="12"/>
    </row>
    <row r="79" spans="1:37" ht="12.75">
      <c r="A79" s="1">
        <v>1397</v>
      </c>
      <c r="B79" s="16"/>
      <c r="C79" s="5">
        <f t="shared" si="12"/>
        <v>0</v>
      </c>
      <c r="D79" s="5">
        <v>101.78043269337383</v>
      </c>
      <c r="E79" s="5">
        <f t="shared" si="7"/>
        <v>0</v>
      </c>
      <c r="F79" s="3"/>
      <c r="G79" s="3"/>
      <c r="H79" s="3"/>
      <c r="I79" s="3"/>
      <c r="K79" s="5"/>
      <c r="N79" s="5"/>
      <c r="O79" s="5"/>
      <c r="Q79" s="5">
        <f t="shared" si="8"/>
        <v>101.78043269337383</v>
      </c>
      <c r="R79" s="5">
        <v>101.78043269337383</v>
      </c>
      <c r="S79" s="5">
        <f t="shared" si="9"/>
        <v>101.78043269337383</v>
      </c>
      <c r="T79" s="5">
        <v>128.54346202504368</v>
      </c>
      <c r="U79" s="5">
        <v>128.54346202504368</v>
      </c>
      <c r="V79" s="13">
        <f t="shared" si="10"/>
        <v>0</v>
      </c>
      <c r="X79" s="13"/>
      <c r="Y79" s="13"/>
      <c r="Z79" s="24"/>
      <c r="AA79" s="13"/>
      <c r="AB79" s="13"/>
      <c r="AC79" s="14">
        <v>10</v>
      </c>
      <c r="AD79" s="14">
        <f t="shared" si="11"/>
        <v>0</v>
      </c>
      <c r="AE79" s="14"/>
      <c r="AF79" s="25"/>
      <c r="AI79" s="27"/>
      <c r="AJ79" s="14"/>
      <c r="AK79" s="12"/>
    </row>
    <row r="80" spans="1:37" ht="12.75">
      <c r="A80" s="1">
        <v>1398</v>
      </c>
      <c r="B80" s="16"/>
      <c r="C80" s="5">
        <f t="shared" si="12"/>
        <v>0</v>
      </c>
      <c r="D80" s="5">
        <v>93.29181125019645</v>
      </c>
      <c r="E80" s="5">
        <f t="shared" si="7"/>
        <v>0</v>
      </c>
      <c r="F80" s="3"/>
      <c r="G80" s="3"/>
      <c r="H80" s="3"/>
      <c r="I80" s="3"/>
      <c r="K80" s="5"/>
      <c r="N80" s="5"/>
      <c r="O80" s="5"/>
      <c r="Q80" s="5">
        <f t="shared" si="8"/>
        <v>93.29181125019645</v>
      </c>
      <c r="R80" s="5">
        <v>93.29181125019645</v>
      </c>
      <c r="S80" s="5">
        <f t="shared" si="9"/>
        <v>93.29181125019645</v>
      </c>
      <c r="T80" s="5">
        <v>117.82276886967769</v>
      </c>
      <c r="U80" s="5">
        <v>117.82276886967769</v>
      </c>
      <c r="V80" s="13">
        <f t="shared" si="10"/>
        <v>0</v>
      </c>
      <c r="X80" s="13"/>
      <c r="Y80" s="13"/>
      <c r="Z80" s="24"/>
      <c r="AA80" s="13"/>
      <c r="AB80" s="13"/>
      <c r="AC80" s="14">
        <v>10</v>
      </c>
      <c r="AD80" s="14">
        <f t="shared" si="11"/>
        <v>0</v>
      </c>
      <c r="AE80" s="14"/>
      <c r="AF80" s="25"/>
      <c r="AI80" s="27"/>
      <c r="AJ80" s="14"/>
      <c r="AK80" s="12"/>
    </row>
    <row r="81" spans="1:37" ht="12.75">
      <c r="A81" s="1">
        <v>1399</v>
      </c>
      <c r="B81" s="16"/>
      <c r="C81" s="5">
        <f t="shared" si="12"/>
        <v>0</v>
      </c>
      <c r="D81" s="5">
        <v>82.36779766633761</v>
      </c>
      <c r="E81" s="5">
        <f t="shared" si="7"/>
        <v>0</v>
      </c>
      <c r="F81" s="3"/>
      <c r="G81" s="3"/>
      <c r="H81" s="3"/>
      <c r="I81" s="3"/>
      <c r="K81" s="5"/>
      <c r="N81" s="5"/>
      <c r="O81" s="5"/>
      <c r="Q81" s="5">
        <f t="shared" si="8"/>
        <v>82.36779766633761</v>
      </c>
      <c r="R81" s="5">
        <v>82.36779766633761</v>
      </c>
      <c r="S81" s="5">
        <f t="shared" si="9"/>
        <v>82.36779766633761</v>
      </c>
      <c r="T81" s="5">
        <v>104.02630045115387</v>
      </c>
      <c r="U81" s="5">
        <v>104.02630045115387</v>
      </c>
      <c r="V81" s="13">
        <f t="shared" si="10"/>
        <v>0</v>
      </c>
      <c r="X81" s="13"/>
      <c r="Y81" s="13"/>
      <c r="Z81" s="24"/>
      <c r="AA81" s="13"/>
      <c r="AB81" s="13"/>
      <c r="AC81" s="14">
        <v>10</v>
      </c>
      <c r="AD81" s="14">
        <f t="shared" si="11"/>
        <v>0</v>
      </c>
      <c r="AE81" s="14"/>
      <c r="AF81" s="25"/>
      <c r="AI81" s="27"/>
      <c r="AJ81" s="14"/>
      <c r="AK81" s="12"/>
    </row>
    <row r="82" spans="1:37" ht="12.75">
      <c r="A82" s="1">
        <v>1400</v>
      </c>
      <c r="B82" s="16"/>
      <c r="C82" s="5">
        <f t="shared" si="12"/>
        <v>0</v>
      </c>
      <c r="D82" s="5">
        <v>87.75057787503195</v>
      </c>
      <c r="E82" s="5">
        <f t="shared" si="7"/>
        <v>0</v>
      </c>
      <c r="F82" s="3"/>
      <c r="G82" s="3"/>
      <c r="H82" s="3"/>
      <c r="I82" s="3"/>
      <c r="K82" s="5"/>
      <c r="N82" s="5"/>
      <c r="O82" s="5"/>
      <c r="Q82" s="5">
        <f t="shared" si="8"/>
        <v>87.75057787503195</v>
      </c>
      <c r="R82" s="5">
        <v>87.75057787503195</v>
      </c>
      <c r="S82" s="5">
        <f t="shared" si="9"/>
        <v>87.75057787503195</v>
      </c>
      <c r="T82" s="5">
        <v>110.8244755525504</v>
      </c>
      <c r="U82" s="5">
        <v>110.8244755525504</v>
      </c>
      <c r="V82" s="13">
        <f t="shared" si="10"/>
        <v>0</v>
      </c>
      <c r="X82" s="13"/>
      <c r="Y82" s="13"/>
      <c r="Z82" s="24">
        <v>153.6</v>
      </c>
      <c r="AA82" s="13">
        <f aca="true" t="shared" si="13" ref="AA82:AA113">(B82*240)/Z82</f>
        <v>0</v>
      </c>
      <c r="AB82" s="13"/>
      <c r="AC82" s="14">
        <v>10</v>
      </c>
      <c r="AD82" s="14">
        <f t="shared" si="11"/>
        <v>0</v>
      </c>
      <c r="AE82" s="14"/>
      <c r="AF82" s="25"/>
      <c r="AG82" s="13">
        <v>7.125</v>
      </c>
      <c r="AH82" s="13">
        <v>7.125</v>
      </c>
      <c r="AI82" s="13">
        <f aca="true" t="shared" si="14" ref="AI82:AI92">AG82*1</f>
        <v>7.125</v>
      </c>
      <c r="AJ82" s="14">
        <f aca="true" t="shared" si="15" ref="AJ82:AJ113">(B82*240)/AI82</f>
        <v>0</v>
      </c>
      <c r="AK82" s="12">
        <f aca="true" t="shared" si="16" ref="AK82:AK113">(L82*240)/AI82</f>
        <v>0</v>
      </c>
    </row>
    <row r="83" spans="1:37" ht="12.75">
      <c r="A83" s="1">
        <v>1401</v>
      </c>
      <c r="B83" s="16"/>
      <c r="C83" s="5">
        <f t="shared" si="12"/>
        <v>0</v>
      </c>
      <c r="D83" s="5">
        <v>89.74286036785796</v>
      </c>
      <c r="E83" s="5">
        <f t="shared" si="7"/>
        <v>0</v>
      </c>
      <c r="F83" s="3"/>
      <c r="G83" s="3"/>
      <c r="H83" s="3"/>
      <c r="I83" s="3"/>
      <c r="K83" s="5"/>
      <c r="N83" s="5"/>
      <c r="Q83" s="5">
        <f t="shared" si="8"/>
        <v>89.74286036785796</v>
      </c>
      <c r="R83" s="5">
        <v>89.74286036785796</v>
      </c>
      <c r="S83" s="5">
        <f t="shared" si="9"/>
        <v>89.74286036785796</v>
      </c>
      <c r="T83" s="5">
        <v>113.34062607562055</v>
      </c>
      <c r="U83" s="5">
        <v>113.34062607562055</v>
      </c>
      <c r="V83" s="13">
        <f t="shared" si="10"/>
        <v>0</v>
      </c>
      <c r="X83" s="13"/>
      <c r="Y83" s="13"/>
      <c r="Z83" s="24">
        <v>155.9</v>
      </c>
      <c r="AA83" s="13">
        <f t="shared" si="13"/>
        <v>0</v>
      </c>
      <c r="AB83" s="13"/>
      <c r="AC83" s="14">
        <v>10</v>
      </c>
      <c r="AD83" s="14">
        <f t="shared" si="11"/>
        <v>0</v>
      </c>
      <c r="AE83" s="14"/>
      <c r="AF83" s="25"/>
      <c r="AG83" s="13">
        <v>7.125</v>
      </c>
      <c r="AH83" s="13">
        <v>7.125</v>
      </c>
      <c r="AI83" s="13">
        <f t="shared" si="14"/>
        <v>7.125</v>
      </c>
      <c r="AJ83" s="14">
        <f t="shared" si="15"/>
        <v>0</v>
      </c>
      <c r="AK83" s="12">
        <f t="shared" si="16"/>
        <v>0</v>
      </c>
    </row>
    <row r="84" spans="1:37" ht="12.75">
      <c r="A84" s="1">
        <v>1402</v>
      </c>
      <c r="B84" s="16">
        <v>5.36</v>
      </c>
      <c r="C84" s="5">
        <f t="shared" si="12"/>
        <v>67.74142995081164</v>
      </c>
      <c r="D84" s="5">
        <v>92.20922465302532</v>
      </c>
      <c r="E84" s="5">
        <f t="shared" si="7"/>
        <v>73.46491655874594</v>
      </c>
      <c r="F84" s="3"/>
      <c r="G84" s="3"/>
      <c r="H84" s="3"/>
      <c r="I84" s="3"/>
      <c r="K84" s="5"/>
      <c r="N84" s="5"/>
      <c r="Q84" s="5">
        <f t="shared" si="8"/>
        <v>92.20922465302532</v>
      </c>
      <c r="R84" s="5">
        <v>92.20922465302532</v>
      </c>
      <c r="S84" s="5">
        <f t="shared" si="9"/>
        <v>92.20922465302532</v>
      </c>
      <c r="T84" s="5">
        <v>116.45551756744041</v>
      </c>
      <c r="U84" s="5">
        <v>116.45551756744041</v>
      </c>
      <c r="V84" s="13">
        <f t="shared" si="10"/>
        <v>11.046277813801606</v>
      </c>
      <c r="X84" s="13"/>
      <c r="Y84" s="13"/>
      <c r="Z84" s="24">
        <v>156.20000000000002</v>
      </c>
      <c r="AA84" s="13">
        <f t="shared" si="13"/>
        <v>8.235595390524967</v>
      </c>
      <c r="AB84" s="13"/>
      <c r="AC84" s="14">
        <v>10</v>
      </c>
      <c r="AD84" s="14">
        <f t="shared" si="11"/>
        <v>128.64000000000001</v>
      </c>
      <c r="AE84" s="14"/>
      <c r="AF84" s="25"/>
      <c r="AG84" s="13">
        <v>7.125</v>
      </c>
      <c r="AH84" s="13">
        <v>7.125</v>
      </c>
      <c r="AI84" s="13">
        <f t="shared" si="14"/>
        <v>7.125</v>
      </c>
      <c r="AJ84" s="14">
        <f t="shared" si="15"/>
        <v>180.54736842105265</v>
      </c>
      <c r="AK84" s="12">
        <f t="shared" si="16"/>
        <v>0</v>
      </c>
    </row>
    <row r="85" spans="1:37" ht="12.75">
      <c r="A85" s="1">
        <v>1403</v>
      </c>
      <c r="B85" s="16">
        <v>6.479</v>
      </c>
      <c r="C85" s="5">
        <f t="shared" si="12"/>
        <v>81.88371728569189</v>
      </c>
      <c r="D85" s="5">
        <v>97.00059658902715</v>
      </c>
      <c r="E85" s="5">
        <f t="shared" si="7"/>
        <v>84.41568419688946</v>
      </c>
      <c r="F85" s="3"/>
      <c r="G85" s="3"/>
      <c r="H85" s="3"/>
      <c r="I85" s="3"/>
      <c r="K85" s="5"/>
      <c r="N85" s="5"/>
      <c r="Q85" s="5">
        <f t="shared" si="8"/>
        <v>97.00059658902715</v>
      </c>
      <c r="R85" s="5">
        <v>97.00059658902715</v>
      </c>
      <c r="S85" s="5">
        <f t="shared" si="9"/>
        <v>97.00059658902715</v>
      </c>
      <c r="T85" s="5">
        <v>122.50677437786081</v>
      </c>
      <c r="U85" s="5">
        <v>122.50677437786081</v>
      </c>
      <c r="V85" s="13">
        <f t="shared" si="10"/>
        <v>12.692849092605034</v>
      </c>
      <c r="X85" s="13"/>
      <c r="Y85" s="13"/>
      <c r="Z85" s="24">
        <v>147.10000000000002</v>
      </c>
      <c r="AA85" s="13">
        <f t="shared" si="13"/>
        <v>10.570768184908225</v>
      </c>
      <c r="AB85" s="13"/>
      <c r="AC85" s="14">
        <v>10</v>
      </c>
      <c r="AD85" s="14">
        <f t="shared" si="11"/>
        <v>155.496</v>
      </c>
      <c r="AE85" s="14"/>
      <c r="AF85" s="25"/>
      <c r="AG85" s="13">
        <v>7.3125</v>
      </c>
      <c r="AH85" s="13">
        <v>7.3125</v>
      </c>
      <c r="AI85" s="13">
        <f t="shared" si="14"/>
        <v>7.3125</v>
      </c>
      <c r="AJ85" s="14">
        <f t="shared" si="15"/>
        <v>212.64410256410258</v>
      </c>
      <c r="AK85" s="12">
        <f t="shared" si="16"/>
        <v>0</v>
      </c>
    </row>
    <row r="86" spans="1:37" ht="12.75">
      <c r="A86" s="1">
        <v>1404</v>
      </c>
      <c r="B86" s="16">
        <f>(B85+B87)/2</f>
        <v>6.1865000000000006</v>
      </c>
      <c r="C86" s="5">
        <f t="shared" si="12"/>
        <v>78.18700678930898</v>
      </c>
      <c r="D86" s="5">
        <v>81.51216747388659</v>
      </c>
      <c r="E86" s="5">
        <f t="shared" si="7"/>
        <v>95.92065726182184</v>
      </c>
      <c r="F86" s="3"/>
      <c r="G86" s="3"/>
      <c r="H86" s="3"/>
      <c r="I86" s="3"/>
      <c r="K86" s="5"/>
      <c r="N86" s="5"/>
      <c r="Q86" s="5">
        <f t="shared" si="8"/>
        <v>81.51216747388659</v>
      </c>
      <c r="R86" s="5">
        <v>81.51216747388659</v>
      </c>
      <c r="S86" s="5">
        <f t="shared" si="9"/>
        <v>81.51216747388659</v>
      </c>
      <c r="T86" s="5">
        <v>102.945683438234</v>
      </c>
      <c r="U86" s="5">
        <v>102.945683438234</v>
      </c>
      <c r="V86" s="13">
        <f t="shared" si="10"/>
        <v>14.422751400653295</v>
      </c>
      <c r="X86" s="13"/>
      <c r="Y86" s="13"/>
      <c r="Z86" s="24">
        <v>143.3</v>
      </c>
      <c r="AA86" s="13">
        <f t="shared" si="13"/>
        <v>10.361200279134684</v>
      </c>
      <c r="AB86" s="13"/>
      <c r="AC86" s="14">
        <v>10</v>
      </c>
      <c r="AD86" s="14">
        <f t="shared" si="11"/>
        <v>148.47600000000003</v>
      </c>
      <c r="AE86" s="14"/>
      <c r="AF86" s="25"/>
      <c r="AG86" s="13">
        <v>7.5</v>
      </c>
      <c r="AH86" s="13">
        <v>7.5</v>
      </c>
      <c r="AI86" s="13">
        <f t="shared" si="14"/>
        <v>7.5</v>
      </c>
      <c r="AJ86" s="14">
        <f t="shared" si="15"/>
        <v>197.96800000000002</v>
      </c>
      <c r="AK86" s="12">
        <f t="shared" si="16"/>
        <v>0</v>
      </c>
    </row>
    <row r="87" spans="1:37" ht="12.75">
      <c r="A87" s="1">
        <v>1405</v>
      </c>
      <c r="B87" s="16">
        <v>5.894</v>
      </c>
      <c r="C87" s="5">
        <f t="shared" si="12"/>
        <v>74.49029629292608</v>
      </c>
      <c r="D87" s="5">
        <v>82.18814949941451</v>
      </c>
      <c r="E87" s="5">
        <f t="shared" si="7"/>
        <v>90.6338647927056</v>
      </c>
      <c r="F87" s="3"/>
      <c r="G87" s="3"/>
      <c r="H87" s="3"/>
      <c r="I87" s="3"/>
      <c r="K87" s="5"/>
      <c r="N87" s="5"/>
      <c r="Q87" s="5">
        <f t="shared" si="8"/>
        <v>82.18814949941451</v>
      </c>
      <c r="R87" s="5">
        <v>82.18814949941451</v>
      </c>
      <c r="S87" s="5">
        <f t="shared" si="9"/>
        <v>82.18814949941451</v>
      </c>
      <c r="T87" s="5">
        <v>103.79941403780646</v>
      </c>
      <c r="U87" s="5">
        <v>103.79941403780646</v>
      </c>
      <c r="V87" s="13">
        <f t="shared" si="10"/>
        <v>13.627822595268025</v>
      </c>
      <c r="X87" s="13"/>
      <c r="Y87" s="13"/>
      <c r="Z87" s="24">
        <v>144.7</v>
      </c>
      <c r="AA87" s="13">
        <f t="shared" si="13"/>
        <v>9.77581202487906</v>
      </c>
      <c r="AB87" s="13"/>
      <c r="AC87" s="14">
        <v>10</v>
      </c>
      <c r="AD87" s="14">
        <f t="shared" si="11"/>
        <v>141.456</v>
      </c>
      <c r="AE87" s="14"/>
      <c r="AF87" s="25"/>
      <c r="AG87" s="13">
        <v>7.5</v>
      </c>
      <c r="AH87" s="13">
        <v>7.5</v>
      </c>
      <c r="AI87" s="13">
        <f t="shared" si="14"/>
        <v>7.5</v>
      </c>
      <c r="AJ87" s="14">
        <f t="shared" si="15"/>
        <v>188.608</v>
      </c>
      <c r="AK87" s="12">
        <f t="shared" si="16"/>
        <v>0</v>
      </c>
    </row>
    <row r="88" spans="1:37" ht="12.75">
      <c r="A88" s="1">
        <v>1406</v>
      </c>
      <c r="B88" s="16">
        <v>6</v>
      </c>
      <c r="C88" s="5">
        <f t="shared" si="12"/>
        <v>75.82995890016228</v>
      </c>
      <c r="D88" s="5">
        <v>83.31782622038374</v>
      </c>
      <c r="E88" s="5">
        <f t="shared" si="7"/>
        <v>91.01288684558894</v>
      </c>
      <c r="F88" s="3">
        <v>6</v>
      </c>
      <c r="G88" s="5">
        <f aca="true" t="shared" si="17" ref="G88:G119">(F88/7.63160102)*100</f>
        <v>78.62046226310714</v>
      </c>
      <c r="H88" s="5">
        <f aca="true" t="shared" si="18" ref="H88:H119">G88/D88*100</f>
        <v>94.36211412327104</v>
      </c>
      <c r="I88" s="3"/>
      <c r="K88" s="5"/>
      <c r="L88" s="5">
        <v>5.6</v>
      </c>
      <c r="M88" s="5">
        <f aca="true" t="shared" si="19" ref="M88:M119">(L88/5.381499725)*100</f>
        <v>104.0602115797748</v>
      </c>
      <c r="N88" s="5">
        <f aca="true" t="shared" si="20" ref="N88:N119">M88/R88*100</f>
        <v>124.89549511832611</v>
      </c>
      <c r="Q88" s="5">
        <f t="shared" si="8"/>
        <v>83.31782622038374</v>
      </c>
      <c r="R88" s="5">
        <v>83.31782622038374</v>
      </c>
      <c r="S88" s="5">
        <f t="shared" si="9"/>
        <v>83.31782622038374</v>
      </c>
      <c r="T88" s="5">
        <v>105.22613774922903</v>
      </c>
      <c r="U88" s="5">
        <v>105.22613774922903</v>
      </c>
      <c r="V88" s="13">
        <f t="shared" si="10"/>
        <v>13.684812830741292</v>
      </c>
      <c r="X88" s="13"/>
      <c r="Y88" s="13"/>
      <c r="Z88" s="24">
        <v>145.3</v>
      </c>
      <c r="AA88" s="13">
        <f t="shared" si="13"/>
        <v>9.910529938059186</v>
      </c>
      <c r="AB88" s="13"/>
      <c r="AC88" s="14">
        <v>10</v>
      </c>
      <c r="AD88" s="14">
        <f t="shared" si="11"/>
        <v>144</v>
      </c>
      <c r="AE88" s="14">
        <f aca="true" t="shared" si="21" ref="AE88:AE119">(L88*240)/AC88</f>
        <v>134.4</v>
      </c>
      <c r="AF88" s="25"/>
      <c r="AG88" s="13">
        <v>7.5</v>
      </c>
      <c r="AH88" s="13">
        <v>7.5</v>
      </c>
      <c r="AI88" s="13">
        <f t="shared" si="14"/>
        <v>7.5</v>
      </c>
      <c r="AJ88" s="14">
        <f t="shared" si="15"/>
        <v>192</v>
      </c>
      <c r="AK88" s="12">
        <f t="shared" si="16"/>
        <v>179.2</v>
      </c>
    </row>
    <row r="89" spans="1:37" ht="12.75">
      <c r="A89" s="1">
        <v>1407</v>
      </c>
      <c r="B89" s="16">
        <v>6.167</v>
      </c>
      <c r="C89" s="5">
        <f t="shared" si="12"/>
        <v>77.94055942288345</v>
      </c>
      <c r="D89" s="5">
        <v>98.4022191223173</v>
      </c>
      <c r="E89" s="5">
        <f t="shared" si="7"/>
        <v>79.20609933196799</v>
      </c>
      <c r="F89" s="3">
        <v>6</v>
      </c>
      <c r="G89" s="5">
        <f t="shared" si="17"/>
        <v>78.62046226310714</v>
      </c>
      <c r="H89" s="5">
        <f t="shared" si="18"/>
        <v>79.89704192075104</v>
      </c>
      <c r="I89" s="3"/>
      <c r="K89" s="5"/>
      <c r="L89" s="5">
        <v>5.35</v>
      </c>
      <c r="M89" s="5">
        <f t="shared" si="19"/>
        <v>99.41466641996342</v>
      </c>
      <c r="N89" s="5">
        <f t="shared" si="20"/>
        <v>101.02888665182196</v>
      </c>
      <c r="Q89" s="5">
        <f t="shared" si="8"/>
        <v>98.4022191223173</v>
      </c>
      <c r="R89" s="5">
        <v>98.4022191223173</v>
      </c>
      <c r="S89" s="5">
        <f t="shared" si="9"/>
        <v>98.4022191223173</v>
      </c>
      <c r="T89" s="5">
        <v>124.27695169106019</v>
      </c>
      <c r="U89" s="5">
        <v>124.27695169106019</v>
      </c>
      <c r="V89" s="13">
        <f t="shared" si="10"/>
        <v>11.909529320282394</v>
      </c>
      <c r="X89" s="13"/>
      <c r="Y89" s="13"/>
      <c r="Z89" s="24">
        <v>161.3</v>
      </c>
      <c r="AA89" s="13">
        <f t="shared" si="13"/>
        <v>9.175945443273402</v>
      </c>
      <c r="AB89" s="13"/>
      <c r="AC89" s="14">
        <v>10</v>
      </c>
      <c r="AD89" s="14">
        <f t="shared" si="11"/>
        <v>148.00799999999998</v>
      </c>
      <c r="AE89" s="14">
        <f t="shared" si="21"/>
        <v>128.4</v>
      </c>
      <c r="AF89" s="25"/>
      <c r="AG89" s="13">
        <v>7.5</v>
      </c>
      <c r="AH89" s="13">
        <v>7.5</v>
      </c>
      <c r="AI89" s="13">
        <f t="shared" si="14"/>
        <v>7.5</v>
      </c>
      <c r="AJ89" s="14">
        <f t="shared" si="15"/>
        <v>197.344</v>
      </c>
      <c r="AK89" s="12">
        <f t="shared" si="16"/>
        <v>171.2</v>
      </c>
    </row>
    <row r="90" spans="1:37" ht="12.75">
      <c r="A90" s="1">
        <v>1408</v>
      </c>
      <c r="B90" s="16">
        <v>6.05</v>
      </c>
      <c r="C90" s="5">
        <f t="shared" si="12"/>
        <v>76.46187522433029</v>
      </c>
      <c r="D90" s="5">
        <v>105.44364653029588</v>
      </c>
      <c r="E90" s="5">
        <f t="shared" si="7"/>
        <v>72.51444514711599</v>
      </c>
      <c r="F90" s="3">
        <v>6</v>
      </c>
      <c r="G90" s="5">
        <f t="shared" si="17"/>
        <v>78.62046226310714</v>
      </c>
      <c r="H90" s="5">
        <f t="shared" si="18"/>
        <v>74.56159270868734</v>
      </c>
      <c r="I90" s="3"/>
      <c r="K90" s="5"/>
      <c r="L90" s="5">
        <v>5.554166666666666</v>
      </c>
      <c r="M90" s="5">
        <f t="shared" si="19"/>
        <v>103.20852830047605</v>
      </c>
      <c r="N90" s="5">
        <f t="shared" si="20"/>
        <v>97.88027225596979</v>
      </c>
      <c r="Q90" s="5">
        <f t="shared" si="8"/>
        <v>105.44364653029588</v>
      </c>
      <c r="R90" s="5">
        <v>105.44364653029588</v>
      </c>
      <c r="S90" s="5">
        <f t="shared" si="9"/>
        <v>105.44364653029588</v>
      </c>
      <c r="T90" s="5">
        <v>133.16991306553587</v>
      </c>
      <c r="U90" s="5">
        <v>133.16991306553587</v>
      </c>
      <c r="V90" s="13">
        <f t="shared" si="10"/>
        <v>10.90336372965445</v>
      </c>
      <c r="X90" s="13"/>
      <c r="Y90" s="13"/>
      <c r="Z90" s="24">
        <v>177.39999999999998</v>
      </c>
      <c r="AA90" s="13">
        <f t="shared" si="13"/>
        <v>8.184892897406991</v>
      </c>
      <c r="AB90" s="13"/>
      <c r="AC90" s="14">
        <v>10</v>
      </c>
      <c r="AD90" s="14">
        <f t="shared" si="11"/>
        <v>145.2</v>
      </c>
      <c r="AE90" s="14">
        <f t="shared" si="21"/>
        <v>133.3</v>
      </c>
      <c r="AF90" s="25"/>
      <c r="AG90" s="13">
        <v>7.5</v>
      </c>
      <c r="AH90" s="13">
        <v>7.5</v>
      </c>
      <c r="AI90" s="13">
        <f t="shared" si="14"/>
        <v>7.5</v>
      </c>
      <c r="AJ90" s="14">
        <f t="shared" si="15"/>
        <v>193.6</v>
      </c>
      <c r="AK90" s="12">
        <f t="shared" si="16"/>
        <v>177.73333333333332</v>
      </c>
    </row>
    <row r="91" spans="1:37" ht="12.75">
      <c r="A91" s="1">
        <v>1409</v>
      </c>
      <c r="B91" s="16">
        <v>5.5</v>
      </c>
      <c r="C91" s="5">
        <f t="shared" si="12"/>
        <v>69.51079565848208</v>
      </c>
      <c r="D91" s="5">
        <v>131.86107173971345</v>
      </c>
      <c r="E91" s="5">
        <f t="shared" si="7"/>
        <v>52.71517570833384</v>
      </c>
      <c r="F91" s="3">
        <v>5.5</v>
      </c>
      <c r="G91" s="5">
        <f t="shared" si="17"/>
        <v>72.06875707451489</v>
      </c>
      <c r="H91" s="5">
        <f t="shared" si="18"/>
        <v>54.655066975926516</v>
      </c>
      <c r="I91" s="3"/>
      <c r="K91" s="5"/>
      <c r="L91" s="5">
        <v>4.8374999999999995</v>
      </c>
      <c r="M91" s="5">
        <f t="shared" si="19"/>
        <v>89.89129884235011</v>
      </c>
      <c r="N91" s="5">
        <f t="shared" si="20"/>
        <v>68.1712181285699</v>
      </c>
      <c r="Q91" s="5">
        <f t="shared" si="8"/>
        <v>131.86107173971345</v>
      </c>
      <c r="R91" s="5">
        <v>131.86107173971345</v>
      </c>
      <c r="S91" s="5">
        <f t="shared" si="9"/>
        <v>131.86107173971345</v>
      </c>
      <c r="T91" s="5">
        <v>166.5337650785886</v>
      </c>
      <c r="U91" s="5">
        <v>166.5337650785886</v>
      </c>
      <c r="V91" s="13">
        <f t="shared" si="10"/>
        <v>7.9263205235111425</v>
      </c>
      <c r="X91" s="13"/>
      <c r="Y91" s="13"/>
      <c r="Z91" s="24">
        <v>171.8</v>
      </c>
      <c r="AA91" s="13">
        <f t="shared" si="13"/>
        <v>7.6833527357392315</v>
      </c>
      <c r="AB91" s="13"/>
      <c r="AC91" s="14">
        <v>10</v>
      </c>
      <c r="AD91" s="14">
        <f t="shared" si="11"/>
        <v>132</v>
      </c>
      <c r="AE91" s="14">
        <f t="shared" si="21"/>
        <v>116.09999999999998</v>
      </c>
      <c r="AF91" s="25"/>
      <c r="AG91" s="13">
        <v>7.5</v>
      </c>
      <c r="AH91" s="13">
        <v>7.5</v>
      </c>
      <c r="AI91" s="13">
        <f t="shared" si="14"/>
        <v>7.5</v>
      </c>
      <c r="AJ91" s="14">
        <f t="shared" si="15"/>
        <v>176</v>
      </c>
      <c r="AK91" s="12">
        <f t="shared" si="16"/>
        <v>154.79999999999998</v>
      </c>
    </row>
    <row r="92" spans="1:37" ht="12.75">
      <c r="A92" s="1">
        <v>1410</v>
      </c>
      <c r="B92" s="16">
        <v>5.5</v>
      </c>
      <c r="C92" s="5">
        <f t="shared" si="12"/>
        <v>69.51079565848208</v>
      </c>
      <c r="D92" s="5">
        <v>107.2792101063848</v>
      </c>
      <c r="E92" s="5">
        <f t="shared" si="7"/>
        <v>64.79428361706879</v>
      </c>
      <c r="F92" s="3">
        <v>5.5</v>
      </c>
      <c r="G92" s="5">
        <f t="shared" si="17"/>
        <v>72.06875707451489</v>
      </c>
      <c r="H92" s="5">
        <f t="shared" si="18"/>
        <v>67.17867982346904</v>
      </c>
      <c r="I92" s="3"/>
      <c r="K92" s="5">
        <v>4</v>
      </c>
      <c r="L92" s="5">
        <v>4.8374999999999995</v>
      </c>
      <c r="M92" s="5">
        <f t="shared" si="19"/>
        <v>89.89129884235011</v>
      </c>
      <c r="N92" s="5">
        <f t="shared" si="20"/>
        <v>83.79190968427923</v>
      </c>
      <c r="Q92" s="5">
        <f t="shared" si="8"/>
        <v>107.2792101063848</v>
      </c>
      <c r="R92" s="5">
        <v>107.2792101063848</v>
      </c>
      <c r="S92" s="5">
        <f t="shared" si="9"/>
        <v>107.2792101063848</v>
      </c>
      <c r="T92" s="5">
        <v>135.48813564126777</v>
      </c>
      <c r="U92" s="5">
        <v>135.48813564126777</v>
      </c>
      <c r="V92" s="13">
        <f t="shared" si="10"/>
        <v>9.742550473164432</v>
      </c>
      <c r="X92" s="13"/>
      <c r="Y92" s="13"/>
      <c r="Z92" s="24">
        <v>141.2</v>
      </c>
      <c r="AA92" s="13">
        <f t="shared" si="13"/>
        <v>9.34844192634561</v>
      </c>
      <c r="AB92" s="13"/>
      <c r="AC92" s="14">
        <v>10</v>
      </c>
      <c r="AD92" s="14">
        <f t="shared" si="11"/>
        <v>132</v>
      </c>
      <c r="AE92" s="14">
        <f t="shared" si="21"/>
        <v>116.09999999999998</v>
      </c>
      <c r="AF92" s="25"/>
      <c r="AG92" s="13">
        <v>7.5</v>
      </c>
      <c r="AH92" s="13">
        <v>7.5</v>
      </c>
      <c r="AI92" s="13">
        <f t="shared" si="14"/>
        <v>7.5</v>
      </c>
      <c r="AJ92" s="14">
        <f t="shared" si="15"/>
        <v>176</v>
      </c>
      <c r="AK92" s="12">
        <f t="shared" si="16"/>
        <v>154.79999999999998</v>
      </c>
    </row>
    <row r="93" spans="1:37" ht="12.75">
      <c r="A93" s="1">
        <v>1411</v>
      </c>
      <c r="B93" s="16">
        <v>5.865</v>
      </c>
      <c r="C93" s="5">
        <f t="shared" si="12"/>
        <v>74.12378482490863</v>
      </c>
      <c r="D93" s="5">
        <v>79.56920150304</v>
      </c>
      <c r="E93" s="5">
        <f t="shared" si="7"/>
        <v>93.15637636765359</v>
      </c>
      <c r="F93" s="3">
        <v>5.504</v>
      </c>
      <c r="G93" s="5">
        <f t="shared" si="17"/>
        <v>72.12117071602361</v>
      </c>
      <c r="H93" s="5">
        <f t="shared" si="18"/>
        <v>90.63955569953553</v>
      </c>
      <c r="I93" s="3"/>
      <c r="K93" s="5">
        <v>4</v>
      </c>
      <c r="L93" s="5">
        <v>4.8374999999999995</v>
      </c>
      <c r="M93" s="5">
        <f t="shared" si="19"/>
        <v>89.89129884235011</v>
      </c>
      <c r="N93" s="5">
        <f t="shared" si="20"/>
        <v>112.97247822565586</v>
      </c>
      <c r="Q93" s="5">
        <f t="shared" si="8"/>
        <v>79.56920150304</v>
      </c>
      <c r="R93" s="5">
        <v>79.56920150304</v>
      </c>
      <c r="S93" s="5">
        <f t="shared" si="9"/>
        <v>79.56920150304</v>
      </c>
      <c r="T93" s="5">
        <v>100.49181715096941</v>
      </c>
      <c r="U93" s="5">
        <v>100.49181715096941</v>
      </c>
      <c r="V93" s="13">
        <f t="shared" si="10"/>
        <v>14.007110627578312</v>
      </c>
      <c r="X93" s="13"/>
      <c r="Y93" s="13"/>
      <c r="Z93" s="24">
        <v>147.61904761904762</v>
      </c>
      <c r="AA93" s="13">
        <f t="shared" si="13"/>
        <v>9.535354838709678</v>
      </c>
      <c r="AB93" s="13"/>
      <c r="AC93" s="14">
        <v>10</v>
      </c>
      <c r="AD93" s="14">
        <f t="shared" si="11"/>
        <v>140.76000000000002</v>
      </c>
      <c r="AE93" s="14">
        <f t="shared" si="21"/>
        <v>116.09999999999998</v>
      </c>
      <c r="AF93" s="25"/>
      <c r="AG93" s="13">
        <v>7.5</v>
      </c>
      <c r="AH93" s="13">
        <v>7.142857142857142</v>
      </c>
      <c r="AI93" s="13">
        <f>AG93/1.05</f>
        <v>7.142857142857142</v>
      </c>
      <c r="AJ93" s="14">
        <f t="shared" si="15"/>
        <v>197.06400000000002</v>
      </c>
      <c r="AK93" s="12">
        <f t="shared" si="16"/>
        <v>162.54</v>
      </c>
    </row>
    <row r="94" spans="1:37" ht="12.75">
      <c r="A94" s="1">
        <v>1412</v>
      </c>
      <c r="B94" s="16">
        <v>5.7</v>
      </c>
      <c r="C94" s="5">
        <f t="shared" si="12"/>
        <v>72.03846095515416</v>
      </c>
      <c r="D94" s="5">
        <v>90.85335225190323</v>
      </c>
      <c r="E94" s="5">
        <f t="shared" si="7"/>
        <v>79.29092231557705</v>
      </c>
      <c r="F94" s="3">
        <v>5.5</v>
      </c>
      <c r="G94" s="5">
        <f t="shared" si="17"/>
        <v>72.06875707451489</v>
      </c>
      <c r="H94" s="5">
        <f t="shared" si="18"/>
        <v>79.32426849225607</v>
      </c>
      <c r="I94" s="3"/>
      <c r="K94" s="5">
        <v>4</v>
      </c>
      <c r="L94" s="5">
        <v>4.8374999999999995</v>
      </c>
      <c r="M94" s="5">
        <f t="shared" si="19"/>
        <v>89.89129884235011</v>
      </c>
      <c r="N94" s="5">
        <f t="shared" si="20"/>
        <v>98.94109200628536</v>
      </c>
      <c r="Q94" s="5">
        <f t="shared" si="8"/>
        <v>90.85335225190323</v>
      </c>
      <c r="R94" s="5">
        <v>90.85335225190323</v>
      </c>
      <c r="S94" s="5">
        <f t="shared" si="9"/>
        <v>90.85335225190323</v>
      </c>
      <c r="T94" s="5">
        <v>114.74312032278036</v>
      </c>
      <c r="U94" s="5">
        <v>114.74312032278036</v>
      </c>
      <c r="V94" s="13">
        <f t="shared" si="10"/>
        <v>11.922283411429994</v>
      </c>
      <c r="X94" s="13"/>
      <c r="Y94" s="13"/>
      <c r="Z94" s="24">
        <v>152.86158549587245</v>
      </c>
      <c r="AA94" s="13">
        <f t="shared" si="13"/>
        <v>8.949272608695653</v>
      </c>
      <c r="AB94" s="13"/>
      <c r="AC94" s="14">
        <v>10</v>
      </c>
      <c r="AD94" s="14">
        <f t="shared" si="11"/>
        <v>136.8</v>
      </c>
      <c r="AE94" s="14">
        <f t="shared" si="21"/>
        <v>116.09999999999998</v>
      </c>
      <c r="AF94" s="25"/>
      <c r="AG94" s="13">
        <v>7.5</v>
      </c>
      <c r="AH94" s="13">
        <v>6.923079053255092</v>
      </c>
      <c r="AI94" s="13">
        <f>AG94/1.083333</f>
        <v>6.923079053255092</v>
      </c>
      <c r="AJ94" s="14">
        <f t="shared" si="15"/>
        <v>197.59993920000002</v>
      </c>
      <c r="AK94" s="12">
        <f t="shared" si="16"/>
        <v>167.69994839999998</v>
      </c>
    </row>
    <row r="95" spans="1:37" ht="12.75">
      <c r="A95" s="1">
        <v>1413</v>
      </c>
      <c r="B95" s="16">
        <v>6</v>
      </c>
      <c r="C95" s="5">
        <f t="shared" si="12"/>
        <v>75.82995890016228</v>
      </c>
      <c r="D95" s="5">
        <v>100.43789925360282</v>
      </c>
      <c r="E95" s="5">
        <f aca="true" t="shared" si="22" ref="E95:E126">C95/D95*100</f>
        <v>75.49934781958531</v>
      </c>
      <c r="F95" s="3">
        <v>5.8</v>
      </c>
      <c r="G95" s="5">
        <f t="shared" si="17"/>
        <v>75.99978018767024</v>
      </c>
      <c r="H95" s="5">
        <f t="shared" si="18"/>
        <v>75.66842870316609</v>
      </c>
      <c r="I95" s="3"/>
      <c r="K95" s="3">
        <f>(K94+K96)/2</f>
        <v>4.043749999999999</v>
      </c>
      <c r="L95" s="5">
        <v>4.8374999999999995</v>
      </c>
      <c r="M95" s="5">
        <f t="shared" si="19"/>
        <v>89.89129884235011</v>
      </c>
      <c r="N95" s="5">
        <f t="shared" si="20"/>
        <v>89.4993817178286</v>
      </c>
      <c r="Q95" s="5">
        <f aca="true" t="shared" si="23" ref="Q95:Q126">(U95/126.294866924271)*100</f>
        <v>100.43789925360282</v>
      </c>
      <c r="R95" s="5">
        <v>100.43789925360282</v>
      </c>
      <c r="S95" s="5">
        <f aca="true" t="shared" si="24" ref="S95:S126">D95*1</f>
        <v>100.43789925360282</v>
      </c>
      <c r="T95" s="5">
        <v>126.84791120387106</v>
      </c>
      <c r="U95" s="5">
        <v>126.84791120387106</v>
      </c>
      <c r="V95" s="13">
        <f aca="true" t="shared" si="25" ref="V95:V126">(B95*240)/U95</f>
        <v>11.35217747248214</v>
      </c>
      <c r="X95" s="13"/>
      <c r="Y95" s="13"/>
      <c r="Z95" s="24">
        <v>158.9538950627369</v>
      </c>
      <c r="AA95" s="13">
        <f t="shared" si="13"/>
        <v>9.059230662020909</v>
      </c>
      <c r="AB95" s="13"/>
      <c r="AC95" s="14">
        <v>10</v>
      </c>
      <c r="AD95" s="14">
        <f t="shared" si="11"/>
        <v>144</v>
      </c>
      <c r="AE95" s="14">
        <f t="shared" si="21"/>
        <v>116.09999999999998</v>
      </c>
      <c r="AF95" s="25"/>
      <c r="AG95" s="13">
        <v>7.5</v>
      </c>
      <c r="AH95" s="13">
        <v>6.923079053255092</v>
      </c>
      <c r="AI95" s="13">
        <f>AG95/1.083333</f>
        <v>6.923079053255092</v>
      </c>
      <c r="AJ95" s="14">
        <f t="shared" si="15"/>
        <v>207.99993600000002</v>
      </c>
      <c r="AK95" s="12">
        <f t="shared" si="16"/>
        <v>167.69994839999998</v>
      </c>
    </row>
    <row r="96" spans="1:37" ht="12.75">
      <c r="A96" s="1">
        <v>1414</v>
      </c>
      <c r="B96" s="16">
        <v>5.9</v>
      </c>
      <c r="C96" s="5">
        <f t="shared" si="12"/>
        <v>74.56612625182623</v>
      </c>
      <c r="D96" s="5">
        <v>98.88681218505421</v>
      </c>
      <c r="E96" s="5">
        <f t="shared" si="22"/>
        <v>75.40553143960706</v>
      </c>
      <c r="F96" s="3">
        <v>5.902</v>
      </c>
      <c r="G96" s="5">
        <f t="shared" si="17"/>
        <v>77.33632804614307</v>
      </c>
      <c r="H96" s="5">
        <f t="shared" si="18"/>
        <v>78.20691792695054</v>
      </c>
      <c r="I96" s="3"/>
      <c r="K96" s="5">
        <v>4.0874999999999995</v>
      </c>
      <c r="L96" s="5">
        <v>4.675000000000001</v>
      </c>
      <c r="M96" s="5">
        <f t="shared" si="19"/>
        <v>86.87169448847274</v>
      </c>
      <c r="N96" s="5">
        <f t="shared" si="20"/>
        <v>87.84962581856043</v>
      </c>
      <c r="Q96" s="5">
        <f t="shared" si="23"/>
        <v>98.88681218505421</v>
      </c>
      <c r="R96" s="5">
        <v>98.88681218505421</v>
      </c>
      <c r="S96" s="5">
        <f t="shared" si="24"/>
        <v>98.88681218505421</v>
      </c>
      <c r="T96" s="5">
        <v>124.88896785476801</v>
      </c>
      <c r="U96" s="5">
        <v>124.88896785476801</v>
      </c>
      <c r="V96" s="13">
        <f t="shared" si="25"/>
        <v>11.338071122876526</v>
      </c>
      <c r="X96" s="13"/>
      <c r="Y96" s="13"/>
      <c r="Z96" s="24">
        <v>146.22222222222223</v>
      </c>
      <c r="AA96" s="13">
        <f t="shared" si="13"/>
        <v>9.683890577507599</v>
      </c>
      <c r="AB96" s="13"/>
      <c r="AC96" s="14">
        <v>10</v>
      </c>
      <c r="AD96" s="14">
        <f aca="true" t="shared" si="26" ref="AD96:AD127">(B96*240)/AC96</f>
        <v>141.6</v>
      </c>
      <c r="AE96" s="14">
        <f t="shared" si="21"/>
        <v>112.20000000000002</v>
      </c>
      <c r="AF96" s="25"/>
      <c r="AG96" s="13">
        <v>7.5</v>
      </c>
      <c r="AH96" s="13">
        <v>6.666666666666667</v>
      </c>
      <c r="AI96" s="13">
        <f>AG96/1.125</f>
        <v>6.666666666666667</v>
      </c>
      <c r="AJ96" s="14">
        <f t="shared" si="15"/>
        <v>212.39999999999998</v>
      </c>
      <c r="AK96" s="12">
        <f t="shared" si="16"/>
        <v>168.30000000000004</v>
      </c>
    </row>
    <row r="97" spans="1:37" ht="12.75">
      <c r="A97" s="1">
        <v>1415</v>
      </c>
      <c r="B97" s="16">
        <v>5.8</v>
      </c>
      <c r="C97" s="5">
        <f t="shared" si="12"/>
        <v>73.3022936034902</v>
      </c>
      <c r="D97" s="5">
        <v>106.79753754340959</v>
      </c>
      <c r="E97" s="5">
        <f t="shared" si="22"/>
        <v>68.6366889065165</v>
      </c>
      <c r="F97" s="3">
        <v>5.7</v>
      </c>
      <c r="G97" s="5">
        <f t="shared" si="17"/>
        <v>74.6894391499518</v>
      </c>
      <c r="H97" s="5">
        <f t="shared" si="18"/>
        <v>69.93554427188273</v>
      </c>
      <c r="I97" s="3"/>
      <c r="K97" s="5">
        <v>4.191666666666667</v>
      </c>
      <c r="L97" s="5">
        <v>4.8374999999999995</v>
      </c>
      <c r="M97" s="5">
        <f t="shared" si="19"/>
        <v>89.89129884235011</v>
      </c>
      <c r="N97" s="5">
        <f t="shared" si="20"/>
        <v>84.16982349037059</v>
      </c>
      <c r="Q97" s="5">
        <f t="shared" si="23"/>
        <v>106.79753754340959</v>
      </c>
      <c r="R97" s="5">
        <v>106.79753754340959</v>
      </c>
      <c r="S97" s="5">
        <f t="shared" si="24"/>
        <v>106.79753754340959</v>
      </c>
      <c r="T97" s="5">
        <v>134.87980791884752</v>
      </c>
      <c r="U97" s="5">
        <v>134.87980791884752</v>
      </c>
      <c r="V97" s="13">
        <f t="shared" si="25"/>
        <v>10.320299394535896</v>
      </c>
      <c r="X97" s="13"/>
      <c r="Y97" s="13"/>
      <c r="Z97" s="24">
        <v>173.75278587347847</v>
      </c>
      <c r="AA97" s="13">
        <f t="shared" si="13"/>
        <v>8.01138233843118</v>
      </c>
      <c r="AB97" s="13"/>
      <c r="AC97" s="14">
        <v>10</v>
      </c>
      <c r="AD97" s="14">
        <f t="shared" si="26"/>
        <v>139.2</v>
      </c>
      <c r="AE97" s="14">
        <f t="shared" si="21"/>
        <v>116.09999999999998</v>
      </c>
      <c r="AF97" s="25"/>
      <c r="AG97" s="13">
        <v>7.5</v>
      </c>
      <c r="AH97" s="13">
        <v>6.428938796502657</v>
      </c>
      <c r="AI97" s="13">
        <f>AG97/1.1666</f>
        <v>6.428938796502657</v>
      </c>
      <c r="AJ97" s="14">
        <f t="shared" si="15"/>
        <v>216.52096</v>
      </c>
      <c r="AK97" s="12">
        <f t="shared" si="16"/>
        <v>180.58967999999996</v>
      </c>
    </row>
    <row r="98" spans="1:37" ht="12.75">
      <c r="A98" s="1">
        <v>1416</v>
      </c>
      <c r="B98" s="16">
        <v>6</v>
      </c>
      <c r="C98" s="5">
        <f t="shared" si="12"/>
        <v>75.82995890016228</v>
      </c>
      <c r="D98" s="5">
        <v>118.9159525945346</v>
      </c>
      <c r="E98" s="5">
        <f t="shared" si="22"/>
        <v>63.76769242955839</v>
      </c>
      <c r="F98" s="3">
        <v>5.7</v>
      </c>
      <c r="G98" s="5">
        <f t="shared" si="17"/>
        <v>74.6894391499518</v>
      </c>
      <c r="H98" s="5">
        <f t="shared" si="18"/>
        <v>62.80859507943305</v>
      </c>
      <c r="I98" s="3"/>
      <c r="K98" s="5">
        <v>0</v>
      </c>
      <c r="L98" s="5">
        <v>5</v>
      </c>
      <c r="M98" s="5">
        <f t="shared" si="19"/>
        <v>92.91090319622751</v>
      </c>
      <c r="N98" s="5">
        <f t="shared" si="20"/>
        <v>78.13157206335805</v>
      </c>
      <c r="Q98" s="5">
        <f t="shared" si="23"/>
        <v>118.9159525945346</v>
      </c>
      <c r="R98" s="5">
        <v>118.9159525945346</v>
      </c>
      <c r="S98" s="5">
        <f t="shared" si="24"/>
        <v>118.9159525945346</v>
      </c>
      <c r="T98" s="5">
        <v>150.18474408099667</v>
      </c>
      <c r="U98" s="5">
        <v>150.18474408099667</v>
      </c>
      <c r="V98" s="13">
        <f t="shared" si="25"/>
        <v>9.58819092319649</v>
      </c>
      <c r="X98" s="13"/>
      <c r="Y98" s="13"/>
      <c r="Z98" s="24">
        <v>202.20264317180616</v>
      </c>
      <c r="AA98" s="13">
        <f t="shared" si="13"/>
        <v>7.121568627450981</v>
      </c>
      <c r="AB98" s="13"/>
      <c r="AC98" s="14">
        <v>10</v>
      </c>
      <c r="AD98" s="14">
        <f t="shared" si="26"/>
        <v>144</v>
      </c>
      <c r="AE98" s="14">
        <f t="shared" si="21"/>
        <v>120</v>
      </c>
      <c r="AF98" s="25"/>
      <c r="AG98" s="13">
        <v>7.5</v>
      </c>
      <c r="AH98" s="13">
        <v>6.607929515418502</v>
      </c>
      <c r="AI98" s="13">
        <f>AG98/1.135</f>
        <v>6.607929515418502</v>
      </c>
      <c r="AJ98" s="14">
        <f t="shared" si="15"/>
        <v>217.92000000000002</v>
      </c>
      <c r="AK98" s="12">
        <f t="shared" si="16"/>
        <v>181.6</v>
      </c>
    </row>
    <row r="99" spans="1:37" ht="12.75">
      <c r="A99" s="1">
        <v>1417</v>
      </c>
      <c r="B99" s="16">
        <v>6.05</v>
      </c>
      <c r="C99" s="5">
        <f t="shared" si="12"/>
        <v>76.46187522433029</v>
      </c>
      <c r="D99" s="5">
        <v>133.46114254133096</v>
      </c>
      <c r="E99" s="5">
        <f t="shared" si="22"/>
        <v>57.29148856990428</v>
      </c>
      <c r="F99" s="3">
        <v>5.8</v>
      </c>
      <c r="G99" s="5">
        <f t="shared" si="17"/>
        <v>75.99978018767024</v>
      </c>
      <c r="H99" s="5">
        <f t="shared" si="18"/>
        <v>56.94524918676927</v>
      </c>
      <c r="I99" s="3"/>
      <c r="K99" s="5">
        <v>0</v>
      </c>
      <c r="L99" s="5">
        <v>5.1625</v>
      </c>
      <c r="M99" s="5">
        <f t="shared" si="19"/>
        <v>95.9305075501049</v>
      </c>
      <c r="N99" s="5">
        <f t="shared" si="20"/>
        <v>71.87897969657845</v>
      </c>
      <c r="Q99" s="5">
        <f t="shared" si="23"/>
        <v>133.46114254133096</v>
      </c>
      <c r="R99" s="5">
        <v>133.46114254133096</v>
      </c>
      <c r="S99" s="5">
        <f t="shared" si="24"/>
        <v>133.46114254133096</v>
      </c>
      <c r="T99" s="5">
        <v>168.55457236818555</v>
      </c>
      <c r="U99" s="5">
        <v>168.55457236818555</v>
      </c>
      <c r="V99" s="13">
        <f t="shared" si="25"/>
        <v>8.614420716088881</v>
      </c>
      <c r="X99" s="13"/>
      <c r="Y99" s="13"/>
      <c r="Z99" s="24">
        <v>149.77777777777777</v>
      </c>
      <c r="AA99" s="13">
        <f t="shared" si="13"/>
        <v>9.694362017804155</v>
      </c>
      <c r="AB99" s="13"/>
      <c r="AC99" s="14">
        <v>10</v>
      </c>
      <c r="AD99" s="14">
        <f t="shared" si="26"/>
        <v>145.2</v>
      </c>
      <c r="AE99" s="14">
        <f t="shared" si="21"/>
        <v>123.9</v>
      </c>
      <c r="AF99" s="25"/>
      <c r="AG99" s="13">
        <v>7.5</v>
      </c>
      <c r="AH99" s="13">
        <v>6.666666666666667</v>
      </c>
      <c r="AI99" s="13">
        <f>AG99/1.125</f>
        <v>6.666666666666667</v>
      </c>
      <c r="AJ99" s="14">
        <f t="shared" si="15"/>
        <v>217.79999999999998</v>
      </c>
      <c r="AK99" s="12">
        <f t="shared" si="16"/>
        <v>185.85</v>
      </c>
    </row>
    <row r="100" spans="1:37" ht="12.75">
      <c r="A100" s="1">
        <v>1418</v>
      </c>
      <c r="B100" s="16">
        <v>5.775</v>
      </c>
      <c r="C100" s="5">
        <f t="shared" si="12"/>
        <v>72.9863354414062</v>
      </c>
      <c r="D100" s="5">
        <v>92.2390768217115</v>
      </c>
      <c r="E100" s="5">
        <f t="shared" si="22"/>
        <v>79.12734814386873</v>
      </c>
      <c r="F100" s="3">
        <v>5.05</v>
      </c>
      <c r="G100" s="5">
        <f t="shared" si="17"/>
        <v>66.17222240478185</v>
      </c>
      <c r="H100" s="5">
        <f t="shared" si="18"/>
        <v>71.73990101037745</v>
      </c>
      <c r="I100" s="3"/>
      <c r="K100" s="5">
        <v>0</v>
      </c>
      <c r="L100" s="5">
        <v>4.945833333333334</v>
      </c>
      <c r="M100" s="5">
        <f t="shared" si="19"/>
        <v>91.90436841160172</v>
      </c>
      <c r="N100" s="5">
        <f t="shared" si="20"/>
        <v>99.63712948823552</v>
      </c>
      <c r="Q100" s="5">
        <f t="shared" si="23"/>
        <v>92.2390768217115</v>
      </c>
      <c r="R100" s="5">
        <v>92.2390768217115</v>
      </c>
      <c r="S100" s="5">
        <f t="shared" si="24"/>
        <v>92.2390768217115</v>
      </c>
      <c r="T100" s="5">
        <v>116.49321932415666</v>
      </c>
      <c r="U100" s="5">
        <v>116.49321932415666</v>
      </c>
      <c r="V100" s="13">
        <f t="shared" si="25"/>
        <v>11.897688191990687</v>
      </c>
      <c r="X100" s="13"/>
      <c r="Y100" s="13"/>
      <c r="Z100" s="24">
        <v>156.23318385650225</v>
      </c>
      <c r="AA100" s="13">
        <f t="shared" si="13"/>
        <v>8.871354764638346</v>
      </c>
      <c r="AB100" s="13"/>
      <c r="AC100" s="14">
        <v>10</v>
      </c>
      <c r="AD100" s="14">
        <f t="shared" si="26"/>
        <v>138.6</v>
      </c>
      <c r="AE100" s="14">
        <f t="shared" si="21"/>
        <v>118.7</v>
      </c>
      <c r="AF100" s="25"/>
      <c r="AG100" s="13">
        <v>7.5</v>
      </c>
      <c r="AH100" s="13">
        <v>6.726457399103139</v>
      </c>
      <c r="AI100" s="13">
        <f>AG100/1.115</f>
        <v>6.726457399103139</v>
      </c>
      <c r="AJ100" s="14">
        <f t="shared" si="15"/>
        <v>206.052</v>
      </c>
      <c r="AK100" s="12">
        <f t="shared" si="16"/>
        <v>176.46733333333333</v>
      </c>
    </row>
    <row r="101" spans="1:37" ht="12.75">
      <c r="A101" s="1">
        <v>1419</v>
      </c>
      <c r="B101" s="16">
        <v>6.05</v>
      </c>
      <c r="C101" s="5">
        <f t="shared" si="12"/>
        <v>76.46187522433029</v>
      </c>
      <c r="D101" s="5">
        <v>94.17028482242577</v>
      </c>
      <c r="E101" s="5">
        <f t="shared" si="22"/>
        <v>81.19533180611302</v>
      </c>
      <c r="F101" s="3">
        <v>5.65</v>
      </c>
      <c r="G101" s="5">
        <f t="shared" si="17"/>
        <v>74.03426863109257</v>
      </c>
      <c r="H101" s="5">
        <f t="shared" si="18"/>
        <v>78.61744155356108</v>
      </c>
      <c r="I101" s="3"/>
      <c r="K101" s="5">
        <v>0</v>
      </c>
      <c r="L101" s="5">
        <v>4.8374999999999995</v>
      </c>
      <c r="M101" s="5">
        <f t="shared" si="19"/>
        <v>89.89129884235011</v>
      </c>
      <c r="N101" s="5">
        <f t="shared" si="20"/>
        <v>95.45611868102085</v>
      </c>
      <c r="Q101" s="5">
        <f t="shared" si="23"/>
        <v>94.17028482242577</v>
      </c>
      <c r="R101" s="5">
        <v>94.17028482242577</v>
      </c>
      <c r="S101" s="5">
        <f t="shared" si="24"/>
        <v>94.17028482242577</v>
      </c>
      <c r="T101" s="5">
        <v>118.93223589868961</v>
      </c>
      <c r="U101" s="5">
        <v>118.93223589868961</v>
      </c>
      <c r="V101" s="13">
        <f t="shared" si="25"/>
        <v>12.208632832202543</v>
      </c>
      <c r="X101" s="13"/>
      <c r="Y101" s="13"/>
      <c r="Z101" s="24">
        <v>156.86106346483706</v>
      </c>
      <c r="AA101" s="13">
        <f t="shared" si="13"/>
        <v>9.2565992345544</v>
      </c>
      <c r="AB101" s="13"/>
      <c r="AC101" s="14">
        <v>10</v>
      </c>
      <c r="AD101" s="14">
        <f t="shared" si="26"/>
        <v>145.2</v>
      </c>
      <c r="AE101" s="14">
        <f t="shared" si="21"/>
        <v>116.09999999999998</v>
      </c>
      <c r="AF101" s="25"/>
      <c r="AG101" s="13">
        <v>7.5</v>
      </c>
      <c r="AH101" s="13">
        <v>6.432246998284734</v>
      </c>
      <c r="AI101" s="13">
        <f>AG101/1.166</f>
        <v>6.432246998284734</v>
      </c>
      <c r="AJ101" s="14">
        <f t="shared" si="15"/>
        <v>225.73760000000001</v>
      </c>
      <c r="AK101" s="12">
        <f t="shared" si="16"/>
        <v>180.49679999999998</v>
      </c>
    </row>
    <row r="102" spans="1:37" ht="12.75">
      <c r="A102" s="1">
        <v>1420</v>
      </c>
      <c r="B102" s="16">
        <v>6.508</v>
      </c>
      <c r="C102" s="5">
        <f t="shared" si="12"/>
        <v>82.25022875370934</v>
      </c>
      <c r="D102" s="5">
        <v>98.11753355405068</v>
      </c>
      <c r="E102" s="5">
        <f t="shared" si="22"/>
        <v>83.82826776663683</v>
      </c>
      <c r="F102" s="3">
        <v>5.75</v>
      </c>
      <c r="G102" s="5">
        <f t="shared" si="17"/>
        <v>75.34460966881102</v>
      </c>
      <c r="H102" s="5">
        <f t="shared" si="18"/>
        <v>76.79015863898108</v>
      </c>
      <c r="I102" s="3"/>
      <c r="K102" s="5">
        <v>4.0874999999999995</v>
      </c>
      <c r="L102" s="5">
        <v>4.729166666666667</v>
      </c>
      <c r="M102" s="5">
        <f t="shared" si="19"/>
        <v>87.87822927309853</v>
      </c>
      <c r="N102" s="5">
        <f t="shared" si="20"/>
        <v>89.56424615452491</v>
      </c>
      <c r="Q102" s="5">
        <f t="shared" si="23"/>
        <v>98.11753355405068</v>
      </c>
      <c r="R102" s="5">
        <v>98.11753355405068</v>
      </c>
      <c r="S102" s="5">
        <f t="shared" si="24"/>
        <v>98.11753355405068</v>
      </c>
      <c r="T102" s="5">
        <v>123.91740843146526</v>
      </c>
      <c r="U102" s="5">
        <v>123.91740843146526</v>
      </c>
      <c r="V102" s="13">
        <f t="shared" si="25"/>
        <v>12.604524414855302</v>
      </c>
      <c r="X102" s="13"/>
      <c r="Y102" s="13"/>
      <c r="Z102" s="24">
        <v>155.48885077186966</v>
      </c>
      <c r="AA102" s="13">
        <f t="shared" si="13"/>
        <v>10.045221842250413</v>
      </c>
      <c r="AB102" s="13"/>
      <c r="AC102" s="14">
        <v>10</v>
      </c>
      <c r="AD102" s="14">
        <f t="shared" si="26"/>
        <v>156.192</v>
      </c>
      <c r="AE102" s="14">
        <f t="shared" si="21"/>
        <v>113.5</v>
      </c>
      <c r="AF102" s="25"/>
      <c r="AG102" s="13">
        <v>7.5</v>
      </c>
      <c r="AH102" s="13">
        <v>6.432246998284734</v>
      </c>
      <c r="AI102" s="13">
        <f>AG102/1.166</f>
        <v>6.432246998284734</v>
      </c>
      <c r="AJ102" s="14">
        <f t="shared" si="15"/>
        <v>242.82649600000002</v>
      </c>
      <c r="AK102" s="12">
        <f t="shared" si="16"/>
        <v>176.45466666666667</v>
      </c>
    </row>
    <row r="103" spans="1:37" ht="12.75">
      <c r="A103" s="1">
        <v>1421</v>
      </c>
      <c r="B103" s="16">
        <v>6</v>
      </c>
      <c r="C103" s="5">
        <f t="shared" si="12"/>
        <v>75.82995890016228</v>
      </c>
      <c r="D103" s="5">
        <v>107.53842089342866</v>
      </c>
      <c r="E103" s="5">
        <f t="shared" si="22"/>
        <v>70.51429458436098</v>
      </c>
      <c r="F103" s="3">
        <v>5.775</v>
      </c>
      <c r="G103" s="5">
        <f t="shared" si="17"/>
        <v>75.67219492824063</v>
      </c>
      <c r="H103" s="5">
        <f t="shared" si="18"/>
        <v>70.36758983399274</v>
      </c>
      <c r="I103" s="3"/>
      <c r="K103" s="5">
        <v>0</v>
      </c>
      <c r="L103" s="5">
        <v>5.1625</v>
      </c>
      <c r="M103" s="5">
        <f t="shared" si="19"/>
        <v>95.9305075501049</v>
      </c>
      <c r="N103" s="5">
        <f t="shared" si="20"/>
        <v>89.20579896293319</v>
      </c>
      <c r="Q103" s="5">
        <f t="shared" si="23"/>
        <v>107.53842089342866</v>
      </c>
      <c r="R103" s="5">
        <v>107.53842089342866</v>
      </c>
      <c r="S103" s="5">
        <f t="shared" si="24"/>
        <v>107.53842089342866</v>
      </c>
      <c r="T103" s="5">
        <v>135.81550555981818</v>
      </c>
      <c r="U103" s="5">
        <v>135.81550555981818</v>
      </c>
      <c r="V103" s="13">
        <f t="shared" si="25"/>
        <v>10.602618560115515</v>
      </c>
      <c r="X103" s="13"/>
      <c r="Y103" s="13"/>
      <c r="Z103" s="24">
        <v>162.92407108239098</v>
      </c>
      <c r="AA103" s="13">
        <f t="shared" si="13"/>
        <v>8.83847297967278</v>
      </c>
      <c r="AB103" s="13"/>
      <c r="AC103" s="14">
        <v>10</v>
      </c>
      <c r="AD103" s="14">
        <f t="shared" si="26"/>
        <v>144</v>
      </c>
      <c r="AE103" s="14">
        <f t="shared" si="21"/>
        <v>123.9</v>
      </c>
      <c r="AF103" s="25"/>
      <c r="AG103" s="13">
        <v>7.5</v>
      </c>
      <c r="AH103" s="13">
        <v>6.058158319870759</v>
      </c>
      <c r="AI103" s="13">
        <f>AG103/1.238</f>
        <v>6.058158319870759</v>
      </c>
      <c r="AJ103" s="14">
        <f t="shared" si="15"/>
        <v>237.69600000000003</v>
      </c>
      <c r="AK103" s="12">
        <f t="shared" si="16"/>
        <v>204.51760000000002</v>
      </c>
    </row>
    <row r="104" spans="1:37" ht="12.75">
      <c r="A104" s="1">
        <v>1422</v>
      </c>
      <c r="B104" s="16">
        <v>6</v>
      </c>
      <c r="C104" s="5">
        <f t="shared" si="12"/>
        <v>75.82995890016228</v>
      </c>
      <c r="D104" s="5">
        <v>112.40834563865884</v>
      </c>
      <c r="E104" s="5">
        <f t="shared" si="22"/>
        <v>67.45936742447998</v>
      </c>
      <c r="F104" s="3">
        <v>5.775</v>
      </c>
      <c r="G104" s="5">
        <f t="shared" si="17"/>
        <v>75.67219492824063</v>
      </c>
      <c r="H104" s="5">
        <f t="shared" si="18"/>
        <v>67.31901843969126</v>
      </c>
      <c r="I104" s="3"/>
      <c r="K104" s="5">
        <v>0</v>
      </c>
      <c r="L104" s="5">
        <v>4.620833333333333</v>
      </c>
      <c r="M104" s="5">
        <f t="shared" si="19"/>
        <v>85.86515970384691</v>
      </c>
      <c r="N104" s="5">
        <f t="shared" si="20"/>
        <v>76.38681916008615</v>
      </c>
      <c r="Q104" s="5">
        <f t="shared" si="23"/>
        <v>112.40834563865884</v>
      </c>
      <c r="R104" s="5">
        <v>112.40834563865884</v>
      </c>
      <c r="S104" s="5">
        <f t="shared" si="24"/>
        <v>112.40834563865884</v>
      </c>
      <c r="T104" s="5">
        <v>141.9659705361188</v>
      </c>
      <c r="U104" s="5">
        <v>141.9659705361188</v>
      </c>
      <c r="V104" s="13">
        <f t="shared" si="25"/>
        <v>10.143275846753975</v>
      </c>
      <c r="X104" s="13"/>
      <c r="Y104" s="13"/>
      <c r="Z104" s="24">
        <v>156.32</v>
      </c>
      <c r="AA104" s="13">
        <f t="shared" si="13"/>
        <v>9.211873080859775</v>
      </c>
      <c r="AB104" s="13"/>
      <c r="AC104" s="14">
        <v>10</v>
      </c>
      <c r="AD104" s="14">
        <f t="shared" si="26"/>
        <v>144</v>
      </c>
      <c r="AE104" s="14">
        <f t="shared" si="21"/>
        <v>110.89999999999998</v>
      </c>
      <c r="AF104" s="25"/>
      <c r="AG104" s="13">
        <v>7.5</v>
      </c>
      <c r="AH104" s="13">
        <v>6</v>
      </c>
      <c r="AI104" s="13">
        <f aca="true" t="shared" si="27" ref="AI104:AI109">AG104/1.25</f>
        <v>6</v>
      </c>
      <c r="AJ104" s="14">
        <f t="shared" si="15"/>
        <v>240</v>
      </c>
      <c r="AK104" s="12">
        <f t="shared" si="16"/>
        <v>184.8333333333333</v>
      </c>
    </row>
    <row r="105" spans="1:37" ht="12.75">
      <c r="A105" s="1">
        <v>1423</v>
      </c>
      <c r="B105" s="16">
        <v>5.9</v>
      </c>
      <c r="C105" s="5">
        <f t="shared" si="12"/>
        <v>74.56612625182623</v>
      </c>
      <c r="D105" s="5">
        <v>103.23408060285728</v>
      </c>
      <c r="E105" s="5">
        <f t="shared" si="22"/>
        <v>72.23014513848678</v>
      </c>
      <c r="F105" s="3">
        <v>5.2</v>
      </c>
      <c r="G105" s="5">
        <f t="shared" si="17"/>
        <v>68.13773396135953</v>
      </c>
      <c r="H105" s="5">
        <f t="shared" si="18"/>
        <v>66.00313923798691</v>
      </c>
      <c r="I105" s="3"/>
      <c r="K105" s="5">
        <v>0</v>
      </c>
      <c r="L105" s="5">
        <v>4.570833333333333</v>
      </c>
      <c r="M105" s="5">
        <f t="shared" si="19"/>
        <v>84.93605067188464</v>
      </c>
      <c r="N105" s="5">
        <f t="shared" si="20"/>
        <v>82.2752042502656</v>
      </c>
      <c r="Q105" s="5">
        <f t="shared" si="23"/>
        <v>103.23408060285728</v>
      </c>
      <c r="R105" s="5">
        <v>103.23408060285728</v>
      </c>
      <c r="S105" s="5">
        <f t="shared" si="24"/>
        <v>103.23408060285728</v>
      </c>
      <c r="T105" s="5">
        <v>130.37934471787327</v>
      </c>
      <c r="U105" s="5">
        <v>130.37934471787327</v>
      </c>
      <c r="V105" s="13">
        <f t="shared" si="25"/>
        <v>10.860616020613312</v>
      </c>
      <c r="X105" s="13"/>
      <c r="Y105" s="13"/>
      <c r="Z105" s="24">
        <v>170.8</v>
      </c>
      <c r="AA105" s="13">
        <f t="shared" si="13"/>
        <v>8.2903981264637</v>
      </c>
      <c r="AB105" s="13"/>
      <c r="AC105" s="14">
        <v>10</v>
      </c>
      <c r="AD105" s="14">
        <f t="shared" si="26"/>
        <v>141.6</v>
      </c>
      <c r="AE105" s="14">
        <f t="shared" si="21"/>
        <v>109.7</v>
      </c>
      <c r="AF105" s="25"/>
      <c r="AG105" s="13">
        <v>7.5</v>
      </c>
      <c r="AH105" s="13">
        <v>6</v>
      </c>
      <c r="AI105" s="13">
        <f t="shared" si="27"/>
        <v>6</v>
      </c>
      <c r="AJ105" s="14">
        <f t="shared" si="15"/>
        <v>236</v>
      </c>
      <c r="AK105" s="12">
        <f t="shared" si="16"/>
        <v>182.83333333333334</v>
      </c>
    </row>
    <row r="106" spans="1:37" ht="12.75">
      <c r="A106" s="1">
        <v>1424</v>
      </c>
      <c r="B106" s="16">
        <v>6</v>
      </c>
      <c r="C106" s="5">
        <f t="shared" si="12"/>
        <v>75.82995890016228</v>
      </c>
      <c r="D106" s="5">
        <v>118.63188630674195</v>
      </c>
      <c r="E106" s="5">
        <f t="shared" si="22"/>
        <v>63.920385371005274</v>
      </c>
      <c r="F106" s="3">
        <v>5.6</v>
      </c>
      <c r="G106" s="5">
        <f t="shared" si="17"/>
        <v>73.37909811223334</v>
      </c>
      <c r="H106" s="5">
        <f t="shared" si="18"/>
        <v>61.8544477346502</v>
      </c>
      <c r="I106" s="3"/>
      <c r="K106" s="5">
        <v>0</v>
      </c>
      <c r="L106" s="5">
        <v>4.945833333333334</v>
      </c>
      <c r="M106" s="5">
        <f t="shared" si="19"/>
        <v>91.90436841160172</v>
      </c>
      <c r="N106" s="5">
        <f t="shared" si="20"/>
        <v>77.47020743981774</v>
      </c>
      <c r="Q106" s="5">
        <f t="shared" si="23"/>
        <v>118.63188630674195</v>
      </c>
      <c r="R106" s="5">
        <v>118.63188630674195</v>
      </c>
      <c r="S106" s="5">
        <f t="shared" si="24"/>
        <v>118.63188630674195</v>
      </c>
      <c r="T106" s="5">
        <v>149.8259829408522</v>
      </c>
      <c r="U106" s="5">
        <v>149.8259829408522</v>
      </c>
      <c r="V106" s="13">
        <f t="shared" si="25"/>
        <v>9.611150027084943</v>
      </c>
      <c r="X106" s="13"/>
      <c r="Y106" s="13"/>
      <c r="Z106" s="24">
        <v>176.23999999999998</v>
      </c>
      <c r="AA106" s="13">
        <f t="shared" si="13"/>
        <v>8.170676350431231</v>
      </c>
      <c r="AB106" s="13"/>
      <c r="AC106" s="14">
        <v>10</v>
      </c>
      <c r="AD106" s="14">
        <f t="shared" si="26"/>
        <v>144</v>
      </c>
      <c r="AE106" s="14">
        <f t="shared" si="21"/>
        <v>118.7</v>
      </c>
      <c r="AF106" s="25"/>
      <c r="AG106" s="13">
        <v>7.5</v>
      </c>
      <c r="AH106" s="13">
        <v>6</v>
      </c>
      <c r="AI106" s="13">
        <f t="shared" si="27"/>
        <v>6</v>
      </c>
      <c r="AJ106" s="14">
        <f t="shared" si="15"/>
        <v>240</v>
      </c>
      <c r="AK106" s="12">
        <f t="shared" si="16"/>
        <v>197.83333333333334</v>
      </c>
    </row>
    <row r="107" spans="1:37" ht="12.75">
      <c r="A107" s="1">
        <v>1425</v>
      </c>
      <c r="B107" s="16">
        <v>6.084</v>
      </c>
      <c r="C107" s="5">
        <f t="shared" si="12"/>
        <v>76.89157832476454</v>
      </c>
      <c r="D107" s="5">
        <v>119.09875438362081</v>
      </c>
      <c r="E107" s="5">
        <f t="shared" si="22"/>
        <v>64.56119438251584</v>
      </c>
      <c r="F107" s="3">
        <v>5.3</v>
      </c>
      <c r="G107" s="5">
        <f t="shared" si="17"/>
        <v>69.44807499907797</v>
      </c>
      <c r="H107" s="5">
        <f t="shared" si="18"/>
        <v>58.311336133192086</v>
      </c>
      <c r="I107" s="3"/>
      <c r="K107" s="5">
        <v>0</v>
      </c>
      <c r="L107" s="5">
        <v>5.054166666666666</v>
      </c>
      <c r="M107" s="5">
        <f t="shared" si="19"/>
        <v>93.91743798085331</v>
      </c>
      <c r="N107" s="5">
        <f t="shared" si="20"/>
        <v>78.85677601492145</v>
      </c>
      <c r="Q107" s="5">
        <f t="shared" si="23"/>
        <v>119.09875438362081</v>
      </c>
      <c r="R107" s="5">
        <v>119.09875438362081</v>
      </c>
      <c r="S107" s="5">
        <f t="shared" si="24"/>
        <v>119.09875438362081</v>
      </c>
      <c r="T107" s="5">
        <v>150.41561335725828</v>
      </c>
      <c r="U107" s="5">
        <v>150.41561335725828</v>
      </c>
      <c r="V107" s="13">
        <f t="shared" si="25"/>
        <v>9.707502880913792</v>
      </c>
      <c r="X107" s="13"/>
      <c r="Y107" s="13"/>
      <c r="Z107" s="24">
        <v>174.16000000000003</v>
      </c>
      <c r="AA107" s="13">
        <f t="shared" si="13"/>
        <v>8.384014699127237</v>
      </c>
      <c r="AB107" s="13"/>
      <c r="AC107" s="14">
        <v>10</v>
      </c>
      <c r="AD107" s="14">
        <f t="shared" si="26"/>
        <v>146.016</v>
      </c>
      <c r="AE107" s="14">
        <f t="shared" si="21"/>
        <v>121.3</v>
      </c>
      <c r="AF107" s="25"/>
      <c r="AG107" s="13">
        <v>7.5</v>
      </c>
      <c r="AH107" s="13">
        <v>6</v>
      </c>
      <c r="AI107" s="13">
        <f t="shared" si="27"/>
        <v>6</v>
      </c>
      <c r="AJ107" s="14">
        <f t="shared" si="15"/>
        <v>243.35999999999999</v>
      </c>
      <c r="AK107" s="12">
        <f t="shared" si="16"/>
        <v>202.16666666666666</v>
      </c>
    </row>
    <row r="108" spans="1:37" ht="12.75">
      <c r="A108" s="1">
        <v>1426</v>
      </c>
      <c r="B108" s="16">
        <v>6</v>
      </c>
      <c r="C108" s="5">
        <f t="shared" si="12"/>
        <v>75.82995890016228</v>
      </c>
      <c r="D108" s="5">
        <v>107.32307747225262</v>
      </c>
      <c r="E108" s="5">
        <f t="shared" si="22"/>
        <v>70.65578129714683</v>
      </c>
      <c r="F108" s="3">
        <v>5.508</v>
      </c>
      <c r="G108" s="5">
        <f t="shared" si="17"/>
        <v>72.17358435753236</v>
      </c>
      <c r="H108" s="5">
        <f t="shared" si="18"/>
        <v>67.24889563122355</v>
      </c>
      <c r="I108" s="3"/>
      <c r="K108" s="5">
        <v>4.0874999999999995</v>
      </c>
      <c r="L108" s="5">
        <v>5.375</v>
      </c>
      <c r="M108" s="5">
        <f t="shared" si="19"/>
        <v>99.87922093594457</v>
      </c>
      <c r="N108" s="5">
        <f t="shared" si="20"/>
        <v>93.06406719632821</v>
      </c>
      <c r="Q108" s="5">
        <f t="shared" si="23"/>
        <v>107.32307747225262</v>
      </c>
      <c r="R108" s="5">
        <v>107.32307747225262</v>
      </c>
      <c r="S108" s="5">
        <f t="shared" si="24"/>
        <v>107.32307747225262</v>
      </c>
      <c r="T108" s="5">
        <v>135.54353787261374</v>
      </c>
      <c r="U108" s="5">
        <v>135.54353787261374</v>
      </c>
      <c r="V108" s="13">
        <f t="shared" si="25"/>
        <v>10.623892681282511</v>
      </c>
      <c r="X108" s="13"/>
      <c r="Y108" s="13"/>
      <c r="Z108" s="24">
        <v>181.28</v>
      </c>
      <c r="AA108" s="13">
        <f t="shared" si="13"/>
        <v>7.94351279788173</v>
      </c>
      <c r="AB108" s="13"/>
      <c r="AC108" s="14">
        <v>10</v>
      </c>
      <c r="AD108" s="14">
        <f t="shared" si="26"/>
        <v>144</v>
      </c>
      <c r="AE108" s="14">
        <f t="shared" si="21"/>
        <v>129</v>
      </c>
      <c r="AF108" s="25"/>
      <c r="AG108" s="13">
        <v>7.5</v>
      </c>
      <c r="AH108" s="13">
        <v>6</v>
      </c>
      <c r="AI108" s="13">
        <f t="shared" si="27"/>
        <v>6</v>
      </c>
      <c r="AJ108" s="14">
        <f t="shared" si="15"/>
        <v>240</v>
      </c>
      <c r="AK108" s="12">
        <f t="shared" si="16"/>
        <v>215</v>
      </c>
    </row>
    <row r="109" spans="1:37" ht="12.75">
      <c r="A109" s="1">
        <v>1427</v>
      </c>
      <c r="B109" s="16">
        <v>6</v>
      </c>
      <c r="C109" s="5">
        <f t="shared" si="12"/>
        <v>75.82995890016228</v>
      </c>
      <c r="D109" s="5">
        <v>116.31118078207298</v>
      </c>
      <c r="E109" s="5">
        <f t="shared" si="22"/>
        <v>65.1957605367634</v>
      </c>
      <c r="F109" s="3">
        <v>5.508</v>
      </c>
      <c r="G109" s="5">
        <f t="shared" si="17"/>
        <v>72.17358435753236</v>
      </c>
      <c r="H109" s="5">
        <f t="shared" si="18"/>
        <v>62.05214655395921</v>
      </c>
      <c r="I109" s="3"/>
      <c r="K109" s="5">
        <v>4.0874999999999995</v>
      </c>
      <c r="L109" s="5">
        <v>4.945833333333334</v>
      </c>
      <c r="M109" s="5">
        <f t="shared" si="19"/>
        <v>91.90436841160172</v>
      </c>
      <c r="N109" s="5">
        <f t="shared" si="20"/>
        <v>79.01593620977746</v>
      </c>
      <c r="Q109" s="5">
        <f t="shared" si="23"/>
        <v>116.31118078207298</v>
      </c>
      <c r="R109" s="5">
        <v>116.31118078207298</v>
      </c>
      <c r="S109" s="5">
        <f t="shared" si="24"/>
        <v>116.31118078207298</v>
      </c>
      <c r="T109" s="5">
        <v>146.89505098676736</v>
      </c>
      <c r="U109" s="5">
        <v>146.89505098676736</v>
      </c>
      <c r="V109" s="13">
        <f t="shared" si="25"/>
        <v>9.802917050825071</v>
      </c>
      <c r="X109" s="13"/>
      <c r="Y109" s="13"/>
      <c r="Z109" s="24">
        <v>188.08</v>
      </c>
      <c r="AA109" s="13">
        <f t="shared" si="13"/>
        <v>7.656316461080391</v>
      </c>
      <c r="AB109" s="13"/>
      <c r="AC109" s="14">
        <v>10</v>
      </c>
      <c r="AD109" s="14">
        <f t="shared" si="26"/>
        <v>144</v>
      </c>
      <c r="AE109" s="14">
        <f t="shared" si="21"/>
        <v>118.7</v>
      </c>
      <c r="AF109" s="25"/>
      <c r="AG109" s="13">
        <v>7.5</v>
      </c>
      <c r="AH109" s="13">
        <v>6</v>
      </c>
      <c r="AI109" s="13">
        <f t="shared" si="27"/>
        <v>6</v>
      </c>
      <c r="AJ109" s="14">
        <f t="shared" si="15"/>
        <v>240</v>
      </c>
      <c r="AK109" s="12">
        <f t="shared" si="16"/>
        <v>197.83333333333334</v>
      </c>
    </row>
    <row r="110" spans="1:37" ht="12.75">
      <c r="A110" s="1">
        <v>1428</v>
      </c>
      <c r="B110" s="16">
        <v>6</v>
      </c>
      <c r="C110" s="5">
        <f t="shared" si="12"/>
        <v>75.82995890016228</v>
      </c>
      <c r="D110" s="5">
        <v>112.3171039220106</v>
      </c>
      <c r="E110" s="5">
        <f t="shared" si="22"/>
        <v>67.51416859253794</v>
      </c>
      <c r="F110" s="3">
        <v>5.508</v>
      </c>
      <c r="G110" s="5">
        <f t="shared" si="17"/>
        <v>72.17358435753236</v>
      </c>
      <c r="H110" s="5">
        <f t="shared" si="18"/>
        <v>64.25876543936478</v>
      </c>
      <c r="I110" s="3"/>
      <c r="K110" s="3">
        <f>(K109+K111)/2</f>
        <v>4.0874999999999995</v>
      </c>
      <c r="L110" s="5">
        <v>5.1625</v>
      </c>
      <c r="M110" s="5">
        <f t="shared" si="19"/>
        <v>95.9305075501049</v>
      </c>
      <c r="N110" s="5">
        <f t="shared" si="20"/>
        <v>85.410417648158</v>
      </c>
      <c r="Q110" s="5">
        <f t="shared" si="23"/>
        <v>112.3171039220106</v>
      </c>
      <c r="R110" s="5">
        <v>112.3171039220106</v>
      </c>
      <c r="S110" s="5">
        <f t="shared" si="24"/>
        <v>112.3171039220106</v>
      </c>
      <c r="T110" s="5">
        <v>141.85073693149846</v>
      </c>
      <c r="U110" s="5">
        <v>141.85073693149846</v>
      </c>
      <c r="V110" s="13">
        <f t="shared" si="25"/>
        <v>10.15151581972672</v>
      </c>
      <c r="X110" s="13"/>
      <c r="Y110" s="13"/>
      <c r="Z110" s="24">
        <v>176.4750004411875</v>
      </c>
      <c r="AA110" s="13">
        <f t="shared" si="13"/>
        <v>8.159795984700382</v>
      </c>
      <c r="AB110" s="13"/>
      <c r="AC110" s="14">
        <v>10</v>
      </c>
      <c r="AD110" s="14">
        <f t="shared" si="26"/>
        <v>144</v>
      </c>
      <c r="AE110" s="14">
        <f t="shared" si="21"/>
        <v>123.9</v>
      </c>
      <c r="AF110" s="25"/>
      <c r="AG110" s="13">
        <v>7.5</v>
      </c>
      <c r="AH110" s="13">
        <v>5.6250000140625</v>
      </c>
      <c r="AI110" s="13">
        <f aca="true" t="shared" si="28" ref="AI110:AI116">AG110/1.33333333</f>
        <v>5.6250000140625</v>
      </c>
      <c r="AJ110" s="14">
        <f t="shared" si="15"/>
        <v>255.99999936000003</v>
      </c>
      <c r="AK110" s="12">
        <f t="shared" si="16"/>
        <v>220.266666116</v>
      </c>
    </row>
    <row r="111" spans="1:37" ht="12.75">
      <c r="A111" s="1">
        <v>1429</v>
      </c>
      <c r="B111" s="16">
        <v>6.233</v>
      </c>
      <c r="C111" s="5">
        <f t="shared" si="12"/>
        <v>78.77468897078523</v>
      </c>
      <c r="D111" s="5">
        <v>127.0638674540546</v>
      </c>
      <c r="E111" s="5">
        <f t="shared" si="22"/>
        <v>61.99613670603061</v>
      </c>
      <c r="F111" s="3">
        <v>5.208</v>
      </c>
      <c r="G111" s="5">
        <f t="shared" si="17"/>
        <v>68.24256124437701</v>
      </c>
      <c r="H111" s="5">
        <f t="shared" si="18"/>
        <v>53.70729115344537</v>
      </c>
      <c r="I111" s="3"/>
      <c r="K111" s="5">
        <v>4.0874999999999995</v>
      </c>
      <c r="L111" s="5">
        <v>5.054166666666666</v>
      </c>
      <c r="M111" s="5">
        <f t="shared" si="19"/>
        <v>93.91743798085331</v>
      </c>
      <c r="N111" s="5">
        <f t="shared" si="20"/>
        <v>73.91356792662808</v>
      </c>
      <c r="Q111" s="5">
        <f t="shared" si="23"/>
        <v>127.0638674540546</v>
      </c>
      <c r="R111" s="5">
        <v>127.0638674540546</v>
      </c>
      <c r="S111" s="5">
        <f t="shared" si="24"/>
        <v>127.0638674540546</v>
      </c>
      <c r="T111" s="5">
        <v>160.47514230993036</v>
      </c>
      <c r="U111" s="5">
        <v>160.47514230993036</v>
      </c>
      <c r="V111" s="13">
        <f t="shared" si="25"/>
        <v>9.32181756293997</v>
      </c>
      <c r="X111" s="13"/>
      <c r="Y111" s="13"/>
      <c r="Z111" s="24">
        <v>172.950000432375</v>
      </c>
      <c r="AA111" s="13">
        <f t="shared" si="13"/>
        <v>8.649436231628794</v>
      </c>
      <c r="AB111" s="13"/>
      <c r="AC111" s="14">
        <v>10</v>
      </c>
      <c r="AD111" s="14">
        <f t="shared" si="26"/>
        <v>149.59199999999998</v>
      </c>
      <c r="AE111" s="14">
        <f t="shared" si="21"/>
        <v>121.3</v>
      </c>
      <c r="AF111" s="25"/>
      <c r="AG111" s="13">
        <v>7.5</v>
      </c>
      <c r="AH111" s="13">
        <v>5.6250000140625</v>
      </c>
      <c r="AI111" s="13">
        <f t="shared" si="28"/>
        <v>5.6250000140625</v>
      </c>
      <c r="AJ111" s="14">
        <f t="shared" si="15"/>
        <v>265.94133266848</v>
      </c>
      <c r="AK111" s="12">
        <f t="shared" si="16"/>
        <v>215.64444390533336</v>
      </c>
    </row>
    <row r="112" spans="1:37" ht="12.75">
      <c r="A112" s="1">
        <v>1430</v>
      </c>
      <c r="B112" s="16">
        <v>6</v>
      </c>
      <c r="C112" s="5">
        <f t="shared" si="12"/>
        <v>75.82995890016228</v>
      </c>
      <c r="D112" s="5">
        <v>125.84946637166223</v>
      </c>
      <c r="E112" s="5">
        <f t="shared" si="22"/>
        <v>60.25449379039804</v>
      </c>
      <c r="F112" s="3">
        <v>5.717</v>
      </c>
      <c r="G112" s="5">
        <f t="shared" si="17"/>
        <v>74.91219712636392</v>
      </c>
      <c r="H112" s="5">
        <f t="shared" si="18"/>
        <v>59.52524018268864</v>
      </c>
      <c r="I112" s="3"/>
      <c r="K112" s="5">
        <v>4.516666666666667</v>
      </c>
      <c r="L112" s="5">
        <v>5.591666666666667</v>
      </c>
      <c r="M112" s="5">
        <f t="shared" si="19"/>
        <v>103.90536007444777</v>
      </c>
      <c r="N112" s="5">
        <f t="shared" si="20"/>
        <v>82.56321069140769</v>
      </c>
      <c r="Q112" s="5">
        <f t="shared" si="23"/>
        <v>125.84946637166223</v>
      </c>
      <c r="R112" s="5">
        <v>125.84946637166223</v>
      </c>
      <c r="S112" s="5">
        <f t="shared" si="24"/>
        <v>125.84946637166223</v>
      </c>
      <c r="T112" s="5">
        <v>158.941416078996</v>
      </c>
      <c r="U112" s="5">
        <v>158.941416078996</v>
      </c>
      <c r="V112" s="13">
        <f t="shared" si="25"/>
        <v>9.059941930329227</v>
      </c>
      <c r="X112" s="13">
        <f aca="true" t="shared" si="29" ref="X112:X143">(Z112/155.016)*100</f>
        <v>114.5688189890076</v>
      </c>
      <c r="Y112" s="13">
        <v>114.5688189890076</v>
      </c>
      <c r="Z112" s="24">
        <v>177.600000444</v>
      </c>
      <c r="AA112" s="13">
        <f t="shared" si="13"/>
        <v>8.108108087837838</v>
      </c>
      <c r="AB112" s="13"/>
      <c r="AC112" s="14">
        <v>10</v>
      </c>
      <c r="AD112" s="14">
        <f t="shared" si="26"/>
        <v>144</v>
      </c>
      <c r="AE112" s="14">
        <f t="shared" si="21"/>
        <v>134.2</v>
      </c>
      <c r="AF112" s="25"/>
      <c r="AG112" s="13">
        <v>7.5</v>
      </c>
      <c r="AH112" s="13">
        <v>5.6250000140625</v>
      </c>
      <c r="AI112" s="13">
        <f t="shared" si="28"/>
        <v>5.6250000140625</v>
      </c>
      <c r="AJ112" s="14">
        <f t="shared" si="15"/>
        <v>255.99999936000003</v>
      </c>
      <c r="AK112" s="12">
        <f t="shared" si="16"/>
        <v>238.57777718133335</v>
      </c>
    </row>
    <row r="113" spans="1:37" ht="12.75">
      <c r="A113" s="1">
        <v>1431</v>
      </c>
      <c r="B113" s="16">
        <v>6.9</v>
      </c>
      <c r="C113" s="5">
        <f t="shared" si="12"/>
        <v>87.20445273518662</v>
      </c>
      <c r="D113" s="5">
        <v>123.35904314635103</v>
      </c>
      <c r="E113" s="5">
        <f t="shared" si="22"/>
        <v>70.69157680781358</v>
      </c>
      <c r="F113" s="3">
        <v>5.821</v>
      </c>
      <c r="G113" s="5">
        <f t="shared" si="17"/>
        <v>76.27495180559112</v>
      </c>
      <c r="H113" s="5">
        <f t="shared" si="18"/>
        <v>61.83166621607128</v>
      </c>
      <c r="I113" s="3"/>
      <c r="K113" s="5">
        <v>4.516666666666667</v>
      </c>
      <c r="L113" s="5">
        <v>5.375</v>
      </c>
      <c r="M113" s="5">
        <f t="shared" si="19"/>
        <v>99.87922093594457</v>
      </c>
      <c r="N113" s="5">
        <f t="shared" si="20"/>
        <v>80.96627404725375</v>
      </c>
      <c r="Q113" s="5">
        <f t="shared" si="23"/>
        <v>123.35904314635103</v>
      </c>
      <c r="R113" s="5">
        <v>123.35904314635103</v>
      </c>
      <c r="S113" s="5">
        <f t="shared" si="24"/>
        <v>123.35904314635103</v>
      </c>
      <c r="T113" s="5">
        <v>155.79613938073808</v>
      </c>
      <c r="U113" s="5">
        <v>155.79613938073808</v>
      </c>
      <c r="V113" s="13">
        <f t="shared" si="25"/>
        <v>10.629274939560796</v>
      </c>
      <c r="X113" s="13">
        <f t="shared" si="29"/>
        <v>108.90811298321623</v>
      </c>
      <c r="Y113" s="13">
        <v>108.90811298321623</v>
      </c>
      <c r="Z113" s="24">
        <v>168.82500042206246</v>
      </c>
      <c r="AA113" s="13">
        <f t="shared" si="13"/>
        <v>9.80897376490449</v>
      </c>
      <c r="AB113" s="13"/>
      <c r="AC113" s="14">
        <v>10</v>
      </c>
      <c r="AD113" s="14">
        <f t="shared" si="26"/>
        <v>165.6</v>
      </c>
      <c r="AE113" s="14">
        <f t="shared" si="21"/>
        <v>129</v>
      </c>
      <c r="AF113" s="25"/>
      <c r="AG113" s="13">
        <v>7.625</v>
      </c>
      <c r="AH113" s="13">
        <v>5.718750014296875</v>
      </c>
      <c r="AI113" s="13">
        <f t="shared" si="28"/>
        <v>5.718750014296875</v>
      </c>
      <c r="AJ113" s="14">
        <f t="shared" si="15"/>
        <v>289.57376976786884</v>
      </c>
      <c r="AK113" s="12">
        <f t="shared" si="16"/>
        <v>225.57376992786885</v>
      </c>
    </row>
    <row r="114" spans="1:37" ht="12.75">
      <c r="A114" s="1">
        <v>1432</v>
      </c>
      <c r="B114" s="16">
        <v>6.794</v>
      </c>
      <c r="C114" s="5">
        <f t="shared" si="12"/>
        <v>85.86479012795041</v>
      </c>
      <c r="D114" s="5">
        <v>116.85062354218059</v>
      </c>
      <c r="E114" s="5">
        <f t="shared" si="22"/>
        <v>73.4825262587966</v>
      </c>
      <c r="F114" s="3">
        <v>6.058</v>
      </c>
      <c r="G114" s="5">
        <f t="shared" si="17"/>
        <v>79.38046006498385</v>
      </c>
      <c r="H114" s="5">
        <f t="shared" si="18"/>
        <v>67.93327896648253</v>
      </c>
      <c r="I114" s="3"/>
      <c r="K114" s="5">
        <v>4.516666666666667</v>
      </c>
      <c r="L114" s="5">
        <v>5.6</v>
      </c>
      <c r="M114" s="5">
        <f t="shared" si="19"/>
        <v>104.0602115797748</v>
      </c>
      <c r="N114" s="5">
        <f t="shared" si="20"/>
        <v>89.05404902885373</v>
      </c>
      <c r="Q114" s="5">
        <f t="shared" si="23"/>
        <v>116.85062354218059</v>
      </c>
      <c r="R114" s="5">
        <v>116.85062354218059</v>
      </c>
      <c r="S114" s="5">
        <f t="shared" si="24"/>
        <v>116.85062354218059</v>
      </c>
      <c r="T114" s="5">
        <v>147.57633950277787</v>
      </c>
      <c r="U114" s="5">
        <v>147.57633950277787</v>
      </c>
      <c r="V114" s="13">
        <f t="shared" si="25"/>
        <v>11.048925630583943</v>
      </c>
      <c r="X114" s="13">
        <f t="shared" si="29"/>
        <v>116.11704627264284</v>
      </c>
      <c r="Y114" s="13">
        <v>116.11704627264284</v>
      </c>
      <c r="Z114" s="24">
        <v>180.00000045</v>
      </c>
      <c r="AA114" s="13">
        <f aca="true" t="shared" si="30" ref="AA114:AA145">(B114*240)/Z114</f>
        <v>9.05866664402</v>
      </c>
      <c r="AB114" s="13"/>
      <c r="AC114" s="14">
        <v>10</v>
      </c>
      <c r="AD114" s="14">
        <f t="shared" si="26"/>
        <v>163.05599999999998</v>
      </c>
      <c r="AE114" s="14">
        <f t="shared" si="21"/>
        <v>134.4</v>
      </c>
      <c r="AF114" s="25"/>
      <c r="AG114" s="13">
        <v>8.25</v>
      </c>
      <c r="AH114" s="13">
        <v>6.18750001546875</v>
      </c>
      <c r="AI114" s="13">
        <f t="shared" si="28"/>
        <v>6.18750001546875</v>
      </c>
      <c r="AJ114" s="14">
        <f aca="true" t="shared" si="31" ref="AJ114:AJ145">(B114*240)/AI114</f>
        <v>263.52484782603636</v>
      </c>
      <c r="AK114" s="12">
        <f aca="true" t="shared" si="32" ref="AK114:AK145">(L114*240)/AI114</f>
        <v>217.21212066909092</v>
      </c>
    </row>
    <row r="115" spans="1:37" ht="12.75">
      <c r="A115" s="1">
        <v>1433</v>
      </c>
      <c r="B115" s="16">
        <v>7.282</v>
      </c>
      <c r="C115" s="5">
        <f t="shared" si="12"/>
        <v>92.03229345183028</v>
      </c>
      <c r="D115" s="5">
        <v>139.21042832223202</v>
      </c>
      <c r="E115" s="5">
        <f t="shared" si="22"/>
        <v>66.11020062290308</v>
      </c>
      <c r="F115" s="3">
        <v>6.208</v>
      </c>
      <c r="G115" s="5">
        <f t="shared" si="17"/>
        <v>81.34597162156153</v>
      </c>
      <c r="H115" s="5">
        <f t="shared" si="18"/>
        <v>58.43382036959836</v>
      </c>
      <c r="I115" s="3"/>
      <c r="K115" s="5">
        <v>4.516666666666667</v>
      </c>
      <c r="L115" s="5">
        <v>5.6</v>
      </c>
      <c r="M115" s="5">
        <f t="shared" si="19"/>
        <v>104.0602115797748</v>
      </c>
      <c r="N115" s="5">
        <f t="shared" si="20"/>
        <v>74.75029912192024</v>
      </c>
      <c r="Q115" s="5">
        <f t="shared" si="23"/>
        <v>139.21042832223202</v>
      </c>
      <c r="R115" s="5">
        <v>139.21042832223202</v>
      </c>
      <c r="S115" s="5">
        <f t="shared" si="24"/>
        <v>139.21042832223202</v>
      </c>
      <c r="T115" s="5">
        <v>175.8156251942706</v>
      </c>
      <c r="U115" s="5">
        <v>175.8156251942706</v>
      </c>
      <c r="V115" s="13">
        <f t="shared" si="25"/>
        <v>9.94041341927869</v>
      </c>
      <c r="X115" s="13">
        <f t="shared" si="29"/>
        <v>130.9703517750184</v>
      </c>
      <c r="Y115" s="13">
        <v>130.9703517750184</v>
      </c>
      <c r="Z115" s="24">
        <v>203.02500050756248</v>
      </c>
      <c r="AA115" s="13">
        <f t="shared" si="30"/>
        <v>8.608200938952347</v>
      </c>
      <c r="AB115" s="13"/>
      <c r="AC115" s="14">
        <v>10</v>
      </c>
      <c r="AD115" s="14">
        <f t="shared" si="26"/>
        <v>174.768</v>
      </c>
      <c r="AE115" s="14">
        <f t="shared" si="21"/>
        <v>134.4</v>
      </c>
      <c r="AF115" s="25"/>
      <c r="AG115" s="13">
        <v>9.5</v>
      </c>
      <c r="AH115" s="13">
        <v>7.1250000178125</v>
      </c>
      <c r="AI115" s="13">
        <f t="shared" si="28"/>
        <v>7.1250000178125</v>
      </c>
      <c r="AJ115" s="14">
        <f t="shared" si="31"/>
        <v>245.28842043941054</v>
      </c>
      <c r="AK115" s="12">
        <f t="shared" si="32"/>
        <v>188.63157847578947</v>
      </c>
    </row>
    <row r="116" spans="1:37" ht="12.75">
      <c r="A116" s="1">
        <v>1434</v>
      </c>
      <c r="B116" s="16">
        <v>7.198</v>
      </c>
      <c r="C116" s="5">
        <f t="shared" si="12"/>
        <v>90.97067402722801</v>
      </c>
      <c r="D116" s="5">
        <v>130.0921381930851</v>
      </c>
      <c r="E116" s="5">
        <f t="shared" si="22"/>
        <v>69.92787980178147</v>
      </c>
      <c r="F116" s="3">
        <v>6.479</v>
      </c>
      <c r="G116" s="5">
        <f t="shared" si="17"/>
        <v>84.89699583377853</v>
      </c>
      <c r="H116" s="5">
        <f t="shared" si="18"/>
        <v>65.25912865524039</v>
      </c>
      <c r="I116" s="3"/>
      <c r="K116" s="5">
        <v>4.191666666666667</v>
      </c>
      <c r="L116" s="5">
        <v>5.266666666666667</v>
      </c>
      <c r="M116" s="5">
        <f t="shared" si="19"/>
        <v>97.86615136669297</v>
      </c>
      <c r="N116" s="5">
        <f t="shared" si="20"/>
        <v>75.2283364129493</v>
      </c>
      <c r="Q116" s="5">
        <f t="shared" si="23"/>
        <v>130.0921381930851</v>
      </c>
      <c r="R116" s="5">
        <v>130.0921381930851</v>
      </c>
      <c r="S116" s="5">
        <f t="shared" si="24"/>
        <v>130.0921381930851</v>
      </c>
      <c r="T116" s="5">
        <v>164.2996928098956</v>
      </c>
      <c r="U116" s="5">
        <v>164.2996928098956</v>
      </c>
      <c r="V116" s="13">
        <f t="shared" si="25"/>
        <v>10.514444491377365</v>
      </c>
      <c r="X116" s="13">
        <f t="shared" si="29"/>
        <v>109.84173183025037</v>
      </c>
      <c r="Y116" s="13">
        <v>109.84173183025037</v>
      </c>
      <c r="Z116" s="24">
        <v>170.2722590139809</v>
      </c>
      <c r="AA116" s="13">
        <f t="shared" si="30"/>
        <v>10.145633880726015</v>
      </c>
      <c r="AB116" s="13"/>
      <c r="AC116" s="14">
        <v>10</v>
      </c>
      <c r="AD116" s="14">
        <f t="shared" si="26"/>
        <v>172.752</v>
      </c>
      <c r="AE116" s="14">
        <f t="shared" si="21"/>
        <v>126.4</v>
      </c>
      <c r="AF116" s="25"/>
      <c r="AG116" s="13">
        <v>10.25</v>
      </c>
      <c r="AH116" s="13">
        <v>7.687500019218749</v>
      </c>
      <c r="AI116" s="13">
        <f t="shared" si="28"/>
        <v>7.687500019218749</v>
      </c>
      <c r="AJ116" s="14">
        <f t="shared" si="31"/>
        <v>224.7180482186927</v>
      </c>
      <c r="AK116" s="12">
        <f t="shared" si="32"/>
        <v>164.4227638165854</v>
      </c>
    </row>
    <row r="117" spans="1:37" ht="12.75">
      <c r="A117" s="1">
        <v>1435</v>
      </c>
      <c r="B117" s="16">
        <f>B116+0.33333*(B119-B116)</f>
        <v>7.13200066</v>
      </c>
      <c r="C117" s="5">
        <f t="shared" si="12"/>
        <v>90.1365528206217</v>
      </c>
      <c r="D117" s="5">
        <v>108.0457238405166</v>
      </c>
      <c r="E117" s="5">
        <f t="shared" si="22"/>
        <v>83.42445181233627</v>
      </c>
      <c r="F117" s="3">
        <f>(F116+F118)/2</f>
        <v>6.377000000000001</v>
      </c>
      <c r="G117" s="5">
        <f t="shared" si="17"/>
        <v>83.56044797530572</v>
      </c>
      <c r="H117" s="5">
        <f t="shared" si="18"/>
        <v>77.3380426407685</v>
      </c>
      <c r="I117" s="3"/>
      <c r="K117" s="5">
        <f>(K116+K118)/2</f>
        <v>4.245833333333334</v>
      </c>
      <c r="L117" s="5">
        <f>(L116+L118)/2</f>
        <v>5.320833333333333</v>
      </c>
      <c r="M117" s="5">
        <f t="shared" si="19"/>
        <v>98.87268615131876</v>
      </c>
      <c r="N117" s="5">
        <f t="shared" si="20"/>
        <v>91.5100409686385</v>
      </c>
      <c r="Q117" s="5">
        <f t="shared" si="23"/>
        <v>108.0457238405166</v>
      </c>
      <c r="R117" s="5">
        <v>108.0457238405166</v>
      </c>
      <c r="S117" s="5">
        <f t="shared" si="24"/>
        <v>108.0457238405166</v>
      </c>
      <c r="T117" s="5">
        <v>136.4562031417458</v>
      </c>
      <c r="U117" s="5">
        <v>136.4562031417458</v>
      </c>
      <c r="V117" s="13">
        <f t="shared" si="25"/>
        <v>12.543806136991575</v>
      </c>
      <c r="X117" s="13">
        <f t="shared" si="29"/>
        <v>99.17875435639378</v>
      </c>
      <c r="Y117" s="13">
        <v>99.17875435639378</v>
      </c>
      <c r="Z117" s="24">
        <v>153.74293785310738</v>
      </c>
      <c r="AA117" s="13">
        <f t="shared" si="30"/>
        <v>11.133390465293521</v>
      </c>
      <c r="AB117" s="13"/>
      <c r="AC117" s="14">
        <v>10</v>
      </c>
      <c r="AD117" s="14">
        <f t="shared" si="26"/>
        <v>171.16801584</v>
      </c>
      <c r="AE117" s="14">
        <f t="shared" si="21"/>
        <v>127.7</v>
      </c>
      <c r="AF117" s="25"/>
      <c r="AG117" s="13">
        <v>9.5</v>
      </c>
      <c r="AH117" s="13">
        <v>5.296610169491526</v>
      </c>
      <c r="AI117" s="13">
        <f>AG107/1.416</f>
        <v>5.296610169491526</v>
      </c>
      <c r="AJ117" s="14">
        <f t="shared" si="31"/>
        <v>323.16521390592</v>
      </c>
      <c r="AK117" s="12">
        <f t="shared" si="32"/>
        <v>241.09759999999997</v>
      </c>
    </row>
    <row r="118" spans="1:37" ht="12.75">
      <c r="A118" s="1">
        <v>1436</v>
      </c>
      <c r="B118" s="16">
        <f>B116+0.6667*(B119-B116)</f>
        <v>7.0659934</v>
      </c>
      <c r="C118" s="5">
        <f t="shared" si="12"/>
        <v>89.30233151846964</v>
      </c>
      <c r="D118" s="5">
        <v>96.77711636967543</v>
      </c>
      <c r="E118" s="5">
        <f t="shared" si="22"/>
        <v>92.27628892903451</v>
      </c>
      <c r="F118" s="3">
        <v>6.275</v>
      </c>
      <c r="G118" s="5">
        <f t="shared" si="17"/>
        <v>82.2239001168329</v>
      </c>
      <c r="H118" s="5">
        <f t="shared" si="18"/>
        <v>84.9621307197755</v>
      </c>
      <c r="I118" s="3"/>
      <c r="K118" s="5">
        <v>4.3</v>
      </c>
      <c r="L118" s="5">
        <v>5.375</v>
      </c>
      <c r="M118" s="5">
        <f t="shared" si="19"/>
        <v>99.87922093594457</v>
      </c>
      <c r="N118" s="5">
        <f t="shared" si="20"/>
        <v>103.20541124042126</v>
      </c>
      <c r="Q118" s="5">
        <f t="shared" si="23"/>
        <v>96.77711636967543</v>
      </c>
      <c r="R118" s="5">
        <v>96.77711636967543</v>
      </c>
      <c r="S118" s="5">
        <f t="shared" si="24"/>
        <v>96.77711636967543</v>
      </c>
      <c r="T118" s="5">
        <v>122.22453033222847</v>
      </c>
      <c r="U118" s="5">
        <v>122.22453033222847</v>
      </c>
      <c r="V118" s="13">
        <f t="shared" si="25"/>
        <v>13.874779566674572</v>
      </c>
      <c r="X118" s="13">
        <f t="shared" si="29"/>
        <v>105.5804992172851</v>
      </c>
      <c r="Y118" s="13">
        <v>105.5804992172851</v>
      </c>
      <c r="Z118" s="24">
        <v>163.66666666666666</v>
      </c>
      <c r="AA118" s="13">
        <f t="shared" si="30"/>
        <v>10.36153818329939</v>
      </c>
      <c r="AB118" s="13"/>
      <c r="AC118" s="14">
        <v>10</v>
      </c>
      <c r="AD118" s="14">
        <f t="shared" si="26"/>
        <v>169.5838416</v>
      </c>
      <c r="AE118" s="14">
        <f t="shared" si="21"/>
        <v>129</v>
      </c>
      <c r="AF118" s="25"/>
      <c r="AG118" s="13">
        <v>9.5</v>
      </c>
      <c r="AH118" s="13">
        <v>6.333333333333333</v>
      </c>
      <c r="AI118" s="13">
        <f aca="true" t="shared" si="33" ref="AI118:AI149">AG118/1.5</f>
        <v>6.333333333333333</v>
      </c>
      <c r="AJ118" s="14">
        <f t="shared" si="31"/>
        <v>267.7639604210527</v>
      </c>
      <c r="AK118" s="12">
        <f t="shared" si="32"/>
        <v>203.6842105263158</v>
      </c>
    </row>
    <row r="119" spans="1:37" ht="12.75">
      <c r="A119" s="1">
        <v>1437</v>
      </c>
      <c r="B119" s="16">
        <v>7</v>
      </c>
      <c r="C119" s="5">
        <f t="shared" si="12"/>
        <v>88.46828538352266</v>
      </c>
      <c r="D119" s="5">
        <v>111.05684863677969</v>
      </c>
      <c r="E119" s="5">
        <f t="shared" si="22"/>
        <v>79.6603599593081</v>
      </c>
      <c r="F119" s="3">
        <v>6.675</v>
      </c>
      <c r="G119" s="5">
        <f t="shared" si="17"/>
        <v>87.4652642677067</v>
      </c>
      <c r="H119" s="5">
        <f t="shared" si="18"/>
        <v>78.75719988577097</v>
      </c>
      <c r="I119" s="3"/>
      <c r="K119" s="5">
        <v>4.620833333333333</v>
      </c>
      <c r="L119" s="5">
        <v>5.6</v>
      </c>
      <c r="M119" s="5">
        <f t="shared" si="19"/>
        <v>104.0602115797748</v>
      </c>
      <c r="N119" s="5">
        <f t="shared" si="20"/>
        <v>93.69994994195456</v>
      </c>
      <c r="Q119" s="5">
        <f t="shared" si="23"/>
        <v>111.05684863677969</v>
      </c>
      <c r="R119" s="5">
        <v>111.05684863677969</v>
      </c>
      <c r="S119" s="5">
        <f t="shared" si="24"/>
        <v>111.05684863677969</v>
      </c>
      <c r="T119" s="5">
        <v>140.25909919611</v>
      </c>
      <c r="U119" s="5">
        <v>140.25909919611</v>
      </c>
      <c r="V119" s="13">
        <f t="shared" si="25"/>
        <v>11.977832523015334</v>
      </c>
      <c r="X119" s="13">
        <f t="shared" si="29"/>
        <v>162.47785174863668</v>
      </c>
      <c r="Y119" s="13">
        <v>162.47785174863668</v>
      </c>
      <c r="Z119" s="24">
        <v>251.86666666666665</v>
      </c>
      <c r="AA119" s="13">
        <f t="shared" si="30"/>
        <v>6.670195870831128</v>
      </c>
      <c r="AB119" s="13"/>
      <c r="AC119" s="14">
        <v>10</v>
      </c>
      <c r="AD119" s="14">
        <f t="shared" si="26"/>
        <v>168</v>
      </c>
      <c r="AE119" s="14">
        <f t="shared" si="21"/>
        <v>134.4</v>
      </c>
      <c r="AF119" s="25"/>
      <c r="AG119" s="13">
        <v>9.5</v>
      </c>
      <c r="AH119" s="13">
        <v>6.333333333333333</v>
      </c>
      <c r="AI119" s="13">
        <f t="shared" si="33"/>
        <v>6.333333333333333</v>
      </c>
      <c r="AJ119" s="14">
        <f t="shared" si="31"/>
        <v>265.2631578947369</v>
      </c>
      <c r="AK119" s="12">
        <f t="shared" si="32"/>
        <v>212.21052631578948</v>
      </c>
    </row>
    <row r="120" spans="1:37" ht="12.75">
      <c r="A120" s="1">
        <v>1438</v>
      </c>
      <c r="B120" s="16">
        <v>7.842</v>
      </c>
      <c r="C120" s="5">
        <f t="shared" si="12"/>
        <v>99.10975628251208</v>
      </c>
      <c r="D120" s="5">
        <v>186.05189817928698</v>
      </c>
      <c r="E120" s="5">
        <f t="shared" si="22"/>
        <v>53.26995169219182</v>
      </c>
      <c r="F120" s="3">
        <v>6.904</v>
      </c>
      <c r="G120" s="5">
        <f aca="true" t="shared" si="34" ref="G120:G151">(F120/7.63160102)*100</f>
        <v>90.46594524408195</v>
      </c>
      <c r="H120" s="5">
        <f aca="true" t="shared" si="35" ref="H120:H151">G120/D120*100</f>
        <v>48.62403777085111</v>
      </c>
      <c r="I120" s="3"/>
      <c r="K120" s="5">
        <v>4.620833333333333</v>
      </c>
      <c r="L120" s="5">
        <v>5.491666666666667</v>
      </c>
      <c r="M120" s="5">
        <f aca="true" t="shared" si="36" ref="M120:M151">(L120/5.381499725)*100</f>
        <v>102.04714201052323</v>
      </c>
      <c r="N120" s="5">
        <f aca="true" t="shared" si="37" ref="N120:N151">M120/R120*100</f>
        <v>54.848750810479</v>
      </c>
      <c r="Q120" s="5">
        <f t="shared" si="23"/>
        <v>186.05189817928698</v>
      </c>
      <c r="R120" s="5">
        <v>186.05189817928698</v>
      </c>
      <c r="S120" s="5">
        <f t="shared" si="24"/>
        <v>186.05189817928698</v>
      </c>
      <c r="T120" s="5">
        <v>234.97399721561067</v>
      </c>
      <c r="U120" s="5">
        <v>234.97399721561067</v>
      </c>
      <c r="V120" s="13">
        <f t="shared" si="25"/>
        <v>8.009737342438854</v>
      </c>
      <c r="X120" s="13">
        <f t="shared" si="29"/>
        <v>131.21226196005574</v>
      </c>
      <c r="Y120" s="13">
        <v>131.21226196005574</v>
      </c>
      <c r="Z120" s="24">
        <v>203.39999999999998</v>
      </c>
      <c r="AA120" s="13">
        <f t="shared" si="30"/>
        <v>9.253097345132744</v>
      </c>
      <c r="AB120" s="13"/>
      <c r="AC120" s="14">
        <v>10</v>
      </c>
      <c r="AD120" s="14">
        <f t="shared" si="26"/>
        <v>188.208</v>
      </c>
      <c r="AE120" s="14">
        <f aca="true" t="shared" si="38" ref="AE120:AE156">(L120*240)/AC120</f>
        <v>131.8</v>
      </c>
      <c r="AF120" s="25"/>
      <c r="AG120" s="13">
        <v>9.5</v>
      </c>
      <c r="AH120" s="13">
        <v>6.333333333333333</v>
      </c>
      <c r="AI120" s="13">
        <f t="shared" si="33"/>
        <v>6.333333333333333</v>
      </c>
      <c r="AJ120" s="14">
        <f t="shared" si="31"/>
        <v>297.17052631578946</v>
      </c>
      <c r="AK120" s="12">
        <f t="shared" si="32"/>
        <v>208.10526315789474</v>
      </c>
    </row>
    <row r="121" spans="1:37" ht="12.75">
      <c r="A121" s="1">
        <v>1439</v>
      </c>
      <c r="B121" s="16">
        <v>7</v>
      </c>
      <c r="C121" s="5">
        <f t="shared" si="12"/>
        <v>88.46828538352266</v>
      </c>
      <c r="D121" s="5">
        <v>191.09002445686062</v>
      </c>
      <c r="E121" s="5">
        <f t="shared" si="22"/>
        <v>46.29665291789983</v>
      </c>
      <c r="F121" s="3">
        <v>6.908</v>
      </c>
      <c r="G121" s="5">
        <f t="shared" si="34"/>
        <v>90.5183588855907</v>
      </c>
      <c r="H121" s="5">
        <f t="shared" si="35"/>
        <v>47.369484170025636</v>
      </c>
      <c r="I121" s="3"/>
      <c r="K121" s="5">
        <v>4.620833333333333</v>
      </c>
      <c r="L121" s="5">
        <v>5.6</v>
      </c>
      <c r="M121" s="5">
        <f t="shared" si="36"/>
        <v>104.0602115797748</v>
      </c>
      <c r="N121" s="5">
        <f t="shared" si="37"/>
        <v>54.45611924303607</v>
      </c>
      <c r="Q121" s="5">
        <f t="shared" si="23"/>
        <v>191.09002445686062</v>
      </c>
      <c r="R121" s="5">
        <v>191.09002445686062</v>
      </c>
      <c r="S121" s="5">
        <f t="shared" si="24"/>
        <v>191.09002445686062</v>
      </c>
      <c r="T121" s="5">
        <v>241.33689209334904</v>
      </c>
      <c r="U121" s="5">
        <v>241.33689209334904</v>
      </c>
      <c r="V121" s="13">
        <f t="shared" si="25"/>
        <v>6.961223314959143</v>
      </c>
      <c r="X121" s="13">
        <f t="shared" si="29"/>
        <v>115.72998916240904</v>
      </c>
      <c r="Y121" s="13">
        <v>115.72998916240904</v>
      </c>
      <c r="Z121" s="24">
        <v>179.4</v>
      </c>
      <c r="AA121" s="13">
        <f t="shared" si="30"/>
        <v>9.364548494983277</v>
      </c>
      <c r="AB121" s="13"/>
      <c r="AC121" s="14">
        <v>10</v>
      </c>
      <c r="AD121" s="14">
        <f t="shared" si="26"/>
        <v>168</v>
      </c>
      <c r="AE121" s="14">
        <f t="shared" si="38"/>
        <v>134.4</v>
      </c>
      <c r="AF121" s="25"/>
      <c r="AG121" s="13">
        <v>9.5</v>
      </c>
      <c r="AH121" s="13">
        <v>6.333333333333333</v>
      </c>
      <c r="AI121" s="13">
        <f t="shared" si="33"/>
        <v>6.333333333333333</v>
      </c>
      <c r="AJ121" s="14">
        <f t="shared" si="31"/>
        <v>265.2631578947369</v>
      </c>
      <c r="AK121" s="12">
        <f t="shared" si="32"/>
        <v>212.21052631578948</v>
      </c>
    </row>
    <row r="122" spans="1:37" ht="12.75">
      <c r="A122" s="1">
        <v>1440</v>
      </c>
      <c r="B122" s="16">
        <v>7</v>
      </c>
      <c r="C122" s="5">
        <f t="shared" si="12"/>
        <v>88.46828538352266</v>
      </c>
      <c r="D122" s="5">
        <v>115.85358101732271</v>
      </c>
      <c r="E122" s="5">
        <f t="shared" si="22"/>
        <v>76.36215005757539</v>
      </c>
      <c r="F122">
        <v>7.058</v>
      </c>
      <c r="G122" s="5">
        <f t="shared" si="34"/>
        <v>92.48387044216837</v>
      </c>
      <c r="H122" s="5">
        <f t="shared" si="35"/>
        <v>79.82823632213834</v>
      </c>
      <c r="I122" s="3"/>
      <c r="K122" s="5">
        <v>4.620833333333333</v>
      </c>
      <c r="L122" s="5">
        <v>5.6</v>
      </c>
      <c r="M122" s="5">
        <f t="shared" si="36"/>
        <v>104.0602115797748</v>
      </c>
      <c r="N122" s="5">
        <f t="shared" si="37"/>
        <v>89.82045325315879</v>
      </c>
      <c r="Q122" s="5">
        <f t="shared" si="23"/>
        <v>115.85358101732271</v>
      </c>
      <c r="R122" s="5">
        <v>115.85358101732271</v>
      </c>
      <c r="S122" s="5">
        <f t="shared" si="24"/>
        <v>115.85358101732271</v>
      </c>
      <c r="T122" s="5">
        <v>146.3171259728302</v>
      </c>
      <c r="U122" s="5">
        <v>146.3171259728302</v>
      </c>
      <c r="V122" s="13">
        <f t="shared" si="25"/>
        <v>11.481909508747192</v>
      </c>
      <c r="X122" s="13">
        <f t="shared" si="29"/>
        <v>112.16046515628494</v>
      </c>
      <c r="Y122" s="13">
        <v>112.16046515628494</v>
      </c>
      <c r="Z122" s="24">
        <v>173.86666666666667</v>
      </c>
      <c r="AA122" s="13">
        <f t="shared" si="30"/>
        <v>9.662576687116564</v>
      </c>
      <c r="AB122" s="13"/>
      <c r="AC122" s="14">
        <v>10</v>
      </c>
      <c r="AD122" s="14">
        <f t="shared" si="26"/>
        <v>168</v>
      </c>
      <c r="AE122" s="14">
        <f t="shared" si="38"/>
        <v>134.4</v>
      </c>
      <c r="AF122" s="25"/>
      <c r="AG122" s="13">
        <v>9.5</v>
      </c>
      <c r="AH122" s="13">
        <v>6.333333333333333</v>
      </c>
      <c r="AI122" s="13">
        <f t="shared" si="33"/>
        <v>6.333333333333333</v>
      </c>
      <c r="AJ122" s="14">
        <f t="shared" si="31"/>
        <v>265.2631578947369</v>
      </c>
      <c r="AK122" s="12">
        <f t="shared" si="32"/>
        <v>212.21052631578948</v>
      </c>
    </row>
    <row r="123" spans="1:37" ht="12.75">
      <c r="A123" s="1">
        <v>1441</v>
      </c>
      <c r="B123" s="16">
        <f>B122+0.33333*(B125-B122)</f>
        <v>7.37932954</v>
      </c>
      <c r="C123" s="5">
        <f t="shared" si="12"/>
        <v>93.26237595482556</v>
      </c>
      <c r="D123" s="5">
        <v>123.55211755542739</v>
      </c>
      <c r="E123" s="5">
        <f t="shared" si="22"/>
        <v>75.48423920212183</v>
      </c>
      <c r="F123" s="3">
        <v>6.858</v>
      </c>
      <c r="G123" s="5">
        <f t="shared" si="34"/>
        <v>89.86318836673146</v>
      </c>
      <c r="H123" s="5">
        <f t="shared" si="35"/>
        <v>72.73302161447573</v>
      </c>
      <c r="I123" s="3"/>
      <c r="K123" s="5">
        <v>4.620833333333333</v>
      </c>
      <c r="L123" s="5">
        <v>5.6</v>
      </c>
      <c r="M123" s="5">
        <f t="shared" si="36"/>
        <v>104.0602115797748</v>
      </c>
      <c r="N123" s="5">
        <f t="shared" si="37"/>
        <v>84.22373783524331</v>
      </c>
      <c r="Q123" s="5">
        <f t="shared" si="23"/>
        <v>123.55211755542739</v>
      </c>
      <c r="R123" s="5">
        <v>123.55211755542739</v>
      </c>
      <c r="S123" s="5">
        <f t="shared" si="24"/>
        <v>123.55211755542739</v>
      </c>
      <c r="T123" s="5">
        <v>156.0399824487459</v>
      </c>
      <c r="U123" s="5">
        <v>156.0399824487459</v>
      </c>
      <c r="V123" s="13">
        <f t="shared" si="25"/>
        <v>11.349905721642395</v>
      </c>
      <c r="X123" s="13">
        <f t="shared" si="29"/>
        <v>110.09616211659872</v>
      </c>
      <c r="Y123" s="13">
        <v>110.09616211659872</v>
      </c>
      <c r="Z123" s="24">
        <v>170.66666666666666</v>
      </c>
      <c r="AA123" s="13">
        <f t="shared" si="30"/>
        <v>10.377182165625</v>
      </c>
      <c r="AB123" s="13"/>
      <c r="AC123" s="14">
        <v>10</v>
      </c>
      <c r="AD123" s="14">
        <f t="shared" si="26"/>
        <v>177.10390895999998</v>
      </c>
      <c r="AE123" s="14">
        <f t="shared" si="38"/>
        <v>134.4</v>
      </c>
      <c r="AF123" s="25"/>
      <c r="AG123" s="13">
        <v>9.75</v>
      </c>
      <c r="AH123" s="13">
        <v>6.5</v>
      </c>
      <c r="AI123" s="13">
        <f t="shared" si="33"/>
        <v>6.5</v>
      </c>
      <c r="AJ123" s="14">
        <f t="shared" si="31"/>
        <v>272.46755224615384</v>
      </c>
      <c r="AK123" s="12">
        <f t="shared" si="32"/>
        <v>206.76923076923077</v>
      </c>
    </row>
    <row r="124" spans="1:37" ht="12.75">
      <c r="A124" s="1">
        <v>1442</v>
      </c>
      <c r="B124" s="16">
        <f>B122+0.6667*(B125-B122)</f>
        <v>7.7587046</v>
      </c>
      <c r="C124" s="5">
        <f t="shared" si="12"/>
        <v>98.05704182275</v>
      </c>
      <c r="D124" s="5">
        <v>107.87455754508937</v>
      </c>
      <c r="E124" s="5">
        <f t="shared" si="22"/>
        <v>90.89913697376153</v>
      </c>
      <c r="F124" s="3">
        <v>6.938</v>
      </c>
      <c r="G124" s="5">
        <f t="shared" si="34"/>
        <v>90.91146119690623</v>
      </c>
      <c r="H124" s="5">
        <f t="shared" si="35"/>
        <v>84.27516484497013</v>
      </c>
      <c r="I124" s="3"/>
      <c r="K124" s="5">
        <v>4.620833333333333</v>
      </c>
      <c r="L124" s="5">
        <v>5.804166666666666</v>
      </c>
      <c r="M124" s="5">
        <f t="shared" si="36"/>
        <v>107.85407346028744</v>
      </c>
      <c r="N124" s="5">
        <f t="shared" si="37"/>
        <v>99.98101119924095</v>
      </c>
      <c r="Q124" s="5">
        <f t="shared" si="23"/>
        <v>107.87455754508937</v>
      </c>
      <c r="R124" s="5">
        <v>107.87455754508937</v>
      </c>
      <c r="S124" s="5">
        <f t="shared" si="24"/>
        <v>107.87455754508937</v>
      </c>
      <c r="T124" s="5">
        <v>136.24002889671675</v>
      </c>
      <c r="U124" s="5">
        <v>136.24002889671675</v>
      </c>
      <c r="V124" s="13">
        <f t="shared" si="25"/>
        <v>13.667709256078075</v>
      </c>
      <c r="X124" s="13">
        <f t="shared" si="29"/>
        <v>116.4180901756378</v>
      </c>
      <c r="Y124" s="13">
        <v>116.4180901756378</v>
      </c>
      <c r="Z124" s="24">
        <v>180.4666666666667</v>
      </c>
      <c r="AA124" s="13">
        <f t="shared" si="30"/>
        <v>10.318188607314369</v>
      </c>
      <c r="AB124" s="13"/>
      <c r="AC124" s="14">
        <v>10</v>
      </c>
      <c r="AD124" s="14">
        <f t="shared" si="26"/>
        <v>186.20891039999998</v>
      </c>
      <c r="AE124" s="14">
        <f t="shared" si="38"/>
        <v>139.3</v>
      </c>
      <c r="AF124" s="25"/>
      <c r="AG124" s="13">
        <v>10.5</v>
      </c>
      <c r="AH124" s="13">
        <v>7</v>
      </c>
      <c r="AI124" s="13">
        <f t="shared" si="33"/>
        <v>7</v>
      </c>
      <c r="AJ124" s="14">
        <f t="shared" si="31"/>
        <v>266.01272914285715</v>
      </c>
      <c r="AK124" s="12">
        <f t="shared" si="32"/>
        <v>199</v>
      </c>
    </row>
    <row r="125" spans="1:37" ht="12.75">
      <c r="A125" s="1">
        <v>1443</v>
      </c>
      <c r="B125" s="16">
        <v>8.138</v>
      </c>
      <c r="C125" s="5">
        <f t="shared" si="12"/>
        <v>102.85070092158676</v>
      </c>
      <c r="D125" s="5">
        <v>141.10914629662886</v>
      </c>
      <c r="E125" s="5">
        <f t="shared" si="22"/>
        <v>72.8873383624488</v>
      </c>
      <c r="F125" s="3">
        <v>7.058</v>
      </c>
      <c r="G125" s="5">
        <f t="shared" si="34"/>
        <v>92.48387044216837</v>
      </c>
      <c r="H125" s="5">
        <f t="shared" si="35"/>
        <v>65.5406632875206</v>
      </c>
      <c r="I125" s="3"/>
      <c r="K125" s="5">
        <v>4.620833333333333</v>
      </c>
      <c r="L125" s="5">
        <v>5.6</v>
      </c>
      <c r="M125" s="5">
        <f t="shared" si="36"/>
        <v>104.0602115797748</v>
      </c>
      <c r="N125" s="5">
        <f t="shared" si="37"/>
        <v>73.74448383453995</v>
      </c>
      <c r="Q125" s="5">
        <f t="shared" si="23"/>
        <v>141.10914629662886</v>
      </c>
      <c r="R125" s="5">
        <v>141.10914629662886</v>
      </c>
      <c r="S125" s="5">
        <f t="shared" si="24"/>
        <v>141.10914629662886</v>
      </c>
      <c r="T125" s="5">
        <v>178.2136085333023</v>
      </c>
      <c r="U125" s="5">
        <v>178.2136085333023</v>
      </c>
      <c r="V125" s="13">
        <f t="shared" si="25"/>
        <v>10.95943242535839</v>
      </c>
      <c r="X125" s="13">
        <f t="shared" si="29"/>
        <v>94.78591457225922</v>
      </c>
      <c r="Y125" s="13">
        <v>94.78591457225922</v>
      </c>
      <c r="Z125" s="24">
        <v>146.93333333333334</v>
      </c>
      <c r="AA125" s="13">
        <f t="shared" si="30"/>
        <v>13.29255898366606</v>
      </c>
      <c r="AB125" s="13"/>
      <c r="AC125" s="14">
        <v>10</v>
      </c>
      <c r="AD125" s="14">
        <f t="shared" si="26"/>
        <v>195.31199999999998</v>
      </c>
      <c r="AE125" s="14">
        <f t="shared" si="38"/>
        <v>134.4</v>
      </c>
      <c r="AF125" s="25"/>
      <c r="AG125" s="13">
        <v>11.25</v>
      </c>
      <c r="AH125" s="13">
        <v>7.5</v>
      </c>
      <c r="AI125" s="13">
        <f t="shared" si="33"/>
        <v>7.5</v>
      </c>
      <c r="AJ125" s="14">
        <f t="shared" si="31"/>
        <v>260.416</v>
      </c>
      <c r="AK125" s="12">
        <f t="shared" si="32"/>
        <v>179.2</v>
      </c>
    </row>
    <row r="126" spans="1:37" ht="12.75">
      <c r="A126" s="1">
        <v>1444</v>
      </c>
      <c r="B126" s="16">
        <v>8.158</v>
      </c>
      <c r="C126" s="5">
        <f t="shared" si="12"/>
        <v>103.10346745125396</v>
      </c>
      <c r="D126" s="5">
        <v>100.13605753917163</v>
      </c>
      <c r="E126" s="5">
        <f t="shared" si="22"/>
        <v>102.96337801288165</v>
      </c>
      <c r="F126" s="3">
        <v>6.975</v>
      </c>
      <c r="G126" s="5">
        <f t="shared" si="34"/>
        <v>91.39628738086205</v>
      </c>
      <c r="H126" s="5">
        <f t="shared" si="35"/>
        <v>91.2721048011195</v>
      </c>
      <c r="I126" s="3"/>
      <c r="K126" s="5">
        <v>4.620833333333333</v>
      </c>
      <c r="L126" s="5">
        <v>5.6</v>
      </c>
      <c r="M126" s="5">
        <f t="shared" si="36"/>
        <v>104.0602115797748</v>
      </c>
      <c r="N126" s="5">
        <f t="shared" si="37"/>
        <v>103.91882218757024</v>
      </c>
      <c r="Q126" s="5">
        <f t="shared" si="23"/>
        <v>100.13605753917163</v>
      </c>
      <c r="R126" s="5">
        <v>100.13605753917163</v>
      </c>
      <c r="S126" s="5">
        <f t="shared" si="24"/>
        <v>100.13605753917163</v>
      </c>
      <c r="T126" s="5">
        <v>126.46670061230824</v>
      </c>
      <c r="U126" s="5">
        <v>126.46670061230824</v>
      </c>
      <c r="V126" s="13">
        <f t="shared" si="25"/>
        <v>15.481703804404045</v>
      </c>
      <c r="X126" s="13">
        <f t="shared" si="29"/>
        <v>96.2481292253703</v>
      </c>
      <c r="Y126" s="13">
        <v>96.2481292253703</v>
      </c>
      <c r="Z126" s="24">
        <v>149.20000000000002</v>
      </c>
      <c r="AA126" s="13">
        <f t="shared" si="30"/>
        <v>13.122788203753348</v>
      </c>
      <c r="AB126" s="13"/>
      <c r="AC126" s="14">
        <v>10</v>
      </c>
      <c r="AD126" s="14">
        <f t="shared" si="26"/>
        <v>195.79199999999997</v>
      </c>
      <c r="AE126" s="14">
        <f t="shared" si="38"/>
        <v>134.4</v>
      </c>
      <c r="AF126" s="25"/>
      <c r="AG126" s="13">
        <v>11.25</v>
      </c>
      <c r="AH126" s="13">
        <v>7.5</v>
      </c>
      <c r="AI126" s="13">
        <f t="shared" si="33"/>
        <v>7.5</v>
      </c>
      <c r="AJ126" s="14">
        <f t="shared" si="31"/>
        <v>261.056</v>
      </c>
      <c r="AK126" s="12">
        <f t="shared" si="32"/>
        <v>179.2</v>
      </c>
    </row>
    <row r="127" spans="1:37" ht="12.75">
      <c r="A127" s="1">
        <v>1445</v>
      </c>
      <c r="B127" s="16">
        <v>8.608</v>
      </c>
      <c r="C127" s="5">
        <f t="shared" si="12"/>
        <v>108.79071436876615</v>
      </c>
      <c r="D127" s="5">
        <v>94.8495776160844</v>
      </c>
      <c r="E127" s="5">
        <f aca="true" t="shared" si="39" ref="E127:E158">C127/D127*100</f>
        <v>114.69815375363109</v>
      </c>
      <c r="F127" s="3">
        <v>7.133</v>
      </c>
      <c r="G127" s="5">
        <f t="shared" si="34"/>
        <v>93.46662622045721</v>
      </c>
      <c r="H127" s="5">
        <f t="shared" si="35"/>
        <v>98.54195302669153</v>
      </c>
      <c r="I127" s="3"/>
      <c r="K127" s="5">
        <v>4.620833333333333</v>
      </c>
      <c r="L127" s="5">
        <v>5.7</v>
      </c>
      <c r="M127" s="5">
        <f t="shared" si="36"/>
        <v>105.91842964369937</v>
      </c>
      <c r="N127" s="5">
        <f t="shared" si="37"/>
        <v>111.66990123289482</v>
      </c>
      <c r="Q127" s="5">
        <f aca="true" t="shared" si="40" ref="Q127:Q158">(U127/126.294866924271)*100</f>
        <v>94.8495776160844</v>
      </c>
      <c r="R127" s="5">
        <v>94.8495776160844</v>
      </c>
      <c r="S127" s="5">
        <f aca="true" t="shared" si="41" ref="S127:S158">D127*1</f>
        <v>94.8495776160844</v>
      </c>
      <c r="T127" s="5">
        <v>119.79014782846693</v>
      </c>
      <c r="U127" s="5">
        <v>119.79014782846693</v>
      </c>
      <c r="V127" s="13">
        <f aca="true" t="shared" si="42" ref="V127:V158">(B127*240)/U127</f>
        <v>17.24615953357272</v>
      </c>
      <c r="X127" s="13">
        <f t="shared" si="29"/>
        <v>109.83812423663795</v>
      </c>
      <c r="Y127" s="13">
        <v>109.83812423663795</v>
      </c>
      <c r="Z127" s="24">
        <v>170.26666666666668</v>
      </c>
      <c r="AA127" s="13">
        <f t="shared" si="30"/>
        <v>12.133437744714174</v>
      </c>
      <c r="AB127" s="13"/>
      <c r="AC127" s="14">
        <v>10</v>
      </c>
      <c r="AD127" s="14">
        <f t="shared" si="26"/>
        <v>206.592</v>
      </c>
      <c r="AE127" s="14">
        <f t="shared" si="38"/>
        <v>136.8</v>
      </c>
      <c r="AF127" s="25"/>
      <c r="AG127" s="13">
        <v>11.25</v>
      </c>
      <c r="AH127" s="13">
        <v>7.5</v>
      </c>
      <c r="AI127" s="13">
        <f t="shared" si="33"/>
        <v>7.5</v>
      </c>
      <c r="AJ127" s="14">
        <f t="shared" si="31"/>
        <v>275.456</v>
      </c>
      <c r="AK127" s="12">
        <f t="shared" si="32"/>
        <v>182.4</v>
      </c>
    </row>
    <row r="128" spans="1:37" ht="12.75">
      <c r="A128" s="1">
        <v>1446</v>
      </c>
      <c r="B128" s="16">
        <f>(B127+B129)/2</f>
        <v>8.004000000000001</v>
      </c>
      <c r="C128" s="5">
        <f t="shared" si="12"/>
        <v>101.1571651728165</v>
      </c>
      <c r="D128" s="5">
        <v>114.63235469015878</v>
      </c>
      <c r="E128" s="5">
        <f t="shared" si="39"/>
        <v>88.24486371778323</v>
      </c>
      <c r="F128" s="3">
        <v>7</v>
      </c>
      <c r="G128" s="5">
        <f t="shared" si="34"/>
        <v>91.72387264029167</v>
      </c>
      <c r="H128" s="5">
        <f t="shared" si="35"/>
        <v>80.01569267962198</v>
      </c>
      <c r="I128" s="3"/>
      <c r="K128" s="5">
        <v>4.620833333333333</v>
      </c>
      <c r="L128" s="5">
        <v>5.7</v>
      </c>
      <c r="M128" s="5">
        <f t="shared" si="36"/>
        <v>105.91842964369937</v>
      </c>
      <c r="N128" s="5">
        <f t="shared" si="37"/>
        <v>92.39837210880611</v>
      </c>
      <c r="Q128" s="5">
        <f t="shared" si="40"/>
        <v>114.63235469015878</v>
      </c>
      <c r="R128" s="5">
        <v>114.63235469015878</v>
      </c>
      <c r="S128" s="5">
        <f t="shared" si="41"/>
        <v>114.63235469015878</v>
      </c>
      <c r="T128" s="5">
        <v>144.77477980809437</v>
      </c>
      <c r="U128" s="5">
        <v>144.77477980809437</v>
      </c>
      <c r="V128" s="13">
        <f t="shared" si="42"/>
        <v>13.268609370681283</v>
      </c>
      <c r="X128" s="13">
        <f t="shared" si="29"/>
        <v>119.12748791522596</v>
      </c>
      <c r="Y128" s="13">
        <v>119.12748791522596</v>
      </c>
      <c r="Z128" s="24">
        <v>184.66666666666666</v>
      </c>
      <c r="AA128" s="13">
        <f t="shared" si="30"/>
        <v>10.40231046931408</v>
      </c>
      <c r="AB128" s="13"/>
      <c r="AC128" s="14">
        <v>10</v>
      </c>
      <c r="AD128" s="14">
        <f aca="true" t="shared" si="43" ref="AD128:AD158">(B128*240)/AC128</f>
        <v>192.09600000000003</v>
      </c>
      <c r="AE128" s="14">
        <f t="shared" si="38"/>
        <v>136.8</v>
      </c>
      <c r="AF128" s="25"/>
      <c r="AG128" s="13">
        <v>11.25</v>
      </c>
      <c r="AH128" s="13">
        <v>7.5</v>
      </c>
      <c r="AI128" s="13">
        <f t="shared" si="33"/>
        <v>7.5</v>
      </c>
      <c r="AJ128" s="14">
        <f t="shared" si="31"/>
        <v>256.12800000000004</v>
      </c>
      <c r="AK128" s="12">
        <f t="shared" si="32"/>
        <v>182.4</v>
      </c>
    </row>
    <row r="129" spans="1:37" ht="12.75">
      <c r="A129" s="1">
        <v>1447</v>
      </c>
      <c r="B129" s="16">
        <v>7.4</v>
      </c>
      <c r="C129" s="5">
        <f t="shared" si="12"/>
        <v>93.52361597686681</v>
      </c>
      <c r="D129" s="5">
        <v>126.8786204157298</v>
      </c>
      <c r="E129" s="5">
        <f t="shared" si="39"/>
        <v>73.71109149077112</v>
      </c>
      <c r="F129" s="3">
        <v>7.058</v>
      </c>
      <c r="G129" s="5">
        <f t="shared" si="34"/>
        <v>92.48387044216837</v>
      </c>
      <c r="H129" s="5">
        <f t="shared" si="35"/>
        <v>72.89161100517661</v>
      </c>
      <c r="I129" s="3"/>
      <c r="K129" s="5">
        <v>4.620833333333333</v>
      </c>
      <c r="L129" s="5">
        <v>5.7</v>
      </c>
      <c r="M129" s="5">
        <f t="shared" si="36"/>
        <v>105.91842964369937</v>
      </c>
      <c r="N129" s="5">
        <f t="shared" si="37"/>
        <v>83.48012399303177</v>
      </c>
      <c r="Q129" s="5">
        <f t="shared" si="40"/>
        <v>126.8786204157298</v>
      </c>
      <c r="R129" s="5">
        <v>126.8786204157298</v>
      </c>
      <c r="S129" s="5">
        <f t="shared" si="41"/>
        <v>126.8786204157298</v>
      </c>
      <c r="T129" s="5">
        <v>160.24118480939688</v>
      </c>
      <c r="U129" s="5">
        <v>160.24118480939688</v>
      </c>
      <c r="V129" s="13">
        <f t="shared" si="42"/>
        <v>11.083292988082372</v>
      </c>
      <c r="X129" s="13">
        <f t="shared" si="29"/>
        <v>98.57047014501728</v>
      </c>
      <c r="Y129" s="13">
        <v>98.57047014501728</v>
      </c>
      <c r="Z129" s="24">
        <v>152.79999999999998</v>
      </c>
      <c r="AA129" s="13">
        <f t="shared" si="30"/>
        <v>11.623036649214662</v>
      </c>
      <c r="AB129" s="13"/>
      <c r="AC129" s="14">
        <v>12</v>
      </c>
      <c r="AD129" s="14">
        <f t="shared" si="43"/>
        <v>148</v>
      </c>
      <c r="AE129" s="14">
        <f t="shared" si="38"/>
        <v>114</v>
      </c>
      <c r="AF129" s="25"/>
      <c r="AG129" s="13">
        <v>11.25</v>
      </c>
      <c r="AH129" s="13">
        <v>7.5</v>
      </c>
      <c r="AI129" s="13">
        <f t="shared" si="33"/>
        <v>7.5</v>
      </c>
      <c r="AJ129" s="14">
        <f t="shared" si="31"/>
        <v>236.8</v>
      </c>
      <c r="AK129" s="12">
        <f t="shared" si="32"/>
        <v>182.4</v>
      </c>
    </row>
    <row r="130" spans="1:37" ht="12.75">
      <c r="A130" s="1">
        <v>1448</v>
      </c>
      <c r="B130" s="16">
        <v>7.879</v>
      </c>
      <c r="C130" s="5">
        <f t="shared" si="12"/>
        <v>99.57737436239643</v>
      </c>
      <c r="D130" s="5">
        <v>112.47949738112102</v>
      </c>
      <c r="E130" s="5">
        <f t="shared" si="39"/>
        <v>88.52935573226509</v>
      </c>
      <c r="F130" s="3">
        <v>6.558</v>
      </c>
      <c r="G130" s="5">
        <f t="shared" si="34"/>
        <v>85.93216525357612</v>
      </c>
      <c r="H130" s="5">
        <f t="shared" si="35"/>
        <v>76.39807009663905</v>
      </c>
      <c r="I130" s="3"/>
      <c r="K130" s="5">
        <v>4.620833333333333</v>
      </c>
      <c r="L130" s="5">
        <v>5.7</v>
      </c>
      <c r="M130" s="5">
        <f t="shared" si="36"/>
        <v>105.91842964369937</v>
      </c>
      <c r="N130" s="5">
        <f t="shared" si="37"/>
        <v>94.16687672848467</v>
      </c>
      <c r="Q130" s="5">
        <f t="shared" si="40"/>
        <v>112.47949738112102</v>
      </c>
      <c r="R130" s="5">
        <v>112.47949738112102</v>
      </c>
      <c r="S130" s="5">
        <f t="shared" si="41"/>
        <v>112.47949738112102</v>
      </c>
      <c r="T130" s="5">
        <v>142.05583153457567</v>
      </c>
      <c r="U130" s="5">
        <v>142.05583153457567</v>
      </c>
      <c r="V130" s="13">
        <f t="shared" si="42"/>
        <v>13.311385949965382</v>
      </c>
      <c r="X130" s="13">
        <f t="shared" si="29"/>
        <v>92.5925925925926</v>
      </c>
      <c r="Y130" s="13">
        <v>92.5925925925926</v>
      </c>
      <c r="Z130" s="24">
        <v>143.53333333333333</v>
      </c>
      <c r="AA130" s="13">
        <f t="shared" si="30"/>
        <v>13.174361356247095</v>
      </c>
      <c r="AB130" s="13"/>
      <c r="AC130" s="14">
        <v>12</v>
      </c>
      <c r="AD130" s="14">
        <f t="shared" si="43"/>
        <v>157.57999999999998</v>
      </c>
      <c r="AE130" s="14">
        <f t="shared" si="38"/>
        <v>114</v>
      </c>
      <c r="AF130" s="25"/>
      <c r="AG130" s="13">
        <v>11.25</v>
      </c>
      <c r="AH130" s="13">
        <v>7.5</v>
      </c>
      <c r="AI130" s="13">
        <f t="shared" si="33"/>
        <v>7.5</v>
      </c>
      <c r="AJ130" s="14">
        <f t="shared" si="31"/>
        <v>252.128</v>
      </c>
      <c r="AK130" s="12">
        <f t="shared" si="32"/>
        <v>182.4</v>
      </c>
    </row>
    <row r="131" spans="1:37" ht="12.75">
      <c r="A131" s="1">
        <v>1449</v>
      </c>
      <c r="B131" s="16">
        <v>7.813</v>
      </c>
      <c r="C131" s="5">
        <f t="shared" si="12"/>
        <v>98.74324481449463</v>
      </c>
      <c r="D131" s="5">
        <v>93.48952415821563</v>
      </c>
      <c r="E131" s="5">
        <f t="shared" si="39"/>
        <v>105.61958219766734</v>
      </c>
      <c r="F131" s="3">
        <v>6.308</v>
      </c>
      <c r="G131" s="5">
        <f t="shared" si="34"/>
        <v>82.65631265927999</v>
      </c>
      <c r="H131" s="5">
        <f t="shared" si="35"/>
        <v>88.41237925160233</v>
      </c>
      <c r="I131" s="3"/>
      <c r="K131" s="5">
        <v>4.620833333333333</v>
      </c>
      <c r="L131" s="5">
        <v>5.7</v>
      </c>
      <c r="M131" s="5">
        <f t="shared" si="36"/>
        <v>105.91842964369937</v>
      </c>
      <c r="N131" s="5">
        <f t="shared" si="37"/>
        <v>113.29443656644338</v>
      </c>
      <c r="Q131" s="5">
        <f t="shared" si="40"/>
        <v>93.48952415821563</v>
      </c>
      <c r="R131" s="5">
        <v>93.48952415821563</v>
      </c>
      <c r="S131" s="5">
        <f t="shared" si="41"/>
        <v>93.48952415821563</v>
      </c>
      <c r="T131" s="5">
        <v>118.07247012375262</v>
      </c>
      <c r="U131" s="5">
        <v>118.07247012375262</v>
      </c>
      <c r="V131" s="13">
        <f t="shared" si="42"/>
        <v>15.881094026699643</v>
      </c>
      <c r="X131" s="13">
        <f t="shared" si="29"/>
        <v>96.85021761194545</v>
      </c>
      <c r="Y131" s="13">
        <v>96.85021761194545</v>
      </c>
      <c r="Z131" s="24">
        <v>150.13333333333335</v>
      </c>
      <c r="AA131" s="13">
        <f t="shared" si="30"/>
        <v>12.48969804618117</v>
      </c>
      <c r="AB131" s="13"/>
      <c r="AC131" s="14">
        <v>12</v>
      </c>
      <c r="AD131" s="14">
        <f t="shared" si="43"/>
        <v>156.26</v>
      </c>
      <c r="AE131" s="14">
        <f t="shared" si="38"/>
        <v>114</v>
      </c>
      <c r="AF131" s="25"/>
      <c r="AG131" s="13">
        <v>11.25</v>
      </c>
      <c r="AH131" s="13">
        <v>7.5</v>
      </c>
      <c r="AI131" s="13">
        <f t="shared" si="33"/>
        <v>7.5</v>
      </c>
      <c r="AJ131" s="14">
        <f t="shared" si="31"/>
        <v>250.016</v>
      </c>
      <c r="AK131" s="12">
        <f t="shared" si="32"/>
        <v>182.4</v>
      </c>
    </row>
    <row r="132" spans="1:37" ht="12.75">
      <c r="A132" s="1">
        <v>1450</v>
      </c>
      <c r="B132" s="16">
        <v>7.5</v>
      </c>
      <c r="C132" s="5">
        <f t="shared" si="12"/>
        <v>94.78744862520284</v>
      </c>
      <c r="D132" s="5">
        <v>102.44113114111981</v>
      </c>
      <c r="E132" s="5">
        <f t="shared" si="39"/>
        <v>92.52870167416106</v>
      </c>
      <c r="F132" s="3">
        <v>6.888</v>
      </c>
      <c r="G132" s="5">
        <f t="shared" si="34"/>
        <v>90.25629067804701</v>
      </c>
      <c r="H132" s="5">
        <f t="shared" si="35"/>
        <v>88.10551940676315</v>
      </c>
      <c r="I132" s="3"/>
      <c r="K132" s="5">
        <v>4.620833333333333</v>
      </c>
      <c r="L132" s="5">
        <v>5.7</v>
      </c>
      <c r="M132" s="5">
        <f t="shared" si="36"/>
        <v>105.91842964369937</v>
      </c>
      <c r="N132" s="5">
        <f t="shared" si="37"/>
        <v>103.3944358714561</v>
      </c>
      <c r="Q132" s="5">
        <f t="shared" si="40"/>
        <v>102.44113114111981</v>
      </c>
      <c r="R132" s="5">
        <v>102.44113114111981</v>
      </c>
      <c r="S132" s="5">
        <f t="shared" si="41"/>
        <v>102.44113114111981</v>
      </c>
      <c r="T132" s="5">
        <v>129.3778902503952</v>
      </c>
      <c r="U132" s="5">
        <v>129.3778902503952</v>
      </c>
      <c r="V132" s="13">
        <f t="shared" si="42"/>
        <v>13.912732666426376</v>
      </c>
      <c r="X132" s="13">
        <f t="shared" si="29"/>
        <v>90.74332111954034</v>
      </c>
      <c r="Y132" s="13">
        <v>90.74332111954034</v>
      </c>
      <c r="Z132" s="24">
        <v>140.66666666666666</v>
      </c>
      <c r="AA132" s="13">
        <f t="shared" si="30"/>
        <v>12.796208530805687</v>
      </c>
      <c r="AB132" s="13"/>
      <c r="AC132" s="14">
        <v>12</v>
      </c>
      <c r="AD132" s="14">
        <f t="shared" si="43"/>
        <v>150</v>
      </c>
      <c r="AE132" s="14">
        <f t="shared" si="38"/>
        <v>114</v>
      </c>
      <c r="AF132" s="25"/>
      <c r="AG132" s="13">
        <v>11.25</v>
      </c>
      <c r="AH132" s="13">
        <v>7.5</v>
      </c>
      <c r="AI132" s="13">
        <f t="shared" si="33"/>
        <v>7.5</v>
      </c>
      <c r="AJ132" s="14">
        <f t="shared" si="31"/>
        <v>240</v>
      </c>
      <c r="AK132" s="12">
        <f t="shared" si="32"/>
        <v>182.4</v>
      </c>
    </row>
    <row r="133" spans="1:37" ht="12.75">
      <c r="A133" s="1">
        <v>1451</v>
      </c>
      <c r="B133" s="16">
        <v>7.8</v>
      </c>
      <c r="C133" s="5">
        <f t="shared" si="12"/>
        <v>98.57894657021096</v>
      </c>
      <c r="D133" s="5">
        <v>98.55890762211837</v>
      </c>
      <c r="E133" s="5">
        <f t="shared" si="39"/>
        <v>100.02033195027833</v>
      </c>
      <c r="F133" s="3">
        <v>6.258</v>
      </c>
      <c r="G133" s="5">
        <f t="shared" si="34"/>
        <v>82.00114214042075</v>
      </c>
      <c r="H133" s="5">
        <f t="shared" si="35"/>
        <v>83.20013291423518</v>
      </c>
      <c r="I133" s="3"/>
      <c r="K133" s="5">
        <v>4.620833333333333</v>
      </c>
      <c r="L133" s="5">
        <v>5.7</v>
      </c>
      <c r="M133" s="5">
        <f t="shared" si="36"/>
        <v>105.91842964369937</v>
      </c>
      <c r="N133" s="5">
        <f t="shared" si="37"/>
        <v>107.46713026670092</v>
      </c>
      <c r="Q133" s="5">
        <f t="shared" si="40"/>
        <v>98.55890762211837</v>
      </c>
      <c r="R133" s="5">
        <v>98.55890762211837</v>
      </c>
      <c r="S133" s="5">
        <f t="shared" si="41"/>
        <v>98.55890762211837</v>
      </c>
      <c r="T133" s="5">
        <v>124.4748412233696</v>
      </c>
      <c r="U133" s="5">
        <v>124.4748412233696</v>
      </c>
      <c r="V133" s="13">
        <f t="shared" si="42"/>
        <v>15.039183674399743</v>
      </c>
      <c r="X133" s="13">
        <f t="shared" si="29"/>
        <v>92.93664309920699</v>
      </c>
      <c r="Y133" s="13">
        <v>92.93664309920699</v>
      </c>
      <c r="Z133" s="24">
        <v>144.0666666666667</v>
      </c>
      <c r="AA133" s="13">
        <f t="shared" si="30"/>
        <v>12.993984266543265</v>
      </c>
      <c r="AB133" s="13"/>
      <c r="AC133" s="14">
        <v>12</v>
      </c>
      <c r="AD133" s="14">
        <f t="shared" si="43"/>
        <v>156</v>
      </c>
      <c r="AE133" s="14">
        <f t="shared" si="38"/>
        <v>114</v>
      </c>
      <c r="AF133" s="25"/>
      <c r="AG133" s="13">
        <v>11.25</v>
      </c>
      <c r="AH133" s="13">
        <v>7.5</v>
      </c>
      <c r="AI133" s="13">
        <f t="shared" si="33"/>
        <v>7.5</v>
      </c>
      <c r="AJ133" s="14">
        <f t="shared" si="31"/>
        <v>249.6</v>
      </c>
      <c r="AK133" s="12">
        <f t="shared" si="32"/>
        <v>182.4</v>
      </c>
    </row>
    <row r="134" spans="1:37" ht="12.75">
      <c r="A134" s="1">
        <v>1452</v>
      </c>
      <c r="B134" s="16">
        <v>6.5</v>
      </c>
      <c r="C134" s="5">
        <f t="shared" si="12"/>
        <v>82.14912214184247</v>
      </c>
      <c r="D134" s="5">
        <v>96.20316758217152</v>
      </c>
      <c r="E134" s="5">
        <f t="shared" si="39"/>
        <v>85.39128617742774</v>
      </c>
      <c r="F134" s="3">
        <v>6.758</v>
      </c>
      <c r="G134" s="5">
        <f t="shared" si="34"/>
        <v>88.55284732901302</v>
      </c>
      <c r="H134" s="5">
        <f t="shared" si="35"/>
        <v>92.04774598858815</v>
      </c>
      <c r="I134" s="3"/>
      <c r="K134" s="5">
        <v>4.620833333333333</v>
      </c>
      <c r="L134" s="5">
        <v>5.7</v>
      </c>
      <c r="M134" s="5">
        <f t="shared" si="36"/>
        <v>105.91842964369937</v>
      </c>
      <c r="N134" s="5">
        <f t="shared" si="37"/>
        <v>110.09869249183464</v>
      </c>
      <c r="Q134" s="5">
        <f t="shared" si="40"/>
        <v>96.20316758217152</v>
      </c>
      <c r="R134" s="5">
        <v>96.20316758217152</v>
      </c>
      <c r="S134" s="5">
        <f t="shared" si="41"/>
        <v>96.20316758217152</v>
      </c>
      <c r="T134" s="5">
        <v>121.49966247483695</v>
      </c>
      <c r="U134" s="5">
        <v>121.49966247483695</v>
      </c>
      <c r="V134" s="13">
        <f t="shared" si="42"/>
        <v>12.83954184089262</v>
      </c>
      <c r="X134" s="13">
        <f t="shared" si="29"/>
        <v>97.23727443188662</v>
      </c>
      <c r="Y134" s="13">
        <v>97.23727443188662</v>
      </c>
      <c r="Z134" s="24">
        <v>150.73333333333335</v>
      </c>
      <c r="AA134" s="13">
        <f t="shared" si="30"/>
        <v>10.34940291906236</v>
      </c>
      <c r="AB134" s="13"/>
      <c r="AC134" s="14">
        <v>12</v>
      </c>
      <c r="AD134" s="14">
        <f t="shared" si="43"/>
        <v>130</v>
      </c>
      <c r="AE134" s="14">
        <f t="shared" si="38"/>
        <v>114</v>
      </c>
      <c r="AF134" s="25"/>
      <c r="AG134" s="13">
        <v>11.25</v>
      </c>
      <c r="AH134" s="13">
        <v>7.5</v>
      </c>
      <c r="AI134" s="13">
        <f t="shared" si="33"/>
        <v>7.5</v>
      </c>
      <c r="AJ134" s="14">
        <f t="shared" si="31"/>
        <v>208</v>
      </c>
      <c r="AK134" s="12">
        <f t="shared" si="32"/>
        <v>182.4</v>
      </c>
    </row>
    <row r="135" spans="1:37" ht="12.75">
      <c r="A135" s="1">
        <v>1453</v>
      </c>
      <c r="B135" s="16">
        <v>6</v>
      </c>
      <c r="C135" s="5">
        <f t="shared" si="12"/>
        <v>75.82995890016228</v>
      </c>
      <c r="D135" s="5">
        <v>107.80818343449027</v>
      </c>
      <c r="E135" s="5">
        <f t="shared" si="39"/>
        <v>70.33785050857519</v>
      </c>
      <c r="F135" s="3">
        <v>5.863</v>
      </c>
      <c r="G135" s="5">
        <f t="shared" si="34"/>
        <v>76.82529504143287</v>
      </c>
      <c r="H135" s="5">
        <f t="shared" si="35"/>
        <v>71.26109780721407</v>
      </c>
      <c r="I135" s="3"/>
      <c r="K135" s="5">
        <v>4.620833333333333</v>
      </c>
      <c r="L135" s="5">
        <v>5.375</v>
      </c>
      <c r="M135" s="5">
        <f t="shared" si="36"/>
        <v>99.87922093594457</v>
      </c>
      <c r="N135" s="5">
        <f t="shared" si="37"/>
        <v>92.64530553623163</v>
      </c>
      <c r="Q135" s="5">
        <f t="shared" si="40"/>
        <v>107.80818343449027</v>
      </c>
      <c r="R135" s="5">
        <v>107.80818343449027</v>
      </c>
      <c r="S135" s="5">
        <f t="shared" si="41"/>
        <v>107.80818343449027</v>
      </c>
      <c r="T135" s="5">
        <v>136.15620180206346</v>
      </c>
      <c r="U135" s="5">
        <v>136.15620180206346</v>
      </c>
      <c r="V135" s="13">
        <f t="shared" si="42"/>
        <v>10.576088205613978</v>
      </c>
      <c r="X135" s="13">
        <f t="shared" si="29"/>
        <v>97.02224286525262</v>
      </c>
      <c r="Y135" s="13">
        <v>97.02224286525262</v>
      </c>
      <c r="Z135" s="24">
        <v>150.4</v>
      </c>
      <c r="AA135" s="13">
        <f t="shared" si="30"/>
        <v>9.574468085106382</v>
      </c>
      <c r="AB135" s="13"/>
      <c r="AC135" s="14">
        <v>10</v>
      </c>
      <c r="AD135" s="14">
        <f t="shared" si="43"/>
        <v>144</v>
      </c>
      <c r="AE135" s="14">
        <f t="shared" si="38"/>
        <v>129</v>
      </c>
      <c r="AF135" s="25"/>
      <c r="AG135" s="13">
        <v>11.25</v>
      </c>
      <c r="AH135" s="13">
        <v>7.5</v>
      </c>
      <c r="AI135" s="13">
        <f t="shared" si="33"/>
        <v>7.5</v>
      </c>
      <c r="AJ135" s="14">
        <f t="shared" si="31"/>
        <v>192</v>
      </c>
      <c r="AK135" s="12">
        <f t="shared" si="32"/>
        <v>172</v>
      </c>
    </row>
    <row r="136" spans="1:37" ht="12.75">
      <c r="A136" s="1">
        <v>1454</v>
      </c>
      <c r="B136" s="16">
        <f>(B135+B137)/2</f>
        <v>6.6135</v>
      </c>
      <c r="C136" s="5">
        <f t="shared" si="12"/>
        <v>83.58357219770387</v>
      </c>
      <c r="D136" s="5">
        <v>105.43663859347056</v>
      </c>
      <c r="E136" s="5">
        <f t="shared" si="39"/>
        <v>79.27374517313189</v>
      </c>
      <c r="F136" s="3">
        <v>5.821</v>
      </c>
      <c r="G136" s="5">
        <f t="shared" si="34"/>
        <v>76.27495180559112</v>
      </c>
      <c r="H136" s="5">
        <f t="shared" si="35"/>
        <v>72.34197981185892</v>
      </c>
      <c r="I136" s="3"/>
      <c r="K136" s="5">
        <v>4.620833333333333</v>
      </c>
      <c r="L136" s="5">
        <v>5.7</v>
      </c>
      <c r="M136" s="5">
        <f t="shared" si="36"/>
        <v>105.91842964369937</v>
      </c>
      <c r="N136" s="5">
        <f t="shared" si="37"/>
        <v>100.45694841627724</v>
      </c>
      <c r="Q136" s="5">
        <f t="shared" si="40"/>
        <v>105.43663859347056</v>
      </c>
      <c r="R136" s="5">
        <v>105.43663859347056</v>
      </c>
      <c r="S136" s="5">
        <f t="shared" si="41"/>
        <v>105.43663859347056</v>
      </c>
      <c r="T136" s="5">
        <v>133.1610624010482</v>
      </c>
      <c r="U136" s="5">
        <v>133.1610624010482</v>
      </c>
      <c r="V136" s="13">
        <f t="shared" si="42"/>
        <v>11.919700634556559</v>
      </c>
      <c r="X136" s="13">
        <f t="shared" si="29"/>
        <v>95.51702189881475</v>
      </c>
      <c r="Y136" s="13">
        <v>95.51702189881475</v>
      </c>
      <c r="Z136" s="24">
        <v>148.06666666666666</v>
      </c>
      <c r="AA136" s="13">
        <f t="shared" si="30"/>
        <v>10.719765871229177</v>
      </c>
      <c r="AB136" s="13"/>
      <c r="AC136" s="14">
        <v>12</v>
      </c>
      <c r="AD136" s="14">
        <f t="shared" si="43"/>
        <v>132.27</v>
      </c>
      <c r="AE136" s="14">
        <f t="shared" si="38"/>
        <v>114</v>
      </c>
      <c r="AF136" s="25"/>
      <c r="AG136" s="13">
        <v>11.25</v>
      </c>
      <c r="AH136" s="13">
        <v>7.5</v>
      </c>
      <c r="AI136" s="13">
        <f t="shared" si="33"/>
        <v>7.5</v>
      </c>
      <c r="AJ136" s="14">
        <f t="shared" si="31"/>
        <v>211.632</v>
      </c>
      <c r="AK136" s="12">
        <f t="shared" si="32"/>
        <v>182.4</v>
      </c>
    </row>
    <row r="137" spans="1:37" ht="12.75">
      <c r="A137" s="1">
        <v>1455</v>
      </c>
      <c r="B137" s="16">
        <v>7.227</v>
      </c>
      <c r="C137" s="5">
        <f t="shared" si="12"/>
        <v>91.33718549524546</v>
      </c>
      <c r="D137" s="5">
        <v>96.50468400730205</v>
      </c>
      <c r="E137" s="5">
        <f t="shared" si="39"/>
        <v>94.64533917165556</v>
      </c>
      <c r="F137" s="3">
        <v>7.05</v>
      </c>
      <c r="G137" s="5">
        <f t="shared" si="34"/>
        <v>92.3790431591509</v>
      </c>
      <c r="H137" s="5">
        <f t="shared" si="35"/>
        <v>95.72493201693818</v>
      </c>
      <c r="I137" s="3"/>
      <c r="K137" s="5">
        <v>4.620833333333333</v>
      </c>
      <c r="L137" s="5">
        <v>5.7</v>
      </c>
      <c r="M137" s="5">
        <f t="shared" si="36"/>
        <v>105.91842964369937</v>
      </c>
      <c r="N137" s="5">
        <f t="shared" si="37"/>
        <v>109.75470334236319</v>
      </c>
      <c r="Q137" s="5">
        <f t="shared" si="40"/>
        <v>96.50468400730205</v>
      </c>
      <c r="R137" s="5">
        <v>96.50468400730205</v>
      </c>
      <c r="S137" s="5">
        <f t="shared" si="41"/>
        <v>96.50468400730205</v>
      </c>
      <c r="T137" s="5">
        <v>121.88046224271037</v>
      </c>
      <c r="U137" s="5">
        <v>121.88046224271037</v>
      </c>
      <c r="V137" s="13">
        <f t="shared" si="42"/>
        <v>14.230992958871377</v>
      </c>
      <c r="X137" s="13">
        <f t="shared" si="29"/>
        <v>110.01014948994512</v>
      </c>
      <c r="Y137" s="13">
        <v>110.01014948994512</v>
      </c>
      <c r="Z137" s="24">
        <v>170.53333333333333</v>
      </c>
      <c r="AA137" s="13">
        <f t="shared" si="30"/>
        <v>10.170914777169664</v>
      </c>
      <c r="AB137" s="13"/>
      <c r="AC137" s="14">
        <v>12</v>
      </c>
      <c r="AD137" s="14">
        <f t="shared" si="43"/>
        <v>144.54</v>
      </c>
      <c r="AE137" s="14">
        <f t="shared" si="38"/>
        <v>114</v>
      </c>
      <c r="AF137" s="25"/>
      <c r="AG137" s="13">
        <v>11.25</v>
      </c>
      <c r="AH137" s="13">
        <v>7.5</v>
      </c>
      <c r="AI137" s="13">
        <f t="shared" si="33"/>
        <v>7.5</v>
      </c>
      <c r="AJ137" s="14">
        <f t="shared" si="31"/>
        <v>231.264</v>
      </c>
      <c r="AK137" s="12">
        <f t="shared" si="32"/>
        <v>182.4</v>
      </c>
    </row>
    <row r="138" spans="1:37" ht="12.75">
      <c r="A138" s="1">
        <v>1456</v>
      </c>
      <c r="B138" s="16">
        <v>7.283</v>
      </c>
      <c r="C138" s="5">
        <f t="shared" si="12"/>
        <v>92.04493177831364</v>
      </c>
      <c r="D138" s="5">
        <v>118.32961568394221</v>
      </c>
      <c r="E138" s="5">
        <f t="shared" si="39"/>
        <v>77.78689320192265</v>
      </c>
      <c r="F138" s="3">
        <v>6.767</v>
      </c>
      <c r="G138" s="5">
        <f t="shared" si="34"/>
        <v>88.67077802240769</v>
      </c>
      <c r="H138" s="5">
        <f t="shared" si="35"/>
        <v>74.93540607724687</v>
      </c>
      <c r="I138" s="3"/>
      <c r="K138" s="5">
        <v>4.620833333333333</v>
      </c>
      <c r="L138" s="5">
        <v>5.7</v>
      </c>
      <c r="M138" s="5">
        <f t="shared" si="36"/>
        <v>105.91842964369937</v>
      </c>
      <c r="N138" s="5">
        <f t="shared" si="37"/>
        <v>89.51134424927648</v>
      </c>
      <c r="Q138" s="5">
        <f t="shared" si="40"/>
        <v>118.32961568394221</v>
      </c>
      <c r="R138" s="5">
        <v>118.32961568394221</v>
      </c>
      <c r="S138" s="5">
        <f t="shared" si="41"/>
        <v>118.32961568394221</v>
      </c>
      <c r="T138" s="5">
        <v>149.4442306600361</v>
      </c>
      <c r="U138" s="5">
        <v>149.4442306600361</v>
      </c>
      <c r="V138" s="13">
        <f t="shared" si="42"/>
        <v>11.696135690753186</v>
      </c>
      <c r="X138" s="13">
        <f t="shared" si="29"/>
        <v>123.55713818788598</v>
      </c>
      <c r="Y138" s="13">
        <v>123.55713818788598</v>
      </c>
      <c r="Z138" s="24">
        <v>191.53333333333333</v>
      </c>
      <c r="AA138" s="13">
        <f t="shared" si="30"/>
        <v>9.125931082492169</v>
      </c>
      <c r="AB138" s="13"/>
      <c r="AC138" s="14">
        <v>12</v>
      </c>
      <c r="AD138" s="14">
        <f t="shared" si="43"/>
        <v>145.66</v>
      </c>
      <c r="AE138" s="14">
        <f t="shared" si="38"/>
        <v>114</v>
      </c>
      <c r="AF138" s="25"/>
      <c r="AG138" s="13">
        <v>11.25</v>
      </c>
      <c r="AH138" s="13">
        <v>7.5</v>
      </c>
      <c r="AI138" s="13">
        <f t="shared" si="33"/>
        <v>7.5</v>
      </c>
      <c r="AJ138" s="14">
        <f t="shared" si="31"/>
        <v>233.056</v>
      </c>
      <c r="AK138" s="12">
        <f t="shared" si="32"/>
        <v>182.4</v>
      </c>
    </row>
    <row r="139" spans="1:37" ht="12.75">
      <c r="A139" s="1">
        <v>1457</v>
      </c>
      <c r="B139" s="16">
        <v>8</v>
      </c>
      <c r="C139" s="5">
        <f t="shared" si="12"/>
        <v>101.10661186688303</v>
      </c>
      <c r="D139" s="5">
        <v>130.01756171616424</v>
      </c>
      <c r="E139" s="5">
        <f t="shared" si="39"/>
        <v>77.76381169768783</v>
      </c>
      <c r="F139" s="3">
        <v>6.025</v>
      </c>
      <c r="G139" s="5">
        <f t="shared" si="34"/>
        <v>78.94804752253677</v>
      </c>
      <c r="H139" s="5">
        <f t="shared" si="35"/>
        <v>60.7210645088737</v>
      </c>
      <c r="I139" s="3"/>
      <c r="K139" s="5">
        <v>4.620833333333333</v>
      </c>
      <c r="L139" s="5">
        <v>5.7</v>
      </c>
      <c r="M139" s="5">
        <f t="shared" si="36"/>
        <v>105.91842964369937</v>
      </c>
      <c r="N139" s="5">
        <f t="shared" si="37"/>
        <v>81.46471003273031</v>
      </c>
      <c r="Q139" s="5">
        <f t="shared" si="40"/>
        <v>130.01756171616424</v>
      </c>
      <c r="R139" s="5">
        <v>130.01756171616424</v>
      </c>
      <c r="S139" s="5">
        <f t="shared" si="41"/>
        <v>130.01756171616424</v>
      </c>
      <c r="T139" s="5">
        <v>164.20550654761155</v>
      </c>
      <c r="U139" s="5">
        <v>164.20550654761155</v>
      </c>
      <c r="V139" s="13">
        <f t="shared" si="42"/>
        <v>11.692665126569882</v>
      </c>
      <c r="X139" s="13">
        <f t="shared" si="29"/>
        <v>117.02017856221293</v>
      </c>
      <c r="Y139" s="13">
        <v>117.02017856221293</v>
      </c>
      <c r="Z139" s="24">
        <v>181.4</v>
      </c>
      <c r="AA139" s="13">
        <f t="shared" si="30"/>
        <v>10.584343991179713</v>
      </c>
      <c r="AB139" s="13"/>
      <c r="AC139" s="14">
        <v>12</v>
      </c>
      <c r="AD139" s="14">
        <f t="shared" si="43"/>
        <v>160</v>
      </c>
      <c r="AE139" s="14">
        <f t="shared" si="38"/>
        <v>114</v>
      </c>
      <c r="AF139" s="25"/>
      <c r="AG139" s="13">
        <v>11.25</v>
      </c>
      <c r="AH139" s="13">
        <v>7.5</v>
      </c>
      <c r="AI139" s="13">
        <f t="shared" si="33"/>
        <v>7.5</v>
      </c>
      <c r="AJ139" s="14">
        <f t="shared" si="31"/>
        <v>256</v>
      </c>
      <c r="AK139" s="12">
        <f t="shared" si="32"/>
        <v>182.4</v>
      </c>
    </row>
    <row r="140" spans="1:37" ht="12.75">
      <c r="A140" s="1">
        <v>1458</v>
      </c>
      <c r="B140" s="16">
        <v>8</v>
      </c>
      <c r="C140" s="5">
        <f aca="true" t="shared" si="44" ref="C140:C203">(B140/7.91244)*100</f>
        <v>101.10661186688303</v>
      </c>
      <c r="D140" s="5">
        <v>119.34223528087486</v>
      </c>
      <c r="E140" s="5">
        <f t="shared" si="39"/>
        <v>84.7198911843122</v>
      </c>
      <c r="F140" s="3">
        <v>7.867</v>
      </c>
      <c r="G140" s="5">
        <f t="shared" si="34"/>
        <v>103.08452943731066</v>
      </c>
      <c r="H140" s="5">
        <f t="shared" si="35"/>
        <v>86.37724037487543</v>
      </c>
      <c r="I140" s="3"/>
      <c r="K140" s="5">
        <v>4.620833333333333</v>
      </c>
      <c r="L140" s="5">
        <v>5.375</v>
      </c>
      <c r="M140" s="5">
        <f t="shared" si="36"/>
        <v>99.87922093594457</v>
      </c>
      <c r="N140" s="5">
        <f t="shared" si="37"/>
        <v>83.69142801865273</v>
      </c>
      <c r="Q140" s="5">
        <f t="shared" si="40"/>
        <v>119.34223528087486</v>
      </c>
      <c r="R140" s="5">
        <v>119.34223528087486</v>
      </c>
      <c r="S140" s="5">
        <f t="shared" si="41"/>
        <v>119.34223528087486</v>
      </c>
      <c r="T140" s="5">
        <v>150.72311723243132</v>
      </c>
      <c r="U140" s="5">
        <v>150.72311723243132</v>
      </c>
      <c r="V140" s="13">
        <f t="shared" si="42"/>
        <v>12.73859004016718</v>
      </c>
      <c r="X140" s="13">
        <f t="shared" si="29"/>
        <v>101.15084894462507</v>
      </c>
      <c r="Y140" s="13">
        <v>101.15084894462507</v>
      </c>
      <c r="Z140" s="24">
        <v>156.79999999999998</v>
      </c>
      <c r="AA140" s="13">
        <f t="shared" si="30"/>
        <v>12.244897959183675</v>
      </c>
      <c r="AB140" s="13"/>
      <c r="AC140" s="14">
        <v>12</v>
      </c>
      <c r="AD140" s="14">
        <f t="shared" si="43"/>
        <v>160</v>
      </c>
      <c r="AE140" s="14">
        <f t="shared" si="38"/>
        <v>107.5</v>
      </c>
      <c r="AF140" s="25"/>
      <c r="AG140" s="13">
        <v>11.25</v>
      </c>
      <c r="AH140" s="13">
        <v>7.5</v>
      </c>
      <c r="AI140" s="13">
        <f t="shared" si="33"/>
        <v>7.5</v>
      </c>
      <c r="AJ140" s="14">
        <f t="shared" si="31"/>
        <v>256</v>
      </c>
      <c r="AK140" s="12">
        <f t="shared" si="32"/>
        <v>172</v>
      </c>
    </row>
    <row r="141" spans="1:37" ht="12.75">
      <c r="A141" s="1">
        <v>1459</v>
      </c>
      <c r="B141" s="16">
        <v>8</v>
      </c>
      <c r="C141" s="5">
        <f t="shared" si="44"/>
        <v>101.10661186688303</v>
      </c>
      <c r="D141" s="5">
        <v>104.94665551068081</v>
      </c>
      <c r="E141" s="5">
        <f t="shared" si="39"/>
        <v>96.34095662685795</v>
      </c>
      <c r="F141" s="3">
        <v>7.9</v>
      </c>
      <c r="G141" s="5">
        <f t="shared" si="34"/>
        <v>103.51694197975776</v>
      </c>
      <c r="H141" s="5">
        <f t="shared" si="35"/>
        <v>98.63767594692186</v>
      </c>
      <c r="I141" s="3"/>
      <c r="K141" s="5">
        <v>4.5125</v>
      </c>
      <c r="L141" s="5">
        <v>5.804166666666666</v>
      </c>
      <c r="M141" s="5">
        <f t="shared" si="36"/>
        <v>107.85407346028744</v>
      </c>
      <c r="N141" s="5">
        <f t="shared" si="37"/>
        <v>102.7703769457529</v>
      </c>
      <c r="Q141" s="5">
        <f t="shared" si="40"/>
        <v>104.94665551068081</v>
      </c>
      <c r="R141" s="5">
        <v>104.94665551068081</v>
      </c>
      <c r="S141" s="5">
        <f t="shared" si="41"/>
        <v>104.94665551068081</v>
      </c>
      <c r="T141" s="5">
        <v>132.54223891868745</v>
      </c>
      <c r="U141" s="5">
        <v>132.54223891868745</v>
      </c>
      <c r="V141" s="13">
        <f t="shared" si="42"/>
        <v>14.485948145012772</v>
      </c>
      <c r="X141" s="13">
        <f t="shared" si="29"/>
        <v>121.3208098948926</v>
      </c>
      <c r="Y141" s="13">
        <v>121.3208098948926</v>
      </c>
      <c r="Z141" s="24">
        <v>188.0666666666667</v>
      </c>
      <c r="AA141" s="13">
        <f t="shared" si="30"/>
        <v>10.209145693016659</v>
      </c>
      <c r="AB141" s="13"/>
      <c r="AC141" s="14">
        <v>12</v>
      </c>
      <c r="AD141" s="14">
        <f t="shared" si="43"/>
        <v>160</v>
      </c>
      <c r="AE141" s="14">
        <f t="shared" si="38"/>
        <v>116.08333333333333</v>
      </c>
      <c r="AF141" s="25"/>
      <c r="AG141" s="13">
        <v>11.25</v>
      </c>
      <c r="AH141" s="13">
        <v>7.5</v>
      </c>
      <c r="AI141" s="13">
        <f t="shared" si="33"/>
        <v>7.5</v>
      </c>
      <c r="AJ141" s="14">
        <f t="shared" si="31"/>
        <v>256</v>
      </c>
      <c r="AK141" s="12">
        <f t="shared" si="32"/>
        <v>185.73333333333332</v>
      </c>
    </row>
    <row r="142" spans="1:37" ht="12.75">
      <c r="A142" s="1">
        <v>1460</v>
      </c>
      <c r="B142" s="16">
        <v>8</v>
      </c>
      <c r="C142" s="5">
        <f t="shared" si="44"/>
        <v>101.10661186688303</v>
      </c>
      <c r="D142" s="5">
        <v>116.63982954115481</v>
      </c>
      <c r="E142" s="5">
        <f t="shared" si="39"/>
        <v>86.68275002168869</v>
      </c>
      <c r="F142" s="3">
        <v>7.367</v>
      </c>
      <c r="G142" s="5">
        <f t="shared" si="34"/>
        <v>96.5328242487184</v>
      </c>
      <c r="H142" s="5">
        <f t="shared" si="35"/>
        <v>82.76145861020663</v>
      </c>
      <c r="I142" s="3"/>
      <c r="K142" s="5">
        <v>4.3</v>
      </c>
      <c r="L142" s="5">
        <v>5.7</v>
      </c>
      <c r="M142" s="5">
        <f t="shared" si="36"/>
        <v>105.91842964369937</v>
      </c>
      <c r="N142" s="5">
        <f t="shared" si="37"/>
        <v>90.80811422681946</v>
      </c>
      <c r="Q142" s="5">
        <f t="shared" si="40"/>
        <v>116.63982954115481</v>
      </c>
      <c r="R142" s="5">
        <v>116.63982954115481</v>
      </c>
      <c r="S142" s="5">
        <f t="shared" si="41"/>
        <v>116.63982954115481</v>
      </c>
      <c r="T142" s="5">
        <v>147.310117499698</v>
      </c>
      <c r="U142" s="5">
        <v>147.310117499698</v>
      </c>
      <c r="V142" s="13">
        <f t="shared" si="42"/>
        <v>13.033727978690507</v>
      </c>
      <c r="X142" s="13">
        <f t="shared" si="29"/>
        <v>109.83812423663795</v>
      </c>
      <c r="Y142" s="13">
        <v>109.83812423663795</v>
      </c>
      <c r="Z142" s="24">
        <v>170.26666666666668</v>
      </c>
      <c r="AA142" s="13">
        <f t="shared" si="30"/>
        <v>11.276429130775254</v>
      </c>
      <c r="AB142" s="13"/>
      <c r="AC142" s="14">
        <v>12</v>
      </c>
      <c r="AD142" s="14">
        <f t="shared" si="43"/>
        <v>160</v>
      </c>
      <c r="AE142" s="14">
        <f t="shared" si="38"/>
        <v>114</v>
      </c>
      <c r="AF142" s="25"/>
      <c r="AG142" s="13">
        <v>11.25</v>
      </c>
      <c r="AH142" s="13">
        <v>7.5</v>
      </c>
      <c r="AI142" s="13">
        <f t="shared" si="33"/>
        <v>7.5</v>
      </c>
      <c r="AJ142" s="14">
        <f t="shared" si="31"/>
        <v>256</v>
      </c>
      <c r="AK142" s="12">
        <f t="shared" si="32"/>
        <v>182.4</v>
      </c>
    </row>
    <row r="143" spans="1:37" ht="12.75">
      <c r="A143" s="1">
        <v>1461</v>
      </c>
      <c r="B143" s="16">
        <v>8</v>
      </c>
      <c r="C143" s="5">
        <f t="shared" si="44"/>
        <v>101.10661186688303</v>
      </c>
      <c r="D143" s="5">
        <v>99.4944481923385</v>
      </c>
      <c r="E143" s="5">
        <f t="shared" si="39"/>
        <v>101.62035541061343</v>
      </c>
      <c r="F143" s="3">
        <v>7.317</v>
      </c>
      <c r="G143" s="5">
        <f t="shared" si="34"/>
        <v>95.87765372985916</v>
      </c>
      <c r="H143" s="5">
        <f t="shared" si="35"/>
        <v>96.36482785905048</v>
      </c>
      <c r="I143" s="3"/>
      <c r="K143" s="5">
        <v>4</v>
      </c>
      <c r="L143" s="5">
        <v>5.379166666666666</v>
      </c>
      <c r="M143" s="5">
        <f t="shared" si="36"/>
        <v>99.9566466886081</v>
      </c>
      <c r="N143" s="5">
        <f t="shared" si="37"/>
        <v>100.46454702213745</v>
      </c>
      <c r="Q143" s="5">
        <f t="shared" si="40"/>
        <v>99.4944481923385</v>
      </c>
      <c r="R143" s="5">
        <v>99.4944481923385</v>
      </c>
      <c r="S143" s="5">
        <f t="shared" si="41"/>
        <v>99.4944481923385</v>
      </c>
      <c r="T143" s="5">
        <v>125.65638094155167</v>
      </c>
      <c r="U143" s="5">
        <v>125.65638094155167</v>
      </c>
      <c r="V143" s="13">
        <f t="shared" si="42"/>
        <v>15.27976522651147</v>
      </c>
      <c r="X143" s="13">
        <f t="shared" si="29"/>
        <v>98.6134764583441</v>
      </c>
      <c r="Y143" s="13">
        <v>98.6134764583441</v>
      </c>
      <c r="Z143" s="24">
        <v>152.86666666666667</v>
      </c>
      <c r="AA143" s="13">
        <f t="shared" si="30"/>
        <v>12.559965111208024</v>
      </c>
      <c r="AB143" s="13"/>
      <c r="AC143" s="14">
        <v>12</v>
      </c>
      <c r="AD143" s="14">
        <f t="shared" si="43"/>
        <v>160</v>
      </c>
      <c r="AE143" s="14">
        <f t="shared" si="38"/>
        <v>107.58333333333333</v>
      </c>
      <c r="AF143" s="25"/>
      <c r="AG143" s="13">
        <v>11.25</v>
      </c>
      <c r="AH143" s="13">
        <v>7.5</v>
      </c>
      <c r="AI143" s="13">
        <f t="shared" si="33"/>
        <v>7.5</v>
      </c>
      <c r="AJ143" s="14">
        <f t="shared" si="31"/>
        <v>256</v>
      </c>
      <c r="AK143" s="12">
        <f t="shared" si="32"/>
        <v>172.13333333333333</v>
      </c>
    </row>
    <row r="144" spans="1:37" ht="12.75">
      <c r="A144" s="1">
        <v>1462</v>
      </c>
      <c r="B144" s="16">
        <f>B143+0.33333*(B146-B143)</f>
        <v>8</v>
      </c>
      <c r="C144" s="5">
        <f t="shared" si="44"/>
        <v>101.10661186688303</v>
      </c>
      <c r="D144" s="5">
        <v>95.90335493783353</v>
      </c>
      <c r="E144" s="5">
        <f t="shared" si="39"/>
        <v>105.42552127860631</v>
      </c>
      <c r="F144" s="3">
        <f>F143+0.33333*(F146-F143)</f>
        <v>7.6003305</v>
      </c>
      <c r="G144" s="5">
        <f t="shared" si="34"/>
        <v>99.59024954373204</v>
      </c>
      <c r="H144" s="5">
        <f t="shared" si="35"/>
        <v>103.8443854318636</v>
      </c>
      <c r="I144" s="3"/>
      <c r="K144" s="3">
        <f>K143+0.33333*(K146-K143)</f>
        <v>4.066666</v>
      </c>
      <c r="L144" s="3">
        <f>L143+0.33333*(L146-L143)</f>
        <v>5.302778541666667</v>
      </c>
      <c r="M144" s="5">
        <f t="shared" si="36"/>
        <v>98.53718875116483</v>
      </c>
      <c r="N144" s="5">
        <f t="shared" si="37"/>
        <v>102.74634168433275</v>
      </c>
      <c r="Q144" s="5">
        <f t="shared" si="40"/>
        <v>95.90335493783353</v>
      </c>
      <c r="R144" s="5">
        <v>95.90335493783353</v>
      </c>
      <c r="S144" s="5">
        <f t="shared" si="41"/>
        <v>95.90335493783353</v>
      </c>
      <c r="T144" s="5">
        <v>121.12101449464814</v>
      </c>
      <c r="U144" s="5">
        <v>121.12101449464814</v>
      </c>
      <c r="V144" s="13">
        <f t="shared" si="42"/>
        <v>15.851914781351482</v>
      </c>
      <c r="X144" s="13">
        <f aca="true" t="shared" si="45" ref="X144:X175">(Z144/155.016)*100</f>
        <v>88.9800622731417</v>
      </c>
      <c r="Y144" s="13">
        <v>88.9800622731417</v>
      </c>
      <c r="Z144" s="24">
        <v>137.9333333333333</v>
      </c>
      <c r="AA144" s="13">
        <f t="shared" si="30"/>
        <v>13.919768003866604</v>
      </c>
      <c r="AB144" s="13"/>
      <c r="AC144" s="14">
        <v>12</v>
      </c>
      <c r="AD144" s="14">
        <f t="shared" si="43"/>
        <v>160</v>
      </c>
      <c r="AE144" s="14">
        <f t="shared" si="38"/>
        <v>106.05557083333333</v>
      </c>
      <c r="AF144" s="25"/>
      <c r="AG144" s="13">
        <v>11.25</v>
      </c>
      <c r="AH144" s="13">
        <v>7.5</v>
      </c>
      <c r="AI144" s="13">
        <f t="shared" si="33"/>
        <v>7.5</v>
      </c>
      <c r="AJ144" s="14">
        <f t="shared" si="31"/>
        <v>256</v>
      </c>
      <c r="AK144" s="12">
        <f t="shared" si="32"/>
        <v>169.68891333333335</v>
      </c>
    </row>
    <row r="145" spans="1:37" ht="12.75">
      <c r="A145" s="1">
        <v>1463</v>
      </c>
      <c r="B145" s="16">
        <f>B143+0.6667*(B146-B143)</f>
        <v>8</v>
      </c>
      <c r="C145" s="5">
        <f t="shared" si="44"/>
        <v>101.10661186688303</v>
      </c>
      <c r="D145" s="5">
        <v>81.68845783926788</v>
      </c>
      <c r="E145" s="5">
        <f t="shared" si="39"/>
        <v>123.77098863320784</v>
      </c>
      <c r="F145" s="3">
        <f>F143+0.6667*(F146-F143)</f>
        <v>7.8836949999999995</v>
      </c>
      <c r="G145" s="5">
        <f t="shared" si="34"/>
        <v>103.30329087355774</v>
      </c>
      <c r="H145" s="5">
        <f t="shared" si="35"/>
        <v>126.4600821291298</v>
      </c>
      <c r="I145" s="3"/>
      <c r="K145" s="3">
        <f>K143+0.6667*(K146-K143)</f>
        <v>4.1333400000000005</v>
      </c>
      <c r="L145" s="3">
        <f>L143+0.6667*(L146-L143)</f>
        <v>5.22638125</v>
      </c>
      <c r="M145" s="5">
        <f t="shared" si="36"/>
        <v>97.11756047706571</v>
      </c>
      <c r="N145" s="5">
        <f t="shared" si="37"/>
        <v>118.88773891185029</v>
      </c>
      <c r="Q145" s="5">
        <f t="shared" si="40"/>
        <v>81.68845783926788</v>
      </c>
      <c r="R145" s="5">
        <v>81.68845783926788</v>
      </c>
      <c r="S145" s="5">
        <f t="shared" si="41"/>
        <v>81.68845783926788</v>
      </c>
      <c r="T145" s="5">
        <v>103.1683291205926</v>
      </c>
      <c r="U145" s="5">
        <v>103.1683291205926</v>
      </c>
      <c r="V145" s="13">
        <f t="shared" si="42"/>
        <v>18.610362466525245</v>
      </c>
      <c r="X145" s="13">
        <f t="shared" si="45"/>
        <v>83.30322891400459</v>
      </c>
      <c r="Y145" s="13">
        <v>83.30322891400459</v>
      </c>
      <c r="Z145" s="24">
        <v>129.13333333333335</v>
      </c>
      <c r="AA145" s="13">
        <f t="shared" si="30"/>
        <v>14.868353123386678</v>
      </c>
      <c r="AB145" s="13"/>
      <c r="AC145" s="14">
        <v>12</v>
      </c>
      <c r="AD145" s="14">
        <f t="shared" si="43"/>
        <v>160</v>
      </c>
      <c r="AE145" s="14">
        <f t="shared" si="38"/>
        <v>104.527625</v>
      </c>
      <c r="AF145" s="25"/>
      <c r="AG145" s="13">
        <v>11.25</v>
      </c>
      <c r="AH145" s="13">
        <v>7.5</v>
      </c>
      <c r="AI145" s="13">
        <f t="shared" si="33"/>
        <v>7.5</v>
      </c>
      <c r="AJ145" s="14">
        <f t="shared" si="31"/>
        <v>256</v>
      </c>
      <c r="AK145" s="12">
        <f t="shared" si="32"/>
        <v>167.2442</v>
      </c>
    </row>
    <row r="146" spans="1:37" ht="12.75">
      <c r="A146" s="1">
        <v>1464</v>
      </c>
      <c r="B146" s="16">
        <v>8</v>
      </c>
      <c r="C146" s="5">
        <f t="shared" si="44"/>
        <v>101.10661186688303</v>
      </c>
      <c r="D146" s="5">
        <v>77.9233557127484</v>
      </c>
      <c r="E146" s="5">
        <f t="shared" si="39"/>
        <v>129.75135752571524</v>
      </c>
      <c r="F146" s="3">
        <v>8.167</v>
      </c>
      <c r="G146" s="5">
        <f t="shared" si="34"/>
        <v>107.01555255046603</v>
      </c>
      <c r="H146" s="5">
        <f t="shared" si="35"/>
        <v>137.3343737209691</v>
      </c>
      <c r="I146" s="3"/>
      <c r="K146" s="5">
        <v>4.2</v>
      </c>
      <c r="L146" s="5">
        <v>5.15</v>
      </c>
      <c r="M146" s="5">
        <f t="shared" si="36"/>
        <v>95.69823029211435</v>
      </c>
      <c r="N146" s="5">
        <f t="shared" si="37"/>
        <v>122.81071498626174</v>
      </c>
      <c r="Q146" s="5">
        <f t="shared" si="40"/>
        <v>77.9233557127484</v>
      </c>
      <c r="R146" s="5">
        <v>77.9233557127484</v>
      </c>
      <c r="S146" s="5">
        <f t="shared" si="41"/>
        <v>77.9233557127484</v>
      </c>
      <c r="T146" s="5">
        <v>98.41319840034191</v>
      </c>
      <c r="U146" s="5">
        <v>98.41319840034191</v>
      </c>
      <c r="V146" s="13">
        <f t="shared" si="42"/>
        <v>19.50957830055983</v>
      </c>
      <c r="X146" s="13">
        <f t="shared" si="45"/>
        <v>93.83977567906969</v>
      </c>
      <c r="Y146" s="13">
        <v>93.83977567906969</v>
      </c>
      <c r="Z146" s="24">
        <v>145.46666666666667</v>
      </c>
      <c r="AA146" s="13">
        <f aca="true" t="shared" si="46" ref="AA146:AA177">(B146*240)/Z146</f>
        <v>13.198900091659029</v>
      </c>
      <c r="AB146" s="13"/>
      <c r="AC146" s="14">
        <v>12</v>
      </c>
      <c r="AD146" s="14">
        <f t="shared" si="43"/>
        <v>160</v>
      </c>
      <c r="AE146" s="14">
        <f t="shared" si="38"/>
        <v>103</v>
      </c>
      <c r="AF146" s="25"/>
      <c r="AG146" s="13">
        <v>11.25</v>
      </c>
      <c r="AH146" s="13">
        <v>7.5</v>
      </c>
      <c r="AI146" s="13">
        <f t="shared" si="33"/>
        <v>7.5</v>
      </c>
      <c r="AJ146" s="14">
        <f aca="true" t="shared" si="47" ref="AJ146:AJ177">(B146*240)/AI146</f>
        <v>256</v>
      </c>
      <c r="AK146" s="12">
        <f aca="true" t="shared" si="48" ref="AK146:AK177">(L146*240)/AI146</f>
        <v>164.8</v>
      </c>
    </row>
    <row r="147" spans="1:37" ht="12.75">
      <c r="A147" s="1">
        <v>1465</v>
      </c>
      <c r="B147" s="16">
        <v>8</v>
      </c>
      <c r="C147" s="5">
        <f t="shared" si="44"/>
        <v>101.10661186688303</v>
      </c>
      <c r="D147" s="5">
        <v>88.51771330038775</v>
      </c>
      <c r="E147" s="5">
        <f t="shared" si="39"/>
        <v>114.22189762604287</v>
      </c>
      <c r="F147" s="3">
        <f>(F146+F148)/2</f>
        <v>8.4585</v>
      </c>
      <c r="G147" s="5">
        <f t="shared" si="34"/>
        <v>110.8351966754153</v>
      </c>
      <c r="H147" s="5">
        <f t="shared" si="35"/>
        <v>125.21244906010219</v>
      </c>
      <c r="I147" s="3"/>
      <c r="K147" s="3">
        <f>(K146+K148)/2</f>
        <v>4.1</v>
      </c>
      <c r="L147" s="3">
        <f>(L146+L148)/2</f>
        <v>4.975</v>
      </c>
      <c r="M147" s="5">
        <f t="shared" si="36"/>
        <v>92.44634868024637</v>
      </c>
      <c r="N147" s="5">
        <f t="shared" si="37"/>
        <v>104.43824770588759</v>
      </c>
      <c r="Q147" s="5">
        <f t="shared" si="40"/>
        <v>88.51771330038775</v>
      </c>
      <c r="R147" s="5">
        <v>88.51771330038775</v>
      </c>
      <c r="S147" s="5">
        <f t="shared" si="41"/>
        <v>88.51771330038775</v>
      </c>
      <c r="T147" s="5">
        <v>111.79332821713245</v>
      </c>
      <c r="U147" s="5">
        <v>111.79332821713245</v>
      </c>
      <c r="V147" s="13">
        <f t="shared" si="42"/>
        <v>17.174549059590102</v>
      </c>
      <c r="X147" s="13">
        <f t="shared" si="45"/>
        <v>90.61430217955997</v>
      </c>
      <c r="Y147" s="13">
        <v>90.61430217955997</v>
      </c>
      <c r="Z147" s="24">
        <v>140.46666666666667</v>
      </c>
      <c r="AA147" s="13">
        <f t="shared" si="46"/>
        <v>13.668723303274797</v>
      </c>
      <c r="AB147" s="13"/>
      <c r="AC147" s="14">
        <v>12</v>
      </c>
      <c r="AD147" s="14">
        <f t="shared" si="43"/>
        <v>160</v>
      </c>
      <c r="AE147" s="14">
        <f t="shared" si="38"/>
        <v>99.5</v>
      </c>
      <c r="AF147" s="25"/>
      <c r="AG147" s="13">
        <v>11.25</v>
      </c>
      <c r="AH147" s="13">
        <v>7.5</v>
      </c>
      <c r="AI147" s="13">
        <f t="shared" si="33"/>
        <v>7.5</v>
      </c>
      <c r="AJ147" s="14">
        <f t="shared" si="47"/>
        <v>256</v>
      </c>
      <c r="AK147" s="12">
        <f t="shared" si="48"/>
        <v>159.2</v>
      </c>
    </row>
    <row r="148" spans="1:37" ht="12.75">
      <c r="A148" s="1">
        <v>1466</v>
      </c>
      <c r="B148" s="16">
        <v>8</v>
      </c>
      <c r="C148" s="5">
        <f t="shared" si="44"/>
        <v>101.10661186688303</v>
      </c>
      <c r="D148" s="5">
        <v>95.9295132371785</v>
      </c>
      <c r="E148" s="5">
        <f t="shared" si="39"/>
        <v>105.39677358406327</v>
      </c>
      <c r="F148" s="3">
        <v>8.75</v>
      </c>
      <c r="G148" s="5">
        <f t="shared" si="34"/>
        <v>114.65484080036458</v>
      </c>
      <c r="H148" s="5">
        <f t="shared" si="35"/>
        <v>119.51988176661455</v>
      </c>
      <c r="I148" s="3"/>
      <c r="K148" s="5">
        <v>4</v>
      </c>
      <c r="L148" s="5">
        <v>4.8</v>
      </c>
      <c r="M148" s="5">
        <f t="shared" si="36"/>
        <v>89.1944670683784</v>
      </c>
      <c r="N148" s="5">
        <f t="shared" si="37"/>
        <v>92.9791719549872</v>
      </c>
      <c r="Q148" s="5">
        <f t="shared" si="40"/>
        <v>95.9295132371785</v>
      </c>
      <c r="R148" s="5">
        <v>95.9295132371785</v>
      </c>
      <c r="S148" s="5">
        <f t="shared" si="41"/>
        <v>95.9295132371785</v>
      </c>
      <c r="T148" s="5">
        <v>121.15405108399553</v>
      </c>
      <c r="U148" s="5">
        <v>121.15405108399553</v>
      </c>
      <c r="V148" s="13">
        <f t="shared" si="42"/>
        <v>15.847592241623627</v>
      </c>
      <c r="X148" s="13">
        <f t="shared" si="45"/>
        <v>92.54958627926581</v>
      </c>
      <c r="Y148" s="13">
        <v>92.54958627926581</v>
      </c>
      <c r="Z148" s="24">
        <v>143.46666666666667</v>
      </c>
      <c r="AA148" s="13">
        <f t="shared" si="46"/>
        <v>13.382899628252789</v>
      </c>
      <c r="AB148" s="13"/>
      <c r="AC148" s="14">
        <v>12</v>
      </c>
      <c r="AD148" s="14">
        <f t="shared" si="43"/>
        <v>160</v>
      </c>
      <c r="AE148" s="14">
        <f t="shared" si="38"/>
        <v>96</v>
      </c>
      <c r="AF148" s="25"/>
      <c r="AG148" s="13">
        <v>11.25</v>
      </c>
      <c r="AH148" s="13">
        <v>7.5</v>
      </c>
      <c r="AI148" s="13">
        <f t="shared" si="33"/>
        <v>7.5</v>
      </c>
      <c r="AJ148" s="14">
        <f t="shared" si="47"/>
        <v>256</v>
      </c>
      <c r="AK148" s="12">
        <f t="shared" si="48"/>
        <v>153.6</v>
      </c>
    </row>
    <row r="149" spans="1:37" ht="12.75">
      <c r="A149" s="1">
        <v>1467</v>
      </c>
      <c r="B149" s="16">
        <v>8</v>
      </c>
      <c r="C149" s="5">
        <f t="shared" si="44"/>
        <v>101.10661186688303</v>
      </c>
      <c r="D149" s="5">
        <v>102.14631478125365</v>
      </c>
      <c r="E149" s="5">
        <f t="shared" si="39"/>
        <v>98.982143490348</v>
      </c>
      <c r="F149" s="3">
        <v>8.8</v>
      </c>
      <c r="G149" s="5">
        <f t="shared" si="34"/>
        <v>115.31001131922383</v>
      </c>
      <c r="H149" s="5">
        <f t="shared" si="35"/>
        <v>112.88709883088805</v>
      </c>
      <c r="I149" s="3"/>
      <c r="K149" s="5">
        <v>3.7</v>
      </c>
      <c r="L149" s="5">
        <v>4.8</v>
      </c>
      <c r="M149" s="5">
        <f t="shared" si="36"/>
        <v>89.1944670683784</v>
      </c>
      <c r="N149" s="5">
        <f t="shared" si="37"/>
        <v>87.32029859264954</v>
      </c>
      <c r="Q149" s="5">
        <f t="shared" si="40"/>
        <v>102.14631478125365</v>
      </c>
      <c r="R149" s="5">
        <v>102.14631478125365</v>
      </c>
      <c r="S149" s="5">
        <f t="shared" si="41"/>
        <v>102.14631478125365</v>
      </c>
      <c r="T149" s="5">
        <v>129.00555232103125</v>
      </c>
      <c r="U149" s="5">
        <v>129.00555232103125</v>
      </c>
      <c r="V149" s="13">
        <f t="shared" si="42"/>
        <v>14.883080343875946</v>
      </c>
      <c r="X149" s="13">
        <f t="shared" si="45"/>
        <v>90.91534637284754</v>
      </c>
      <c r="Y149" s="13">
        <v>90.91534637284754</v>
      </c>
      <c r="Z149" s="24">
        <v>140.93333333333334</v>
      </c>
      <c r="AA149" s="13">
        <f t="shared" si="46"/>
        <v>13.623462630085147</v>
      </c>
      <c r="AB149" s="13"/>
      <c r="AC149" s="14">
        <v>12</v>
      </c>
      <c r="AD149" s="14">
        <f t="shared" si="43"/>
        <v>160</v>
      </c>
      <c r="AE149" s="14">
        <f t="shared" si="38"/>
        <v>96</v>
      </c>
      <c r="AF149" s="25"/>
      <c r="AG149" s="13">
        <v>11.25</v>
      </c>
      <c r="AH149" s="13">
        <v>7.5</v>
      </c>
      <c r="AI149" s="13">
        <f t="shared" si="33"/>
        <v>7.5</v>
      </c>
      <c r="AJ149" s="14">
        <f t="shared" si="47"/>
        <v>256</v>
      </c>
      <c r="AK149" s="12">
        <f t="shared" si="48"/>
        <v>153.6</v>
      </c>
    </row>
    <row r="150" spans="1:37" ht="12.75">
      <c r="A150" s="1">
        <v>1468</v>
      </c>
      <c r="B150" s="16">
        <v>8.25</v>
      </c>
      <c r="C150" s="5">
        <f t="shared" si="44"/>
        <v>104.26619348772313</v>
      </c>
      <c r="D150" s="5">
        <v>96.15279601177174</v>
      </c>
      <c r="E150" s="5">
        <f t="shared" si="39"/>
        <v>108.43802553069604</v>
      </c>
      <c r="F150" s="3">
        <v>8.425</v>
      </c>
      <c r="G150" s="5">
        <f t="shared" si="34"/>
        <v>110.39623242777962</v>
      </c>
      <c r="H150" s="5">
        <f t="shared" si="35"/>
        <v>114.81333565616137</v>
      </c>
      <c r="I150" s="3"/>
      <c r="K150" s="5">
        <v>4</v>
      </c>
      <c r="L150" s="5">
        <v>4.85</v>
      </c>
      <c r="M150" s="5">
        <f t="shared" si="36"/>
        <v>90.12357610034067</v>
      </c>
      <c r="N150" s="5">
        <f t="shared" si="37"/>
        <v>93.7295428094541</v>
      </c>
      <c r="Q150" s="5">
        <f t="shared" si="40"/>
        <v>96.15279601177174</v>
      </c>
      <c r="R150" s="5">
        <v>96.15279601177174</v>
      </c>
      <c r="S150" s="5">
        <f t="shared" si="41"/>
        <v>96.15279601177174</v>
      </c>
      <c r="T150" s="5">
        <v>121.43604576703288</v>
      </c>
      <c r="U150" s="5">
        <v>121.43604576703288</v>
      </c>
      <c r="V150" s="13">
        <f t="shared" si="42"/>
        <v>16.30487873261701</v>
      </c>
      <c r="X150" s="13">
        <f t="shared" si="45"/>
        <v>106.48363179714781</v>
      </c>
      <c r="Y150" s="13">
        <v>106.48363179714781</v>
      </c>
      <c r="Z150" s="24">
        <v>165.06666666666666</v>
      </c>
      <c r="AA150" s="13">
        <f t="shared" si="46"/>
        <v>11.995153473344104</v>
      </c>
      <c r="AB150" s="13"/>
      <c r="AC150" s="14">
        <v>12</v>
      </c>
      <c r="AD150" s="14">
        <f t="shared" si="43"/>
        <v>165</v>
      </c>
      <c r="AE150" s="14">
        <f t="shared" si="38"/>
        <v>97</v>
      </c>
      <c r="AF150" s="25"/>
      <c r="AG150" s="13">
        <v>11.25</v>
      </c>
      <c r="AH150" s="13">
        <v>7.5</v>
      </c>
      <c r="AI150" s="13">
        <f aca="true" t="shared" si="49" ref="AI150:AI181">AG150/1.5</f>
        <v>7.5</v>
      </c>
      <c r="AJ150" s="14">
        <f t="shared" si="47"/>
        <v>264</v>
      </c>
      <c r="AK150" s="12">
        <f t="shared" si="48"/>
        <v>155.2</v>
      </c>
    </row>
    <row r="151" spans="1:37" ht="12.75">
      <c r="A151" s="1">
        <v>1469</v>
      </c>
      <c r="B151" s="16">
        <v>8.25</v>
      </c>
      <c r="C151" s="5">
        <f t="shared" si="44"/>
        <v>104.26619348772313</v>
      </c>
      <c r="D151" s="5">
        <v>95.99972060403404</v>
      </c>
      <c r="E151" s="5">
        <f t="shared" si="39"/>
        <v>108.61093431488771</v>
      </c>
      <c r="F151" s="3">
        <v>8.7</v>
      </c>
      <c r="G151" s="5">
        <f t="shared" si="34"/>
        <v>113.99967028150535</v>
      </c>
      <c r="H151" s="5">
        <f t="shared" si="35"/>
        <v>118.75000215023013</v>
      </c>
      <c r="I151" s="3"/>
      <c r="K151" s="5">
        <v>4</v>
      </c>
      <c r="L151" s="5">
        <v>5</v>
      </c>
      <c r="M151" s="5">
        <f t="shared" si="36"/>
        <v>92.91090319622751</v>
      </c>
      <c r="N151" s="5">
        <f t="shared" si="37"/>
        <v>96.78247250265774</v>
      </c>
      <c r="Q151" s="5">
        <f t="shared" si="40"/>
        <v>95.99972060403404</v>
      </c>
      <c r="R151" s="5">
        <v>95.99972060403404</v>
      </c>
      <c r="S151" s="5">
        <f t="shared" si="41"/>
        <v>95.99972060403404</v>
      </c>
      <c r="T151" s="5">
        <v>121.24271938453677</v>
      </c>
      <c r="U151" s="5">
        <v>121.24271938453677</v>
      </c>
      <c r="V151" s="13">
        <f t="shared" si="42"/>
        <v>16.33087751620101</v>
      </c>
      <c r="X151" s="13">
        <f t="shared" si="45"/>
        <v>101.36588051125905</v>
      </c>
      <c r="Y151" s="13">
        <v>101.36588051125905</v>
      </c>
      <c r="Z151" s="24">
        <v>157.13333333333333</v>
      </c>
      <c r="AA151" s="13">
        <f t="shared" si="46"/>
        <v>12.600763682647434</v>
      </c>
      <c r="AB151" s="13"/>
      <c r="AC151" s="14">
        <v>12</v>
      </c>
      <c r="AD151" s="14">
        <f t="shared" si="43"/>
        <v>165</v>
      </c>
      <c r="AE151" s="14">
        <f t="shared" si="38"/>
        <v>100</v>
      </c>
      <c r="AF151" s="25"/>
      <c r="AG151" s="13">
        <v>11.25</v>
      </c>
      <c r="AH151" s="13">
        <v>7.5</v>
      </c>
      <c r="AI151" s="13">
        <f t="shared" si="49"/>
        <v>7.5</v>
      </c>
      <c r="AJ151" s="14">
        <f t="shared" si="47"/>
        <v>264</v>
      </c>
      <c r="AK151" s="12">
        <f t="shared" si="48"/>
        <v>160</v>
      </c>
    </row>
    <row r="152" spans="1:37" ht="12.75">
      <c r="A152" s="1">
        <v>1470</v>
      </c>
      <c r="B152" s="16">
        <f>(B151+B153)/2</f>
        <v>8.4375</v>
      </c>
      <c r="C152" s="5">
        <f t="shared" si="44"/>
        <v>106.6358797033532</v>
      </c>
      <c r="D152" s="5">
        <v>92.37221121232646</v>
      </c>
      <c r="E152" s="5">
        <f t="shared" si="39"/>
        <v>115.44151461118572</v>
      </c>
      <c r="F152" s="3">
        <f>(F151+F153)/2</f>
        <v>8.087499999999999</v>
      </c>
      <c r="G152" s="5">
        <f aca="true" t="shared" si="50" ref="G152:G183">(F152/7.63160102)*100</f>
        <v>105.97383142547983</v>
      </c>
      <c r="H152" s="5">
        <f aca="true" t="shared" si="51" ref="H152:H182">G152/D152*100</f>
        <v>114.724796596986</v>
      </c>
      <c r="I152" s="3"/>
      <c r="K152" s="3">
        <f>(K151+K153)/2</f>
        <v>4.025</v>
      </c>
      <c r="L152" s="5">
        <v>5</v>
      </c>
      <c r="M152" s="5">
        <f aca="true" t="shared" si="52" ref="M152:M183">(L152/5.381499725)*100</f>
        <v>92.91090319622751</v>
      </c>
      <c r="N152" s="5">
        <f aca="true" t="shared" si="53" ref="N152:N182">M152/R152*100</f>
        <v>100.58317536933572</v>
      </c>
      <c r="Q152" s="5">
        <f t="shared" si="40"/>
        <v>92.37221121232646</v>
      </c>
      <c r="R152" s="5">
        <v>92.37221121232646</v>
      </c>
      <c r="S152" s="5">
        <f t="shared" si="41"/>
        <v>92.37221121232646</v>
      </c>
      <c r="T152" s="5">
        <v>116.66136122561424</v>
      </c>
      <c r="U152" s="5">
        <v>116.66136122561424</v>
      </c>
      <c r="V152" s="13">
        <f t="shared" si="42"/>
        <v>17.3579322127384</v>
      </c>
      <c r="X152" s="13">
        <f t="shared" si="45"/>
        <v>93.45271885912852</v>
      </c>
      <c r="Y152" s="13">
        <v>93.45271885912852</v>
      </c>
      <c r="Z152" s="24">
        <v>144.86666666666667</v>
      </c>
      <c r="AA152" s="13">
        <f t="shared" si="46"/>
        <v>13.978370915784629</v>
      </c>
      <c r="AB152" s="13"/>
      <c r="AC152" s="14">
        <v>12</v>
      </c>
      <c r="AD152" s="14">
        <f t="shared" si="43"/>
        <v>168.75</v>
      </c>
      <c r="AE152" s="14">
        <f t="shared" si="38"/>
        <v>100</v>
      </c>
      <c r="AF152" s="25"/>
      <c r="AG152" s="13">
        <v>11.25</v>
      </c>
      <c r="AH152" s="13">
        <v>7.5</v>
      </c>
      <c r="AI152" s="13">
        <f t="shared" si="49"/>
        <v>7.5</v>
      </c>
      <c r="AJ152" s="14">
        <f t="shared" si="47"/>
        <v>270</v>
      </c>
      <c r="AK152" s="12">
        <f t="shared" si="48"/>
        <v>160</v>
      </c>
    </row>
    <row r="153" spans="1:37" ht="12.75">
      <c r="A153" s="1">
        <v>1471</v>
      </c>
      <c r="B153" s="16">
        <v>8.625</v>
      </c>
      <c r="C153" s="5">
        <f t="shared" si="44"/>
        <v>109.00556591898327</v>
      </c>
      <c r="D153" s="5">
        <v>99.60372011561184</v>
      </c>
      <c r="E153" s="5">
        <f t="shared" si="39"/>
        <v>109.43925165893256</v>
      </c>
      <c r="F153" s="3">
        <v>7.475</v>
      </c>
      <c r="G153" s="5">
        <f t="shared" si="50"/>
        <v>97.94799256945433</v>
      </c>
      <c r="H153" s="5">
        <f t="shared" si="51"/>
        <v>98.33768503401713</v>
      </c>
      <c r="I153" s="3"/>
      <c r="K153" s="5">
        <v>4.05</v>
      </c>
      <c r="L153" s="5">
        <v>5</v>
      </c>
      <c r="M153" s="5">
        <f t="shared" si="52"/>
        <v>92.91090319622751</v>
      </c>
      <c r="N153" s="5">
        <f t="shared" si="53"/>
        <v>93.28055527281927</v>
      </c>
      <c r="Q153" s="5">
        <f t="shared" si="40"/>
        <v>99.60372011561184</v>
      </c>
      <c r="R153" s="5">
        <v>99.60372011561184</v>
      </c>
      <c r="S153" s="5">
        <f t="shared" si="41"/>
        <v>99.60372011561184</v>
      </c>
      <c r="T153" s="5">
        <v>125.79438577163532</v>
      </c>
      <c r="U153" s="5">
        <v>125.79438577163532</v>
      </c>
      <c r="V153" s="13">
        <f t="shared" si="42"/>
        <v>16.455424360176437</v>
      </c>
      <c r="X153" s="13">
        <f t="shared" si="45"/>
        <v>94.18382618568405</v>
      </c>
      <c r="Y153" s="13">
        <v>94.18382618568405</v>
      </c>
      <c r="Z153" s="24">
        <v>146</v>
      </c>
      <c r="AA153" s="13">
        <f t="shared" si="46"/>
        <v>14.178082191780822</v>
      </c>
      <c r="AB153" s="13"/>
      <c r="AC153" s="14">
        <v>12</v>
      </c>
      <c r="AD153" s="14">
        <f t="shared" si="43"/>
        <v>172.5</v>
      </c>
      <c r="AE153" s="14">
        <f t="shared" si="38"/>
        <v>100</v>
      </c>
      <c r="AF153" s="25"/>
      <c r="AG153" s="13">
        <v>11.25</v>
      </c>
      <c r="AH153" s="13">
        <v>7.5</v>
      </c>
      <c r="AI153" s="13">
        <f t="shared" si="49"/>
        <v>7.5</v>
      </c>
      <c r="AJ153" s="14">
        <f t="shared" si="47"/>
        <v>276</v>
      </c>
      <c r="AK153" s="12">
        <f t="shared" si="48"/>
        <v>160</v>
      </c>
    </row>
    <row r="154" spans="1:37" ht="12.75">
      <c r="A154" s="1">
        <v>1472</v>
      </c>
      <c r="B154" s="16">
        <v>8.75</v>
      </c>
      <c r="C154" s="5">
        <f t="shared" si="44"/>
        <v>110.58535672940333</v>
      </c>
      <c r="D154" s="5">
        <v>95.61726607188868</v>
      </c>
      <c r="E154" s="5">
        <f t="shared" si="39"/>
        <v>115.65417133581406</v>
      </c>
      <c r="F154" s="3">
        <v>7.45</v>
      </c>
      <c r="G154" s="5">
        <f t="shared" si="50"/>
        <v>97.62040731002472</v>
      </c>
      <c r="H154" s="5">
        <f t="shared" si="51"/>
        <v>102.09495765820161</v>
      </c>
      <c r="I154" s="3"/>
      <c r="K154" s="5">
        <v>4.1</v>
      </c>
      <c r="L154" s="5">
        <v>5</v>
      </c>
      <c r="M154" s="5">
        <f t="shared" si="52"/>
        <v>92.91090319622751</v>
      </c>
      <c r="N154" s="5">
        <f t="shared" si="53"/>
        <v>97.16958768343531</v>
      </c>
      <c r="Q154" s="5">
        <f t="shared" si="40"/>
        <v>95.61726607188868</v>
      </c>
      <c r="R154" s="5">
        <v>95.61726607188868</v>
      </c>
      <c r="S154" s="5">
        <f t="shared" si="41"/>
        <v>95.61726607188868</v>
      </c>
      <c r="T154" s="5">
        <v>120.75969894211795</v>
      </c>
      <c r="U154" s="5">
        <v>120.75969894211795</v>
      </c>
      <c r="V154" s="13">
        <f t="shared" si="42"/>
        <v>17.38990754694216</v>
      </c>
      <c r="X154" s="13">
        <f t="shared" si="45"/>
        <v>95.51702189881475</v>
      </c>
      <c r="Y154" s="13">
        <v>95.51702189881475</v>
      </c>
      <c r="Z154" s="24">
        <v>148.06666666666666</v>
      </c>
      <c r="AA154" s="13">
        <f t="shared" si="46"/>
        <v>14.182800540297164</v>
      </c>
      <c r="AB154" s="13"/>
      <c r="AC154" s="14">
        <v>12</v>
      </c>
      <c r="AD154" s="14">
        <f t="shared" si="43"/>
        <v>175</v>
      </c>
      <c r="AE154" s="14">
        <f t="shared" si="38"/>
        <v>100</v>
      </c>
      <c r="AF154" s="25"/>
      <c r="AG154" s="13">
        <v>11.25</v>
      </c>
      <c r="AH154" s="13">
        <v>7.5</v>
      </c>
      <c r="AI154" s="13">
        <f t="shared" si="49"/>
        <v>7.5</v>
      </c>
      <c r="AJ154" s="14">
        <f t="shared" si="47"/>
        <v>280</v>
      </c>
      <c r="AK154" s="12">
        <f t="shared" si="48"/>
        <v>160</v>
      </c>
    </row>
    <row r="155" spans="1:37" ht="12.75">
      <c r="A155" s="1">
        <v>1473</v>
      </c>
      <c r="B155" s="16">
        <f>(B154+B156)/2</f>
        <v>8.65</v>
      </c>
      <c r="C155" s="5">
        <f t="shared" si="44"/>
        <v>109.32152408106728</v>
      </c>
      <c r="D155" s="5">
        <v>82.95654512610032</v>
      </c>
      <c r="E155" s="5">
        <f t="shared" si="39"/>
        <v>131.78167426679857</v>
      </c>
      <c r="F155" s="5">
        <v>7.95</v>
      </c>
      <c r="G155" s="5">
        <f t="shared" si="50"/>
        <v>104.17211249861697</v>
      </c>
      <c r="H155" s="5">
        <f t="shared" si="51"/>
        <v>125.57431404630866</v>
      </c>
      <c r="I155" s="3"/>
      <c r="K155" s="5">
        <v>4.55</v>
      </c>
      <c r="L155" s="5">
        <v>5.7</v>
      </c>
      <c r="M155" s="5">
        <f t="shared" si="52"/>
        <v>105.91842964369937</v>
      </c>
      <c r="N155" s="5">
        <f t="shared" si="53"/>
        <v>127.67941273674694</v>
      </c>
      <c r="Q155" s="5">
        <f t="shared" si="40"/>
        <v>82.95654512610032</v>
      </c>
      <c r="R155" s="5">
        <v>82.95654512610032</v>
      </c>
      <c r="S155" s="5">
        <f t="shared" si="41"/>
        <v>82.95654512610032</v>
      </c>
      <c r="T155" s="5">
        <v>104.76985827198122</v>
      </c>
      <c r="U155" s="5">
        <v>104.76985827198122</v>
      </c>
      <c r="V155" s="13">
        <f t="shared" si="42"/>
        <v>19.81485929484347</v>
      </c>
      <c r="X155" s="13">
        <f t="shared" si="45"/>
        <v>101.0648363179715</v>
      </c>
      <c r="Y155" s="13">
        <v>101.0648363179715</v>
      </c>
      <c r="Z155" s="24">
        <v>156.66666666666669</v>
      </c>
      <c r="AA155" s="13">
        <f t="shared" si="46"/>
        <v>13.251063829787233</v>
      </c>
      <c r="AB155" s="13"/>
      <c r="AC155" s="14">
        <v>12</v>
      </c>
      <c r="AD155" s="14">
        <f t="shared" si="43"/>
        <v>173</v>
      </c>
      <c r="AE155" s="14">
        <f t="shared" si="38"/>
        <v>114</v>
      </c>
      <c r="AF155" s="25"/>
      <c r="AG155" s="13">
        <v>11.25</v>
      </c>
      <c r="AH155" s="13">
        <v>7.5</v>
      </c>
      <c r="AI155" s="13">
        <f t="shared" si="49"/>
        <v>7.5</v>
      </c>
      <c r="AJ155" s="14">
        <f t="shared" si="47"/>
        <v>276.8</v>
      </c>
      <c r="AK155" s="12">
        <f t="shared" si="48"/>
        <v>182.4</v>
      </c>
    </row>
    <row r="156" spans="1:37" ht="12.75">
      <c r="A156" s="1">
        <v>1474</v>
      </c>
      <c r="B156" s="16">
        <v>8.55</v>
      </c>
      <c r="C156" s="5">
        <f t="shared" si="44"/>
        <v>108.05769143273125</v>
      </c>
      <c r="D156" s="5">
        <v>108.20778634590151</v>
      </c>
      <c r="E156" s="5">
        <f t="shared" si="39"/>
        <v>99.86129009913347</v>
      </c>
      <c r="F156" s="3">
        <v>9</v>
      </c>
      <c r="G156" s="5">
        <f t="shared" si="50"/>
        <v>117.93069339466071</v>
      </c>
      <c r="H156" s="5">
        <f t="shared" si="51"/>
        <v>108.98540426442007</v>
      </c>
      <c r="I156" s="3"/>
      <c r="K156" s="5">
        <v>4.35</v>
      </c>
      <c r="L156" s="5">
        <v>5.8</v>
      </c>
      <c r="M156" s="5">
        <f t="shared" si="52"/>
        <v>107.77664770762392</v>
      </c>
      <c r="N156" s="5">
        <f t="shared" si="53"/>
        <v>99.60156412691099</v>
      </c>
      <c r="Q156" s="5">
        <f t="shared" si="40"/>
        <v>108.20778634590151</v>
      </c>
      <c r="R156" s="5">
        <v>108.20778634590151</v>
      </c>
      <c r="S156" s="5">
        <f t="shared" si="41"/>
        <v>108.20778634590151</v>
      </c>
      <c r="T156" s="5">
        <v>136.6608797672558</v>
      </c>
      <c r="U156" s="5">
        <v>136.6608797672558</v>
      </c>
      <c r="V156" s="13">
        <f t="shared" si="42"/>
        <v>15.015269940415406</v>
      </c>
      <c r="X156" s="13">
        <f t="shared" si="45"/>
        <v>104.93540451738315</v>
      </c>
      <c r="Y156" s="13">
        <v>104.93540451738315</v>
      </c>
      <c r="Z156" s="24">
        <v>162.66666666666666</v>
      </c>
      <c r="AA156" s="13">
        <f t="shared" si="46"/>
        <v>12.614754098360656</v>
      </c>
      <c r="AB156" s="13"/>
      <c r="AC156" s="14">
        <v>12</v>
      </c>
      <c r="AD156" s="14">
        <f t="shared" si="43"/>
        <v>171</v>
      </c>
      <c r="AE156" s="14">
        <f t="shared" si="38"/>
        <v>116</v>
      </c>
      <c r="AF156" s="25"/>
      <c r="AG156" s="13">
        <v>11.25</v>
      </c>
      <c r="AH156" s="13">
        <v>7.5</v>
      </c>
      <c r="AI156" s="13">
        <f t="shared" si="49"/>
        <v>7.5</v>
      </c>
      <c r="AJ156" s="14">
        <f t="shared" si="47"/>
        <v>273.6</v>
      </c>
      <c r="AK156" s="12">
        <f t="shared" si="48"/>
        <v>185.6</v>
      </c>
    </row>
    <row r="157" spans="1:37" ht="12.75">
      <c r="A157" s="1">
        <v>1475</v>
      </c>
      <c r="B157" s="16">
        <v>8.875</v>
      </c>
      <c r="C157" s="5">
        <f t="shared" si="44"/>
        <v>112.16514753982337</v>
      </c>
      <c r="D157" s="5">
        <v>93.69931753898884</v>
      </c>
      <c r="E157" s="5">
        <f t="shared" si="39"/>
        <v>119.70753948464011</v>
      </c>
      <c r="F157" s="3">
        <v>9.05</v>
      </c>
      <c r="G157" s="5">
        <f t="shared" si="50"/>
        <v>118.58586391351994</v>
      </c>
      <c r="H157" s="5">
        <f t="shared" si="51"/>
        <v>126.56000814965986</v>
      </c>
      <c r="I157" s="3"/>
      <c r="K157" s="5">
        <v>4.35</v>
      </c>
      <c r="L157" s="5">
        <v>6.1</v>
      </c>
      <c r="M157" s="5">
        <f t="shared" si="52"/>
        <v>113.35130189939755</v>
      </c>
      <c r="N157" s="5">
        <f t="shared" si="53"/>
        <v>120.97345517189217</v>
      </c>
      <c r="Q157" s="5">
        <f t="shared" si="40"/>
        <v>93.69931753898884</v>
      </c>
      <c r="R157" s="5">
        <v>93.69931753898884</v>
      </c>
      <c r="S157" s="5">
        <f t="shared" si="41"/>
        <v>93.69931753898884</v>
      </c>
      <c r="T157" s="5">
        <v>118.33742839481607</v>
      </c>
      <c r="U157" s="5">
        <v>118.33742839481607</v>
      </c>
      <c r="V157" s="13">
        <f t="shared" si="42"/>
        <v>17.999377110795045</v>
      </c>
      <c r="X157" s="13">
        <f t="shared" si="45"/>
        <v>98.57047014501728</v>
      </c>
      <c r="Y157" s="13">
        <v>98.57047014501728</v>
      </c>
      <c r="Z157" s="24">
        <v>152.79999999999998</v>
      </c>
      <c r="AA157" s="13">
        <f t="shared" si="46"/>
        <v>13.939790575916232</v>
      </c>
      <c r="AB157" s="13"/>
      <c r="AC157" s="14"/>
      <c r="AD157" s="14" t="e">
        <f t="shared" si="43"/>
        <v>#DIV/0!</v>
      </c>
      <c r="AE157" s="14"/>
      <c r="AF157" s="25"/>
      <c r="AG157" s="13">
        <v>11.25</v>
      </c>
      <c r="AH157" s="13">
        <v>7.5</v>
      </c>
      <c r="AI157" s="13">
        <f t="shared" si="49"/>
        <v>7.5</v>
      </c>
      <c r="AJ157" s="14">
        <f t="shared" si="47"/>
        <v>284</v>
      </c>
      <c r="AK157" s="12">
        <f t="shared" si="48"/>
        <v>195.2</v>
      </c>
    </row>
    <row r="158" spans="1:37" ht="12.75">
      <c r="A158" s="1">
        <v>1476</v>
      </c>
      <c r="B158" s="16">
        <f>B157+0.33333*(B160-B157)</f>
        <v>8.875</v>
      </c>
      <c r="C158" s="5">
        <f t="shared" si="44"/>
        <v>112.16514753982337</v>
      </c>
      <c r="D158" s="5">
        <v>92.37028543353951</v>
      </c>
      <c r="E158" s="5">
        <f t="shared" si="39"/>
        <v>121.42990249881416</v>
      </c>
      <c r="F158" s="3">
        <v>8.25</v>
      </c>
      <c r="G158" s="5">
        <f t="shared" si="50"/>
        <v>108.10313561177234</v>
      </c>
      <c r="H158" s="5">
        <f t="shared" si="51"/>
        <v>117.03237150820827</v>
      </c>
      <c r="I158" s="3"/>
      <c r="K158" s="5">
        <v>4.2</v>
      </c>
      <c r="L158" s="5">
        <v>6.3</v>
      </c>
      <c r="M158" s="5">
        <f t="shared" si="52"/>
        <v>117.06773802724666</v>
      </c>
      <c r="N158" s="5">
        <f t="shared" si="53"/>
        <v>126.73744319159542</v>
      </c>
      <c r="Q158" s="5">
        <f t="shared" si="40"/>
        <v>92.37028543353951</v>
      </c>
      <c r="R158" s="5">
        <v>92.37028543353951</v>
      </c>
      <c r="S158" s="5">
        <f t="shared" si="41"/>
        <v>92.37028543353951</v>
      </c>
      <c r="T158" s="5">
        <v>116.65892906585802</v>
      </c>
      <c r="U158" s="5">
        <v>116.65892906585802</v>
      </c>
      <c r="V158" s="13">
        <f t="shared" si="42"/>
        <v>18.258353793026345</v>
      </c>
      <c r="X158" s="13">
        <f t="shared" si="45"/>
        <v>96.93623023859902</v>
      </c>
      <c r="Y158" s="13">
        <v>96.93623023859902</v>
      </c>
      <c r="Z158" s="24">
        <v>150.26666666666665</v>
      </c>
      <c r="AA158" s="13">
        <f t="shared" si="46"/>
        <v>14.17480035492458</v>
      </c>
      <c r="AB158" s="13"/>
      <c r="AC158" s="14"/>
      <c r="AD158" s="14" t="e">
        <f t="shared" si="43"/>
        <v>#DIV/0!</v>
      </c>
      <c r="AE158" s="14"/>
      <c r="AF158" s="25"/>
      <c r="AG158" s="13">
        <v>11.25</v>
      </c>
      <c r="AH158" s="13">
        <v>7.5</v>
      </c>
      <c r="AI158" s="13">
        <f t="shared" si="49"/>
        <v>7.5</v>
      </c>
      <c r="AJ158" s="14">
        <f t="shared" si="47"/>
        <v>284</v>
      </c>
      <c r="AK158" s="12">
        <f t="shared" si="48"/>
        <v>201.6</v>
      </c>
    </row>
    <row r="159" spans="1:37" ht="12.75">
      <c r="A159" s="1">
        <v>1477</v>
      </c>
      <c r="B159" s="16">
        <f>B157+0.6667*(B160-B157)</f>
        <v>8.875</v>
      </c>
      <c r="C159" s="5">
        <f t="shared" si="44"/>
        <v>112.16514753982337</v>
      </c>
      <c r="D159" s="5">
        <v>98.7745472154678</v>
      </c>
      <c r="E159" s="5">
        <f aca="true" t="shared" si="54" ref="E159:E182">C159/D159*100</f>
        <v>113.55673167009834</v>
      </c>
      <c r="F159" s="3">
        <v>8.675</v>
      </c>
      <c r="G159" s="5">
        <f t="shared" si="50"/>
        <v>113.67208502207575</v>
      </c>
      <c r="H159" s="5">
        <f t="shared" si="51"/>
        <v>115.08236506932327</v>
      </c>
      <c r="I159" s="3"/>
      <c r="K159" s="5">
        <v>4.2</v>
      </c>
      <c r="L159" s="5">
        <v>6.2</v>
      </c>
      <c r="M159" s="5">
        <f t="shared" si="52"/>
        <v>115.20951996332212</v>
      </c>
      <c r="N159" s="5">
        <f t="shared" si="53"/>
        <v>116.6388742962323</v>
      </c>
      <c r="Q159" s="5">
        <f aca="true" t="shared" si="55" ref="Q159:Q182">(U159/126.294866924271)*100</f>
        <v>98.7745472154678</v>
      </c>
      <c r="R159" s="5">
        <v>98.7745472154678</v>
      </c>
      <c r="S159" s="5">
        <f aca="true" t="shared" si="56" ref="S159:S182">D159*1</f>
        <v>98.7745472154678</v>
      </c>
      <c r="T159" s="5">
        <v>124.74718296082631</v>
      </c>
      <c r="U159" s="5">
        <v>124.74718296082631</v>
      </c>
      <c r="V159" s="13">
        <f aca="true" t="shared" si="57" ref="V159:V182">(B159*240)/U159</f>
        <v>17.07453386477571</v>
      </c>
      <c r="X159" s="13">
        <f t="shared" si="45"/>
        <v>109.40806110337</v>
      </c>
      <c r="Y159" s="13">
        <v>109.40806110337</v>
      </c>
      <c r="Z159" s="24">
        <v>169.60000000000002</v>
      </c>
      <c r="AA159" s="13">
        <f t="shared" si="46"/>
        <v>12.558962264150942</v>
      </c>
      <c r="AB159" s="13"/>
      <c r="AC159" s="14"/>
      <c r="AE159" s="12"/>
      <c r="AG159" s="13">
        <v>11.25</v>
      </c>
      <c r="AH159" s="13">
        <v>7.5</v>
      </c>
      <c r="AI159" s="13">
        <f t="shared" si="49"/>
        <v>7.5</v>
      </c>
      <c r="AJ159" s="14">
        <f t="shared" si="47"/>
        <v>284</v>
      </c>
      <c r="AK159" s="12">
        <f t="shared" si="48"/>
        <v>198.4</v>
      </c>
    </row>
    <row r="160" spans="1:37" ht="12.75">
      <c r="A160" s="1">
        <v>1478</v>
      </c>
      <c r="B160" s="16">
        <v>8.875</v>
      </c>
      <c r="C160" s="5">
        <f t="shared" si="44"/>
        <v>112.16514753982337</v>
      </c>
      <c r="D160" s="5">
        <v>129.91148976142694</v>
      </c>
      <c r="E160" s="5">
        <f t="shared" si="54"/>
        <v>86.33966691153073</v>
      </c>
      <c r="F160" s="3">
        <v>9</v>
      </c>
      <c r="G160" s="5">
        <f t="shared" si="50"/>
        <v>117.93069339466071</v>
      </c>
      <c r="H160" s="5">
        <f t="shared" si="51"/>
        <v>90.77772382660834</v>
      </c>
      <c r="I160" s="3"/>
      <c r="K160" s="5">
        <v>4.1</v>
      </c>
      <c r="L160" s="5">
        <v>6.3</v>
      </c>
      <c r="M160" s="5">
        <f t="shared" si="52"/>
        <v>117.06773802724666</v>
      </c>
      <c r="N160" s="5">
        <f t="shared" si="53"/>
        <v>90.11345974265487</v>
      </c>
      <c r="Q160" s="5">
        <f t="shared" si="55"/>
        <v>129.91148976142694</v>
      </c>
      <c r="R160" s="5">
        <v>129.91148976142694</v>
      </c>
      <c r="S160" s="5">
        <f t="shared" si="56"/>
        <v>129.91148976142694</v>
      </c>
      <c r="T160" s="5">
        <v>164.0715431135321</v>
      </c>
      <c r="U160" s="5">
        <v>164.0715431135321</v>
      </c>
      <c r="V160" s="13">
        <f t="shared" si="57"/>
        <v>12.982141568121355</v>
      </c>
      <c r="X160" s="13">
        <f t="shared" si="45"/>
        <v>129.19096523369632</v>
      </c>
      <c r="Y160" s="13">
        <v>129.19096523369632</v>
      </c>
      <c r="Z160" s="24">
        <v>200.26666666666665</v>
      </c>
      <c r="AA160" s="13">
        <f t="shared" si="46"/>
        <v>10.635818908122504</v>
      </c>
      <c r="AB160" s="13"/>
      <c r="AC160" s="14"/>
      <c r="AE160" s="12"/>
      <c r="AG160" s="13">
        <v>11.25</v>
      </c>
      <c r="AH160" s="13">
        <v>7.5</v>
      </c>
      <c r="AI160" s="13">
        <f t="shared" si="49"/>
        <v>7.5</v>
      </c>
      <c r="AJ160" s="14">
        <f t="shared" si="47"/>
        <v>284</v>
      </c>
      <c r="AK160" s="12">
        <f t="shared" si="48"/>
        <v>201.6</v>
      </c>
    </row>
    <row r="161" spans="1:37" ht="12.75">
      <c r="A161" s="1">
        <v>1479</v>
      </c>
      <c r="B161" s="16">
        <f>(B160+B162)/2</f>
        <v>9.1875</v>
      </c>
      <c r="C161" s="5">
        <f t="shared" si="44"/>
        <v>116.1146245658735</v>
      </c>
      <c r="D161" s="5">
        <v>149.3274310884954</v>
      </c>
      <c r="E161" s="5">
        <f t="shared" si="54"/>
        <v>77.75840227041802</v>
      </c>
      <c r="F161" s="3">
        <f>(F160+F162)/2</f>
        <v>9.125</v>
      </c>
      <c r="G161" s="5">
        <f t="shared" si="50"/>
        <v>119.56861969180879</v>
      </c>
      <c r="H161" s="5">
        <f t="shared" si="51"/>
        <v>80.07143685539549</v>
      </c>
      <c r="I161" s="3"/>
      <c r="K161" s="3">
        <f>(K160+K162)/2</f>
        <v>4.8</v>
      </c>
      <c r="L161" s="3">
        <f>(L160+L162)/2</f>
        <v>7.025</v>
      </c>
      <c r="M161" s="5">
        <f t="shared" si="52"/>
        <v>130.53981899069967</v>
      </c>
      <c r="N161" s="5">
        <f t="shared" si="53"/>
        <v>87.41851248571894</v>
      </c>
      <c r="Q161" s="5">
        <f t="shared" si="55"/>
        <v>149.3274310884954</v>
      </c>
      <c r="R161" s="5">
        <v>149.3274310884954</v>
      </c>
      <c r="S161" s="5">
        <f t="shared" si="56"/>
        <v>149.3274310884954</v>
      </c>
      <c r="T161" s="5">
        <v>188.59288037464773</v>
      </c>
      <c r="U161" s="5">
        <v>188.59288037464773</v>
      </c>
      <c r="V161" s="13">
        <f t="shared" si="57"/>
        <v>11.691851758240684</v>
      </c>
      <c r="X161" s="13">
        <f t="shared" si="45"/>
        <v>135.2548554127746</v>
      </c>
      <c r="Y161" s="13">
        <v>135.2548554127746</v>
      </c>
      <c r="Z161" s="24">
        <v>209.66666666666666</v>
      </c>
      <c r="AA161" s="13">
        <f t="shared" si="46"/>
        <v>10.516693163751988</v>
      </c>
      <c r="AB161" s="13"/>
      <c r="AC161" s="14"/>
      <c r="AE161" s="12"/>
      <c r="AG161" s="13">
        <v>11.25</v>
      </c>
      <c r="AH161" s="13">
        <v>7.5</v>
      </c>
      <c r="AI161" s="13">
        <f t="shared" si="49"/>
        <v>7.5</v>
      </c>
      <c r="AJ161" s="14">
        <f t="shared" si="47"/>
        <v>294</v>
      </c>
      <c r="AK161" s="12">
        <f t="shared" si="48"/>
        <v>224.8</v>
      </c>
    </row>
    <row r="162" spans="1:37" ht="12.75">
      <c r="A162" s="1">
        <v>1480</v>
      </c>
      <c r="B162" s="16">
        <v>9.5</v>
      </c>
      <c r="C162" s="5">
        <f t="shared" si="44"/>
        <v>120.0641015919236</v>
      </c>
      <c r="D162" s="5">
        <v>115.67948708529545</v>
      </c>
      <c r="E162" s="5">
        <f t="shared" si="54"/>
        <v>103.79031288701617</v>
      </c>
      <c r="F162" s="3">
        <v>9.25</v>
      </c>
      <c r="G162" s="5">
        <f t="shared" si="50"/>
        <v>121.20654598895686</v>
      </c>
      <c r="H162" s="5">
        <f t="shared" si="51"/>
        <v>104.77790751231986</v>
      </c>
      <c r="I162" s="3"/>
      <c r="K162" s="5">
        <v>5.5</v>
      </c>
      <c r="L162" s="5">
        <v>7.75</v>
      </c>
      <c r="M162" s="5">
        <f t="shared" si="52"/>
        <v>144.01189995415265</v>
      </c>
      <c r="N162" s="5">
        <f t="shared" si="53"/>
        <v>124.49216674687233</v>
      </c>
      <c r="Q162" s="5">
        <f t="shared" si="55"/>
        <v>115.67948708529545</v>
      </c>
      <c r="R162" s="5">
        <v>115.67948708529545</v>
      </c>
      <c r="S162" s="5">
        <f t="shared" si="56"/>
        <v>115.67948708529545</v>
      </c>
      <c r="T162" s="5">
        <v>146.09725427305315</v>
      </c>
      <c r="U162" s="5">
        <v>146.09725427305315</v>
      </c>
      <c r="V162" s="13">
        <f t="shared" si="57"/>
        <v>15.606042778454418</v>
      </c>
      <c r="X162" s="13">
        <f t="shared" si="45"/>
        <v>132.67447661316683</v>
      </c>
      <c r="Y162" s="13">
        <v>132.67447661316683</v>
      </c>
      <c r="Z162" s="24">
        <v>205.66666666666666</v>
      </c>
      <c r="AA162" s="13">
        <f t="shared" si="46"/>
        <v>11.085899513776338</v>
      </c>
      <c r="AB162" s="13"/>
      <c r="AC162" s="14"/>
      <c r="AE162" s="12"/>
      <c r="AG162" s="13">
        <v>11.25</v>
      </c>
      <c r="AH162" s="13">
        <v>7.5</v>
      </c>
      <c r="AI162" s="13">
        <f t="shared" si="49"/>
        <v>7.5</v>
      </c>
      <c r="AJ162" s="14">
        <f t="shared" si="47"/>
        <v>304</v>
      </c>
      <c r="AK162" s="12">
        <f t="shared" si="48"/>
        <v>248</v>
      </c>
    </row>
    <row r="163" spans="1:37" ht="12.75">
      <c r="A163" s="1">
        <v>1481</v>
      </c>
      <c r="B163" s="16">
        <v>9.375</v>
      </c>
      <c r="C163" s="5">
        <f t="shared" si="44"/>
        <v>118.48431078150354</v>
      </c>
      <c r="D163" s="5">
        <v>137.91014449437077</v>
      </c>
      <c r="E163" s="5">
        <f t="shared" si="54"/>
        <v>85.91413722022446</v>
      </c>
      <c r="F163" s="3">
        <v>9.375</v>
      </c>
      <c r="G163" s="5">
        <f t="shared" si="50"/>
        <v>122.84447228610492</v>
      </c>
      <c r="H163" s="5">
        <f t="shared" si="51"/>
        <v>89.07573314240071</v>
      </c>
      <c r="I163" s="3"/>
      <c r="K163" s="5">
        <v>4</v>
      </c>
      <c r="L163" s="5">
        <v>7.4</v>
      </c>
      <c r="M163" s="5">
        <f t="shared" si="52"/>
        <v>137.50813673041674</v>
      </c>
      <c r="N163" s="5">
        <f t="shared" si="53"/>
        <v>99.70850022278785</v>
      </c>
      <c r="Q163" s="5">
        <f t="shared" si="55"/>
        <v>137.91014449437077</v>
      </c>
      <c r="R163" s="5">
        <v>137.91014449437077</v>
      </c>
      <c r="S163" s="5">
        <f t="shared" si="56"/>
        <v>137.91014449437077</v>
      </c>
      <c r="T163" s="5">
        <v>174.17343346423542</v>
      </c>
      <c r="U163" s="5">
        <v>174.17343346423542</v>
      </c>
      <c r="V163" s="13">
        <f t="shared" si="57"/>
        <v>12.918158385285622</v>
      </c>
      <c r="X163" s="13">
        <f t="shared" si="45"/>
        <v>192.28122688410662</v>
      </c>
      <c r="Y163" s="13">
        <v>192.28122688410662</v>
      </c>
      <c r="Z163" s="24">
        <v>298.06666666666666</v>
      </c>
      <c r="AA163" s="13">
        <f t="shared" si="46"/>
        <v>7.54864683515992</v>
      </c>
      <c r="AB163" s="13"/>
      <c r="AC163" s="14"/>
      <c r="AE163" s="12"/>
      <c r="AG163" s="13">
        <v>11.25</v>
      </c>
      <c r="AH163" s="13">
        <v>7.5</v>
      </c>
      <c r="AI163" s="13">
        <f t="shared" si="49"/>
        <v>7.5</v>
      </c>
      <c r="AJ163" s="14">
        <f t="shared" si="47"/>
        <v>300</v>
      </c>
      <c r="AK163" s="12">
        <f t="shared" si="48"/>
        <v>236.8</v>
      </c>
    </row>
    <row r="164" spans="1:37" ht="12.75">
      <c r="A164" s="1">
        <v>1482</v>
      </c>
      <c r="B164" s="16">
        <v>10.363</v>
      </c>
      <c r="C164" s="5">
        <f t="shared" si="44"/>
        <v>130.9709773470636</v>
      </c>
      <c r="D164" s="5">
        <v>193.93167005705564</v>
      </c>
      <c r="E164" s="5">
        <f t="shared" si="54"/>
        <v>67.53459984567313</v>
      </c>
      <c r="F164" s="3">
        <v>9.375</v>
      </c>
      <c r="G164" s="5">
        <f t="shared" si="50"/>
        <v>122.84447228610492</v>
      </c>
      <c r="H164" s="5">
        <f t="shared" si="51"/>
        <v>63.34420378577851</v>
      </c>
      <c r="I164" s="3"/>
      <c r="K164" s="5">
        <v>4.4</v>
      </c>
      <c r="L164" s="5">
        <v>8.25</v>
      </c>
      <c r="M164" s="5">
        <f t="shared" si="52"/>
        <v>153.30299027377538</v>
      </c>
      <c r="N164" s="5">
        <f t="shared" si="53"/>
        <v>79.05000262652969</v>
      </c>
      <c r="Q164" s="5">
        <f t="shared" si="55"/>
        <v>193.93167005705564</v>
      </c>
      <c r="R164" s="5">
        <v>193.93167005705564</v>
      </c>
      <c r="S164" s="5">
        <f t="shared" si="56"/>
        <v>193.93167005705564</v>
      </c>
      <c r="T164" s="5">
        <v>244.92574462257474</v>
      </c>
      <c r="U164" s="5">
        <v>244.92574462257474</v>
      </c>
      <c r="V164" s="13">
        <f t="shared" si="57"/>
        <v>10.154587888801146</v>
      </c>
      <c r="X164" s="13">
        <f t="shared" si="45"/>
        <v>203.72090622903443</v>
      </c>
      <c r="Y164" s="13">
        <v>203.72090622903443</v>
      </c>
      <c r="Z164" s="24">
        <v>315.8</v>
      </c>
      <c r="AA164" s="13">
        <f t="shared" si="46"/>
        <v>7.875617479417352</v>
      </c>
      <c r="AB164" s="13"/>
      <c r="AC164" s="14"/>
      <c r="AE164" s="12"/>
      <c r="AG164" s="13">
        <v>11.25</v>
      </c>
      <c r="AH164" s="13">
        <v>7.5</v>
      </c>
      <c r="AI164" s="13">
        <f t="shared" si="49"/>
        <v>7.5</v>
      </c>
      <c r="AJ164" s="14">
        <f t="shared" si="47"/>
        <v>331.616</v>
      </c>
      <c r="AK164" s="12">
        <f t="shared" si="48"/>
        <v>264</v>
      </c>
    </row>
    <row r="165" spans="1:37" ht="12.75">
      <c r="A165" s="1">
        <v>1483</v>
      </c>
      <c r="B165" s="16">
        <v>10.5</v>
      </c>
      <c r="C165" s="5">
        <f t="shared" si="44"/>
        <v>132.702428075284</v>
      </c>
      <c r="D165" s="5">
        <v>224.45706870948783</v>
      </c>
      <c r="E165" s="5">
        <f t="shared" si="54"/>
        <v>59.121518800122615</v>
      </c>
      <c r="F165" s="3">
        <v>9.625</v>
      </c>
      <c r="G165" s="5">
        <f t="shared" si="50"/>
        <v>126.12032488040106</v>
      </c>
      <c r="H165" s="5">
        <f t="shared" si="51"/>
        <v>56.18906350578654</v>
      </c>
      <c r="I165" s="3"/>
      <c r="K165" s="5">
        <v>4.55</v>
      </c>
      <c r="L165" s="5">
        <v>8.25</v>
      </c>
      <c r="M165" s="5">
        <f t="shared" si="52"/>
        <v>153.30299027377538</v>
      </c>
      <c r="N165" s="5">
        <f t="shared" si="53"/>
        <v>68.2994708766306</v>
      </c>
      <c r="Q165" s="5">
        <f t="shared" si="55"/>
        <v>224.45706870948783</v>
      </c>
      <c r="R165" s="5">
        <v>224.45706870948783</v>
      </c>
      <c r="S165" s="5">
        <f t="shared" si="56"/>
        <v>224.45706870948783</v>
      </c>
      <c r="T165" s="5">
        <v>283.4777562287672</v>
      </c>
      <c r="U165" s="5">
        <v>283.4777562287672</v>
      </c>
      <c r="V165" s="13">
        <f t="shared" si="57"/>
        <v>8.889586377163061</v>
      </c>
      <c r="X165" s="13">
        <f t="shared" si="45"/>
        <v>122.82603086133047</v>
      </c>
      <c r="Y165" s="13">
        <v>122.82603086133047</v>
      </c>
      <c r="Z165" s="24">
        <v>190.4</v>
      </c>
      <c r="AA165" s="13">
        <f t="shared" si="46"/>
        <v>13.235294117647058</v>
      </c>
      <c r="AB165" s="13"/>
      <c r="AC165" s="14"/>
      <c r="AE165" s="12"/>
      <c r="AG165" s="13">
        <v>11.25</v>
      </c>
      <c r="AH165" s="13">
        <v>7.5</v>
      </c>
      <c r="AI165" s="13">
        <f t="shared" si="49"/>
        <v>7.5</v>
      </c>
      <c r="AJ165" s="14">
        <f t="shared" si="47"/>
        <v>336</v>
      </c>
      <c r="AK165" s="12">
        <f t="shared" si="48"/>
        <v>264</v>
      </c>
    </row>
    <row r="166" spans="1:37" ht="12.75">
      <c r="A166" s="1">
        <v>1484</v>
      </c>
      <c r="B166" s="16">
        <v>12</v>
      </c>
      <c r="C166" s="5">
        <f t="shared" si="44"/>
        <v>151.65991780032456</v>
      </c>
      <c r="D166" s="5">
        <v>120.30690263726387</v>
      </c>
      <c r="E166" s="5">
        <f t="shared" si="54"/>
        <v>126.06086141008288</v>
      </c>
      <c r="F166" s="3">
        <v>11</v>
      </c>
      <c r="G166" s="5">
        <f t="shared" si="50"/>
        <v>144.13751414902978</v>
      </c>
      <c r="H166" s="5">
        <f t="shared" si="51"/>
        <v>119.80818306295969</v>
      </c>
      <c r="I166" s="3"/>
      <c r="K166" s="5">
        <v>4.55</v>
      </c>
      <c r="L166" s="5">
        <v>9.2</v>
      </c>
      <c r="M166" s="5">
        <f t="shared" si="52"/>
        <v>170.95606188105862</v>
      </c>
      <c r="N166" s="5">
        <f t="shared" si="53"/>
        <v>142.0999611273399</v>
      </c>
      <c r="Q166" s="5">
        <f t="shared" si="55"/>
        <v>120.30690263726387</v>
      </c>
      <c r="R166" s="5">
        <v>120.30690263726387</v>
      </c>
      <c r="S166" s="5">
        <f t="shared" si="56"/>
        <v>120.30690263726387</v>
      </c>
      <c r="T166" s="5">
        <v>151.94144258644468</v>
      </c>
      <c r="U166" s="5">
        <v>151.94144258644468</v>
      </c>
      <c r="V166" s="13">
        <f t="shared" si="57"/>
        <v>18.954670634783987</v>
      </c>
      <c r="X166" s="13">
        <f t="shared" si="45"/>
        <v>119.04147528857234</v>
      </c>
      <c r="Y166" s="13">
        <v>119.04147528857234</v>
      </c>
      <c r="Z166" s="24">
        <v>184.5333333333333</v>
      </c>
      <c r="AA166" s="13">
        <f t="shared" si="46"/>
        <v>15.606936416184974</v>
      </c>
      <c r="AB166" s="13"/>
      <c r="AC166" s="14"/>
      <c r="AE166" s="12"/>
      <c r="AG166" s="13">
        <v>11.25</v>
      </c>
      <c r="AH166" s="13">
        <v>7.5</v>
      </c>
      <c r="AI166" s="13">
        <f t="shared" si="49"/>
        <v>7.5</v>
      </c>
      <c r="AJ166" s="14">
        <f t="shared" si="47"/>
        <v>384</v>
      </c>
      <c r="AK166" s="12">
        <f t="shared" si="48"/>
        <v>294.4</v>
      </c>
    </row>
    <row r="167" spans="1:37" ht="12.75">
      <c r="A167" s="1">
        <v>1485</v>
      </c>
      <c r="B167" s="16">
        <v>12.75</v>
      </c>
      <c r="C167" s="5">
        <f t="shared" si="44"/>
        <v>161.13866266284484</v>
      </c>
      <c r="D167" s="5">
        <v>107.658191293176</v>
      </c>
      <c r="E167" s="5">
        <f t="shared" si="54"/>
        <v>149.67617487092107</v>
      </c>
      <c r="F167" s="3">
        <v>12</v>
      </c>
      <c r="G167" s="5">
        <f t="shared" si="50"/>
        <v>157.2409245262143</v>
      </c>
      <c r="H167" s="5">
        <f t="shared" si="51"/>
        <v>146.05569965225777</v>
      </c>
      <c r="I167" s="3"/>
      <c r="K167" s="5">
        <f>(K166+K168)/2</f>
        <v>5.275</v>
      </c>
      <c r="L167" s="5">
        <v>9.2</v>
      </c>
      <c r="M167" s="5">
        <f t="shared" si="52"/>
        <v>170.95606188105862</v>
      </c>
      <c r="N167" s="5">
        <f t="shared" si="53"/>
        <v>158.79522015701446</v>
      </c>
      <c r="Q167" s="5">
        <f t="shared" si="55"/>
        <v>107.658191293176</v>
      </c>
      <c r="R167" s="5">
        <v>107.658191293176</v>
      </c>
      <c r="S167" s="5">
        <f t="shared" si="56"/>
        <v>107.658191293176</v>
      </c>
      <c r="T167" s="5">
        <v>135.96676942679375</v>
      </c>
      <c r="U167" s="5">
        <v>135.96676942679375</v>
      </c>
      <c r="V167" s="13">
        <f t="shared" si="57"/>
        <v>22.505499048777086</v>
      </c>
      <c r="X167" s="13">
        <f t="shared" si="45"/>
        <v>140.88868245858492</v>
      </c>
      <c r="Y167" s="13">
        <v>140.88868245858492</v>
      </c>
      <c r="Z167" s="24">
        <v>218.4</v>
      </c>
      <c r="AA167" s="13">
        <f t="shared" si="46"/>
        <v>14.010989010989011</v>
      </c>
      <c r="AB167" s="13"/>
      <c r="AC167" s="14"/>
      <c r="AE167" s="12"/>
      <c r="AG167" s="13">
        <v>11.25</v>
      </c>
      <c r="AH167" s="13">
        <v>7.5</v>
      </c>
      <c r="AI167" s="13">
        <f t="shared" si="49"/>
        <v>7.5</v>
      </c>
      <c r="AJ167" s="14">
        <f t="shared" si="47"/>
        <v>408</v>
      </c>
      <c r="AK167" s="12">
        <f t="shared" si="48"/>
        <v>294.4</v>
      </c>
    </row>
    <row r="168" spans="1:37" ht="12.75">
      <c r="A168" s="1">
        <v>1486</v>
      </c>
      <c r="B168" s="16">
        <f>(B167+B169)/2</f>
        <v>13.75</v>
      </c>
      <c r="C168" s="5">
        <f t="shared" si="44"/>
        <v>173.7769891462052</v>
      </c>
      <c r="D168" s="5">
        <v>149.57960224392383</v>
      </c>
      <c r="E168" s="5">
        <f t="shared" si="54"/>
        <v>116.17692956745667</v>
      </c>
      <c r="F168" s="3">
        <v>12.75</v>
      </c>
      <c r="G168" s="5">
        <f t="shared" si="50"/>
        <v>167.0684823091027</v>
      </c>
      <c r="H168" s="5">
        <f t="shared" si="51"/>
        <v>111.69202204232316</v>
      </c>
      <c r="I168" s="3"/>
      <c r="K168" s="5">
        <v>6</v>
      </c>
      <c r="L168" s="3">
        <f>(L167+L169)/2</f>
        <v>10.1</v>
      </c>
      <c r="M168" s="5">
        <f t="shared" si="52"/>
        <v>187.68002445637956</v>
      </c>
      <c r="N168" s="5">
        <f t="shared" si="53"/>
        <v>125.47166969352162</v>
      </c>
      <c r="Q168" s="5">
        <f t="shared" si="55"/>
        <v>149.57960224392383</v>
      </c>
      <c r="R168" s="5">
        <v>149.57960224392383</v>
      </c>
      <c r="S168" s="5">
        <f t="shared" si="56"/>
        <v>149.57960224392383</v>
      </c>
      <c r="T168" s="5">
        <v>188.9113595998175</v>
      </c>
      <c r="U168" s="5">
        <v>188.9113595998175</v>
      </c>
      <c r="V168" s="13">
        <f t="shared" si="57"/>
        <v>17.468510136132586</v>
      </c>
      <c r="X168" s="13">
        <f t="shared" si="45"/>
        <v>154.3066522165454</v>
      </c>
      <c r="Y168" s="13">
        <v>154.3066522165454</v>
      </c>
      <c r="Z168" s="24">
        <v>239.19999999999996</v>
      </c>
      <c r="AA168" s="13">
        <f t="shared" si="46"/>
        <v>13.795986622073581</v>
      </c>
      <c r="AB168" s="13"/>
      <c r="AC168" s="14"/>
      <c r="AE168" s="12"/>
      <c r="AG168" s="13">
        <v>11.25</v>
      </c>
      <c r="AH168" s="13">
        <v>7.5</v>
      </c>
      <c r="AI168" s="13">
        <f t="shared" si="49"/>
        <v>7.5</v>
      </c>
      <c r="AJ168" s="14">
        <f t="shared" si="47"/>
        <v>440</v>
      </c>
      <c r="AK168" s="12">
        <f t="shared" si="48"/>
        <v>323.2</v>
      </c>
    </row>
    <row r="169" spans="1:37" ht="12.75">
      <c r="A169" s="1">
        <v>1487</v>
      </c>
      <c r="B169" s="16">
        <v>14.75</v>
      </c>
      <c r="C169" s="5">
        <f t="shared" si="44"/>
        <v>186.41531562956558</v>
      </c>
      <c r="D169" s="5">
        <v>165.3976217065016</v>
      </c>
      <c r="E169" s="5">
        <f t="shared" si="54"/>
        <v>112.70737372533681</v>
      </c>
      <c r="F169" s="3">
        <v>14.625</v>
      </c>
      <c r="G169" s="5">
        <f t="shared" si="50"/>
        <v>191.63737676632365</v>
      </c>
      <c r="H169" s="5">
        <f t="shared" si="51"/>
        <v>115.86465076649321</v>
      </c>
      <c r="I169" s="3"/>
      <c r="K169" s="5">
        <v>6</v>
      </c>
      <c r="L169" s="5">
        <v>11</v>
      </c>
      <c r="M169" s="5">
        <f t="shared" si="52"/>
        <v>204.40398703170052</v>
      </c>
      <c r="N169" s="5">
        <f t="shared" si="53"/>
        <v>123.58338948453309</v>
      </c>
      <c r="Q169" s="5">
        <f t="shared" si="55"/>
        <v>165.3976217065016</v>
      </c>
      <c r="R169" s="5">
        <v>165.3976217065016</v>
      </c>
      <c r="S169" s="5">
        <f t="shared" si="56"/>
        <v>165.3976217065016</v>
      </c>
      <c r="T169" s="5">
        <v>208.88870623013537</v>
      </c>
      <c r="U169" s="5">
        <v>208.88870623013537</v>
      </c>
      <c r="V169" s="13">
        <f t="shared" si="57"/>
        <v>16.946823329452464</v>
      </c>
      <c r="X169" s="13">
        <f t="shared" si="45"/>
        <v>167.76762828783268</v>
      </c>
      <c r="Y169" s="13">
        <v>167.76762828783268</v>
      </c>
      <c r="Z169" s="24">
        <v>260.06666666666666</v>
      </c>
      <c r="AA169" s="13">
        <f t="shared" si="46"/>
        <v>13.611894386054859</v>
      </c>
      <c r="AB169" s="13"/>
      <c r="AE169" s="12"/>
      <c r="AG169" s="13">
        <v>12.75</v>
      </c>
      <c r="AH169" s="13">
        <v>8.5</v>
      </c>
      <c r="AI169" s="13">
        <f t="shared" si="49"/>
        <v>8.5</v>
      </c>
      <c r="AJ169" s="14">
        <f t="shared" si="47"/>
        <v>416.47058823529414</v>
      </c>
      <c r="AK169" s="12">
        <f t="shared" si="48"/>
        <v>310.5882352941176</v>
      </c>
    </row>
    <row r="170" spans="1:37" ht="12.75">
      <c r="A170" s="1">
        <v>1488</v>
      </c>
      <c r="B170" s="16">
        <v>14.5</v>
      </c>
      <c r="C170" s="5">
        <f t="shared" si="44"/>
        <v>183.2557340087255</v>
      </c>
      <c r="D170" s="5">
        <v>174.07972053348786</v>
      </c>
      <c r="E170" s="5">
        <f t="shared" si="54"/>
        <v>105.27115590898049</v>
      </c>
      <c r="F170" s="3">
        <v>14.5</v>
      </c>
      <c r="G170" s="5">
        <f t="shared" si="50"/>
        <v>189.9994504691756</v>
      </c>
      <c r="H170" s="5">
        <f t="shared" si="51"/>
        <v>109.14508013162008</v>
      </c>
      <c r="I170" s="3"/>
      <c r="K170" s="5">
        <v>5.2</v>
      </c>
      <c r="L170" s="5">
        <v>11.2</v>
      </c>
      <c r="M170" s="5">
        <f t="shared" si="52"/>
        <v>208.1204231595496</v>
      </c>
      <c r="N170" s="5">
        <f t="shared" si="53"/>
        <v>119.55466295656956</v>
      </c>
      <c r="Q170" s="5">
        <f t="shared" si="55"/>
        <v>174.07972053348786</v>
      </c>
      <c r="R170" s="5">
        <v>174.07972053348786</v>
      </c>
      <c r="S170" s="5">
        <f t="shared" si="56"/>
        <v>174.07972053348786</v>
      </c>
      <c r="T170" s="5">
        <v>219.85375138991137</v>
      </c>
      <c r="U170" s="5">
        <v>219.85375138991137</v>
      </c>
      <c r="V170" s="13">
        <f t="shared" si="57"/>
        <v>15.828704209045805</v>
      </c>
      <c r="X170" s="13">
        <f t="shared" si="45"/>
        <v>200.6674579828319</v>
      </c>
      <c r="Y170" s="13">
        <v>200.6674579828319</v>
      </c>
      <c r="Z170" s="24">
        <v>311.06666666666666</v>
      </c>
      <c r="AA170" s="13">
        <f t="shared" si="46"/>
        <v>11.18731247321046</v>
      </c>
      <c r="AB170" s="13"/>
      <c r="AE170" s="12"/>
      <c r="AG170" s="13">
        <v>12.75</v>
      </c>
      <c r="AH170" s="13">
        <v>8.5</v>
      </c>
      <c r="AI170" s="13">
        <f t="shared" si="49"/>
        <v>8.5</v>
      </c>
      <c r="AJ170" s="14">
        <f t="shared" si="47"/>
        <v>409.4117647058824</v>
      </c>
      <c r="AK170" s="12">
        <f t="shared" si="48"/>
        <v>316.2352941176471</v>
      </c>
    </row>
    <row r="171" spans="1:37" ht="12.75">
      <c r="A171" s="1">
        <v>1489</v>
      </c>
      <c r="B171" s="16">
        <v>17.571</v>
      </c>
      <c r="C171" s="5">
        <f t="shared" si="44"/>
        <v>222.06803463912524</v>
      </c>
      <c r="D171" s="5">
        <v>201.63366012374362</v>
      </c>
      <c r="E171" s="5">
        <f t="shared" si="54"/>
        <v>110.13440637978844</v>
      </c>
      <c r="F171" s="3">
        <v>16</v>
      </c>
      <c r="G171" s="5">
        <f t="shared" si="50"/>
        <v>209.65456603495238</v>
      </c>
      <c r="H171" s="5">
        <f t="shared" si="51"/>
        <v>103.97795978423756</v>
      </c>
      <c r="I171" s="3"/>
      <c r="K171" s="5">
        <v>7</v>
      </c>
      <c r="L171" s="5">
        <v>13</v>
      </c>
      <c r="M171" s="5">
        <f t="shared" si="52"/>
        <v>241.56834831019154</v>
      </c>
      <c r="N171" s="5">
        <f t="shared" si="53"/>
        <v>119.80556627397418</v>
      </c>
      <c r="Q171" s="5">
        <f t="shared" si="55"/>
        <v>201.63366012374362</v>
      </c>
      <c r="R171" s="5">
        <v>201.63366012374362</v>
      </c>
      <c r="S171" s="5">
        <f t="shared" si="56"/>
        <v>201.63366012374362</v>
      </c>
      <c r="T171" s="5">
        <v>254.65296272781887</v>
      </c>
      <c r="U171" s="5">
        <v>254.65296272781887</v>
      </c>
      <c r="V171" s="13">
        <f t="shared" si="57"/>
        <v>16.559948703629676</v>
      </c>
      <c r="X171" s="13">
        <f t="shared" si="45"/>
        <v>194.17350467048564</v>
      </c>
      <c r="Y171" s="13">
        <v>194.17350467048564</v>
      </c>
      <c r="Z171" s="24">
        <v>301</v>
      </c>
      <c r="AA171" s="13">
        <f t="shared" si="46"/>
        <v>14.010099667774087</v>
      </c>
      <c r="AB171" s="13"/>
      <c r="AE171" s="12"/>
      <c r="AG171" s="13">
        <v>12.75</v>
      </c>
      <c r="AH171" s="13">
        <v>8.5</v>
      </c>
      <c r="AI171" s="13">
        <f t="shared" si="49"/>
        <v>8.5</v>
      </c>
      <c r="AJ171" s="14">
        <f t="shared" si="47"/>
        <v>496.1223529411765</v>
      </c>
      <c r="AK171" s="12">
        <f t="shared" si="48"/>
        <v>367.05882352941177</v>
      </c>
    </row>
    <row r="172" spans="1:37" ht="12.75">
      <c r="A172" s="1">
        <v>1490</v>
      </c>
      <c r="B172" s="16">
        <v>24</v>
      </c>
      <c r="C172" s="5">
        <f t="shared" si="44"/>
        <v>303.3198356006491</v>
      </c>
      <c r="D172" s="5">
        <v>231.86508202718042</v>
      </c>
      <c r="E172" s="5">
        <f t="shared" si="54"/>
        <v>130.81738438092736</v>
      </c>
      <c r="F172" s="3">
        <v>20</v>
      </c>
      <c r="G172" s="5">
        <f t="shared" si="50"/>
        <v>262.0682075436905</v>
      </c>
      <c r="H172" s="5">
        <f t="shared" si="51"/>
        <v>113.02616385893307</v>
      </c>
      <c r="I172" s="3"/>
      <c r="K172" s="5">
        <v>9</v>
      </c>
      <c r="L172" s="5">
        <v>16</v>
      </c>
      <c r="M172" s="5">
        <f t="shared" si="52"/>
        <v>297.314890227928</v>
      </c>
      <c r="N172" s="5">
        <f t="shared" si="53"/>
        <v>128.22753975222332</v>
      </c>
      <c r="Q172" s="5">
        <f t="shared" si="55"/>
        <v>231.86508202718042</v>
      </c>
      <c r="R172" s="5">
        <v>231.86508202718042</v>
      </c>
      <c r="S172" s="5">
        <f t="shared" si="56"/>
        <v>231.86508202718042</v>
      </c>
      <c r="T172" s="5">
        <v>292.83369679007933</v>
      </c>
      <c r="U172" s="5">
        <v>292.83369679007933</v>
      </c>
      <c r="V172" s="13">
        <f t="shared" si="57"/>
        <v>19.66986744742396</v>
      </c>
      <c r="X172" s="13">
        <f t="shared" si="45"/>
        <v>153.57554488998983</v>
      </c>
      <c r="Y172" s="13">
        <v>153.57554488998983</v>
      </c>
      <c r="Z172" s="24">
        <v>238.06666666666663</v>
      </c>
      <c r="AA172" s="13">
        <f t="shared" si="46"/>
        <v>24.194903388406612</v>
      </c>
      <c r="AB172" s="13"/>
      <c r="AE172" s="12"/>
      <c r="AG172" s="13">
        <v>11.25</v>
      </c>
      <c r="AH172" s="13">
        <v>7.5</v>
      </c>
      <c r="AI172" s="13">
        <f t="shared" si="49"/>
        <v>7.5</v>
      </c>
      <c r="AJ172" s="14">
        <f t="shared" si="47"/>
        <v>768</v>
      </c>
      <c r="AK172" s="12">
        <f t="shared" si="48"/>
        <v>512</v>
      </c>
    </row>
    <row r="173" spans="1:37" ht="12.75">
      <c r="A173" s="1">
        <v>1491</v>
      </c>
      <c r="B173" s="16">
        <v>14</v>
      </c>
      <c r="C173" s="5">
        <f t="shared" si="44"/>
        <v>176.9365707670453</v>
      </c>
      <c r="D173" s="5">
        <v>213.72538021425083</v>
      </c>
      <c r="E173" s="5">
        <f t="shared" si="54"/>
        <v>82.78687846510027</v>
      </c>
      <c r="F173" s="3">
        <v>13.5</v>
      </c>
      <c r="G173" s="5">
        <f t="shared" si="50"/>
        <v>176.8960400919911</v>
      </c>
      <c r="H173" s="5">
        <f t="shared" si="51"/>
        <v>82.76791456150886</v>
      </c>
      <c r="I173" s="3"/>
      <c r="K173" s="5">
        <v>7.5</v>
      </c>
      <c r="L173" s="5">
        <v>13.5</v>
      </c>
      <c r="M173" s="5">
        <f t="shared" si="52"/>
        <v>250.8594386298143</v>
      </c>
      <c r="N173" s="5">
        <f t="shared" si="53"/>
        <v>117.37466012615727</v>
      </c>
      <c r="Q173" s="5">
        <f t="shared" si="55"/>
        <v>213.72538021425083</v>
      </c>
      <c r="R173" s="5">
        <v>213.72538021425083</v>
      </c>
      <c r="S173" s="5">
        <f t="shared" si="56"/>
        <v>213.72538021425083</v>
      </c>
      <c r="T173" s="5">
        <v>269.9241845249803</v>
      </c>
      <c r="U173" s="5">
        <v>269.9241845249803</v>
      </c>
      <c r="V173" s="13">
        <f t="shared" si="57"/>
        <v>12.447939801737352</v>
      </c>
      <c r="X173" s="13">
        <f t="shared" si="45"/>
        <v>166.69247045466273</v>
      </c>
      <c r="Y173" s="13">
        <v>166.69247045466273</v>
      </c>
      <c r="Z173" s="24">
        <v>258.4</v>
      </c>
      <c r="AA173" s="13">
        <f t="shared" si="46"/>
        <v>13.003095975232199</v>
      </c>
      <c r="AB173" s="13"/>
      <c r="AE173" s="12"/>
      <c r="AG173" s="13">
        <v>11.25</v>
      </c>
      <c r="AH173" s="13">
        <v>7.5</v>
      </c>
      <c r="AI173" s="13">
        <f t="shared" si="49"/>
        <v>7.5</v>
      </c>
      <c r="AJ173" s="14">
        <f t="shared" si="47"/>
        <v>448</v>
      </c>
      <c r="AK173" s="12">
        <f t="shared" si="48"/>
        <v>432</v>
      </c>
    </row>
    <row r="174" spans="1:37" ht="12.75">
      <c r="A174" s="1">
        <v>1492</v>
      </c>
      <c r="B174" s="16">
        <f>(B173+B175)/2</f>
        <v>14.1665</v>
      </c>
      <c r="C174" s="5">
        <f t="shared" si="44"/>
        <v>179.0408521265248</v>
      </c>
      <c r="D174" s="5">
        <v>170.44315875671245</v>
      </c>
      <c r="E174" s="5">
        <f t="shared" si="54"/>
        <v>105.0443170805609</v>
      </c>
      <c r="F174" s="3">
        <f>(F173+F175)/2</f>
        <v>12.125</v>
      </c>
      <c r="G174" s="5">
        <f t="shared" si="50"/>
        <v>158.87885082336237</v>
      </c>
      <c r="H174" s="5">
        <f t="shared" si="51"/>
        <v>93.21515277133724</v>
      </c>
      <c r="I174" s="3"/>
      <c r="K174" s="3">
        <f>(K173+K175)/2</f>
        <v>7.25</v>
      </c>
      <c r="L174" s="3">
        <f>(L173+L175)/2</f>
        <v>13.25</v>
      </c>
      <c r="M174" s="5">
        <f t="shared" si="52"/>
        <v>246.2138934700029</v>
      </c>
      <c r="N174" s="5">
        <f t="shared" si="53"/>
        <v>144.45513405524494</v>
      </c>
      <c r="Q174" s="5">
        <f t="shared" si="55"/>
        <v>170.44315875671245</v>
      </c>
      <c r="R174" s="5">
        <v>170.44315875671245</v>
      </c>
      <c r="S174" s="5">
        <f t="shared" si="56"/>
        <v>170.44315875671245</v>
      </c>
      <c r="T174" s="5">
        <v>215.26096053331395</v>
      </c>
      <c r="U174" s="5">
        <v>215.26096053331395</v>
      </c>
      <c r="V174" s="13">
        <f t="shared" si="57"/>
        <v>15.794596435770432</v>
      </c>
      <c r="X174" s="13">
        <f t="shared" si="45"/>
        <v>176.7129414598063</v>
      </c>
      <c r="Y174" s="13">
        <v>176.7129414598063</v>
      </c>
      <c r="Z174" s="24">
        <v>273.93333333333334</v>
      </c>
      <c r="AA174" s="13">
        <f t="shared" si="46"/>
        <v>12.411633000730104</v>
      </c>
      <c r="AB174" s="13"/>
      <c r="AE174" s="12"/>
      <c r="AG174" s="13">
        <v>11.25</v>
      </c>
      <c r="AH174" s="13">
        <v>7.5</v>
      </c>
      <c r="AI174" s="13">
        <f t="shared" si="49"/>
        <v>7.5</v>
      </c>
      <c r="AJ174" s="14">
        <f t="shared" si="47"/>
        <v>453.32800000000003</v>
      </c>
      <c r="AK174" s="12">
        <f t="shared" si="48"/>
        <v>424</v>
      </c>
    </row>
    <row r="175" spans="1:37" ht="12.75">
      <c r="A175" s="1">
        <v>1493</v>
      </c>
      <c r="B175" s="16">
        <v>14.333</v>
      </c>
      <c r="C175" s="5">
        <f t="shared" si="44"/>
        <v>181.1451334860043</v>
      </c>
      <c r="D175" s="5">
        <v>140.6487127229721</v>
      </c>
      <c r="E175" s="5">
        <f t="shared" si="54"/>
        <v>128.7925996470339</v>
      </c>
      <c r="F175" s="3">
        <v>10.75</v>
      </c>
      <c r="G175" s="5">
        <f t="shared" si="50"/>
        <v>140.86166155473364</v>
      </c>
      <c r="H175" s="5">
        <f t="shared" si="51"/>
        <v>100.1514047499183</v>
      </c>
      <c r="I175" s="3"/>
      <c r="K175" s="5">
        <v>7</v>
      </c>
      <c r="L175" s="5">
        <v>13</v>
      </c>
      <c r="M175" s="5">
        <f t="shared" si="52"/>
        <v>241.56834831019154</v>
      </c>
      <c r="N175" s="5">
        <f t="shared" si="53"/>
        <v>171.75297493550133</v>
      </c>
      <c r="Q175" s="5">
        <f t="shared" si="55"/>
        <v>140.6487127229721</v>
      </c>
      <c r="R175" s="5">
        <v>140.6487127229721</v>
      </c>
      <c r="S175" s="5">
        <f t="shared" si="56"/>
        <v>140.6487127229721</v>
      </c>
      <c r="T175" s="5">
        <v>177.63210456417784</v>
      </c>
      <c r="U175" s="5">
        <v>177.63210456417784</v>
      </c>
      <c r="V175" s="13">
        <f t="shared" si="57"/>
        <v>19.36541825274141</v>
      </c>
      <c r="X175" s="13">
        <f t="shared" si="45"/>
        <v>113.19261667612805</v>
      </c>
      <c r="Y175" s="13">
        <v>113.19261667612805</v>
      </c>
      <c r="Z175" s="24">
        <v>175.46666666666667</v>
      </c>
      <c r="AA175" s="13">
        <f t="shared" si="46"/>
        <v>19.60440729483283</v>
      </c>
      <c r="AB175" s="13"/>
      <c r="AE175" s="12"/>
      <c r="AG175" s="13">
        <v>11.25</v>
      </c>
      <c r="AH175" s="13">
        <v>7.5</v>
      </c>
      <c r="AI175" s="13">
        <f t="shared" si="49"/>
        <v>7.5</v>
      </c>
      <c r="AJ175" s="14">
        <f t="shared" si="47"/>
        <v>458.656</v>
      </c>
      <c r="AK175" s="12">
        <f t="shared" si="48"/>
        <v>416</v>
      </c>
    </row>
    <row r="176" spans="1:37" ht="12.75">
      <c r="A176" s="1">
        <v>1494</v>
      </c>
      <c r="B176" s="16">
        <v>14.667</v>
      </c>
      <c r="C176" s="5">
        <f t="shared" si="44"/>
        <v>185.36633453144668</v>
      </c>
      <c r="D176" s="5">
        <v>106.71458423061864</v>
      </c>
      <c r="E176" s="5">
        <f t="shared" si="54"/>
        <v>173.70290655947775</v>
      </c>
      <c r="F176" s="3">
        <v>11</v>
      </c>
      <c r="G176" s="5">
        <f t="shared" si="50"/>
        <v>144.13751414902978</v>
      </c>
      <c r="H176" s="5">
        <f t="shared" si="51"/>
        <v>135.0682431911436</v>
      </c>
      <c r="I176" s="3"/>
      <c r="K176" s="5">
        <v>6.5</v>
      </c>
      <c r="L176" s="5">
        <v>12.5</v>
      </c>
      <c r="M176" s="5">
        <f t="shared" si="52"/>
        <v>232.27725799056878</v>
      </c>
      <c r="N176" s="5">
        <f t="shared" si="53"/>
        <v>217.6621496164004</v>
      </c>
      <c r="Q176" s="5">
        <f t="shared" si="55"/>
        <v>106.71458423061864</v>
      </c>
      <c r="R176" s="5">
        <v>106.71458423061864</v>
      </c>
      <c r="S176" s="5">
        <f t="shared" si="56"/>
        <v>106.71458423061864</v>
      </c>
      <c r="T176" s="5">
        <v>134.7750421428489</v>
      </c>
      <c r="U176" s="5">
        <v>134.7750421428489</v>
      </c>
      <c r="V176" s="13">
        <f t="shared" si="57"/>
        <v>26.118188828084694</v>
      </c>
      <c r="X176" s="13">
        <f aca="true" t="shared" si="58" ref="X176:X207">(Z176/155.016)*100</f>
        <v>103.60220880425246</v>
      </c>
      <c r="Y176" s="13">
        <v>103.60220880425246</v>
      </c>
      <c r="Z176" s="24">
        <v>160.6</v>
      </c>
      <c r="AA176" s="13">
        <f t="shared" si="46"/>
        <v>21.918306351183062</v>
      </c>
      <c r="AB176" s="13"/>
      <c r="AE176" s="12"/>
      <c r="AG176" s="13">
        <v>11.25</v>
      </c>
      <c r="AH176" s="13">
        <v>7.5</v>
      </c>
      <c r="AI176" s="13">
        <f t="shared" si="49"/>
        <v>7.5</v>
      </c>
      <c r="AJ176" s="14">
        <f t="shared" si="47"/>
        <v>469.344</v>
      </c>
      <c r="AK176" s="12">
        <f t="shared" si="48"/>
        <v>400</v>
      </c>
    </row>
    <row r="177" spans="1:37" ht="12.75">
      <c r="A177" s="1">
        <v>1495</v>
      </c>
      <c r="B177" s="16">
        <v>14.667</v>
      </c>
      <c r="C177" s="5">
        <f t="shared" si="44"/>
        <v>185.36633453144668</v>
      </c>
      <c r="D177" s="5">
        <v>93.37309206583384</v>
      </c>
      <c r="E177" s="5">
        <f t="shared" si="54"/>
        <v>198.52221922858877</v>
      </c>
      <c r="F177" s="3">
        <v>12.75</v>
      </c>
      <c r="G177" s="5">
        <f t="shared" si="50"/>
        <v>167.0684823091027</v>
      </c>
      <c r="H177" s="5">
        <f t="shared" si="51"/>
        <v>178.9257254020345</v>
      </c>
      <c r="I177" s="3"/>
      <c r="K177" s="5">
        <v>7</v>
      </c>
      <c r="L177" s="5">
        <v>12</v>
      </c>
      <c r="M177" s="5">
        <f t="shared" si="52"/>
        <v>222.986167670946</v>
      </c>
      <c r="N177" s="5">
        <f t="shared" si="53"/>
        <v>238.81202039847503</v>
      </c>
      <c r="Q177" s="5">
        <f t="shared" si="55"/>
        <v>93.37309206583384</v>
      </c>
      <c r="R177" s="5">
        <v>93.37309206583384</v>
      </c>
      <c r="S177" s="5">
        <f t="shared" si="56"/>
        <v>93.37309206583384</v>
      </c>
      <c r="T177" s="5">
        <v>117.92542236762189</v>
      </c>
      <c r="U177" s="5">
        <v>117.92542236762189</v>
      </c>
      <c r="V177" s="13">
        <f t="shared" si="57"/>
        <v>29.8500520865337</v>
      </c>
      <c r="X177" s="13">
        <f t="shared" si="58"/>
        <v>105.88154341057268</v>
      </c>
      <c r="Y177" s="13">
        <v>105.88154341057268</v>
      </c>
      <c r="Z177" s="24">
        <v>164.13333333333333</v>
      </c>
      <c r="AA177" s="13">
        <f t="shared" si="46"/>
        <v>21.44646628757108</v>
      </c>
      <c r="AB177" s="13"/>
      <c r="AE177" s="12"/>
      <c r="AG177" s="13">
        <v>11.25</v>
      </c>
      <c r="AH177" s="13">
        <v>7.5</v>
      </c>
      <c r="AI177" s="13">
        <f t="shared" si="49"/>
        <v>7.5</v>
      </c>
      <c r="AJ177" s="14">
        <f t="shared" si="47"/>
        <v>469.344</v>
      </c>
      <c r="AK177" s="12">
        <f t="shared" si="48"/>
        <v>384</v>
      </c>
    </row>
    <row r="178" spans="1:37" ht="12.75">
      <c r="A178" s="1">
        <v>1496</v>
      </c>
      <c r="B178" s="16">
        <v>14.667</v>
      </c>
      <c r="C178" s="5">
        <f t="shared" si="44"/>
        <v>185.36633453144668</v>
      </c>
      <c r="D178" s="5">
        <v>97.0219852463921</v>
      </c>
      <c r="E178" s="5">
        <f t="shared" si="54"/>
        <v>191.0560107182921</v>
      </c>
      <c r="F178" s="3">
        <v>11.5</v>
      </c>
      <c r="G178" s="5">
        <f t="shared" si="50"/>
        <v>150.68921933762203</v>
      </c>
      <c r="H178" s="5">
        <f t="shared" si="51"/>
        <v>155.31450830957473</v>
      </c>
      <c r="I178" s="3"/>
      <c r="K178" s="5">
        <v>6.4</v>
      </c>
      <c r="L178" s="5">
        <v>12</v>
      </c>
      <c r="M178" s="5">
        <f t="shared" si="52"/>
        <v>222.986167670946</v>
      </c>
      <c r="N178" s="5">
        <f t="shared" si="53"/>
        <v>229.83055552271134</v>
      </c>
      <c r="Q178" s="5">
        <f t="shared" si="55"/>
        <v>97.0219852463921</v>
      </c>
      <c r="R178" s="5">
        <v>97.0219852463921</v>
      </c>
      <c r="S178" s="5">
        <f t="shared" si="56"/>
        <v>97.0219852463921</v>
      </c>
      <c r="T178" s="5">
        <v>122.53378715421675</v>
      </c>
      <c r="U178" s="5">
        <v>122.53378715421675</v>
      </c>
      <c r="V178" s="13">
        <f t="shared" si="57"/>
        <v>28.727423527436965</v>
      </c>
      <c r="X178" s="13">
        <f t="shared" si="58"/>
        <v>120.80473413497101</v>
      </c>
      <c r="Y178" s="13">
        <v>120.80473413497101</v>
      </c>
      <c r="Z178" s="24">
        <v>187.26666666666665</v>
      </c>
      <c r="AA178" s="13">
        <f aca="true" t="shared" si="59" ref="AA178:AA209">(B178*240)/Z178</f>
        <v>18.797152011391955</v>
      </c>
      <c r="AB178" s="13"/>
      <c r="AE178" s="12"/>
      <c r="AG178" s="13">
        <v>11.25</v>
      </c>
      <c r="AH178" s="13">
        <v>7.5</v>
      </c>
      <c r="AI178" s="13">
        <f t="shared" si="49"/>
        <v>7.5</v>
      </c>
      <c r="AJ178" s="14">
        <f aca="true" t="shared" si="60" ref="AJ178:AJ209">(B178*240)/AI178</f>
        <v>469.344</v>
      </c>
      <c r="AK178" s="12">
        <f aca="true" t="shared" si="61" ref="AK178:AK202">(L178*240)/AI178</f>
        <v>384</v>
      </c>
    </row>
    <row r="179" spans="1:37" ht="12.75">
      <c r="A179" s="1">
        <v>1497</v>
      </c>
      <c r="B179" s="16">
        <v>14.667</v>
      </c>
      <c r="C179" s="5">
        <f t="shared" si="44"/>
        <v>185.36633453144668</v>
      </c>
      <c r="D179" s="5">
        <v>94.28961701896995</v>
      </c>
      <c r="E179" s="5">
        <f t="shared" si="54"/>
        <v>196.5925203558237</v>
      </c>
      <c r="F179" s="3">
        <v>11.063</v>
      </c>
      <c r="G179" s="5">
        <f t="shared" si="50"/>
        <v>144.9630290027924</v>
      </c>
      <c r="H179" s="5">
        <f t="shared" si="51"/>
        <v>153.74230332659806</v>
      </c>
      <c r="I179" s="3"/>
      <c r="K179" s="5">
        <v>6.4</v>
      </c>
      <c r="L179" s="5">
        <v>12</v>
      </c>
      <c r="M179" s="5">
        <f t="shared" si="52"/>
        <v>222.986167670946</v>
      </c>
      <c r="N179" s="5">
        <f t="shared" si="53"/>
        <v>236.49069189249525</v>
      </c>
      <c r="Q179" s="5">
        <f t="shared" si="55"/>
        <v>94.28961701896995</v>
      </c>
      <c r="R179" s="5">
        <v>94.28961701896995</v>
      </c>
      <c r="S179" s="5">
        <f t="shared" si="56"/>
        <v>94.28961701896995</v>
      </c>
      <c r="T179" s="5">
        <v>119.08294633751288</v>
      </c>
      <c r="U179" s="5">
        <v>119.08294633751288</v>
      </c>
      <c r="V179" s="13">
        <f t="shared" si="57"/>
        <v>29.559900122248848</v>
      </c>
      <c r="X179" s="13">
        <f t="shared" si="58"/>
        <v>125.06235915432387</v>
      </c>
      <c r="Y179" s="13">
        <v>125.06235915432387</v>
      </c>
      <c r="Z179" s="24">
        <v>193.86666666666667</v>
      </c>
      <c r="AA179" s="13">
        <f t="shared" si="59"/>
        <v>18.157221458046767</v>
      </c>
      <c r="AB179" s="13"/>
      <c r="AE179" s="12"/>
      <c r="AG179" s="13">
        <v>11.625</v>
      </c>
      <c r="AH179" s="13">
        <v>7.75</v>
      </c>
      <c r="AI179" s="13">
        <f t="shared" si="49"/>
        <v>7.75</v>
      </c>
      <c r="AJ179" s="14">
        <f t="shared" si="60"/>
        <v>454.2038709677419</v>
      </c>
      <c r="AK179" s="12">
        <f t="shared" si="61"/>
        <v>371.61290322580646</v>
      </c>
    </row>
    <row r="180" spans="1:37" ht="12.75">
      <c r="A180" s="1">
        <v>1498</v>
      </c>
      <c r="B180" s="16">
        <v>14.667</v>
      </c>
      <c r="C180" s="5">
        <f t="shared" si="44"/>
        <v>185.36633453144668</v>
      </c>
      <c r="D180" s="5">
        <v>106.9640039846296</v>
      </c>
      <c r="E180" s="5">
        <f t="shared" si="54"/>
        <v>173.29786435265012</v>
      </c>
      <c r="F180" s="3">
        <v>11.65</v>
      </c>
      <c r="G180" s="5">
        <f t="shared" si="50"/>
        <v>152.65473089419973</v>
      </c>
      <c r="H180" s="5">
        <f t="shared" si="51"/>
        <v>142.71598407641486</v>
      </c>
      <c r="I180" s="3"/>
      <c r="K180" s="5">
        <v>6.2</v>
      </c>
      <c r="L180" s="5">
        <v>11.5</v>
      </c>
      <c r="M180" s="5">
        <f t="shared" si="52"/>
        <v>213.69507735132328</v>
      </c>
      <c r="N180" s="5">
        <f t="shared" si="53"/>
        <v>199.78223457494224</v>
      </c>
      <c r="Q180" s="5">
        <f t="shared" si="55"/>
        <v>106.9640039846296</v>
      </c>
      <c r="R180" s="5">
        <v>106.9640039846296</v>
      </c>
      <c r="S180" s="5">
        <f t="shared" si="56"/>
        <v>106.9640039846296</v>
      </c>
      <c r="T180" s="5">
        <v>135.0900464892599</v>
      </c>
      <c r="U180" s="5">
        <v>135.0900464892599</v>
      </c>
      <c r="V180" s="13">
        <f t="shared" si="57"/>
        <v>26.05728616933934</v>
      </c>
      <c r="X180" s="13">
        <f t="shared" si="58"/>
        <v>120.63270888166385</v>
      </c>
      <c r="Y180" s="13">
        <v>120.63270888166385</v>
      </c>
      <c r="Z180" s="24">
        <v>187</v>
      </c>
      <c r="AA180" s="13">
        <f t="shared" si="59"/>
        <v>18.823957219251337</v>
      </c>
      <c r="AB180" s="13"/>
      <c r="AE180" s="12"/>
      <c r="AG180" s="13">
        <v>11.625</v>
      </c>
      <c r="AH180" s="13">
        <v>7.75</v>
      </c>
      <c r="AI180" s="13">
        <f t="shared" si="49"/>
        <v>7.75</v>
      </c>
      <c r="AJ180" s="14">
        <f t="shared" si="60"/>
        <v>454.2038709677419</v>
      </c>
      <c r="AK180" s="12">
        <f t="shared" si="61"/>
        <v>356.1290322580645</v>
      </c>
    </row>
    <row r="181" spans="1:37" ht="12.75">
      <c r="A181" s="1">
        <v>1499</v>
      </c>
      <c r="B181" s="16">
        <v>14.667</v>
      </c>
      <c r="C181" s="5">
        <f t="shared" si="44"/>
        <v>185.36633453144668</v>
      </c>
      <c r="D181" s="5">
        <v>107.99973161047582</v>
      </c>
      <c r="E181" s="5">
        <f t="shared" si="54"/>
        <v>171.6359214669256</v>
      </c>
      <c r="F181" s="3">
        <v>12</v>
      </c>
      <c r="G181" s="5">
        <f t="shared" si="50"/>
        <v>157.2409245262143</v>
      </c>
      <c r="H181" s="5">
        <f t="shared" si="51"/>
        <v>145.59381044884202</v>
      </c>
      <c r="I181" s="3"/>
      <c r="K181" s="5">
        <v>6</v>
      </c>
      <c r="L181" s="5">
        <v>11</v>
      </c>
      <c r="M181" s="5">
        <f t="shared" si="52"/>
        <v>204.40398703170052</v>
      </c>
      <c r="N181" s="5">
        <f t="shared" si="53"/>
        <v>189.26342129157072</v>
      </c>
      <c r="Q181" s="5">
        <f t="shared" si="55"/>
        <v>107.99973161047582</v>
      </c>
      <c r="R181" s="5">
        <v>107.99973161047582</v>
      </c>
      <c r="S181" s="5">
        <f t="shared" si="56"/>
        <v>107.99973161047582</v>
      </c>
      <c r="T181" s="5">
        <v>136.3981173160203</v>
      </c>
      <c r="U181" s="5">
        <v>136.3981173160203</v>
      </c>
      <c r="V181" s="13">
        <f t="shared" si="57"/>
        <v>25.807394334075298</v>
      </c>
      <c r="X181" s="13">
        <f t="shared" si="58"/>
        <v>100.16170373810876</v>
      </c>
      <c r="Y181" s="13">
        <v>100.16170373810876</v>
      </c>
      <c r="Z181" s="24">
        <v>155.26666666666665</v>
      </c>
      <c r="AA181" s="13">
        <f t="shared" si="59"/>
        <v>22.671189351653073</v>
      </c>
      <c r="AB181" s="13"/>
      <c r="AE181" s="12"/>
      <c r="AG181" s="13">
        <v>11.625</v>
      </c>
      <c r="AH181" s="13">
        <v>7.75</v>
      </c>
      <c r="AI181" s="13">
        <f t="shared" si="49"/>
        <v>7.75</v>
      </c>
      <c r="AJ181" s="14">
        <f t="shared" si="60"/>
        <v>454.2038709677419</v>
      </c>
      <c r="AK181" s="12">
        <f t="shared" si="61"/>
        <v>340.64516129032256</v>
      </c>
    </row>
    <row r="182" spans="1:37" ht="12.75">
      <c r="A182" s="1">
        <v>1500</v>
      </c>
      <c r="B182" s="16">
        <v>14.667</v>
      </c>
      <c r="C182" s="5">
        <f t="shared" si="44"/>
        <v>185.36633453144668</v>
      </c>
      <c r="D182" s="5">
        <v>95.00103090389874</v>
      </c>
      <c r="E182" s="5">
        <f t="shared" si="54"/>
        <v>195.12034002974116</v>
      </c>
      <c r="F182" s="3">
        <v>11.75</v>
      </c>
      <c r="G182" s="5">
        <f t="shared" si="50"/>
        <v>153.96507193191817</v>
      </c>
      <c r="H182" s="5">
        <f t="shared" si="51"/>
        <v>162.06673808378602</v>
      </c>
      <c r="I182" s="3"/>
      <c r="K182" s="5">
        <v>5.8</v>
      </c>
      <c r="L182" s="5">
        <v>11</v>
      </c>
      <c r="M182" s="5">
        <f t="shared" si="52"/>
        <v>204.40398703170052</v>
      </c>
      <c r="N182" s="5">
        <f t="shared" si="53"/>
        <v>215.15975678039933</v>
      </c>
      <c r="Q182" s="5">
        <f t="shared" si="55"/>
        <v>95.00103090389874</v>
      </c>
      <c r="R182" s="5">
        <v>95.00103090389874</v>
      </c>
      <c r="S182" s="5">
        <f t="shared" si="56"/>
        <v>95.00103090389874</v>
      </c>
      <c r="T182" s="5">
        <v>119.98142555676449</v>
      </c>
      <c r="U182" s="5">
        <v>119.98142555676449</v>
      </c>
      <c r="V182" s="13">
        <f t="shared" si="57"/>
        <v>29.338541225571724</v>
      </c>
      <c r="X182" s="13">
        <f t="shared" si="58"/>
        <v>110.09616211659872</v>
      </c>
      <c r="Y182" s="13">
        <v>110.09616211659872</v>
      </c>
      <c r="Z182" s="24">
        <v>170.66666666666666</v>
      </c>
      <c r="AA182" s="13">
        <f t="shared" si="59"/>
        <v>20.62546875</v>
      </c>
      <c r="AB182" s="13"/>
      <c r="AE182" s="12"/>
      <c r="AG182" s="13">
        <v>11.625</v>
      </c>
      <c r="AH182" s="13">
        <v>7.75</v>
      </c>
      <c r="AI182" s="13">
        <f aca="true" t="shared" si="62" ref="AI182:AI213">AG182/1.5</f>
        <v>7.75</v>
      </c>
      <c r="AJ182" s="14">
        <f t="shared" si="60"/>
        <v>454.2038709677419</v>
      </c>
      <c r="AK182" s="12">
        <f t="shared" si="61"/>
        <v>340.64516129032256</v>
      </c>
    </row>
    <row r="183" spans="1:37" ht="12.75">
      <c r="A183" s="1">
        <v>1501</v>
      </c>
      <c r="B183" s="16">
        <v>14.667</v>
      </c>
      <c r="C183" s="5">
        <f t="shared" si="44"/>
        <v>185.36633453144668</v>
      </c>
      <c r="F183" s="3">
        <v>11.5</v>
      </c>
      <c r="G183" s="5">
        <f t="shared" si="50"/>
        <v>150.68921933762203</v>
      </c>
      <c r="H183" s="5"/>
      <c r="I183" s="3"/>
      <c r="K183" s="5">
        <v>5.9</v>
      </c>
      <c r="L183" s="5">
        <v>11</v>
      </c>
      <c r="M183" s="5">
        <f t="shared" si="52"/>
        <v>204.40398703170052</v>
      </c>
      <c r="N183" s="5"/>
      <c r="U183" s="21"/>
      <c r="V183" s="13"/>
      <c r="X183" s="13">
        <f t="shared" si="58"/>
        <v>118.13834270870967</v>
      </c>
      <c r="Y183" s="13">
        <v>118.13834270870967</v>
      </c>
      <c r="Z183" s="24">
        <v>183.13333333333335</v>
      </c>
      <c r="AA183" s="13">
        <f t="shared" si="59"/>
        <v>19.22140516927557</v>
      </c>
      <c r="AE183" s="12"/>
      <c r="AG183" s="13">
        <v>11.625</v>
      </c>
      <c r="AH183" s="13">
        <v>7.75</v>
      </c>
      <c r="AI183" s="13">
        <f t="shared" si="62"/>
        <v>7.75</v>
      </c>
      <c r="AJ183" s="14">
        <f t="shared" si="60"/>
        <v>454.2038709677419</v>
      </c>
      <c r="AK183" s="12">
        <f t="shared" si="61"/>
        <v>340.64516129032256</v>
      </c>
    </row>
    <row r="184" spans="1:37" ht="12.75">
      <c r="A184" s="1">
        <v>1502</v>
      </c>
      <c r="B184" s="16">
        <v>14.667</v>
      </c>
      <c r="C184" s="5">
        <f t="shared" si="44"/>
        <v>185.36633453144668</v>
      </c>
      <c r="F184" s="3">
        <v>11.5</v>
      </c>
      <c r="G184" s="5">
        <f aca="true" t="shared" si="63" ref="G184:G202">(F184/7.63160102)*100</f>
        <v>150.68921933762203</v>
      </c>
      <c r="H184" s="5"/>
      <c r="I184" s="3"/>
      <c r="K184" s="5">
        <v>6.25</v>
      </c>
      <c r="L184" s="5">
        <v>10.9</v>
      </c>
      <c r="M184" s="5">
        <f aca="true" t="shared" si="64" ref="M184:M202">(L184/5.381499725)*100</f>
        <v>202.54576896777596</v>
      </c>
      <c r="N184" s="5"/>
      <c r="U184" s="21"/>
      <c r="V184" s="13"/>
      <c r="X184" s="13">
        <f t="shared" si="58"/>
        <v>133.57760919302956</v>
      </c>
      <c r="Y184" s="13">
        <v>133.57760919302956</v>
      </c>
      <c r="Z184" s="24">
        <v>207.0666666666667</v>
      </c>
      <c r="AA184" s="13">
        <f t="shared" si="59"/>
        <v>16.99974243399871</v>
      </c>
      <c r="AE184" s="12"/>
      <c r="AG184" s="13">
        <v>11.625</v>
      </c>
      <c r="AH184" s="13">
        <v>7.75</v>
      </c>
      <c r="AI184" s="13">
        <f t="shared" si="62"/>
        <v>7.75</v>
      </c>
      <c r="AJ184" s="14">
        <f t="shared" si="60"/>
        <v>454.2038709677419</v>
      </c>
      <c r="AK184" s="12">
        <f t="shared" si="61"/>
        <v>337.5483870967742</v>
      </c>
    </row>
    <row r="185" spans="1:37" ht="12.75">
      <c r="A185" s="1">
        <v>1503</v>
      </c>
      <c r="B185" s="16">
        <v>14.667</v>
      </c>
      <c r="C185" s="5">
        <f t="shared" si="44"/>
        <v>185.36633453144668</v>
      </c>
      <c r="F185" s="3">
        <v>12</v>
      </c>
      <c r="G185" s="5">
        <f t="shared" si="63"/>
        <v>157.2409245262143</v>
      </c>
      <c r="H185" s="5"/>
      <c r="I185" s="3"/>
      <c r="K185" s="5">
        <v>6</v>
      </c>
      <c r="L185" s="5">
        <v>11</v>
      </c>
      <c r="M185" s="5">
        <f t="shared" si="64"/>
        <v>204.40398703170052</v>
      </c>
      <c r="N185" s="5"/>
      <c r="U185" s="21"/>
      <c r="V185" s="13"/>
      <c r="X185" s="13">
        <f t="shared" si="58"/>
        <v>122.30995510140889</v>
      </c>
      <c r="Y185" s="13">
        <v>122.30995510140889</v>
      </c>
      <c r="Z185" s="24">
        <v>189.6</v>
      </c>
      <c r="AA185" s="13">
        <f t="shared" si="59"/>
        <v>18.565822784810127</v>
      </c>
      <c r="AE185" s="12"/>
      <c r="AG185" s="13">
        <v>11.625</v>
      </c>
      <c r="AH185" s="13">
        <v>7.75</v>
      </c>
      <c r="AI185" s="13">
        <f t="shared" si="62"/>
        <v>7.75</v>
      </c>
      <c r="AJ185" s="14">
        <f t="shared" si="60"/>
        <v>454.2038709677419</v>
      </c>
      <c r="AK185" s="12">
        <f t="shared" si="61"/>
        <v>340.64516129032256</v>
      </c>
    </row>
    <row r="186" spans="1:37" ht="12.75">
      <c r="A186" s="1">
        <v>1504</v>
      </c>
      <c r="B186" s="16">
        <v>14.667</v>
      </c>
      <c r="C186" s="5">
        <f t="shared" si="44"/>
        <v>185.36633453144668</v>
      </c>
      <c r="F186" s="3">
        <v>11.75</v>
      </c>
      <c r="G186" s="5">
        <f t="shared" si="63"/>
        <v>153.96507193191817</v>
      </c>
      <c r="H186" s="5"/>
      <c r="I186" s="3"/>
      <c r="K186" s="5">
        <v>6.2</v>
      </c>
      <c r="L186" s="5">
        <v>11.1</v>
      </c>
      <c r="M186" s="5">
        <f t="shared" si="64"/>
        <v>206.26220509562506</v>
      </c>
      <c r="N186" s="5"/>
      <c r="U186" s="21"/>
      <c r="V186" s="13"/>
      <c r="X186" s="13">
        <f t="shared" si="58"/>
        <v>122.05191722144811</v>
      </c>
      <c r="Y186" s="13">
        <v>122.05191722144812</v>
      </c>
      <c r="Z186" s="24">
        <v>189.2</v>
      </c>
      <c r="AA186" s="13">
        <f t="shared" si="59"/>
        <v>18.605073995771672</v>
      </c>
      <c r="AE186" s="12"/>
      <c r="AG186" s="13">
        <v>11.625</v>
      </c>
      <c r="AH186" s="13">
        <v>7.75</v>
      </c>
      <c r="AI186" s="13">
        <f t="shared" si="62"/>
        <v>7.75</v>
      </c>
      <c r="AJ186" s="14">
        <f t="shared" si="60"/>
        <v>454.2038709677419</v>
      </c>
      <c r="AK186" s="12">
        <f t="shared" si="61"/>
        <v>343.741935483871</v>
      </c>
    </row>
    <row r="187" spans="1:37" ht="12.75">
      <c r="A187" s="1">
        <v>1505</v>
      </c>
      <c r="B187" s="16">
        <v>14.667</v>
      </c>
      <c r="C187" s="5">
        <f t="shared" si="44"/>
        <v>185.36633453144668</v>
      </c>
      <c r="F187" s="3">
        <v>12.1</v>
      </c>
      <c r="G187" s="5">
        <f t="shared" si="63"/>
        <v>158.55126556393276</v>
      </c>
      <c r="H187" s="5"/>
      <c r="I187" s="3"/>
      <c r="K187" s="5">
        <v>6.2</v>
      </c>
      <c r="L187" s="5">
        <v>11.5</v>
      </c>
      <c r="M187" s="5">
        <f t="shared" si="64"/>
        <v>213.69507735132328</v>
      </c>
      <c r="N187" s="5"/>
      <c r="U187" s="21"/>
      <c r="V187" s="13"/>
      <c r="X187" s="13">
        <f t="shared" si="58"/>
        <v>131.16925564672894</v>
      </c>
      <c r="Y187" s="13">
        <v>131.16925564672894</v>
      </c>
      <c r="Z187" s="24">
        <v>203.33333333333334</v>
      </c>
      <c r="AA187" s="13">
        <f t="shared" si="59"/>
        <v>17.311868852459014</v>
      </c>
      <c r="AE187" s="12"/>
      <c r="AG187" s="13">
        <v>11.625</v>
      </c>
      <c r="AH187" s="13">
        <v>7.75</v>
      </c>
      <c r="AI187" s="13">
        <f t="shared" si="62"/>
        <v>7.75</v>
      </c>
      <c r="AJ187" s="14">
        <f t="shared" si="60"/>
        <v>454.2038709677419</v>
      </c>
      <c r="AK187" s="12">
        <f t="shared" si="61"/>
        <v>356.1290322580645</v>
      </c>
    </row>
    <row r="188" spans="1:37" ht="12.75">
      <c r="A188" s="1">
        <v>1506</v>
      </c>
      <c r="B188" s="16">
        <v>14.667</v>
      </c>
      <c r="C188" s="5">
        <f t="shared" si="44"/>
        <v>185.36633453144668</v>
      </c>
      <c r="F188" s="3">
        <f>(F187+F189)/2</f>
        <v>12.05</v>
      </c>
      <c r="G188" s="5">
        <f t="shared" si="63"/>
        <v>157.89609504507354</v>
      </c>
      <c r="H188" s="5"/>
      <c r="I188" s="3"/>
      <c r="K188" s="3">
        <f>(K187+K189)/2</f>
        <v>6.2</v>
      </c>
      <c r="L188" s="3">
        <f>(L187+L189)/2</f>
        <v>11.5</v>
      </c>
      <c r="M188" s="5">
        <f t="shared" si="64"/>
        <v>213.69507735132328</v>
      </c>
      <c r="N188" s="5"/>
      <c r="U188" s="21"/>
      <c r="V188" s="13"/>
      <c r="X188" s="13">
        <f t="shared" si="58"/>
        <v>119.08448160189917</v>
      </c>
      <c r="Y188" s="13">
        <v>119.08448160189917</v>
      </c>
      <c r="Z188" s="24">
        <v>184.6</v>
      </c>
      <c r="AA188" s="13">
        <f t="shared" si="59"/>
        <v>19.06868905742145</v>
      </c>
      <c r="AE188" s="12"/>
      <c r="AG188" s="13">
        <v>11.625</v>
      </c>
      <c r="AH188" s="13">
        <v>7.75</v>
      </c>
      <c r="AI188" s="13">
        <f t="shared" si="62"/>
        <v>7.75</v>
      </c>
      <c r="AJ188" s="14">
        <f t="shared" si="60"/>
        <v>454.2038709677419</v>
      </c>
      <c r="AK188" s="12">
        <f t="shared" si="61"/>
        <v>356.1290322580645</v>
      </c>
    </row>
    <row r="189" spans="1:37" ht="12.75">
      <c r="A189" s="1">
        <v>1507</v>
      </c>
      <c r="B189" s="16">
        <v>14.667</v>
      </c>
      <c r="C189" s="5">
        <f t="shared" si="44"/>
        <v>185.36633453144668</v>
      </c>
      <c r="F189" s="3">
        <v>12</v>
      </c>
      <c r="G189" s="5">
        <f t="shared" si="63"/>
        <v>157.2409245262143</v>
      </c>
      <c r="H189" s="5"/>
      <c r="I189" s="3"/>
      <c r="K189" s="5">
        <v>6.2</v>
      </c>
      <c r="L189" s="5">
        <v>11.5</v>
      </c>
      <c r="M189" s="5">
        <f t="shared" si="64"/>
        <v>213.69507735132328</v>
      </c>
      <c r="N189" s="5"/>
      <c r="U189" s="21"/>
      <c r="V189" s="13"/>
      <c r="X189" s="13">
        <f t="shared" si="58"/>
        <v>121.87989196814091</v>
      </c>
      <c r="Y189" s="13">
        <v>121.87989196814091</v>
      </c>
      <c r="Z189" s="24">
        <v>188.9333333333333</v>
      </c>
      <c r="AA189" s="13">
        <f t="shared" si="59"/>
        <v>18.631333803810872</v>
      </c>
      <c r="AE189" s="12"/>
      <c r="AG189" s="13">
        <v>11.625</v>
      </c>
      <c r="AH189" s="13">
        <v>7.75</v>
      </c>
      <c r="AI189" s="13">
        <f t="shared" si="62"/>
        <v>7.75</v>
      </c>
      <c r="AJ189" s="14">
        <f t="shared" si="60"/>
        <v>454.2038709677419</v>
      </c>
      <c r="AK189" s="12">
        <f t="shared" si="61"/>
        <v>356.1290322580645</v>
      </c>
    </row>
    <row r="190" spans="1:37" ht="12.75">
      <c r="A190" s="1">
        <v>1508</v>
      </c>
      <c r="B190" s="16">
        <v>14.667</v>
      </c>
      <c r="C190" s="5">
        <f t="shared" si="44"/>
        <v>185.36633453144668</v>
      </c>
      <c r="F190" s="3">
        <v>12.25</v>
      </c>
      <c r="G190" s="5">
        <f t="shared" si="63"/>
        <v>160.51677712051043</v>
      </c>
      <c r="H190" s="5"/>
      <c r="I190" s="3"/>
      <c r="K190" s="5">
        <v>6.1</v>
      </c>
      <c r="L190" s="5">
        <v>11.7</v>
      </c>
      <c r="M190" s="5">
        <f t="shared" si="64"/>
        <v>217.41151347917236</v>
      </c>
      <c r="N190" s="5"/>
      <c r="U190" s="21"/>
      <c r="V190" s="13"/>
      <c r="X190" s="13">
        <f t="shared" si="58"/>
        <v>118.26736164869006</v>
      </c>
      <c r="Y190" s="13">
        <v>118.26736164869006</v>
      </c>
      <c r="Z190" s="24">
        <v>183.33333333333334</v>
      </c>
      <c r="AA190" s="13">
        <f t="shared" si="59"/>
        <v>19.200436363636364</v>
      </c>
      <c r="AE190" s="12"/>
      <c r="AG190" s="13">
        <v>11.625</v>
      </c>
      <c r="AH190" s="13">
        <v>7.75</v>
      </c>
      <c r="AI190" s="13">
        <f t="shared" si="62"/>
        <v>7.75</v>
      </c>
      <c r="AJ190" s="14">
        <f t="shared" si="60"/>
        <v>454.2038709677419</v>
      </c>
      <c r="AK190" s="12">
        <f t="shared" si="61"/>
        <v>362.3225806451613</v>
      </c>
    </row>
    <row r="191" spans="1:37" ht="12.75">
      <c r="A191" s="1">
        <v>1509</v>
      </c>
      <c r="B191" s="16">
        <v>13</v>
      </c>
      <c r="C191" s="5">
        <f t="shared" si="44"/>
        <v>164.29824428368494</v>
      </c>
      <c r="F191" s="3">
        <v>12.75</v>
      </c>
      <c r="G191" s="5">
        <f t="shared" si="63"/>
        <v>167.0684823091027</v>
      </c>
      <c r="H191" s="5"/>
      <c r="I191" s="3"/>
      <c r="K191" s="5">
        <v>6.2</v>
      </c>
      <c r="L191" s="5">
        <v>11.7</v>
      </c>
      <c r="M191" s="5">
        <f t="shared" si="64"/>
        <v>217.41151347917236</v>
      </c>
      <c r="N191" s="5"/>
      <c r="U191" s="21"/>
      <c r="V191" s="13"/>
      <c r="X191" s="13">
        <f t="shared" si="58"/>
        <v>105.7955307839191</v>
      </c>
      <c r="Y191" s="13">
        <v>105.7955307839191</v>
      </c>
      <c r="Z191" s="24">
        <v>164.00000000000003</v>
      </c>
      <c r="AA191" s="13">
        <f t="shared" si="59"/>
        <v>19.024390243902435</v>
      </c>
      <c r="AE191" s="12"/>
      <c r="AG191" s="13">
        <v>11.625</v>
      </c>
      <c r="AH191" s="13">
        <v>7.75</v>
      </c>
      <c r="AI191" s="13">
        <f t="shared" si="62"/>
        <v>7.75</v>
      </c>
      <c r="AJ191" s="14">
        <f t="shared" si="60"/>
        <v>402.5806451612903</v>
      </c>
      <c r="AK191" s="12">
        <f t="shared" si="61"/>
        <v>362.3225806451613</v>
      </c>
    </row>
    <row r="192" spans="1:37" ht="12.75">
      <c r="A192" s="1">
        <v>1510</v>
      </c>
      <c r="B192" s="16">
        <v>13.65</v>
      </c>
      <c r="C192" s="5">
        <f t="shared" si="44"/>
        <v>172.51315649786918</v>
      </c>
      <c r="F192" s="3">
        <v>13.375</v>
      </c>
      <c r="G192" s="5">
        <f t="shared" si="63"/>
        <v>175.258113794843</v>
      </c>
      <c r="H192" s="5"/>
      <c r="I192" s="3"/>
      <c r="K192" s="5">
        <v>6.2</v>
      </c>
      <c r="L192" s="5">
        <v>12.3</v>
      </c>
      <c r="M192" s="5">
        <f t="shared" si="64"/>
        <v>228.5608218627197</v>
      </c>
      <c r="N192" s="5"/>
      <c r="U192" s="21"/>
      <c r="V192" s="13"/>
      <c r="X192" s="13">
        <f t="shared" si="58"/>
        <v>108.977997970102</v>
      </c>
      <c r="Y192" s="13">
        <v>108.977997970102</v>
      </c>
      <c r="Z192" s="24">
        <v>168.9333333333333</v>
      </c>
      <c r="AA192" s="13">
        <f t="shared" si="59"/>
        <v>19.392265193370168</v>
      </c>
      <c r="AE192" s="12"/>
      <c r="AG192" s="13">
        <v>11.625</v>
      </c>
      <c r="AH192" s="13">
        <v>7.75</v>
      </c>
      <c r="AI192" s="13">
        <f t="shared" si="62"/>
        <v>7.75</v>
      </c>
      <c r="AJ192" s="14">
        <f t="shared" si="60"/>
        <v>422.7096774193548</v>
      </c>
      <c r="AK192" s="12">
        <f t="shared" si="61"/>
        <v>380.9032258064516</v>
      </c>
    </row>
    <row r="193" spans="1:37" ht="12.75">
      <c r="A193" s="1">
        <v>1511</v>
      </c>
      <c r="B193" s="16">
        <v>13</v>
      </c>
      <c r="C193" s="5">
        <f t="shared" si="44"/>
        <v>164.29824428368494</v>
      </c>
      <c r="F193" s="3">
        <v>13</v>
      </c>
      <c r="G193" s="5">
        <f t="shared" si="63"/>
        <v>170.34433490339882</v>
      </c>
      <c r="H193" s="5"/>
      <c r="I193" s="3"/>
      <c r="K193" s="5">
        <v>6.3</v>
      </c>
      <c r="L193" s="5">
        <v>12</v>
      </c>
      <c r="M193" s="5">
        <f t="shared" si="64"/>
        <v>222.986167670946</v>
      </c>
      <c r="N193" s="5"/>
      <c r="U193" s="21"/>
      <c r="V193" s="13"/>
      <c r="X193" s="13">
        <f t="shared" si="58"/>
        <v>124.20223288778793</v>
      </c>
      <c r="Y193" s="13">
        <v>124.20223288778793</v>
      </c>
      <c r="Z193" s="24">
        <v>192.53333333333333</v>
      </c>
      <c r="AA193" s="13">
        <f t="shared" si="59"/>
        <v>16.20498614958449</v>
      </c>
      <c r="AE193" s="12"/>
      <c r="AG193" s="13">
        <v>11.625</v>
      </c>
      <c r="AH193" s="13">
        <v>7.75</v>
      </c>
      <c r="AI193" s="13">
        <f t="shared" si="62"/>
        <v>7.75</v>
      </c>
      <c r="AJ193" s="14">
        <f t="shared" si="60"/>
        <v>402.5806451612903</v>
      </c>
      <c r="AK193" s="12">
        <f t="shared" si="61"/>
        <v>371.61290322580646</v>
      </c>
    </row>
    <row r="194" spans="1:37" ht="12.75">
      <c r="A194" s="1">
        <v>1512</v>
      </c>
      <c r="B194" s="16">
        <f>(B193+B195)/2</f>
        <v>13</v>
      </c>
      <c r="C194" s="5">
        <f t="shared" si="44"/>
        <v>164.29824428368494</v>
      </c>
      <c r="F194" s="3">
        <f>(F193+F195)/2</f>
        <v>13</v>
      </c>
      <c r="G194" s="5">
        <f t="shared" si="63"/>
        <v>170.34433490339882</v>
      </c>
      <c r="H194" s="5"/>
      <c r="I194" s="3"/>
      <c r="K194" s="3">
        <f>(K193+K195)/2</f>
        <v>6.4</v>
      </c>
      <c r="L194" s="3">
        <f>(L193+L195)/2</f>
        <v>12.5</v>
      </c>
      <c r="M194" s="5">
        <f t="shared" si="64"/>
        <v>232.27725799056878</v>
      </c>
      <c r="N194" s="5"/>
      <c r="U194" s="21"/>
      <c r="V194" s="13"/>
      <c r="X194" s="13">
        <f t="shared" si="58"/>
        <v>134.0936849529511</v>
      </c>
      <c r="Y194" s="13">
        <v>134.0936849529511</v>
      </c>
      <c r="Z194" s="24">
        <v>207.86666666666665</v>
      </c>
      <c r="AA194" s="13">
        <f t="shared" si="59"/>
        <v>15.009621552277101</v>
      </c>
      <c r="AE194" s="12"/>
      <c r="AG194" s="13">
        <v>11.625</v>
      </c>
      <c r="AH194" s="13">
        <v>7.75</v>
      </c>
      <c r="AI194" s="13">
        <f t="shared" si="62"/>
        <v>7.75</v>
      </c>
      <c r="AJ194" s="14">
        <f t="shared" si="60"/>
        <v>402.5806451612903</v>
      </c>
      <c r="AK194" s="12">
        <f t="shared" si="61"/>
        <v>387.0967741935484</v>
      </c>
    </row>
    <row r="195" spans="1:37" ht="12.75">
      <c r="A195" s="1">
        <v>1513</v>
      </c>
      <c r="B195" s="16">
        <v>13</v>
      </c>
      <c r="C195" s="5">
        <f t="shared" si="44"/>
        <v>164.29824428368494</v>
      </c>
      <c r="F195" s="3">
        <v>13</v>
      </c>
      <c r="G195" s="5">
        <f t="shared" si="63"/>
        <v>170.34433490339882</v>
      </c>
      <c r="H195" s="5"/>
      <c r="I195" s="3"/>
      <c r="K195" s="5">
        <v>6.5</v>
      </c>
      <c r="L195" s="5">
        <v>13</v>
      </c>
      <c r="M195" s="5">
        <f t="shared" si="64"/>
        <v>241.56834831019154</v>
      </c>
      <c r="N195" s="5"/>
      <c r="U195" s="21"/>
      <c r="V195" s="13"/>
      <c r="X195" s="13">
        <f t="shared" si="58"/>
        <v>148.62981885740828</v>
      </c>
      <c r="Y195" s="13">
        <v>148.62981885740828</v>
      </c>
      <c r="Z195" s="24">
        <v>230.4</v>
      </c>
      <c r="AA195" s="13">
        <f t="shared" si="59"/>
        <v>13.541666666666666</v>
      </c>
      <c r="AE195" s="12"/>
      <c r="AG195" s="13">
        <v>13.5</v>
      </c>
      <c r="AH195" s="13">
        <v>9</v>
      </c>
      <c r="AI195" s="13">
        <f t="shared" si="62"/>
        <v>9</v>
      </c>
      <c r="AJ195" s="14">
        <f t="shared" si="60"/>
        <v>346.6666666666667</v>
      </c>
      <c r="AK195" s="12">
        <f t="shared" si="61"/>
        <v>346.6666666666667</v>
      </c>
    </row>
    <row r="196" spans="1:37" ht="12.75">
      <c r="A196" s="1">
        <v>1514</v>
      </c>
      <c r="B196" s="16">
        <v>13</v>
      </c>
      <c r="C196" s="5">
        <f t="shared" si="44"/>
        <v>164.29824428368494</v>
      </c>
      <c r="F196" s="3">
        <v>13</v>
      </c>
      <c r="G196" s="5">
        <f t="shared" si="63"/>
        <v>170.34433490339882</v>
      </c>
      <c r="H196" s="5"/>
      <c r="I196" s="3"/>
      <c r="K196" s="5">
        <v>6.4</v>
      </c>
      <c r="L196" s="5">
        <v>13</v>
      </c>
      <c r="M196" s="5">
        <f t="shared" si="64"/>
        <v>241.56834831019154</v>
      </c>
      <c r="N196" s="5"/>
      <c r="U196" s="21"/>
      <c r="V196" s="13"/>
      <c r="X196" s="13">
        <f t="shared" si="58"/>
        <v>139.12542361218627</v>
      </c>
      <c r="Y196" s="13">
        <v>139.12542361218627</v>
      </c>
      <c r="Z196" s="24">
        <v>215.66666666666666</v>
      </c>
      <c r="AA196" s="13">
        <f t="shared" si="59"/>
        <v>14.46676970633694</v>
      </c>
      <c r="AE196" s="12"/>
      <c r="AG196" s="13">
        <v>13.875</v>
      </c>
      <c r="AH196" s="13">
        <v>9.25</v>
      </c>
      <c r="AI196" s="13">
        <f t="shared" si="62"/>
        <v>9.25</v>
      </c>
      <c r="AJ196" s="14">
        <f t="shared" si="60"/>
        <v>337.2972972972973</v>
      </c>
      <c r="AK196" s="12">
        <f t="shared" si="61"/>
        <v>337.2972972972973</v>
      </c>
    </row>
    <row r="197" spans="1:37" ht="12.75">
      <c r="A197" s="1">
        <v>1515</v>
      </c>
      <c r="B197" s="16">
        <v>13</v>
      </c>
      <c r="C197" s="5">
        <f t="shared" si="44"/>
        <v>164.29824428368494</v>
      </c>
      <c r="F197" s="3">
        <v>13</v>
      </c>
      <c r="G197" s="5">
        <f t="shared" si="63"/>
        <v>170.34433490339882</v>
      </c>
      <c r="H197" s="5"/>
      <c r="I197" s="3"/>
      <c r="K197" s="3">
        <f>(K196+K198)/2</f>
        <v>6.5</v>
      </c>
      <c r="L197" s="3">
        <f>(L196+L198)/2</f>
        <v>13.25</v>
      </c>
      <c r="M197" s="5">
        <f t="shared" si="64"/>
        <v>246.2138934700029</v>
      </c>
      <c r="N197" s="5"/>
      <c r="U197" s="21"/>
      <c r="V197" s="13"/>
      <c r="X197" s="13">
        <f t="shared" si="58"/>
        <v>143.4690612581927</v>
      </c>
      <c r="Y197" s="13">
        <v>143.4690612581927</v>
      </c>
      <c r="Z197" s="24">
        <v>222.4</v>
      </c>
      <c r="AA197" s="13">
        <f t="shared" si="59"/>
        <v>14.028776978417266</v>
      </c>
      <c r="AE197" s="12"/>
      <c r="AG197" s="13">
        <v>13.875</v>
      </c>
      <c r="AH197" s="13">
        <v>9.25</v>
      </c>
      <c r="AI197" s="13">
        <f t="shared" si="62"/>
        <v>9.25</v>
      </c>
      <c r="AJ197" s="14">
        <f t="shared" si="60"/>
        <v>337.2972972972973</v>
      </c>
      <c r="AK197" s="12">
        <f t="shared" si="61"/>
        <v>343.7837837837838</v>
      </c>
    </row>
    <row r="198" spans="1:37" ht="12.75">
      <c r="A198" s="1">
        <v>1516</v>
      </c>
      <c r="B198" s="16">
        <v>13</v>
      </c>
      <c r="C198" s="5">
        <f t="shared" si="44"/>
        <v>164.29824428368494</v>
      </c>
      <c r="F198" s="3">
        <v>13</v>
      </c>
      <c r="G198" s="5">
        <f t="shared" si="63"/>
        <v>170.34433490339882</v>
      </c>
      <c r="H198" s="5"/>
      <c r="I198" s="3"/>
      <c r="K198" s="5">
        <v>6.6</v>
      </c>
      <c r="L198" s="5">
        <v>13.5</v>
      </c>
      <c r="M198" s="5">
        <f t="shared" si="64"/>
        <v>250.8594386298143</v>
      </c>
      <c r="N198" s="5"/>
      <c r="U198" s="21"/>
      <c r="V198" s="13"/>
      <c r="X198" s="13">
        <f t="shared" si="58"/>
        <v>159.51041612908776</v>
      </c>
      <c r="Y198" s="13">
        <v>159.51041612908776</v>
      </c>
      <c r="Z198" s="24">
        <v>247.26666666666668</v>
      </c>
      <c r="AA198" s="13">
        <f t="shared" si="59"/>
        <v>12.617956322458884</v>
      </c>
      <c r="AE198" s="12"/>
      <c r="AG198" s="13">
        <v>13.875</v>
      </c>
      <c r="AH198" s="13">
        <v>9.25</v>
      </c>
      <c r="AI198" s="13">
        <f t="shared" si="62"/>
        <v>9.25</v>
      </c>
      <c r="AJ198" s="14">
        <f t="shared" si="60"/>
        <v>337.2972972972973</v>
      </c>
      <c r="AK198" s="12">
        <f t="shared" si="61"/>
        <v>350.27027027027026</v>
      </c>
    </row>
    <row r="199" spans="1:37" ht="12.75">
      <c r="A199" s="1">
        <v>1517</v>
      </c>
      <c r="B199" s="16">
        <v>13.125</v>
      </c>
      <c r="C199" s="5">
        <f t="shared" si="44"/>
        <v>165.87803509410497</v>
      </c>
      <c r="F199" s="3">
        <v>13.25</v>
      </c>
      <c r="G199" s="5">
        <f t="shared" si="63"/>
        <v>173.62018749769496</v>
      </c>
      <c r="H199" s="5"/>
      <c r="I199" s="3"/>
      <c r="K199" s="5">
        <v>6.6</v>
      </c>
      <c r="L199" s="5">
        <v>13.5</v>
      </c>
      <c r="M199" s="5">
        <f t="shared" si="64"/>
        <v>250.8594386298143</v>
      </c>
      <c r="N199" s="5"/>
      <c r="U199" s="21"/>
      <c r="V199" s="13"/>
      <c r="X199" s="13">
        <f t="shared" si="58"/>
        <v>146.565515817722</v>
      </c>
      <c r="Y199" s="13">
        <v>146.565515817722</v>
      </c>
      <c r="Z199" s="24">
        <v>227.19999999999996</v>
      </c>
      <c r="AA199" s="13">
        <f t="shared" si="59"/>
        <v>13.864436619718312</v>
      </c>
      <c r="AE199" s="12"/>
      <c r="AG199" s="13">
        <v>13.875</v>
      </c>
      <c r="AH199" s="13">
        <v>9.25</v>
      </c>
      <c r="AI199" s="13">
        <f t="shared" si="62"/>
        <v>9.25</v>
      </c>
      <c r="AJ199" s="14">
        <f t="shared" si="60"/>
        <v>340.5405405405405</v>
      </c>
      <c r="AK199" s="12">
        <f t="shared" si="61"/>
        <v>350.27027027027026</v>
      </c>
    </row>
    <row r="200" spans="1:37" ht="12.75">
      <c r="A200" s="1">
        <v>1518</v>
      </c>
      <c r="B200" s="16">
        <v>13.125</v>
      </c>
      <c r="C200" s="5">
        <f t="shared" si="44"/>
        <v>165.87803509410497</v>
      </c>
      <c r="F200" s="3">
        <v>13.125</v>
      </c>
      <c r="G200" s="5">
        <f t="shared" si="63"/>
        <v>171.9822612005469</v>
      </c>
      <c r="H200" s="5"/>
      <c r="I200" s="3"/>
      <c r="K200" s="5">
        <v>6.6</v>
      </c>
      <c r="L200" s="5">
        <v>13.5</v>
      </c>
      <c r="M200" s="5">
        <f t="shared" si="64"/>
        <v>250.8594386298143</v>
      </c>
      <c r="N200" s="5"/>
      <c r="U200" s="21"/>
      <c r="V200" s="13"/>
      <c r="X200" s="13">
        <f t="shared" si="58"/>
        <v>142.04985291840842</v>
      </c>
      <c r="Y200" s="13">
        <v>142.04985291840845</v>
      </c>
      <c r="Z200" s="24">
        <v>220.2</v>
      </c>
      <c r="AA200" s="13">
        <f t="shared" si="59"/>
        <v>14.305177111716622</v>
      </c>
      <c r="AE200" s="12"/>
      <c r="AG200" s="13">
        <v>13.875</v>
      </c>
      <c r="AH200" s="13">
        <v>9.25</v>
      </c>
      <c r="AI200" s="13">
        <f t="shared" si="62"/>
        <v>9.25</v>
      </c>
      <c r="AJ200" s="14">
        <f t="shared" si="60"/>
        <v>340.5405405405405</v>
      </c>
      <c r="AK200" s="12">
        <f t="shared" si="61"/>
        <v>350.27027027027026</v>
      </c>
    </row>
    <row r="201" spans="1:37" ht="12.75">
      <c r="A201" s="1">
        <v>1519</v>
      </c>
      <c r="B201" s="16">
        <v>13.2</v>
      </c>
      <c r="C201" s="5">
        <f t="shared" si="44"/>
        <v>166.82590958035698</v>
      </c>
      <c r="F201" s="3">
        <v>13.3</v>
      </c>
      <c r="G201" s="5">
        <f t="shared" si="63"/>
        <v>174.27535801655418</v>
      </c>
      <c r="H201" s="5"/>
      <c r="I201" s="3"/>
      <c r="K201" s="5">
        <v>6.6</v>
      </c>
      <c r="L201" s="5">
        <v>13.5</v>
      </c>
      <c r="M201" s="5">
        <f t="shared" si="64"/>
        <v>250.8594386298143</v>
      </c>
      <c r="N201" s="5"/>
      <c r="U201" s="21"/>
      <c r="V201" s="13"/>
      <c r="X201" s="13">
        <f t="shared" si="58"/>
        <v>145.36133904457176</v>
      </c>
      <c r="Y201" s="13">
        <v>145.36133904457176</v>
      </c>
      <c r="Z201" s="24">
        <v>225.33333333333334</v>
      </c>
      <c r="AA201" s="13">
        <f t="shared" si="59"/>
        <v>14.059171597633135</v>
      </c>
      <c r="AE201" s="12"/>
      <c r="AG201" s="13">
        <v>13.875</v>
      </c>
      <c r="AH201" s="13">
        <v>9.25</v>
      </c>
      <c r="AI201" s="13">
        <f t="shared" si="62"/>
        <v>9.25</v>
      </c>
      <c r="AJ201" s="14">
        <f t="shared" si="60"/>
        <v>342.4864864864865</v>
      </c>
      <c r="AK201" s="12">
        <f t="shared" si="61"/>
        <v>350.27027027027026</v>
      </c>
    </row>
    <row r="202" spans="1:37" ht="12.75">
      <c r="A202" s="1">
        <v>1520</v>
      </c>
      <c r="B202" s="16">
        <v>13.2</v>
      </c>
      <c r="C202" s="5">
        <f t="shared" si="44"/>
        <v>166.82590958035698</v>
      </c>
      <c r="F202" s="3">
        <v>13</v>
      </c>
      <c r="G202" s="5">
        <f t="shared" si="63"/>
        <v>170.34433490339882</v>
      </c>
      <c r="H202" s="5"/>
      <c r="I202" s="3"/>
      <c r="K202" s="5">
        <v>6.6</v>
      </c>
      <c r="L202" s="5">
        <v>13.5</v>
      </c>
      <c r="M202" s="5">
        <f t="shared" si="64"/>
        <v>250.8594386298143</v>
      </c>
      <c r="N202" s="5"/>
      <c r="U202" s="21"/>
      <c r="V202" s="13"/>
      <c r="X202" s="13">
        <f t="shared" si="58"/>
        <v>157.83316990934267</v>
      </c>
      <c r="Y202" s="13">
        <v>157.83316990934267</v>
      </c>
      <c r="Z202" s="24">
        <v>244.66666666666666</v>
      </c>
      <c r="AA202" s="13">
        <f t="shared" si="59"/>
        <v>12.948228882833789</v>
      </c>
      <c r="AE202" s="12"/>
      <c r="AG202" s="13">
        <v>13.875</v>
      </c>
      <c r="AH202" s="13">
        <v>9.25</v>
      </c>
      <c r="AI202" s="13">
        <f t="shared" si="62"/>
        <v>9.25</v>
      </c>
      <c r="AJ202" s="14">
        <f t="shared" si="60"/>
        <v>342.4864864864865</v>
      </c>
      <c r="AK202" s="12">
        <f t="shared" si="61"/>
        <v>350.27027027027026</v>
      </c>
    </row>
    <row r="203" spans="1:37" ht="12.75">
      <c r="A203" s="1">
        <v>1521</v>
      </c>
      <c r="B203" s="19">
        <v>13.15</v>
      </c>
      <c r="C203" s="5">
        <f t="shared" si="44"/>
        <v>166.193993256189</v>
      </c>
      <c r="F203" s="3"/>
      <c r="G203" s="3"/>
      <c r="H203" s="3"/>
      <c r="I203" s="3"/>
      <c r="K203" s="5"/>
      <c r="N203" s="5"/>
      <c r="U203" s="21"/>
      <c r="V203" s="5"/>
      <c r="X203" s="13">
        <f t="shared" si="58"/>
        <v>210.94596686793622</v>
      </c>
      <c r="Y203" s="13">
        <v>210.94596686793622</v>
      </c>
      <c r="Z203" s="24">
        <v>327</v>
      </c>
      <c r="AA203" s="13">
        <f t="shared" si="59"/>
        <v>9.65137614678899</v>
      </c>
      <c r="AE203" s="12"/>
      <c r="AG203" s="13">
        <v>13.875</v>
      </c>
      <c r="AH203" s="13">
        <v>9.25</v>
      </c>
      <c r="AI203" s="13">
        <f t="shared" si="62"/>
        <v>9.25</v>
      </c>
      <c r="AJ203" s="14">
        <f t="shared" si="60"/>
        <v>341.18918918918916</v>
      </c>
      <c r="AK203" s="12"/>
    </row>
    <row r="204" spans="1:37" ht="12.75">
      <c r="A204" s="1">
        <v>1522</v>
      </c>
      <c r="B204" s="19">
        <v>13.125</v>
      </c>
      <c r="C204" s="5">
        <f aca="true" t="shared" si="65" ref="C204:C252">(B204/7.91244)*100</f>
        <v>165.87803509410497</v>
      </c>
      <c r="F204" s="3"/>
      <c r="G204" s="3"/>
      <c r="H204" s="3"/>
      <c r="I204" s="3"/>
      <c r="K204" s="5"/>
      <c r="N204" s="5"/>
      <c r="U204" s="21"/>
      <c r="V204" s="5"/>
      <c r="X204" s="13">
        <f t="shared" si="58"/>
        <v>166.2624073213948</v>
      </c>
      <c r="Y204" s="13">
        <v>166.2624073213948</v>
      </c>
      <c r="Z204" s="24">
        <v>257.73333333333335</v>
      </c>
      <c r="AA204" s="13">
        <f t="shared" si="59"/>
        <v>12.221934816347645</v>
      </c>
      <c r="AE204" s="12"/>
      <c r="AG204" s="13">
        <v>13.875</v>
      </c>
      <c r="AH204" s="13">
        <v>9.25</v>
      </c>
      <c r="AI204" s="13">
        <f t="shared" si="62"/>
        <v>9.25</v>
      </c>
      <c r="AJ204" s="14">
        <f t="shared" si="60"/>
        <v>340.5405405405405</v>
      </c>
      <c r="AK204" s="12"/>
    </row>
    <row r="205" spans="1:37" ht="12.75">
      <c r="A205" s="1">
        <v>1523</v>
      </c>
      <c r="B205" s="19">
        <v>13.2</v>
      </c>
      <c r="C205" s="5">
        <f t="shared" si="65"/>
        <v>166.82590958035698</v>
      </c>
      <c r="F205" s="3"/>
      <c r="G205" s="3"/>
      <c r="H205" s="3"/>
      <c r="I205" s="3"/>
      <c r="K205" s="5"/>
      <c r="N205" s="5"/>
      <c r="U205" s="21"/>
      <c r="V205" s="5"/>
      <c r="X205" s="13">
        <f t="shared" si="58"/>
        <v>154.2206395898918</v>
      </c>
      <c r="Y205" s="13">
        <v>154.2206395898918</v>
      </c>
      <c r="Z205" s="24">
        <v>239.06666666666663</v>
      </c>
      <c r="AA205" s="13">
        <f t="shared" si="59"/>
        <v>13.25153374233129</v>
      </c>
      <c r="AE205" s="12"/>
      <c r="AG205" s="13">
        <v>13.875</v>
      </c>
      <c r="AH205" s="13">
        <v>9.25</v>
      </c>
      <c r="AI205" s="13">
        <f t="shared" si="62"/>
        <v>9.25</v>
      </c>
      <c r="AJ205" s="14">
        <f t="shared" si="60"/>
        <v>342.4864864864865</v>
      </c>
      <c r="AK205" s="12"/>
    </row>
    <row r="206" spans="1:37" ht="12.75">
      <c r="A206" s="1">
        <v>1524</v>
      </c>
      <c r="B206" s="13">
        <f>B205+(1/6)*(B$210-B$204)</f>
        <v>13.274999999999995</v>
      </c>
      <c r="C206" s="5">
        <f t="shared" si="65"/>
        <v>167.77378406660895</v>
      </c>
      <c r="F206" s="3"/>
      <c r="G206" s="3"/>
      <c r="H206" s="3"/>
      <c r="I206" s="3"/>
      <c r="K206" s="5"/>
      <c r="N206" s="5"/>
      <c r="U206" s="21"/>
      <c r="V206" s="5"/>
      <c r="X206" s="13">
        <f t="shared" si="58"/>
        <v>204.2799883022828</v>
      </c>
      <c r="Y206" s="13">
        <v>204.2799883022828</v>
      </c>
      <c r="Z206" s="24">
        <v>316.6666666666667</v>
      </c>
      <c r="AA206" s="13">
        <f t="shared" si="59"/>
        <v>10.061052631578942</v>
      </c>
      <c r="AE206" s="12"/>
      <c r="AG206" s="13">
        <v>14.25</v>
      </c>
      <c r="AH206" s="13">
        <v>9.5</v>
      </c>
      <c r="AI206" s="13">
        <f t="shared" si="62"/>
        <v>9.5</v>
      </c>
      <c r="AJ206" s="14">
        <f t="shared" si="60"/>
        <v>335.36842105263145</v>
      </c>
      <c r="AK206" s="12"/>
    </row>
    <row r="207" spans="1:37" ht="12.75">
      <c r="A207" s="1">
        <v>1525</v>
      </c>
      <c r="B207" s="13">
        <f>B206+(1/6)*(B$210-B$204)</f>
        <v>13.34999999999999</v>
      </c>
      <c r="C207" s="5">
        <f t="shared" si="65"/>
        <v>168.72165855286093</v>
      </c>
      <c r="F207" s="3"/>
      <c r="G207" s="3"/>
      <c r="H207" s="3"/>
      <c r="I207" s="3"/>
      <c r="K207" s="5"/>
      <c r="N207" s="5"/>
      <c r="U207" s="21"/>
      <c r="V207" s="5"/>
      <c r="X207" s="13">
        <f t="shared" si="58"/>
        <v>163.98307271507457</v>
      </c>
      <c r="Y207" s="13">
        <v>163.9830727150746</v>
      </c>
      <c r="Z207" s="24">
        <v>254.2</v>
      </c>
      <c r="AA207" s="13">
        <f t="shared" si="59"/>
        <v>12.604248623131385</v>
      </c>
      <c r="AE207" s="12"/>
      <c r="AG207" s="13">
        <v>15.375</v>
      </c>
      <c r="AH207" s="13">
        <v>10.25</v>
      </c>
      <c r="AI207" s="13">
        <f t="shared" si="62"/>
        <v>10.25</v>
      </c>
      <c r="AJ207" s="14">
        <f t="shared" si="60"/>
        <v>312.5853658536583</v>
      </c>
      <c r="AK207" s="12"/>
    </row>
    <row r="208" spans="1:37" ht="12.75">
      <c r="A208" s="1">
        <v>1526</v>
      </c>
      <c r="B208" s="13">
        <f>B207+(1/6)*(B$210-B$204)</f>
        <v>13.424999999999986</v>
      </c>
      <c r="C208" s="5">
        <f t="shared" si="65"/>
        <v>169.6695330391129</v>
      </c>
      <c r="F208" s="3"/>
      <c r="G208" s="3"/>
      <c r="H208" s="3"/>
      <c r="I208" s="3"/>
      <c r="K208" s="5"/>
      <c r="N208" s="5"/>
      <c r="U208" s="21"/>
      <c r="V208" s="5"/>
      <c r="X208" s="13">
        <f aca="true" t="shared" si="66" ref="X208:X239">(Z208/155.016)*100</f>
        <v>175.59477731330958</v>
      </c>
      <c r="Y208" s="13">
        <v>175.59477731330958</v>
      </c>
      <c r="Z208" s="24">
        <v>272.2</v>
      </c>
      <c r="AA208" s="13">
        <f t="shared" si="59"/>
        <v>11.836884643644368</v>
      </c>
      <c r="AE208" s="12"/>
      <c r="AG208" s="13">
        <v>15</v>
      </c>
      <c r="AH208" s="13">
        <v>10</v>
      </c>
      <c r="AI208" s="13">
        <f t="shared" si="62"/>
        <v>10</v>
      </c>
      <c r="AJ208" s="14">
        <f t="shared" si="60"/>
        <v>322.1999999999997</v>
      </c>
      <c r="AK208" s="12"/>
    </row>
    <row r="209" spans="1:37" ht="12.75">
      <c r="A209" s="1">
        <v>1527</v>
      </c>
      <c r="B209" s="13">
        <f>B208+(1/6)*(B$210-B$204)</f>
        <v>13.499999999999982</v>
      </c>
      <c r="C209" s="5">
        <f t="shared" si="65"/>
        <v>170.61740752536488</v>
      </c>
      <c r="F209" s="3"/>
      <c r="G209" s="3"/>
      <c r="H209" s="3"/>
      <c r="I209" s="3"/>
      <c r="K209" s="5"/>
      <c r="N209" s="5"/>
      <c r="U209" s="21"/>
      <c r="V209" s="5"/>
      <c r="X209" s="13">
        <f t="shared" si="66"/>
        <v>173.0574048270286</v>
      </c>
      <c r="Y209" s="13">
        <v>173.0574048270286</v>
      </c>
      <c r="Z209" s="24">
        <v>268.26666666666665</v>
      </c>
      <c r="AA209" s="13">
        <f t="shared" si="59"/>
        <v>12.07753479125247</v>
      </c>
      <c r="AE209" s="12"/>
      <c r="AG209" s="13">
        <v>15</v>
      </c>
      <c r="AH209" s="13">
        <v>10</v>
      </c>
      <c r="AI209" s="13">
        <f t="shared" si="62"/>
        <v>10</v>
      </c>
      <c r="AJ209" s="14">
        <f t="shared" si="60"/>
        <v>323.9999999999996</v>
      </c>
      <c r="AK209" s="12"/>
    </row>
    <row r="210" spans="1:37" ht="12.75">
      <c r="A210" s="1">
        <v>1528</v>
      </c>
      <c r="B210" s="13">
        <f>B209+(1/6)*(B$210-B$204)</f>
        <v>13.574999999999978</v>
      </c>
      <c r="C210" s="5">
        <f t="shared" si="65"/>
        <v>171.56528201161686</v>
      </c>
      <c r="F210" s="3"/>
      <c r="G210" s="3"/>
      <c r="H210" s="3"/>
      <c r="I210" s="3"/>
      <c r="K210" s="5"/>
      <c r="N210" s="5"/>
      <c r="U210" s="21"/>
      <c r="V210" s="5"/>
      <c r="X210" s="13">
        <f t="shared" si="66"/>
        <v>175.59477731330958</v>
      </c>
      <c r="Y210" s="13">
        <v>175.59477731330958</v>
      </c>
      <c r="Z210" s="24">
        <v>272.2</v>
      </c>
      <c r="AA210" s="13">
        <f aca="true" t="shared" si="67" ref="AA210:AA241">(B210*240)/Z210</f>
        <v>11.969140337986754</v>
      </c>
      <c r="AE210" s="12"/>
      <c r="AG210" s="13">
        <v>15</v>
      </c>
      <c r="AH210" s="13">
        <v>10</v>
      </c>
      <c r="AI210" s="13">
        <f t="shared" si="62"/>
        <v>10</v>
      </c>
      <c r="AJ210" s="14">
        <f aca="true" t="shared" si="68" ref="AJ210:AJ241">(B210*240)/AI210</f>
        <v>325.79999999999944</v>
      </c>
      <c r="AK210" s="12"/>
    </row>
    <row r="211" spans="1:37" ht="12.75">
      <c r="A211" s="1">
        <v>1529</v>
      </c>
      <c r="B211" s="19">
        <v>13.7</v>
      </c>
      <c r="C211" s="5">
        <f t="shared" si="65"/>
        <v>173.1450728220372</v>
      </c>
      <c r="F211" s="3"/>
      <c r="G211" s="3"/>
      <c r="H211" s="3"/>
      <c r="I211" s="3"/>
      <c r="K211" s="5"/>
      <c r="N211" s="5"/>
      <c r="U211" s="21"/>
      <c r="V211" s="5"/>
      <c r="X211" s="13">
        <f t="shared" si="66"/>
        <v>173.35844902031621</v>
      </c>
      <c r="Y211" s="13">
        <v>173.35844902031621</v>
      </c>
      <c r="Z211" s="24">
        <v>268.73333333333335</v>
      </c>
      <c r="AA211" s="13">
        <f t="shared" si="67"/>
        <v>12.235177375341106</v>
      </c>
      <c r="AE211" s="12"/>
      <c r="AG211" s="13">
        <v>13.875</v>
      </c>
      <c r="AH211" s="13">
        <v>9.25</v>
      </c>
      <c r="AI211" s="13">
        <f t="shared" si="62"/>
        <v>9.25</v>
      </c>
      <c r="AJ211" s="14">
        <f t="shared" si="68"/>
        <v>355.4594594594595</v>
      </c>
      <c r="AK211" s="12"/>
    </row>
    <row r="212" spans="1:37" ht="12.75">
      <c r="A212" s="1">
        <v>1530</v>
      </c>
      <c r="B212" s="13">
        <f>B211-(1/4)*(B$210-B$214)</f>
        <v>13.825000000000024</v>
      </c>
      <c r="C212" s="5">
        <f t="shared" si="65"/>
        <v>174.72486363245753</v>
      </c>
      <c r="F212" s="3"/>
      <c r="G212" s="3"/>
      <c r="H212" s="3"/>
      <c r="I212" s="3"/>
      <c r="K212" s="5"/>
      <c r="N212" s="5"/>
      <c r="U212" s="21"/>
      <c r="V212" s="5"/>
      <c r="X212" s="13">
        <f t="shared" si="66"/>
        <v>194.99062462369477</v>
      </c>
      <c r="Y212" s="13">
        <v>194.99062462369477</v>
      </c>
      <c r="Z212" s="24">
        <v>302.26666666666665</v>
      </c>
      <c r="AA212" s="13">
        <f t="shared" si="67"/>
        <v>10.977062196735794</v>
      </c>
      <c r="AE212" s="12"/>
      <c r="AG212" s="13">
        <v>14.25</v>
      </c>
      <c r="AH212" s="13">
        <v>9.5</v>
      </c>
      <c r="AI212" s="13">
        <f t="shared" si="62"/>
        <v>9.5</v>
      </c>
      <c r="AJ212" s="14">
        <f t="shared" si="68"/>
        <v>349.26315789473745</v>
      </c>
      <c r="AK212" s="12"/>
    </row>
    <row r="213" spans="1:37" ht="12.75">
      <c r="A213" s="1">
        <v>1531</v>
      </c>
      <c r="B213" s="13">
        <f>B212-(1/4)*(B$210-B$214)</f>
        <v>13.950000000000049</v>
      </c>
      <c r="C213" s="5">
        <f t="shared" si="65"/>
        <v>176.3046544428779</v>
      </c>
      <c r="F213" s="3"/>
      <c r="G213" s="3"/>
      <c r="H213" s="3"/>
      <c r="I213" s="3"/>
      <c r="K213" s="5"/>
      <c r="N213" s="5"/>
      <c r="U213" s="21"/>
      <c r="V213" s="5"/>
      <c r="X213" s="13">
        <f t="shared" si="66"/>
        <v>210.42989110801466</v>
      </c>
      <c r="Y213" s="13">
        <v>210.42989110801466</v>
      </c>
      <c r="Z213" s="24">
        <v>326.2</v>
      </c>
      <c r="AA213" s="13">
        <f t="shared" si="67"/>
        <v>10.263641937461717</v>
      </c>
      <c r="AE213" s="12"/>
      <c r="AG213" s="13">
        <v>13.5</v>
      </c>
      <c r="AH213" s="13">
        <v>9</v>
      </c>
      <c r="AI213" s="13">
        <f t="shared" si="62"/>
        <v>9</v>
      </c>
      <c r="AJ213" s="14">
        <f t="shared" si="68"/>
        <v>372.0000000000013</v>
      </c>
      <c r="AK213" s="12"/>
    </row>
    <row r="214" spans="1:37" ht="12.75">
      <c r="A214" s="1">
        <v>1532</v>
      </c>
      <c r="B214" s="13">
        <f>B213-(1/4)*(B$210-B$214)</f>
        <v>14.075000000000074</v>
      </c>
      <c r="C214" s="5">
        <f t="shared" si="65"/>
        <v>177.88444525329828</v>
      </c>
      <c r="F214" s="3"/>
      <c r="G214" s="3"/>
      <c r="H214" s="3"/>
      <c r="I214" s="3"/>
      <c r="K214" s="5"/>
      <c r="N214" s="5"/>
      <c r="U214" s="21"/>
      <c r="V214" s="5"/>
      <c r="X214" s="13">
        <f t="shared" si="66"/>
        <v>174.6056321067933</v>
      </c>
      <c r="Y214" s="13">
        <v>174.6056321067933</v>
      </c>
      <c r="Z214" s="24">
        <v>270.6666666666667</v>
      </c>
      <c r="AA214" s="13">
        <f t="shared" si="67"/>
        <v>12.480295566502528</v>
      </c>
      <c r="AE214" s="12"/>
      <c r="AG214" s="13">
        <v>13.5</v>
      </c>
      <c r="AH214" s="13">
        <v>9</v>
      </c>
      <c r="AI214" s="13">
        <f aca="true" t="shared" si="69" ref="AI214:AI245">AG214/1.5</f>
        <v>9</v>
      </c>
      <c r="AJ214" s="14">
        <f t="shared" si="68"/>
        <v>375.3333333333353</v>
      </c>
      <c r="AK214" s="12"/>
    </row>
    <row r="215" spans="1:37" ht="12.75">
      <c r="A215" s="1">
        <v>1533</v>
      </c>
      <c r="B215" s="5">
        <v>13.6</v>
      </c>
      <c r="C215" s="5">
        <f t="shared" si="65"/>
        <v>171.88124017370114</v>
      </c>
      <c r="F215" s="3"/>
      <c r="G215" s="3"/>
      <c r="H215" s="3"/>
      <c r="I215" s="3"/>
      <c r="K215" s="5"/>
      <c r="N215" s="5"/>
      <c r="U215" s="21"/>
      <c r="V215" s="5"/>
      <c r="X215" s="13">
        <f t="shared" si="66"/>
        <v>153.1454817567219</v>
      </c>
      <c r="Y215" s="13">
        <v>153.1454817567219</v>
      </c>
      <c r="Z215" s="24">
        <v>237.4</v>
      </c>
      <c r="AA215" s="13">
        <f t="shared" si="67"/>
        <v>13.74894692502106</v>
      </c>
      <c r="AE215" s="12"/>
      <c r="AG215" s="13">
        <v>14.25</v>
      </c>
      <c r="AH215" s="13">
        <v>9.5</v>
      </c>
      <c r="AI215" s="13">
        <f t="shared" si="69"/>
        <v>9.5</v>
      </c>
      <c r="AJ215" s="14">
        <f t="shared" si="68"/>
        <v>343.57894736842104</v>
      </c>
      <c r="AK215" s="12"/>
    </row>
    <row r="216" spans="1:37" ht="12.75">
      <c r="A216" s="1">
        <v>1534</v>
      </c>
      <c r="B216" s="5">
        <v>13.85</v>
      </c>
      <c r="C216" s="5">
        <f t="shared" si="65"/>
        <v>175.04082179454124</v>
      </c>
      <c r="F216" s="3"/>
      <c r="G216" s="3"/>
      <c r="H216" s="3"/>
      <c r="I216" s="3"/>
      <c r="K216" s="5"/>
      <c r="N216" s="5"/>
      <c r="U216" s="21"/>
      <c r="V216" s="5"/>
      <c r="X216" s="13">
        <f t="shared" si="66"/>
        <v>158.43525829591783</v>
      </c>
      <c r="Y216" s="13">
        <v>158.43525829591783</v>
      </c>
      <c r="Z216" s="24">
        <v>245.6</v>
      </c>
      <c r="AA216" s="13">
        <f t="shared" si="67"/>
        <v>13.534201954397394</v>
      </c>
      <c r="AE216" s="12"/>
      <c r="AG216" s="13">
        <v>14.25</v>
      </c>
      <c r="AH216" s="13">
        <v>9.5</v>
      </c>
      <c r="AI216" s="13">
        <f t="shared" si="69"/>
        <v>9.5</v>
      </c>
      <c r="AJ216" s="14">
        <f t="shared" si="68"/>
        <v>349.89473684210526</v>
      </c>
      <c r="AK216" s="12"/>
    </row>
    <row r="217" spans="1:37" ht="12.75">
      <c r="A217" s="1">
        <v>1535</v>
      </c>
      <c r="B217" s="5">
        <v>14.15</v>
      </c>
      <c r="C217" s="5">
        <f t="shared" si="65"/>
        <v>178.83231973954935</v>
      </c>
      <c r="F217" s="3"/>
      <c r="G217" s="3"/>
      <c r="H217" s="3"/>
      <c r="I217" s="3"/>
      <c r="K217" s="5"/>
      <c r="N217" s="5"/>
      <c r="U217" s="21"/>
      <c r="V217" s="5"/>
      <c r="X217" s="13">
        <f t="shared" si="66"/>
        <v>173.35844902031621</v>
      </c>
      <c r="Y217" s="13">
        <v>173.35844902031621</v>
      </c>
      <c r="Z217" s="24">
        <v>268.73333333333335</v>
      </c>
      <c r="AA217" s="13">
        <f t="shared" si="67"/>
        <v>12.637062763582238</v>
      </c>
      <c r="AE217" s="12"/>
      <c r="AG217" s="13">
        <v>14.625</v>
      </c>
      <c r="AH217" s="13">
        <v>9.75</v>
      </c>
      <c r="AI217" s="13">
        <f t="shared" si="69"/>
        <v>9.75</v>
      </c>
      <c r="AJ217" s="14">
        <f t="shared" si="68"/>
        <v>348.3076923076923</v>
      </c>
      <c r="AK217" s="12"/>
    </row>
    <row r="218" spans="1:37" ht="12.75">
      <c r="A218" s="1">
        <v>1536</v>
      </c>
      <c r="B218" s="5">
        <v>14.25</v>
      </c>
      <c r="C218" s="5">
        <f t="shared" si="65"/>
        <v>180.0961523878854</v>
      </c>
      <c r="F218" s="3"/>
      <c r="G218" s="3"/>
      <c r="H218" s="3"/>
      <c r="I218" s="3"/>
      <c r="K218" s="5"/>
      <c r="N218" s="5"/>
      <c r="U218" s="21"/>
      <c r="V218" s="5"/>
      <c r="X218" s="13">
        <f t="shared" si="66"/>
        <v>191.89417006416545</v>
      </c>
      <c r="Y218" s="13">
        <v>191.89417006416545</v>
      </c>
      <c r="Z218" s="24">
        <v>297.4666666666667</v>
      </c>
      <c r="AA218" s="13">
        <f t="shared" si="67"/>
        <v>11.497086508292245</v>
      </c>
      <c r="AE218" s="12"/>
      <c r="AG218" s="13">
        <v>15.375</v>
      </c>
      <c r="AH218" s="13">
        <v>10.25</v>
      </c>
      <c r="AI218" s="13">
        <f t="shared" si="69"/>
        <v>10.25</v>
      </c>
      <c r="AJ218" s="14">
        <f t="shared" si="68"/>
        <v>333.6585365853659</v>
      </c>
      <c r="AK218" s="12"/>
    </row>
    <row r="219" spans="1:37" ht="12.75">
      <c r="A219" s="1">
        <v>1537</v>
      </c>
      <c r="B219" s="5">
        <v>14.5</v>
      </c>
      <c r="C219" s="5">
        <f t="shared" si="65"/>
        <v>183.2557340087255</v>
      </c>
      <c r="F219" s="3"/>
      <c r="G219" s="3"/>
      <c r="H219" s="3"/>
      <c r="I219" s="3"/>
      <c r="K219" s="5"/>
      <c r="N219" s="5"/>
      <c r="U219" s="21"/>
      <c r="V219" s="5"/>
      <c r="X219" s="13">
        <f t="shared" si="66"/>
        <v>164.06908534172817</v>
      </c>
      <c r="Y219" s="13">
        <v>164.06908534172817</v>
      </c>
      <c r="Z219" s="24">
        <v>254.33333333333334</v>
      </c>
      <c r="AA219" s="13">
        <f t="shared" si="67"/>
        <v>13.682830930537351</v>
      </c>
      <c r="AE219" s="12"/>
      <c r="AG219" s="13">
        <v>15.375</v>
      </c>
      <c r="AH219" s="13">
        <v>10.25</v>
      </c>
      <c r="AI219" s="13">
        <f t="shared" si="69"/>
        <v>10.25</v>
      </c>
      <c r="AJ219" s="14">
        <f t="shared" si="68"/>
        <v>339.5121951219512</v>
      </c>
      <c r="AK219" s="12"/>
    </row>
    <row r="220" spans="1:37" ht="12.75">
      <c r="A220" s="1">
        <v>1538</v>
      </c>
      <c r="B220" s="5">
        <v>14.5</v>
      </c>
      <c r="C220" s="5">
        <f t="shared" si="65"/>
        <v>183.2557340087255</v>
      </c>
      <c r="F220" s="3"/>
      <c r="G220" s="3"/>
      <c r="H220" s="3"/>
      <c r="I220" s="3"/>
      <c r="K220" s="5"/>
      <c r="N220" s="5"/>
      <c r="U220" s="21"/>
      <c r="V220" s="5"/>
      <c r="X220" s="13">
        <f t="shared" si="66"/>
        <v>190.64698697768833</v>
      </c>
      <c r="Y220" s="13">
        <v>190.64698697768833</v>
      </c>
      <c r="Z220" s="24">
        <v>295.5333333333333</v>
      </c>
      <c r="AA220" s="13">
        <f t="shared" si="67"/>
        <v>11.775321452740808</v>
      </c>
      <c r="AE220" s="12"/>
      <c r="AG220" s="13">
        <v>16.5</v>
      </c>
      <c r="AH220" s="13">
        <v>11</v>
      </c>
      <c r="AI220" s="13">
        <f t="shared" si="69"/>
        <v>11</v>
      </c>
      <c r="AJ220" s="14">
        <f t="shared" si="68"/>
        <v>316.3636363636364</v>
      </c>
      <c r="AK220" s="12"/>
    </row>
    <row r="221" spans="1:37" ht="12.75">
      <c r="A221" s="1">
        <v>1539</v>
      </c>
      <c r="B221" s="5">
        <v>15</v>
      </c>
      <c r="C221" s="5">
        <f t="shared" si="65"/>
        <v>189.57489725040568</v>
      </c>
      <c r="F221" s="3"/>
      <c r="G221" s="3"/>
      <c r="H221" s="3"/>
      <c r="I221" s="3"/>
      <c r="K221" s="5"/>
      <c r="N221" s="5"/>
      <c r="U221" s="21"/>
      <c r="V221" s="5"/>
      <c r="X221" s="13">
        <f t="shared" si="66"/>
        <v>193.78644785054448</v>
      </c>
      <c r="Y221" s="13">
        <v>193.78644785054448</v>
      </c>
      <c r="Z221" s="24">
        <v>300.40000000000003</v>
      </c>
      <c r="AA221" s="13">
        <f t="shared" si="67"/>
        <v>11.984021304926763</v>
      </c>
      <c r="AE221" s="12"/>
      <c r="AG221" s="13">
        <v>18</v>
      </c>
      <c r="AH221" s="13">
        <v>12</v>
      </c>
      <c r="AI221" s="13">
        <f t="shared" si="69"/>
        <v>12</v>
      </c>
      <c r="AJ221" s="14">
        <f t="shared" si="68"/>
        <v>300</v>
      </c>
      <c r="AK221" s="12"/>
    </row>
    <row r="222" spans="1:37" ht="12.75">
      <c r="A222" s="1">
        <v>1540</v>
      </c>
      <c r="B222" s="5">
        <v>11.5</v>
      </c>
      <c r="C222" s="5">
        <f t="shared" si="65"/>
        <v>145.34075455864436</v>
      </c>
      <c r="F222" s="3"/>
      <c r="G222" s="3"/>
      <c r="H222" s="3"/>
      <c r="I222" s="3"/>
      <c r="K222" s="5"/>
      <c r="N222" s="5"/>
      <c r="U222" s="21"/>
      <c r="V222" s="5"/>
      <c r="X222" s="13">
        <f t="shared" si="66"/>
        <v>187.8085702981198</v>
      </c>
      <c r="Y222" s="13">
        <v>187.8085702981198</v>
      </c>
      <c r="Z222" s="24">
        <v>291.1333333333334</v>
      </c>
      <c r="AA222" s="13">
        <f t="shared" si="67"/>
        <v>9.480192351728874</v>
      </c>
      <c r="AE222" s="12"/>
      <c r="AG222" s="13">
        <v>18</v>
      </c>
      <c r="AH222" s="13">
        <v>12</v>
      </c>
      <c r="AI222" s="13">
        <f t="shared" si="69"/>
        <v>12</v>
      </c>
      <c r="AJ222" s="14">
        <f t="shared" si="68"/>
        <v>230</v>
      </c>
      <c r="AK222" s="12"/>
    </row>
    <row r="223" spans="1:37" ht="12.75">
      <c r="A223" s="1">
        <v>1541</v>
      </c>
      <c r="B223" s="5">
        <v>12</v>
      </c>
      <c r="C223" s="5">
        <f t="shared" si="65"/>
        <v>151.65991780032456</v>
      </c>
      <c r="F223" s="3"/>
      <c r="G223" s="3"/>
      <c r="H223" s="3"/>
      <c r="I223" s="3"/>
      <c r="K223" s="5"/>
      <c r="N223" s="5"/>
      <c r="U223" s="21"/>
      <c r="V223" s="5"/>
      <c r="X223" s="13">
        <f t="shared" si="66"/>
        <v>179.3363265727409</v>
      </c>
      <c r="Y223" s="13">
        <v>179.3363265727409</v>
      </c>
      <c r="Z223" s="24">
        <v>278</v>
      </c>
      <c r="AA223" s="13">
        <f t="shared" si="67"/>
        <v>10.359712230215827</v>
      </c>
      <c r="AE223" s="12"/>
      <c r="AG223" s="13">
        <v>18</v>
      </c>
      <c r="AH223" s="13">
        <v>12</v>
      </c>
      <c r="AI223" s="13">
        <f t="shared" si="69"/>
        <v>12</v>
      </c>
      <c r="AJ223" s="14">
        <f t="shared" si="68"/>
        <v>240</v>
      </c>
      <c r="AK223" s="12"/>
    </row>
    <row r="224" spans="1:37" ht="12.75">
      <c r="A224" s="1">
        <v>1542</v>
      </c>
      <c r="B224" s="5">
        <v>14.6</v>
      </c>
      <c r="C224" s="5">
        <f t="shared" si="65"/>
        <v>184.51956665706152</v>
      </c>
      <c r="F224" s="3"/>
      <c r="G224" s="3"/>
      <c r="H224" s="3"/>
      <c r="I224" s="3"/>
      <c r="K224" s="5"/>
      <c r="N224" s="5"/>
      <c r="U224" s="21"/>
      <c r="V224" s="5"/>
      <c r="X224" s="13">
        <f t="shared" si="66"/>
        <v>189.39980389121123</v>
      </c>
      <c r="Y224" s="13">
        <v>189.39980389121123</v>
      </c>
      <c r="Z224" s="24">
        <v>293.59999999999997</v>
      </c>
      <c r="AA224" s="13">
        <f t="shared" si="67"/>
        <v>11.934604904632154</v>
      </c>
      <c r="AE224" s="12"/>
      <c r="AG224" s="13">
        <v>18</v>
      </c>
      <c r="AH224" s="13">
        <v>12</v>
      </c>
      <c r="AI224" s="13">
        <f t="shared" si="69"/>
        <v>12</v>
      </c>
      <c r="AJ224" s="14">
        <f t="shared" si="68"/>
        <v>292</v>
      </c>
      <c r="AK224" s="12"/>
    </row>
    <row r="225" spans="1:37" ht="12.75">
      <c r="A225" s="1">
        <v>1543</v>
      </c>
      <c r="B225" s="5">
        <v>14</v>
      </c>
      <c r="C225" s="5">
        <f t="shared" si="65"/>
        <v>176.9365707670453</v>
      </c>
      <c r="F225" s="3"/>
      <c r="G225" s="3"/>
      <c r="H225" s="3"/>
      <c r="I225" s="3"/>
      <c r="K225" s="5"/>
      <c r="N225" s="5"/>
      <c r="U225" s="21"/>
      <c r="V225" s="5"/>
      <c r="X225" s="13">
        <f t="shared" si="66"/>
        <v>209.1397017082108</v>
      </c>
      <c r="Y225" s="13">
        <v>209.1397017082108</v>
      </c>
      <c r="Z225" s="24">
        <v>324.2</v>
      </c>
      <c r="AA225" s="13">
        <f t="shared" si="67"/>
        <v>10.363972856261567</v>
      </c>
      <c r="AE225" s="12"/>
      <c r="AG225" s="13">
        <v>19.5</v>
      </c>
      <c r="AH225" s="13">
        <v>13</v>
      </c>
      <c r="AI225" s="13">
        <f t="shared" si="69"/>
        <v>13</v>
      </c>
      <c r="AJ225" s="14">
        <f t="shared" si="68"/>
        <v>258.46153846153845</v>
      </c>
      <c r="AK225" s="12"/>
    </row>
    <row r="226" spans="1:37" ht="12.75">
      <c r="A226" s="1">
        <v>1544</v>
      </c>
      <c r="B226" s="5">
        <v>14</v>
      </c>
      <c r="C226" s="5">
        <f t="shared" si="65"/>
        <v>176.9365707670453</v>
      </c>
      <c r="F226" s="3"/>
      <c r="G226" s="3"/>
      <c r="H226" s="3"/>
      <c r="I226" s="3"/>
      <c r="K226" s="5"/>
      <c r="N226" s="5"/>
      <c r="U226" s="21"/>
      <c r="V226" s="5"/>
      <c r="X226" s="13">
        <f t="shared" si="66"/>
        <v>226.47124597890974</v>
      </c>
      <c r="Y226" s="13">
        <v>226.47124597890974</v>
      </c>
      <c r="Z226" s="24">
        <v>351.06666666666666</v>
      </c>
      <c r="AA226" s="13">
        <f t="shared" si="67"/>
        <v>9.57083175085454</v>
      </c>
      <c r="AE226" s="12"/>
      <c r="AG226" s="13">
        <v>20.25</v>
      </c>
      <c r="AH226" s="13">
        <v>13.5</v>
      </c>
      <c r="AI226" s="13">
        <f t="shared" si="69"/>
        <v>13.5</v>
      </c>
      <c r="AJ226" s="14">
        <f t="shared" si="68"/>
        <v>248.88888888888889</v>
      </c>
      <c r="AK226" s="12"/>
    </row>
    <row r="227" spans="1:37" ht="12.75">
      <c r="A227" s="1">
        <v>1545</v>
      </c>
      <c r="B227" s="5">
        <v>14.5</v>
      </c>
      <c r="C227" s="5">
        <f t="shared" si="65"/>
        <v>183.2557340087255</v>
      </c>
      <c r="F227" s="3"/>
      <c r="G227" s="3"/>
      <c r="H227" s="3"/>
      <c r="I227" s="3"/>
      <c r="K227" s="5"/>
      <c r="N227" s="5"/>
      <c r="U227" s="21"/>
      <c r="V227" s="5"/>
      <c r="X227" s="13">
        <f t="shared" si="66"/>
        <v>237.3518432505892</v>
      </c>
      <c r="Y227" s="13">
        <v>237.3518432505892</v>
      </c>
      <c r="Z227" s="24">
        <v>367.93333333333334</v>
      </c>
      <c r="AA227" s="13">
        <f t="shared" si="67"/>
        <v>9.458235187533974</v>
      </c>
      <c r="AE227" s="12"/>
      <c r="AG227" s="13">
        <v>21.375</v>
      </c>
      <c r="AH227" s="13">
        <v>14.25</v>
      </c>
      <c r="AI227" s="13">
        <f t="shared" si="69"/>
        <v>14.25</v>
      </c>
      <c r="AJ227" s="14">
        <f t="shared" si="68"/>
        <v>244.21052631578948</v>
      </c>
      <c r="AK227" s="12"/>
    </row>
    <row r="228" spans="1:37" ht="12.75">
      <c r="A228" s="1">
        <v>1546</v>
      </c>
      <c r="B228" s="5">
        <v>16.5</v>
      </c>
      <c r="C228" s="5">
        <f t="shared" si="65"/>
        <v>208.53238697544626</v>
      </c>
      <c r="F228" s="3"/>
      <c r="G228" s="3"/>
      <c r="H228" s="3"/>
      <c r="I228" s="3"/>
      <c r="K228" s="5"/>
      <c r="N228" s="5"/>
      <c r="U228" s="21"/>
      <c r="V228" s="5"/>
      <c r="X228" s="13">
        <f t="shared" si="66"/>
        <v>184.0670210386885</v>
      </c>
      <c r="Y228" s="13">
        <v>184.0670210386885</v>
      </c>
      <c r="Z228" s="24">
        <v>285.3333333333333</v>
      </c>
      <c r="AA228" s="13">
        <f t="shared" si="67"/>
        <v>13.878504672897197</v>
      </c>
      <c r="AE228" s="12"/>
      <c r="AG228" s="13">
        <v>21.375</v>
      </c>
      <c r="AH228" s="13">
        <v>14.25</v>
      </c>
      <c r="AI228" s="13">
        <f t="shared" si="69"/>
        <v>14.25</v>
      </c>
      <c r="AJ228" s="14">
        <f t="shared" si="68"/>
        <v>277.89473684210526</v>
      </c>
      <c r="AK228" s="12"/>
    </row>
    <row r="229" spans="1:37" ht="12.75">
      <c r="A229" s="1">
        <v>1547</v>
      </c>
      <c r="B229" s="5">
        <v>16</v>
      </c>
      <c r="C229" s="5">
        <f t="shared" si="65"/>
        <v>202.21322373376606</v>
      </c>
      <c r="F229" s="3"/>
      <c r="G229" s="3"/>
      <c r="H229" s="3"/>
      <c r="I229" s="3"/>
      <c r="K229" s="5"/>
      <c r="N229" s="5"/>
      <c r="U229" s="21"/>
      <c r="V229" s="5"/>
      <c r="X229" s="13">
        <f t="shared" si="66"/>
        <v>170.649051280728</v>
      </c>
      <c r="Y229" s="13">
        <v>170.649051280728</v>
      </c>
      <c r="Z229" s="24">
        <v>264.5333333333333</v>
      </c>
      <c r="AA229" s="13">
        <f t="shared" si="67"/>
        <v>14.516129032258066</v>
      </c>
      <c r="AE229" s="12"/>
      <c r="AG229" s="13">
        <v>22.5</v>
      </c>
      <c r="AH229" s="13">
        <v>15</v>
      </c>
      <c r="AI229" s="13">
        <f t="shared" si="69"/>
        <v>15</v>
      </c>
      <c r="AJ229" s="14">
        <f t="shared" si="68"/>
        <v>256</v>
      </c>
      <c r="AK229" s="12"/>
    </row>
    <row r="230" spans="1:37" ht="12.75">
      <c r="A230" s="1">
        <v>1548</v>
      </c>
      <c r="B230" s="5">
        <v>17</v>
      </c>
      <c r="C230" s="5">
        <f t="shared" si="65"/>
        <v>214.85155021712643</v>
      </c>
      <c r="F230" s="3"/>
      <c r="G230" s="3"/>
      <c r="H230" s="3"/>
      <c r="I230" s="3"/>
      <c r="K230" s="5"/>
      <c r="N230" s="5"/>
      <c r="U230" s="21"/>
      <c r="V230" s="5"/>
      <c r="X230" s="13">
        <f t="shared" si="66"/>
        <v>196.62486453011303</v>
      </c>
      <c r="Y230" s="13">
        <v>196.62486453011303</v>
      </c>
      <c r="Z230" s="24">
        <v>304.8</v>
      </c>
      <c r="AA230" s="13">
        <f t="shared" si="67"/>
        <v>13.385826771653543</v>
      </c>
      <c r="AE230" s="12"/>
      <c r="AG230" s="13">
        <v>22.5</v>
      </c>
      <c r="AH230" s="13">
        <v>15</v>
      </c>
      <c r="AI230" s="13">
        <f t="shared" si="69"/>
        <v>15</v>
      </c>
      <c r="AJ230" s="14">
        <f t="shared" si="68"/>
        <v>272</v>
      </c>
      <c r="AK230" s="12"/>
    </row>
    <row r="231" spans="1:37" ht="12.75">
      <c r="A231" s="1">
        <v>1549</v>
      </c>
      <c r="B231" s="5">
        <v>17</v>
      </c>
      <c r="C231" s="5">
        <f t="shared" si="65"/>
        <v>214.85155021712643</v>
      </c>
      <c r="F231" s="3"/>
      <c r="G231" s="3"/>
      <c r="H231" s="3"/>
      <c r="I231" s="3"/>
      <c r="K231" s="5"/>
      <c r="N231" s="5"/>
      <c r="U231" s="21"/>
      <c r="V231" s="5"/>
      <c r="X231" s="13">
        <f t="shared" si="66"/>
        <v>232.535136157988</v>
      </c>
      <c r="Y231" s="13">
        <v>232.535136157988</v>
      </c>
      <c r="Z231" s="24">
        <v>360.4666666666667</v>
      </c>
      <c r="AA231" s="13">
        <f t="shared" si="67"/>
        <v>11.318660995006471</v>
      </c>
      <c r="AE231" s="12"/>
      <c r="AG231" s="13">
        <v>22.5</v>
      </c>
      <c r="AH231" s="13">
        <v>15</v>
      </c>
      <c r="AI231" s="13">
        <f t="shared" si="69"/>
        <v>15</v>
      </c>
      <c r="AJ231" s="14">
        <f t="shared" si="68"/>
        <v>272</v>
      </c>
      <c r="AK231" s="12"/>
    </row>
    <row r="232" spans="1:37" ht="12.75">
      <c r="A232" s="1">
        <v>1550</v>
      </c>
      <c r="B232" s="5">
        <v>18</v>
      </c>
      <c r="C232" s="5">
        <f t="shared" si="65"/>
        <v>227.48987670048683</v>
      </c>
      <c r="F232" s="3"/>
      <c r="G232" s="3"/>
      <c r="H232" s="3"/>
      <c r="I232" s="3"/>
      <c r="K232" s="5"/>
      <c r="N232" s="5"/>
      <c r="U232" s="21"/>
      <c r="V232" s="5"/>
      <c r="X232" s="13">
        <f t="shared" si="66"/>
        <v>213.22530147425644</v>
      </c>
      <c r="Y232" s="13">
        <v>213.22530147425644</v>
      </c>
      <c r="Z232" s="24">
        <v>330.53333333333336</v>
      </c>
      <c r="AA232" s="13">
        <f t="shared" si="67"/>
        <v>13.06978620411456</v>
      </c>
      <c r="AE232" s="12"/>
      <c r="AG232" s="13">
        <v>22.5</v>
      </c>
      <c r="AH232" s="13">
        <v>15</v>
      </c>
      <c r="AI232" s="13">
        <f t="shared" si="69"/>
        <v>15</v>
      </c>
      <c r="AJ232" s="14">
        <f t="shared" si="68"/>
        <v>288</v>
      </c>
      <c r="AK232" s="12"/>
    </row>
    <row r="233" spans="1:37" ht="12.75">
      <c r="A233" s="1">
        <v>1551</v>
      </c>
      <c r="B233" s="5">
        <v>17.5</v>
      </c>
      <c r="C233" s="5">
        <f t="shared" si="65"/>
        <v>221.17071345880666</v>
      </c>
      <c r="F233" s="3"/>
      <c r="G233" s="3"/>
      <c r="H233" s="3"/>
      <c r="I233" s="3"/>
      <c r="K233" s="5"/>
      <c r="N233" s="5"/>
      <c r="V233" s="5"/>
      <c r="X233" s="13">
        <f t="shared" si="66"/>
        <v>252.70509710825553</v>
      </c>
      <c r="Y233" s="13">
        <v>252.70509710825553</v>
      </c>
      <c r="Z233" s="24">
        <v>391.73333333333335</v>
      </c>
      <c r="AA233" s="13">
        <f t="shared" si="67"/>
        <v>10.721579305650101</v>
      </c>
      <c r="AE233" s="12"/>
      <c r="AG233" s="13">
        <v>22.5</v>
      </c>
      <c r="AH233" s="13">
        <v>15</v>
      </c>
      <c r="AI233" s="13">
        <f t="shared" si="69"/>
        <v>15</v>
      </c>
      <c r="AJ233" s="14">
        <f t="shared" si="68"/>
        <v>280</v>
      </c>
      <c r="AK233" s="12"/>
    </row>
    <row r="234" spans="1:37" ht="12.75">
      <c r="A234" s="1">
        <v>1552</v>
      </c>
      <c r="B234" s="5">
        <v>21</v>
      </c>
      <c r="C234" s="5">
        <f t="shared" si="65"/>
        <v>265.404856150568</v>
      </c>
      <c r="F234" s="3"/>
      <c r="G234" s="3"/>
      <c r="H234" s="3"/>
      <c r="I234" s="3"/>
      <c r="K234" s="5"/>
      <c r="N234" s="5"/>
      <c r="V234" s="5"/>
      <c r="X234" s="13">
        <f t="shared" si="66"/>
        <v>255.50050747449723</v>
      </c>
      <c r="Y234" s="13">
        <v>255.50050747449723</v>
      </c>
      <c r="Z234" s="24">
        <v>396.0666666666666</v>
      </c>
      <c r="AA234" s="13">
        <f t="shared" si="67"/>
        <v>12.725130449419291</v>
      </c>
      <c r="AE234" s="12"/>
      <c r="AG234" s="13">
        <v>22.5</v>
      </c>
      <c r="AH234" s="13">
        <v>15</v>
      </c>
      <c r="AI234" s="13">
        <f t="shared" si="69"/>
        <v>15</v>
      </c>
      <c r="AJ234" s="14">
        <f t="shared" si="68"/>
        <v>336</v>
      </c>
      <c r="AK234" s="12"/>
    </row>
    <row r="235" spans="1:37" ht="12.75">
      <c r="A235" s="1">
        <v>1553</v>
      </c>
      <c r="B235" s="5">
        <v>21</v>
      </c>
      <c r="C235" s="5">
        <f t="shared" si="65"/>
        <v>265.404856150568</v>
      </c>
      <c r="F235" s="3"/>
      <c r="G235" s="3"/>
      <c r="H235" s="3"/>
      <c r="I235" s="3"/>
      <c r="K235" s="5"/>
      <c r="N235" s="5"/>
      <c r="V235" s="5"/>
      <c r="X235" s="13">
        <f t="shared" si="66"/>
        <v>270.89676764549034</v>
      </c>
      <c r="Y235" s="13">
        <v>270.89676764549034</v>
      </c>
      <c r="Z235" s="24">
        <v>419.93333333333334</v>
      </c>
      <c r="AA235" s="13">
        <f t="shared" si="67"/>
        <v>12.00190506429592</v>
      </c>
      <c r="AE235" s="12"/>
      <c r="AG235" s="13">
        <v>22.5</v>
      </c>
      <c r="AH235" s="13">
        <v>15</v>
      </c>
      <c r="AI235" s="13">
        <f t="shared" si="69"/>
        <v>15</v>
      </c>
      <c r="AJ235" s="14">
        <f t="shared" si="68"/>
        <v>336</v>
      </c>
      <c r="AK235" s="12"/>
    </row>
    <row r="236" spans="1:37" ht="12.75">
      <c r="A236" s="1">
        <v>1554</v>
      </c>
      <c r="B236" s="5">
        <v>21</v>
      </c>
      <c r="C236" s="5">
        <f t="shared" si="65"/>
        <v>265.404856150568</v>
      </c>
      <c r="F236" s="3"/>
      <c r="G236" s="3"/>
      <c r="H236" s="3"/>
      <c r="I236" s="3"/>
      <c r="K236" s="5"/>
      <c r="N236" s="5"/>
      <c r="V236" s="5"/>
      <c r="X236" s="13">
        <f t="shared" si="66"/>
        <v>239.8032031102166</v>
      </c>
      <c r="Y236" s="13">
        <v>239.8032031102166</v>
      </c>
      <c r="Z236" s="24">
        <v>371.73333333333335</v>
      </c>
      <c r="AA236" s="13">
        <f t="shared" si="67"/>
        <v>13.558106169296986</v>
      </c>
      <c r="AE236" s="12"/>
      <c r="AG236" s="13">
        <v>22.5</v>
      </c>
      <c r="AH236" s="13">
        <v>15</v>
      </c>
      <c r="AI236" s="13">
        <f t="shared" si="69"/>
        <v>15</v>
      </c>
      <c r="AJ236" s="14">
        <f t="shared" si="68"/>
        <v>336</v>
      </c>
      <c r="AK236" s="12"/>
    </row>
    <row r="237" spans="1:37" ht="12.75">
      <c r="A237" s="1">
        <v>1555</v>
      </c>
      <c r="B237" s="5">
        <v>21</v>
      </c>
      <c r="C237" s="5">
        <f t="shared" si="65"/>
        <v>265.404856150568</v>
      </c>
      <c r="F237" s="3"/>
      <c r="G237" s="3"/>
      <c r="H237" s="3"/>
      <c r="I237" s="3"/>
      <c r="K237" s="5"/>
      <c r="N237" s="5"/>
      <c r="V237" s="5"/>
      <c r="X237" s="13">
        <f t="shared" si="66"/>
        <v>283.6696427035489</v>
      </c>
      <c r="Y237" s="13">
        <v>283.6696427035489</v>
      </c>
      <c r="Z237" s="24">
        <v>439.73333333333335</v>
      </c>
      <c r="AA237" s="13">
        <f t="shared" si="67"/>
        <v>11.461491813220134</v>
      </c>
      <c r="AE237" s="12"/>
      <c r="AG237" s="13">
        <v>22.5</v>
      </c>
      <c r="AH237" s="13">
        <v>15</v>
      </c>
      <c r="AI237" s="13">
        <f t="shared" si="69"/>
        <v>15</v>
      </c>
      <c r="AJ237" s="14">
        <f t="shared" si="68"/>
        <v>336</v>
      </c>
      <c r="AK237" s="12"/>
    </row>
    <row r="238" spans="1:37" ht="12.75">
      <c r="A238" s="1">
        <v>1556</v>
      </c>
      <c r="B238" s="5">
        <v>21</v>
      </c>
      <c r="C238" s="5">
        <f t="shared" si="65"/>
        <v>265.404856150568</v>
      </c>
      <c r="F238" s="3"/>
      <c r="G238" s="3"/>
      <c r="H238" s="3"/>
      <c r="I238" s="3"/>
      <c r="K238" s="5"/>
      <c r="N238" s="5"/>
      <c r="V238" s="5"/>
      <c r="X238" s="13">
        <f t="shared" si="66"/>
        <v>390.88438182725224</v>
      </c>
      <c r="Y238" s="13">
        <v>390.88438182725224</v>
      </c>
      <c r="Z238" s="24">
        <v>605.9333333333333</v>
      </c>
      <c r="AA238" s="13">
        <f t="shared" si="67"/>
        <v>8.317746726812631</v>
      </c>
      <c r="AE238" s="12"/>
      <c r="AG238" s="13">
        <v>22.5</v>
      </c>
      <c r="AH238" s="13">
        <v>15</v>
      </c>
      <c r="AI238" s="13">
        <f t="shared" si="69"/>
        <v>15</v>
      </c>
      <c r="AJ238" s="14">
        <f t="shared" si="68"/>
        <v>336</v>
      </c>
      <c r="AK238" s="12"/>
    </row>
    <row r="239" spans="1:37" ht="12.75">
      <c r="A239" s="1">
        <v>1557</v>
      </c>
      <c r="B239" s="5">
        <v>21</v>
      </c>
      <c r="C239" s="5">
        <f t="shared" si="65"/>
        <v>265.404856150568</v>
      </c>
      <c r="F239" s="3"/>
      <c r="G239" s="3"/>
      <c r="H239" s="3"/>
      <c r="I239" s="3"/>
      <c r="K239" s="5"/>
      <c r="N239" s="5"/>
      <c r="V239" s="5"/>
      <c r="X239" s="13">
        <f t="shared" si="66"/>
        <v>263.06961862001344</v>
      </c>
      <c r="Y239" s="13">
        <v>263.06961862001344</v>
      </c>
      <c r="Z239" s="24">
        <v>407.8</v>
      </c>
      <c r="AA239" s="13">
        <f t="shared" si="67"/>
        <v>12.35899950956351</v>
      </c>
      <c r="AE239" s="12"/>
      <c r="AG239" s="13">
        <v>22.5</v>
      </c>
      <c r="AH239" s="13">
        <v>15</v>
      </c>
      <c r="AI239" s="13">
        <f t="shared" si="69"/>
        <v>15</v>
      </c>
      <c r="AJ239" s="14">
        <f t="shared" si="68"/>
        <v>336</v>
      </c>
      <c r="AK239" s="12"/>
    </row>
    <row r="240" spans="1:37" ht="12.75">
      <c r="A240" s="1">
        <v>1558</v>
      </c>
      <c r="B240" s="5">
        <v>20</v>
      </c>
      <c r="C240" s="5">
        <f t="shared" si="65"/>
        <v>252.76652966720755</v>
      </c>
      <c r="F240" s="3"/>
      <c r="G240" s="3"/>
      <c r="H240" s="3"/>
      <c r="I240" s="3"/>
      <c r="K240" s="5"/>
      <c r="N240" s="5"/>
      <c r="V240" s="5"/>
      <c r="X240" s="13">
        <f aca="true" t="shared" si="70" ref="X240:X252">(Z240/155.016)*100</f>
        <v>283.6266363902221</v>
      </c>
      <c r="Y240" s="13">
        <v>283.6266363902221</v>
      </c>
      <c r="Z240" s="24">
        <v>439.6666666666667</v>
      </c>
      <c r="AA240" s="13">
        <f t="shared" si="67"/>
        <v>10.917361637604245</v>
      </c>
      <c r="AE240" s="12"/>
      <c r="AG240" s="13">
        <v>24.75</v>
      </c>
      <c r="AH240" s="13">
        <v>16.5</v>
      </c>
      <c r="AI240" s="13">
        <f t="shared" si="69"/>
        <v>16.5</v>
      </c>
      <c r="AJ240" s="14">
        <f t="shared" si="68"/>
        <v>290.90909090909093</v>
      </c>
      <c r="AK240" s="12"/>
    </row>
    <row r="241" spans="1:37" ht="12.75">
      <c r="A241" s="1">
        <v>1559</v>
      </c>
      <c r="B241" s="5">
        <v>21</v>
      </c>
      <c r="C241" s="5">
        <f t="shared" si="65"/>
        <v>265.404856150568</v>
      </c>
      <c r="F241" s="3"/>
      <c r="G241" s="3"/>
      <c r="H241" s="3"/>
      <c r="I241" s="3"/>
      <c r="K241" s="5"/>
      <c r="N241" s="5"/>
      <c r="V241" s="5"/>
      <c r="X241" s="13">
        <f t="shared" si="70"/>
        <v>293.6471073953657</v>
      </c>
      <c r="Y241" s="13">
        <v>293.6471073953657</v>
      </c>
      <c r="Z241" s="24">
        <v>455.20000000000005</v>
      </c>
      <c r="AA241" s="13">
        <f t="shared" si="67"/>
        <v>11.072056239015817</v>
      </c>
      <c r="AE241" s="12"/>
      <c r="AG241" s="13">
        <v>24.75</v>
      </c>
      <c r="AH241" s="13">
        <v>16.5</v>
      </c>
      <c r="AI241" s="13">
        <f t="shared" si="69"/>
        <v>16.5</v>
      </c>
      <c r="AJ241" s="14">
        <f t="shared" si="68"/>
        <v>305.45454545454544</v>
      </c>
      <c r="AK241" s="12"/>
    </row>
    <row r="242" spans="1:37" ht="12.75">
      <c r="A242" s="1">
        <v>1560</v>
      </c>
      <c r="B242" s="5">
        <v>21.666666666666664</v>
      </c>
      <c r="C242" s="5">
        <f t="shared" si="65"/>
        <v>273.83040713947486</v>
      </c>
      <c r="F242" s="3"/>
      <c r="G242" s="3"/>
      <c r="H242" s="3"/>
      <c r="I242" s="3"/>
      <c r="K242" s="5"/>
      <c r="N242" s="5"/>
      <c r="V242" s="5"/>
      <c r="X242" s="13">
        <f t="shared" si="70"/>
        <v>272.35898229860146</v>
      </c>
      <c r="Y242" s="13">
        <v>272.35898229860146</v>
      </c>
      <c r="Z242" s="24">
        <v>422.2</v>
      </c>
      <c r="AA242" s="13">
        <f aca="true" t="shared" si="71" ref="AA242:AA252">(B242*240)/Z242</f>
        <v>12.316437707247749</v>
      </c>
      <c r="AE242" s="12"/>
      <c r="AG242" s="13">
        <v>27</v>
      </c>
      <c r="AH242" s="13">
        <v>18</v>
      </c>
      <c r="AI242" s="13">
        <f t="shared" si="69"/>
        <v>18</v>
      </c>
      <c r="AJ242" s="14">
        <f aca="true" t="shared" si="72" ref="AJ242:AJ252">(B242*240)/AI242</f>
        <v>288.88888888888886</v>
      </c>
      <c r="AK242" s="12"/>
    </row>
    <row r="243" spans="1:37" ht="12.75">
      <c r="A243" s="1">
        <v>1561</v>
      </c>
      <c r="B243" s="5">
        <v>22.75</v>
      </c>
      <c r="C243" s="5">
        <f t="shared" si="65"/>
        <v>287.5219274964486</v>
      </c>
      <c r="F243" s="3"/>
      <c r="G243" s="3"/>
      <c r="H243" s="3"/>
      <c r="I243" s="3"/>
      <c r="K243" s="5"/>
      <c r="N243" s="5"/>
      <c r="V243" s="5"/>
      <c r="X243" s="13">
        <f t="shared" si="70"/>
        <v>272.9180643718498</v>
      </c>
      <c r="Y243" s="13">
        <v>272.9180643718498</v>
      </c>
      <c r="Z243" s="24">
        <v>423.06666666666666</v>
      </c>
      <c r="AA243" s="13">
        <f t="shared" si="71"/>
        <v>12.905767412543334</v>
      </c>
      <c r="AE243" s="12"/>
      <c r="AG243" s="26">
        <v>33.75</v>
      </c>
      <c r="AH243" s="13">
        <v>22.5</v>
      </c>
      <c r="AI243" s="13">
        <f t="shared" si="69"/>
        <v>22.5</v>
      </c>
      <c r="AJ243" s="14">
        <f t="shared" si="72"/>
        <v>242.66666666666666</v>
      </c>
      <c r="AK243" s="12"/>
    </row>
    <row r="244" spans="1:37" ht="12.75">
      <c r="A244" s="1">
        <v>1562</v>
      </c>
      <c r="B244" s="5">
        <v>26.5</v>
      </c>
      <c r="C244" s="5">
        <f t="shared" si="65"/>
        <v>334.9156518090501</v>
      </c>
      <c r="F244" s="3"/>
      <c r="G244" s="3"/>
      <c r="H244" s="3"/>
      <c r="I244" s="3"/>
      <c r="K244" s="5"/>
      <c r="N244" s="5"/>
      <c r="V244" s="5"/>
      <c r="X244" s="13">
        <f t="shared" si="70"/>
        <v>335.14819975572414</v>
      </c>
      <c r="Y244" s="13">
        <v>335.14819975572414</v>
      </c>
      <c r="Z244" s="24">
        <v>519.5333333333333</v>
      </c>
      <c r="AA244" s="13">
        <f t="shared" si="71"/>
        <v>12.241755421532146</v>
      </c>
      <c r="AE244" s="12"/>
      <c r="AG244" s="13">
        <v>42.1875</v>
      </c>
      <c r="AH244" s="13">
        <v>28.125</v>
      </c>
      <c r="AI244" s="13">
        <f t="shared" si="69"/>
        <v>28.125</v>
      </c>
      <c r="AJ244" s="14">
        <f t="shared" si="72"/>
        <v>226.13333333333333</v>
      </c>
      <c r="AK244" s="12"/>
    </row>
    <row r="245" spans="1:37" ht="12.75">
      <c r="A245" s="1">
        <v>1563</v>
      </c>
      <c r="B245" s="5">
        <v>27</v>
      </c>
      <c r="C245" s="5">
        <f t="shared" si="65"/>
        <v>341.2348150507302</v>
      </c>
      <c r="F245" s="3"/>
      <c r="G245" s="3"/>
      <c r="H245" s="3"/>
      <c r="I245" s="3"/>
      <c r="K245" s="5"/>
      <c r="N245" s="5"/>
      <c r="V245" s="5"/>
      <c r="X245" s="13">
        <f t="shared" si="70"/>
        <v>288.099292976209</v>
      </c>
      <c r="Y245" s="13">
        <v>288.0992929762089</v>
      </c>
      <c r="Z245" s="24">
        <v>446.6</v>
      </c>
      <c r="AA245" s="13">
        <f t="shared" si="71"/>
        <v>14.50962830273175</v>
      </c>
      <c r="AE245" s="12"/>
      <c r="AG245" s="13">
        <v>42.1875</v>
      </c>
      <c r="AH245" s="13">
        <v>28.125</v>
      </c>
      <c r="AI245" s="13">
        <f t="shared" si="69"/>
        <v>28.125</v>
      </c>
      <c r="AJ245" s="14">
        <f t="shared" si="72"/>
        <v>230.4</v>
      </c>
      <c r="AK245" s="12"/>
    </row>
    <row r="246" spans="1:37" ht="12.75">
      <c r="A246" s="1">
        <v>1564</v>
      </c>
      <c r="B246" s="5">
        <v>27</v>
      </c>
      <c r="C246" s="5">
        <f t="shared" si="65"/>
        <v>341.2348150507302</v>
      </c>
      <c r="F246" s="3"/>
      <c r="G246" s="3"/>
      <c r="H246" s="3"/>
      <c r="I246" s="3"/>
      <c r="K246" s="5"/>
      <c r="N246" s="5"/>
      <c r="V246" s="5"/>
      <c r="X246" s="13">
        <f t="shared" si="70"/>
        <v>287.11014776969256</v>
      </c>
      <c r="Y246" s="13">
        <v>287.11014776969256</v>
      </c>
      <c r="Z246" s="24">
        <v>445.0666666666666</v>
      </c>
      <c r="AA246" s="13">
        <f t="shared" si="71"/>
        <v>14.559616536848415</v>
      </c>
      <c r="AE246" s="12"/>
      <c r="AG246" s="13">
        <v>42.1875</v>
      </c>
      <c r="AH246" s="13">
        <v>28.125</v>
      </c>
      <c r="AI246" s="13">
        <f aca="true" t="shared" si="73" ref="AI246:AI252">AG246/1.5</f>
        <v>28.125</v>
      </c>
      <c r="AJ246" s="14">
        <f t="shared" si="72"/>
        <v>230.4</v>
      </c>
      <c r="AK246" s="12"/>
    </row>
    <row r="247" spans="1:37" ht="12.75">
      <c r="A247" s="1">
        <v>1565</v>
      </c>
      <c r="B247" s="5">
        <v>27</v>
      </c>
      <c r="C247" s="5">
        <f t="shared" si="65"/>
        <v>341.2348150507302</v>
      </c>
      <c r="F247" s="3"/>
      <c r="G247" s="3"/>
      <c r="H247" s="3"/>
      <c r="I247" s="3"/>
      <c r="K247" s="5"/>
      <c r="N247" s="5"/>
      <c r="V247" s="5"/>
      <c r="X247" s="13">
        <f t="shared" si="70"/>
        <v>386.4117252412655</v>
      </c>
      <c r="Y247" s="13">
        <v>386.4117252412655</v>
      </c>
      <c r="Z247" s="24">
        <v>599.0000000000001</v>
      </c>
      <c r="AA247" s="13">
        <f t="shared" si="71"/>
        <v>10.81803005008347</v>
      </c>
      <c r="AE247" s="12"/>
      <c r="AG247" s="13">
        <v>42.1875</v>
      </c>
      <c r="AH247" s="13">
        <v>28.125</v>
      </c>
      <c r="AI247" s="13">
        <f t="shared" si="73"/>
        <v>28.125</v>
      </c>
      <c r="AJ247" s="14">
        <f t="shared" si="72"/>
        <v>230.4</v>
      </c>
      <c r="AK247" s="12"/>
    </row>
    <row r="248" spans="1:37" ht="12.75">
      <c r="A248" s="1">
        <v>1566</v>
      </c>
      <c r="B248" s="5">
        <v>28</v>
      </c>
      <c r="C248" s="5">
        <f t="shared" si="65"/>
        <v>353.8731415340906</v>
      </c>
      <c r="F248" s="3"/>
      <c r="G248" s="3"/>
      <c r="H248" s="3"/>
      <c r="I248" s="3"/>
      <c r="K248" s="5"/>
      <c r="N248" s="5"/>
      <c r="V248" s="5"/>
      <c r="X248" s="13">
        <f t="shared" si="70"/>
        <v>311.70975899262015</v>
      </c>
      <c r="Y248" s="13">
        <v>311.70975899262015</v>
      </c>
      <c r="Z248" s="24">
        <v>483.2</v>
      </c>
      <c r="AA248" s="13">
        <f t="shared" si="71"/>
        <v>13.907284768211921</v>
      </c>
      <c r="AE248" s="12"/>
      <c r="AG248" s="13">
        <v>36.5625</v>
      </c>
      <c r="AH248" s="13">
        <v>24.375</v>
      </c>
      <c r="AI248" s="13">
        <f t="shared" si="73"/>
        <v>24.375</v>
      </c>
      <c r="AJ248" s="14">
        <f t="shared" si="72"/>
        <v>275.6923076923077</v>
      </c>
      <c r="AK248" s="12"/>
    </row>
    <row r="249" spans="1:37" ht="12.75">
      <c r="A249" s="1">
        <v>1567</v>
      </c>
      <c r="B249" s="5">
        <v>28</v>
      </c>
      <c r="C249" s="5">
        <f t="shared" si="65"/>
        <v>353.8731415340906</v>
      </c>
      <c r="F249" s="3"/>
      <c r="G249" s="3"/>
      <c r="H249" s="3"/>
      <c r="I249" s="3"/>
      <c r="K249" s="5"/>
      <c r="N249" s="5"/>
      <c r="V249" s="5"/>
      <c r="X249" s="13">
        <f t="shared" si="70"/>
        <v>302.50640794068573</v>
      </c>
      <c r="Y249" s="13">
        <v>302.50640794068573</v>
      </c>
      <c r="Z249" s="24">
        <v>468.93333333333334</v>
      </c>
      <c r="AA249" s="13">
        <f t="shared" si="71"/>
        <v>14.330395223201592</v>
      </c>
      <c r="AE249" s="12"/>
      <c r="AG249" s="13">
        <v>29.53125</v>
      </c>
      <c r="AH249" s="13">
        <v>19.6875</v>
      </c>
      <c r="AI249" s="13">
        <f t="shared" si="73"/>
        <v>19.6875</v>
      </c>
      <c r="AJ249" s="14">
        <f t="shared" si="72"/>
        <v>341.3333333333333</v>
      </c>
      <c r="AK249" s="12"/>
    </row>
    <row r="250" spans="1:37" ht="12.75">
      <c r="A250" s="1">
        <v>1568</v>
      </c>
      <c r="B250" s="5">
        <v>28</v>
      </c>
      <c r="C250" s="5">
        <f t="shared" si="65"/>
        <v>353.8731415340906</v>
      </c>
      <c r="F250" s="3"/>
      <c r="G250" s="3"/>
      <c r="H250" s="3"/>
      <c r="I250" s="3"/>
      <c r="K250" s="5"/>
      <c r="N250" s="5"/>
      <c r="V250" s="5"/>
      <c r="X250" s="13">
        <f t="shared" si="70"/>
        <v>314.1611188522475</v>
      </c>
      <c r="Y250" s="13">
        <v>314.1611188522475</v>
      </c>
      <c r="Z250" s="24">
        <v>487</v>
      </c>
      <c r="AA250" s="13">
        <f t="shared" si="71"/>
        <v>13.79876796714579</v>
      </c>
      <c r="AE250" s="12"/>
      <c r="AG250" s="13">
        <v>30.9375</v>
      </c>
      <c r="AH250" s="13">
        <v>20.625</v>
      </c>
      <c r="AI250" s="13">
        <f t="shared" si="73"/>
        <v>20.625</v>
      </c>
      <c r="AJ250" s="14">
        <f t="shared" si="72"/>
        <v>325.8181818181818</v>
      </c>
      <c r="AK250" s="12"/>
    </row>
    <row r="251" spans="1:37" ht="12.75">
      <c r="A251" s="1">
        <v>1569</v>
      </c>
      <c r="B251" s="5">
        <v>28</v>
      </c>
      <c r="C251" s="5">
        <f t="shared" si="65"/>
        <v>353.8731415340906</v>
      </c>
      <c r="F251" s="3"/>
      <c r="G251" s="3"/>
      <c r="H251" s="3"/>
      <c r="I251" s="3"/>
      <c r="K251" s="5"/>
      <c r="N251" s="5"/>
      <c r="V251" s="5"/>
      <c r="X251" s="13">
        <f t="shared" si="70"/>
        <v>322.03127419105124</v>
      </c>
      <c r="Y251" s="13">
        <v>322.03127419105124</v>
      </c>
      <c r="Z251" s="24">
        <v>499.2</v>
      </c>
      <c r="AA251" s="13">
        <f t="shared" si="71"/>
        <v>13.461538461538462</v>
      </c>
      <c r="AE251" s="12"/>
      <c r="AG251" s="13">
        <v>32.34375</v>
      </c>
      <c r="AH251" s="13">
        <v>21.5625</v>
      </c>
      <c r="AI251" s="13">
        <f t="shared" si="73"/>
        <v>21.5625</v>
      </c>
      <c r="AJ251" s="14">
        <f t="shared" si="72"/>
        <v>311.6521739130435</v>
      </c>
      <c r="AK251" s="12"/>
    </row>
    <row r="252" spans="1:37" ht="12.75">
      <c r="A252" s="1">
        <v>1570</v>
      </c>
      <c r="B252" s="5">
        <v>28</v>
      </c>
      <c r="C252" s="5">
        <f t="shared" si="65"/>
        <v>353.8731415340906</v>
      </c>
      <c r="F252" s="3"/>
      <c r="G252" s="3"/>
      <c r="H252" s="3"/>
      <c r="I252" s="3"/>
      <c r="K252" s="5"/>
      <c r="N252" s="5"/>
      <c r="V252" s="5"/>
      <c r="X252" s="13">
        <f t="shared" si="70"/>
        <v>341.0400646814952</v>
      </c>
      <c r="Y252" s="13">
        <v>341.0400646814952</v>
      </c>
      <c r="Z252" s="24">
        <v>528.6666666666666</v>
      </c>
      <c r="AA252" s="13">
        <f t="shared" si="71"/>
        <v>12.711223203026483</v>
      </c>
      <c r="AE252" s="12"/>
      <c r="AG252" s="13">
        <v>33.75</v>
      </c>
      <c r="AH252" s="13">
        <v>22.5</v>
      </c>
      <c r="AI252" s="13">
        <f t="shared" si="73"/>
        <v>22.5</v>
      </c>
      <c r="AJ252" s="14">
        <f t="shared" si="72"/>
        <v>298.6666666666667</v>
      </c>
      <c r="AK252" s="12"/>
    </row>
    <row r="253" spans="1:37" ht="12.75">
      <c r="A253" s="1"/>
      <c r="B253" s="16"/>
      <c r="C253" s="16"/>
      <c r="D253" s="11"/>
      <c r="E253" s="11"/>
      <c r="F253" s="3"/>
      <c r="G253" s="3"/>
      <c r="H253" s="3"/>
      <c r="I253" s="3"/>
      <c r="K253" s="5"/>
      <c r="N253" s="5"/>
      <c r="V253" s="5"/>
      <c r="Z253" s="22"/>
      <c r="AE253" s="12"/>
      <c r="AI253" s="13"/>
      <c r="AK253" s="12"/>
    </row>
    <row r="254" spans="1:37" ht="12.75">
      <c r="A254" s="1"/>
      <c r="B254" s="16"/>
      <c r="C254" s="16"/>
      <c r="D254" s="11"/>
      <c r="E254" s="11"/>
      <c r="F254" s="3"/>
      <c r="G254" s="3"/>
      <c r="H254" s="3"/>
      <c r="I254" s="3"/>
      <c r="K254" s="5"/>
      <c r="N254" s="5"/>
      <c r="V254" s="5"/>
      <c r="Z254" s="22"/>
      <c r="AE254" s="12"/>
      <c r="AI254" s="13"/>
      <c r="AK254" s="12"/>
    </row>
    <row r="255" spans="1:37" ht="12.75">
      <c r="A255" s="1"/>
      <c r="B255" s="16"/>
      <c r="C255" s="16"/>
      <c r="D255" s="11"/>
      <c r="E255" s="11"/>
      <c r="F255" s="3"/>
      <c r="G255" s="3"/>
      <c r="H255" s="3"/>
      <c r="I255" s="3"/>
      <c r="K255" s="5"/>
      <c r="N255" s="5"/>
      <c r="V255" s="5"/>
      <c r="Z255" s="22"/>
      <c r="AE255" s="12"/>
      <c r="AI255" s="13"/>
      <c r="AK255" s="12"/>
    </row>
    <row r="256" spans="1:37" ht="12.75">
      <c r="A256" s="1"/>
      <c r="B256" s="16"/>
      <c r="C256" s="16"/>
      <c r="D256" s="11"/>
      <c r="E256" s="11"/>
      <c r="F256" s="3"/>
      <c r="G256" s="3"/>
      <c r="H256" s="3"/>
      <c r="I256" s="3"/>
      <c r="K256" s="5"/>
      <c r="N256" s="5"/>
      <c r="V256" s="5"/>
      <c r="Z256" s="22"/>
      <c r="AE256" s="12"/>
      <c r="AI256" s="13"/>
      <c r="AK256" s="1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U401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1" max="1" width="9.28125" style="0" customWidth="1"/>
    <col min="2" max="2" width="12.8515625" style="0" customWidth="1"/>
    <col min="3" max="4" width="13.421875" style="0" customWidth="1"/>
    <col min="5" max="5" width="17.28125" style="0" customWidth="1"/>
    <col min="6" max="6" width="16.7109375" style="0" customWidth="1"/>
    <col min="7" max="7" width="15.00390625" style="0" customWidth="1"/>
    <col min="8" max="8" width="13.421875" style="0" customWidth="1"/>
    <col min="9" max="9" width="17.28125" style="0" customWidth="1"/>
    <col min="10" max="10" width="16.7109375" style="0" customWidth="1"/>
    <col min="11" max="11" width="12.8515625" style="0" customWidth="1"/>
    <col min="13" max="14" width="14.28125" style="0" customWidth="1"/>
    <col min="15" max="15" width="17.28125" style="0" customWidth="1"/>
    <col min="16" max="17" width="16.7109375" style="0" customWidth="1"/>
    <col min="18" max="18" width="16.57421875" style="0" customWidth="1"/>
    <col min="19" max="19" width="17.28125" style="0" customWidth="1"/>
    <col min="20" max="20" width="16.7109375" style="0" customWidth="1"/>
    <col min="21" max="21" width="14.28125" style="0" customWidth="1"/>
    <col min="23" max="24" width="13.421875" style="0" customWidth="1"/>
    <col min="25" max="25" width="12.421875" style="0" customWidth="1"/>
    <col min="26" max="27" width="19.28125" style="0" customWidth="1"/>
    <col min="29" max="30" width="13.421875" style="0" customWidth="1"/>
    <col min="31" max="31" width="12.421875" style="0" customWidth="1"/>
    <col min="32" max="33" width="19.28125" style="0" customWidth="1"/>
    <col min="35" max="35" width="12.00390625" style="0" customWidth="1"/>
    <col min="36" max="39" width="17.57421875" style="0" customWidth="1"/>
    <col min="41" max="41" width="14.00390625" style="0" customWidth="1"/>
    <col min="42" max="43" width="13.7109375" style="0" customWidth="1"/>
    <col min="44" max="47" width="18.7109375" style="0" customWidth="1"/>
  </cols>
  <sheetData>
    <row r="1" spans="1:10" ht="12.75">
      <c r="A1" s="2" t="s">
        <v>139</v>
      </c>
      <c r="C1" s="2" t="s">
        <v>196</v>
      </c>
      <c r="D1" s="2"/>
      <c r="E1" s="2"/>
      <c r="F1" s="2"/>
      <c r="H1" s="4"/>
      <c r="I1" s="3"/>
      <c r="J1" s="3"/>
    </row>
    <row r="2" spans="3:47" ht="12.75">
      <c r="C2" s="17" t="s">
        <v>84</v>
      </c>
      <c r="D2" s="2"/>
      <c r="E2" s="2"/>
      <c r="F2" s="2"/>
      <c r="G2" s="3"/>
      <c r="H2" s="4"/>
      <c r="I2" s="3"/>
      <c r="J2" s="3"/>
      <c r="K2" s="3"/>
      <c r="O2" s="5"/>
      <c r="S2" s="5"/>
      <c r="T2" s="5"/>
      <c r="AE2" s="18"/>
      <c r="AI2" s="5"/>
      <c r="AJ2" s="5"/>
      <c r="AK2" s="5"/>
      <c r="AL2" s="5"/>
      <c r="AR2" s="5"/>
      <c r="AS2" s="5"/>
      <c r="AT2" s="5"/>
      <c r="AU2" s="5"/>
    </row>
    <row r="3" spans="1:47" ht="12.75">
      <c r="A3" s="1"/>
      <c r="B3" s="16"/>
      <c r="C3" s="20" t="s">
        <v>185</v>
      </c>
      <c r="D3" s="2"/>
      <c r="E3" s="2"/>
      <c r="F3" s="2"/>
      <c r="G3" s="3"/>
      <c r="H3" s="4"/>
      <c r="I3" s="3"/>
      <c r="J3" s="3"/>
      <c r="M3" s="5"/>
      <c r="O3" s="5"/>
      <c r="S3" s="5"/>
      <c r="T3" s="5"/>
      <c r="Z3" s="5"/>
      <c r="AA3" s="5"/>
      <c r="AE3" s="18"/>
      <c r="AI3" s="5"/>
      <c r="AJ3" s="5"/>
      <c r="AK3" s="5"/>
      <c r="AL3" s="5"/>
      <c r="AQ3" s="12"/>
      <c r="AR3" s="5"/>
      <c r="AS3" s="5"/>
      <c r="AT3" s="5"/>
      <c r="AU3" s="5"/>
    </row>
    <row r="4" spans="1:46" ht="12.75">
      <c r="A4" s="1"/>
      <c r="B4" s="16"/>
      <c r="C4" s="20" t="s">
        <v>157</v>
      </c>
      <c r="D4" s="2"/>
      <c r="E4" s="2"/>
      <c r="F4" s="2"/>
      <c r="G4" s="3"/>
      <c r="H4" s="4"/>
      <c r="I4" s="3"/>
      <c r="J4" s="3"/>
      <c r="K4" s="3"/>
      <c r="M4" s="5"/>
      <c r="O4" s="5"/>
      <c r="S4" s="5"/>
      <c r="T4" s="5"/>
      <c r="Z4" s="5"/>
      <c r="AA4" s="5"/>
      <c r="AE4" s="18"/>
      <c r="AI4" s="5"/>
      <c r="AJ4" s="5"/>
      <c r="AK4" s="5"/>
      <c r="AL4" s="5"/>
      <c r="AQ4" s="12"/>
      <c r="AR4" s="5"/>
      <c r="AS4" s="5"/>
      <c r="AT4" s="5"/>
    </row>
    <row r="5" spans="1:46" ht="12.75">
      <c r="A5" s="1"/>
      <c r="B5" s="16"/>
      <c r="K5" s="3"/>
      <c r="M5" s="5"/>
      <c r="O5" s="5"/>
      <c r="S5" s="5"/>
      <c r="T5" s="5"/>
      <c r="Z5" s="5"/>
      <c r="AA5" s="5"/>
      <c r="AE5" s="18"/>
      <c r="AI5" s="5"/>
      <c r="AJ5" s="5"/>
      <c r="AK5" s="5"/>
      <c r="AL5" s="5"/>
      <c r="AQ5" s="12"/>
      <c r="AR5" s="5"/>
      <c r="AS5" s="5"/>
      <c r="AT5" s="5"/>
    </row>
    <row r="6" spans="8:47" ht="12.75">
      <c r="H6" s="4"/>
      <c r="I6" s="3"/>
      <c r="J6" s="3"/>
      <c r="K6" s="3"/>
      <c r="O6" s="5"/>
      <c r="S6" s="5"/>
      <c r="T6" s="5"/>
      <c r="Z6" s="5"/>
      <c r="AA6" s="5"/>
      <c r="AE6" s="18"/>
      <c r="AI6" s="5"/>
      <c r="AJ6" s="5"/>
      <c r="AK6" s="5"/>
      <c r="AL6" s="5"/>
      <c r="AQ6" s="12"/>
      <c r="AR6" s="5"/>
      <c r="AS6" s="5"/>
      <c r="AT6" s="5"/>
      <c r="AU6" s="5"/>
    </row>
    <row r="7" spans="1:47" ht="12.75">
      <c r="A7" s="1"/>
      <c r="B7" s="16"/>
      <c r="C7" s="16"/>
      <c r="D7" s="2" t="s">
        <v>124</v>
      </c>
      <c r="G7" s="3"/>
      <c r="H7" s="4" t="s">
        <v>221</v>
      </c>
      <c r="I7" s="4" t="s">
        <v>221</v>
      </c>
      <c r="J7" s="4" t="s">
        <v>221</v>
      </c>
      <c r="M7" s="5"/>
      <c r="O7" s="5"/>
      <c r="R7" s="2"/>
      <c r="S7" s="6" t="s">
        <v>199</v>
      </c>
      <c r="T7" s="6" t="s">
        <v>199</v>
      </c>
      <c r="W7" s="2" t="s">
        <v>124</v>
      </c>
      <c r="X7" s="2" t="s">
        <v>124</v>
      </c>
      <c r="Y7" s="2" t="s">
        <v>225</v>
      </c>
      <c r="Z7" s="6" t="s">
        <v>226</v>
      </c>
      <c r="AA7" s="6" t="s">
        <v>226</v>
      </c>
      <c r="AB7" s="2"/>
      <c r="AC7" s="2" t="s">
        <v>94</v>
      </c>
      <c r="AD7" s="2" t="s">
        <v>94</v>
      </c>
      <c r="AE7" s="28" t="s">
        <v>225</v>
      </c>
      <c r="AF7" s="6" t="s">
        <v>226</v>
      </c>
      <c r="AG7" s="6" t="s">
        <v>226</v>
      </c>
      <c r="AH7" s="2"/>
      <c r="AI7" s="6" t="s">
        <v>97</v>
      </c>
      <c r="AJ7" s="6" t="s">
        <v>171</v>
      </c>
      <c r="AK7" s="6" t="s">
        <v>171</v>
      </c>
      <c r="AL7" s="6" t="s">
        <v>171</v>
      </c>
      <c r="AM7" s="15" t="s">
        <v>171</v>
      </c>
      <c r="AN7" s="2"/>
      <c r="AO7" s="2" t="s">
        <v>85</v>
      </c>
      <c r="AP7" s="15" t="s">
        <v>85</v>
      </c>
      <c r="AQ7" s="15" t="s">
        <v>85</v>
      </c>
      <c r="AR7" s="6" t="s">
        <v>171</v>
      </c>
      <c r="AS7" s="6" t="s">
        <v>171</v>
      </c>
      <c r="AT7" s="6" t="s">
        <v>171</v>
      </c>
      <c r="AU7" s="6" t="s">
        <v>171</v>
      </c>
    </row>
    <row r="8" spans="1:47" ht="12.75">
      <c r="A8" s="1"/>
      <c r="B8" s="16"/>
      <c r="C8" s="17" t="s">
        <v>117</v>
      </c>
      <c r="D8" s="2" t="s">
        <v>180</v>
      </c>
      <c r="E8" t="s">
        <v>117</v>
      </c>
      <c r="F8" s="2" t="s">
        <v>117</v>
      </c>
      <c r="G8" s="4" t="s">
        <v>223</v>
      </c>
      <c r="H8" s="4" t="s">
        <v>117</v>
      </c>
      <c r="I8" s="4" t="s">
        <v>117</v>
      </c>
      <c r="J8" s="4" t="s">
        <v>117</v>
      </c>
      <c r="K8" s="3"/>
      <c r="M8" s="5"/>
      <c r="N8" s="2" t="s">
        <v>211</v>
      </c>
      <c r="O8" s="6" t="s">
        <v>203</v>
      </c>
      <c r="P8" s="6" t="s">
        <v>203</v>
      </c>
      <c r="Q8" s="2" t="s">
        <v>222</v>
      </c>
      <c r="R8" s="4" t="s">
        <v>221</v>
      </c>
      <c r="S8" s="4" t="s">
        <v>221</v>
      </c>
      <c r="T8" s="4" t="s">
        <v>221</v>
      </c>
      <c r="W8" s="2" t="s">
        <v>180</v>
      </c>
      <c r="X8" s="2" t="s">
        <v>180</v>
      </c>
      <c r="Y8" s="2" t="s">
        <v>124</v>
      </c>
      <c r="Z8" s="6" t="s">
        <v>140</v>
      </c>
      <c r="AA8" s="6" t="s">
        <v>140</v>
      </c>
      <c r="AB8" s="2"/>
      <c r="AC8" s="2" t="s">
        <v>180</v>
      </c>
      <c r="AD8" s="2" t="s">
        <v>180</v>
      </c>
      <c r="AE8" s="28" t="s">
        <v>94</v>
      </c>
      <c r="AF8" s="6" t="s">
        <v>140</v>
      </c>
      <c r="AG8" s="6" t="s">
        <v>140</v>
      </c>
      <c r="AH8" s="2"/>
      <c r="AI8" s="6" t="s">
        <v>168</v>
      </c>
      <c r="AJ8" s="6" t="s">
        <v>128</v>
      </c>
      <c r="AK8" s="6" t="s">
        <v>128</v>
      </c>
      <c r="AL8" s="6" t="s">
        <v>128</v>
      </c>
      <c r="AM8" s="15" t="s">
        <v>128</v>
      </c>
      <c r="AN8" s="2"/>
      <c r="AO8" s="2" t="s">
        <v>168</v>
      </c>
      <c r="AP8" s="15" t="s">
        <v>168</v>
      </c>
      <c r="AQ8" s="15" t="s">
        <v>168</v>
      </c>
      <c r="AR8" s="6" t="s">
        <v>127</v>
      </c>
      <c r="AS8" s="6" t="s">
        <v>127</v>
      </c>
      <c r="AT8" s="6" t="s">
        <v>127</v>
      </c>
      <c r="AU8" s="6" t="s">
        <v>127</v>
      </c>
    </row>
    <row r="9" spans="1:47" ht="12.75">
      <c r="A9" s="1" t="s">
        <v>232</v>
      </c>
      <c r="B9" s="17" t="s">
        <v>204</v>
      </c>
      <c r="C9" s="17" t="s">
        <v>182</v>
      </c>
      <c r="D9" s="2" t="s">
        <v>161</v>
      </c>
      <c r="E9" s="2" t="s">
        <v>201</v>
      </c>
      <c r="F9" s="2" t="s">
        <v>201</v>
      </c>
      <c r="G9" s="4" t="s">
        <v>204</v>
      </c>
      <c r="H9" s="17" t="s">
        <v>182</v>
      </c>
      <c r="I9" s="17" t="s">
        <v>201</v>
      </c>
      <c r="J9" s="17" t="s">
        <v>201</v>
      </c>
      <c r="K9" s="4" t="s">
        <v>102</v>
      </c>
      <c r="M9" s="2" t="s">
        <v>211</v>
      </c>
      <c r="N9" s="2" t="s">
        <v>204</v>
      </c>
      <c r="O9" s="6" t="s">
        <v>211</v>
      </c>
      <c r="P9" s="6" t="s">
        <v>211</v>
      </c>
      <c r="Q9" s="2" t="s">
        <v>211</v>
      </c>
      <c r="R9" s="4" t="s">
        <v>213</v>
      </c>
      <c r="S9" s="4" t="s">
        <v>213</v>
      </c>
      <c r="T9" s="4" t="s">
        <v>213</v>
      </c>
      <c r="U9" s="2" t="s">
        <v>211</v>
      </c>
      <c r="V9" s="2"/>
      <c r="W9" s="2" t="s">
        <v>161</v>
      </c>
      <c r="X9" s="2" t="s">
        <v>161</v>
      </c>
      <c r="Y9" s="2" t="s">
        <v>104</v>
      </c>
      <c r="Z9" s="6" t="s">
        <v>117</v>
      </c>
      <c r="AA9" s="6" t="s">
        <v>117</v>
      </c>
      <c r="AB9" s="2"/>
      <c r="AC9" s="2" t="s">
        <v>161</v>
      </c>
      <c r="AD9" s="2" t="s">
        <v>161</v>
      </c>
      <c r="AE9" s="28" t="s">
        <v>104</v>
      </c>
      <c r="AF9" s="6" t="s">
        <v>117</v>
      </c>
      <c r="AG9" s="6" t="s">
        <v>117</v>
      </c>
      <c r="AH9" s="2"/>
      <c r="AI9" s="6" t="s">
        <v>108</v>
      </c>
      <c r="AJ9" s="6" t="s">
        <v>110</v>
      </c>
      <c r="AK9" s="6" t="s">
        <v>110</v>
      </c>
      <c r="AL9" s="6" t="s">
        <v>110</v>
      </c>
      <c r="AM9" s="15" t="s">
        <v>110</v>
      </c>
      <c r="AN9" s="2"/>
      <c r="AO9" s="2" t="s">
        <v>108</v>
      </c>
      <c r="AP9" s="15" t="s">
        <v>108</v>
      </c>
      <c r="AQ9" s="15" t="s">
        <v>108</v>
      </c>
      <c r="AR9" s="6" t="s">
        <v>110</v>
      </c>
      <c r="AS9" s="6" t="s">
        <v>110</v>
      </c>
      <c r="AT9" s="6" t="s">
        <v>110</v>
      </c>
      <c r="AU9" s="6" t="s">
        <v>110</v>
      </c>
    </row>
    <row r="10" spans="1:47" ht="12.75">
      <c r="A10" s="1" t="s">
        <v>121</v>
      </c>
      <c r="B10" s="17" t="s">
        <v>117</v>
      </c>
      <c r="C10" s="17"/>
      <c r="E10" s="2" t="s">
        <v>161</v>
      </c>
      <c r="F10" s="2" t="s">
        <v>161</v>
      </c>
      <c r="G10" s="4" t="s">
        <v>117</v>
      </c>
      <c r="H10" s="17"/>
      <c r="I10" s="17" t="s">
        <v>161</v>
      </c>
      <c r="J10" s="17" t="s">
        <v>161</v>
      </c>
      <c r="K10" s="4" t="s">
        <v>117</v>
      </c>
      <c r="M10" s="2" t="s">
        <v>204</v>
      </c>
      <c r="N10" s="2" t="s">
        <v>181</v>
      </c>
      <c r="O10" s="6" t="s">
        <v>204</v>
      </c>
      <c r="P10" s="6" t="s">
        <v>204</v>
      </c>
      <c r="Q10" s="2" t="s">
        <v>204</v>
      </c>
      <c r="R10" s="17" t="s">
        <v>182</v>
      </c>
      <c r="S10" s="4" t="s">
        <v>182</v>
      </c>
      <c r="T10" s="4" t="s">
        <v>182</v>
      </c>
      <c r="U10" s="2" t="s">
        <v>205</v>
      </c>
      <c r="V10" s="2"/>
      <c r="W10" s="5">
        <v>126.29486692427108</v>
      </c>
      <c r="X10" s="5">
        <v>126.29486692427108</v>
      </c>
      <c r="Y10" s="2" t="s">
        <v>90</v>
      </c>
      <c r="Z10" s="6" t="s">
        <v>152</v>
      </c>
      <c r="AA10" s="6" t="s">
        <v>152</v>
      </c>
      <c r="AB10" s="2"/>
      <c r="AC10" s="2" t="s">
        <v>12</v>
      </c>
      <c r="AD10" s="2" t="s">
        <v>12</v>
      </c>
      <c r="AE10" s="28" t="s">
        <v>90</v>
      </c>
      <c r="AF10" s="6" t="s">
        <v>146</v>
      </c>
      <c r="AG10" s="6" t="s">
        <v>146</v>
      </c>
      <c r="AH10" s="2"/>
      <c r="AI10" s="6" t="s">
        <v>113</v>
      </c>
      <c r="AJ10" s="6" t="s">
        <v>198</v>
      </c>
      <c r="AK10" s="6" t="s">
        <v>198</v>
      </c>
      <c r="AL10" s="6" t="s">
        <v>198</v>
      </c>
      <c r="AM10" s="15" t="s">
        <v>198</v>
      </c>
      <c r="AN10" s="2"/>
      <c r="AO10" s="2" t="s">
        <v>113</v>
      </c>
      <c r="AP10" s="15" t="s">
        <v>113</v>
      </c>
      <c r="AQ10" s="15" t="s">
        <v>113</v>
      </c>
      <c r="AR10" s="6" t="s">
        <v>198</v>
      </c>
      <c r="AS10" s="6" t="s">
        <v>198</v>
      </c>
      <c r="AT10" s="6" t="s">
        <v>198</v>
      </c>
      <c r="AU10" s="6" t="s">
        <v>198</v>
      </c>
    </row>
    <row r="11" spans="1:47" ht="12.75">
      <c r="A11" s="1"/>
      <c r="B11" s="17" t="s">
        <v>164</v>
      </c>
      <c r="C11" s="2" t="s">
        <v>12</v>
      </c>
      <c r="D11" s="2" t="s">
        <v>12</v>
      </c>
      <c r="E11" s="2" t="s">
        <v>12</v>
      </c>
      <c r="F11" s="2" t="s">
        <v>12</v>
      </c>
      <c r="G11" s="4" t="s">
        <v>165</v>
      </c>
      <c r="H11" s="2" t="s">
        <v>12</v>
      </c>
      <c r="I11" s="2" t="s">
        <v>12</v>
      </c>
      <c r="J11" s="2" t="s">
        <v>12</v>
      </c>
      <c r="K11" s="4" t="s">
        <v>208</v>
      </c>
      <c r="M11" s="6" t="s">
        <v>19</v>
      </c>
      <c r="N11" s="2" t="s">
        <v>12</v>
      </c>
      <c r="O11" s="2" t="s">
        <v>12</v>
      </c>
      <c r="P11" s="2" t="s">
        <v>12</v>
      </c>
      <c r="Q11" s="6" t="s">
        <v>19</v>
      </c>
      <c r="R11" s="2" t="s">
        <v>12</v>
      </c>
      <c r="S11" s="2" t="s">
        <v>12</v>
      </c>
      <c r="T11" s="2" t="s">
        <v>12</v>
      </c>
      <c r="U11" s="2" t="s">
        <v>19</v>
      </c>
      <c r="V11" s="2"/>
      <c r="W11" s="2" t="s">
        <v>12</v>
      </c>
      <c r="X11" s="2" t="s">
        <v>12</v>
      </c>
      <c r="Y11" s="2" t="s">
        <v>149</v>
      </c>
      <c r="Z11" s="6" t="s">
        <v>105</v>
      </c>
      <c r="AA11" s="6" t="s">
        <v>105</v>
      </c>
      <c r="AB11" s="2"/>
      <c r="AC11" s="13">
        <v>155.016</v>
      </c>
      <c r="AD11" s="13">
        <v>155.016</v>
      </c>
      <c r="AE11" s="28" t="s">
        <v>149</v>
      </c>
      <c r="AF11" s="6" t="s">
        <v>105</v>
      </c>
      <c r="AG11" s="6" t="s">
        <v>105</v>
      </c>
      <c r="AH11" s="2"/>
      <c r="AI11" s="6" t="s">
        <v>149</v>
      </c>
      <c r="AJ11" s="6" t="s">
        <v>117</v>
      </c>
      <c r="AK11" s="6" t="s">
        <v>117</v>
      </c>
      <c r="AL11" s="6" t="s">
        <v>213</v>
      </c>
      <c r="AM11" s="15" t="s">
        <v>213</v>
      </c>
      <c r="AN11" s="2"/>
      <c r="AO11" s="2" t="s">
        <v>150</v>
      </c>
      <c r="AP11" s="15" t="s">
        <v>151</v>
      </c>
      <c r="AQ11" s="15" t="s">
        <v>151</v>
      </c>
      <c r="AR11" s="6" t="s">
        <v>117</v>
      </c>
      <c r="AS11" s="6" t="s">
        <v>117</v>
      </c>
      <c r="AT11" s="6" t="s">
        <v>211</v>
      </c>
      <c r="AU11" s="6" t="s">
        <v>211</v>
      </c>
    </row>
    <row r="12" spans="1:47" ht="12.75">
      <c r="A12" s="1"/>
      <c r="B12" s="16"/>
      <c r="C12" s="5">
        <v>7.91244</v>
      </c>
      <c r="D12" s="5">
        <v>126.29486692427108</v>
      </c>
      <c r="E12" s="2" t="s">
        <v>88</v>
      </c>
      <c r="F12" s="2" t="s">
        <v>145</v>
      </c>
      <c r="G12" s="3"/>
      <c r="H12" s="5">
        <v>7.63160102</v>
      </c>
      <c r="I12" s="2" t="s">
        <v>88</v>
      </c>
      <c r="J12" s="2" t="s">
        <v>145</v>
      </c>
      <c r="K12" s="3"/>
      <c r="M12" s="5"/>
      <c r="N12" s="5">
        <v>4.296166906666666</v>
      </c>
      <c r="O12" s="2" t="s">
        <v>88</v>
      </c>
      <c r="P12" s="2" t="s">
        <v>145</v>
      </c>
      <c r="Q12" s="5"/>
      <c r="R12" s="5">
        <v>5.381499725</v>
      </c>
      <c r="S12" s="2" t="s">
        <v>88</v>
      </c>
      <c r="T12" s="2" t="s">
        <v>145</v>
      </c>
      <c r="W12" s="2"/>
      <c r="X12" s="2"/>
      <c r="Z12" s="2" t="s">
        <v>88</v>
      </c>
      <c r="AA12" s="2" t="s">
        <v>145</v>
      </c>
      <c r="AC12" s="2" t="s">
        <v>111</v>
      </c>
      <c r="AD12" s="2" t="s">
        <v>111</v>
      </c>
      <c r="AE12" s="18"/>
      <c r="AF12" s="2" t="s">
        <v>88</v>
      </c>
      <c r="AG12" s="2" t="s">
        <v>145</v>
      </c>
      <c r="AI12" s="5"/>
      <c r="AJ12" s="2" t="s">
        <v>88</v>
      </c>
      <c r="AK12" s="2" t="s">
        <v>145</v>
      </c>
      <c r="AL12" s="6" t="s">
        <v>88</v>
      </c>
      <c r="AM12" s="2" t="s">
        <v>145</v>
      </c>
      <c r="AR12" s="6" t="s">
        <v>88</v>
      </c>
      <c r="AS12" s="6" t="s">
        <v>145</v>
      </c>
      <c r="AT12" s="6" t="s">
        <v>88</v>
      </c>
      <c r="AU12" s="6" t="s">
        <v>145</v>
      </c>
    </row>
    <row r="13" spans="1:47" ht="12.75">
      <c r="A13" s="1"/>
      <c r="B13" s="16"/>
      <c r="C13" s="2"/>
      <c r="G13" s="3"/>
      <c r="H13" s="3"/>
      <c r="I13" s="3"/>
      <c r="J13" s="3"/>
      <c r="K13" s="3"/>
      <c r="M13" s="5"/>
      <c r="O13" s="5"/>
      <c r="S13" s="5"/>
      <c r="T13" s="5"/>
      <c r="Z13" s="5"/>
      <c r="AA13" s="5"/>
      <c r="AE13" s="18"/>
      <c r="AI13" s="5"/>
      <c r="AJ13" s="5"/>
      <c r="AK13" s="5"/>
      <c r="AL13" s="5"/>
      <c r="AQ13" s="12"/>
      <c r="AR13" s="5"/>
      <c r="AS13" s="5"/>
      <c r="AT13" s="5"/>
      <c r="AU13" s="5"/>
    </row>
    <row r="14" spans="1:47" ht="12.75">
      <c r="A14" s="1">
        <v>1330</v>
      </c>
      <c r="B14" s="16">
        <v>1.4083</v>
      </c>
      <c r="C14" s="5">
        <f>(B14/7.91244)*100</f>
        <v>17.798555186516424</v>
      </c>
      <c r="G14" s="3"/>
      <c r="H14" s="3"/>
      <c r="I14" s="3"/>
      <c r="J14" s="3"/>
      <c r="K14" s="3">
        <v>1.25</v>
      </c>
      <c r="M14" s="5"/>
      <c r="O14" s="5"/>
      <c r="S14" s="5"/>
      <c r="T14" s="5"/>
      <c r="U14" s="5">
        <v>1.525</v>
      </c>
      <c r="Z14" s="5"/>
      <c r="AA14" s="5"/>
      <c r="AE14" s="18"/>
      <c r="AI14" s="5"/>
      <c r="AJ14" s="5"/>
      <c r="AK14" s="5"/>
      <c r="AL14" s="5"/>
      <c r="AQ14" s="12"/>
      <c r="AR14" s="5"/>
      <c r="AS14" s="5"/>
      <c r="AT14" s="5"/>
      <c r="AU14" s="5"/>
    </row>
    <row r="15" spans="1:47" ht="12.75">
      <c r="A15" s="1"/>
      <c r="B15" s="16"/>
      <c r="C15" s="5"/>
      <c r="G15" s="3"/>
      <c r="H15" s="3"/>
      <c r="I15" s="3"/>
      <c r="J15" s="3"/>
      <c r="K15" s="3"/>
      <c r="M15" s="5"/>
      <c r="O15" s="5"/>
      <c r="S15" s="5"/>
      <c r="T15" s="5"/>
      <c r="U15" s="5"/>
      <c r="Z15" s="5"/>
      <c r="AA15" s="5"/>
      <c r="AE15" s="18"/>
      <c r="AI15" s="5"/>
      <c r="AJ15" s="5"/>
      <c r="AK15" s="5"/>
      <c r="AL15" s="5"/>
      <c r="AQ15" s="12"/>
      <c r="AR15" s="5"/>
      <c r="AS15" s="5"/>
      <c r="AT15" s="5"/>
      <c r="AU15" s="5"/>
    </row>
    <row r="16" spans="1:47" ht="12.75">
      <c r="A16" s="1"/>
      <c r="B16" s="16"/>
      <c r="C16" s="5"/>
      <c r="G16" s="3"/>
      <c r="H16" s="3"/>
      <c r="I16" s="3"/>
      <c r="J16" s="3"/>
      <c r="K16" s="3"/>
      <c r="M16" s="5"/>
      <c r="O16" s="5"/>
      <c r="S16" s="5"/>
      <c r="T16" s="5"/>
      <c r="U16" s="5"/>
      <c r="Z16" s="5"/>
      <c r="AA16" s="5"/>
      <c r="AE16" s="18"/>
      <c r="AI16" s="5"/>
      <c r="AJ16" s="5"/>
      <c r="AK16" s="5"/>
      <c r="AL16" s="5"/>
      <c r="AQ16" s="12"/>
      <c r="AR16" s="5"/>
      <c r="AS16" s="5"/>
      <c r="AT16" s="5"/>
      <c r="AU16" s="5"/>
    </row>
    <row r="17" spans="1:47" ht="12.75">
      <c r="A17" s="1">
        <v>1331</v>
      </c>
      <c r="B17" s="16">
        <v>2.8</v>
      </c>
      <c r="C17" s="5">
        <f>(B17/7.91244)*100</f>
        <v>35.38731415340906</v>
      </c>
      <c r="G17" s="3"/>
      <c r="H17" s="3"/>
      <c r="I17" s="3"/>
      <c r="J17" s="3"/>
      <c r="K17" s="3">
        <v>1.55</v>
      </c>
      <c r="M17" s="5"/>
      <c r="O17" s="5"/>
      <c r="S17" s="5"/>
      <c r="T17" s="5"/>
      <c r="U17" s="5">
        <v>1.475</v>
      </c>
      <c r="Z17" s="5"/>
      <c r="AA17" s="5"/>
      <c r="AE17" s="18"/>
      <c r="AI17" s="5"/>
      <c r="AJ17" s="5"/>
      <c r="AK17" s="5"/>
      <c r="AL17" s="5"/>
      <c r="AQ17" s="12"/>
      <c r="AR17" s="5"/>
      <c r="AS17" s="5"/>
      <c r="AT17" s="5"/>
      <c r="AU17" s="5"/>
    </row>
    <row r="18" spans="1:47" ht="12.75">
      <c r="A18" s="1">
        <v>1332</v>
      </c>
      <c r="B18" s="16">
        <v>2.833</v>
      </c>
      <c r="C18" s="5">
        <f>(B18/7.91244)*100</f>
        <v>35.804378927359956</v>
      </c>
      <c r="G18" s="3"/>
      <c r="H18" s="3"/>
      <c r="I18" s="3"/>
      <c r="J18" s="3"/>
      <c r="K18" s="3">
        <v>1.25</v>
      </c>
      <c r="M18" s="5">
        <v>1.55</v>
      </c>
      <c r="N18" s="5">
        <f>(M18/4.29616690666667)*100</f>
        <v>36.078672772111204</v>
      </c>
      <c r="O18" s="5"/>
      <c r="S18" s="5"/>
      <c r="T18" s="5"/>
      <c r="U18" s="3">
        <f>(U17+U19)/2</f>
        <v>1.3375</v>
      </c>
      <c r="Z18" s="5"/>
      <c r="AA18" s="5"/>
      <c r="AE18" s="18"/>
      <c r="AI18" s="5"/>
      <c r="AJ18" s="5"/>
      <c r="AK18" s="5"/>
      <c r="AL18" s="5"/>
      <c r="AQ18" s="12"/>
      <c r="AR18" s="5"/>
      <c r="AS18" s="5"/>
      <c r="AT18" s="5"/>
      <c r="AU18" s="5"/>
    </row>
    <row r="19" spans="1:47" ht="12.75">
      <c r="A19" s="1">
        <v>1333</v>
      </c>
      <c r="B19" s="16">
        <v>2.7</v>
      </c>
      <c r="C19" s="5">
        <f>(B19/7.91244)*100</f>
        <v>34.12348150507303</v>
      </c>
      <c r="G19" s="3"/>
      <c r="H19" s="3"/>
      <c r="I19" s="3"/>
      <c r="J19" s="3"/>
      <c r="K19" s="3">
        <v>1.4</v>
      </c>
      <c r="M19" s="5"/>
      <c r="O19" s="5"/>
      <c r="S19" s="5"/>
      <c r="T19" s="5"/>
      <c r="U19" s="5">
        <v>1.2</v>
      </c>
      <c r="Z19" s="5"/>
      <c r="AA19" s="5"/>
      <c r="AE19" s="18"/>
      <c r="AI19" s="5"/>
      <c r="AJ19" s="5"/>
      <c r="AK19" s="5"/>
      <c r="AL19" s="5"/>
      <c r="AQ19" s="12"/>
      <c r="AR19" s="5"/>
      <c r="AS19" s="5"/>
      <c r="AT19" s="5"/>
      <c r="AU19" s="5"/>
    </row>
    <row r="20" spans="1:47" ht="12.75">
      <c r="A20" s="1">
        <v>1334</v>
      </c>
      <c r="B20" s="16">
        <v>2.7</v>
      </c>
      <c r="C20" s="5">
        <f>(B20/7.91244)*100</f>
        <v>34.12348150507303</v>
      </c>
      <c r="G20" s="3"/>
      <c r="H20" s="3"/>
      <c r="I20" s="3"/>
      <c r="J20" s="3"/>
      <c r="K20" s="3">
        <v>1.2</v>
      </c>
      <c r="M20" s="5"/>
      <c r="O20" s="5"/>
      <c r="S20" s="5"/>
      <c r="T20" s="5"/>
      <c r="U20" s="5">
        <v>1.15</v>
      </c>
      <c r="Z20" s="5"/>
      <c r="AA20" s="5"/>
      <c r="AE20" s="18"/>
      <c r="AI20" s="5"/>
      <c r="AJ20" s="5"/>
      <c r="AK20" s="5"/>
      <c r="AL20" s="5"/>
      <c r="AQ20" s="12"/>
      <c r="AR20" s="5"/>
      <c r="AS20" s="5"/>
      <c r="AT20" s="5"/>
      <c r="AU20" s="5"/>
    </row>
    <row r="21" spans="1:47" ht="12.75">
      <c r="A21" s="1">
        <v>1335</v>
      </c>
      <c r="B21" s="16">
        <v>2.7</v>
      </c>
      <c r="C21" s="5">
        <f>(B21/7.91244)*100</f>
        <v>34.12348150507303</v>
      </c>
      <c r="G21" s="3"/>
      <c r="H21" s="3"/>
      <c r="I21" s="3"/>
      <c r="J21" s="3"/>
      <c r="K21" s="3">
        <v>1.7</v>
      </c>
      <c r="M21" s="5"/>
      <c r="O21" s="5"/>
      <c r="S21" s="5"/>
      <c r="T21" s="5"/>
      <c r="U21" s="5">
        <v>1.2</v>
      </c>
      <c r="Z21" s="5"/>
      <c r="AA21" s="5"/>
      <c r="AE21" s="18"/>
      <c r="AI21" s="5"/>
      <c r="AJ21" s="5"/>
      <c r="AK21" s="5"/>
      <c r="AL21" s="5"/>
      <c r="AQ21" s="12"/>
      <c r="AR21" s="5"/>
      <c r="AS21" s="5"/>
      <c r="AT21" s="5"/>
      <c r="AU21" s="5"/>
    </row>
    <row r="22" spans="1:47" ht="12.75">
      <c r="A22" s="1"/>
      <c r="B22" s="16"/>
      <c r="C22" s="5"/>
      <c r="G22" s="3"/>
      <c r="H22" s="3"/>
      <c r="I22" s="3"/>
      <c r="J22" s="3"/>
      <c r="K22" s="3"/>
      <c r="M22" s="5"/>
      <c r="O22" s="5"/>
      <c r="S22" s="5"/>
      <c r="T22" s="5"/>
      <c r="U22" s="5"/>
      <c r="Z22" s="5"/>
      <c r="AA22" s="5"/>
      <c r="AE22" s="18"/>
      <c r="AI22" s="5"/>
      <c r="AJ22" s="5"/>
      <c r="AK22" s="5"/>
      <c r="AL22" s="5"/>
      <c r="AQ22" s="12"/>
      <c r="AR22" s="5"/>
      <c r="AS22" s="5"/>
      <c r="AT22" s="5"/>
      <c r="AU22" s="5"/>
    </row>
    <row r="23" spans="1:47" ht="12.75">
      <c r="A23" s="1" t="s">
        <v>3</v>
      </c>
      <c r="B23" s="16">
        <f>AVERAGE(B17:B22)</f>
        <v>2.7466</v>
      </c>
      <c r="C23" s="16">
        <f>AVERAGE(C17:C22)</f>
        <v>34.71242751919762</v>
      </c>
      <c r="G23" s="3"/>
      <c r="H23" s="3"/>
      <c r="I23" s="3"/>
      <c r="J23" s="3"/>
      <c r="K23" s="16">
        <f>AVERAGE(K17:K22)</f>
        <v>1.42</v>
      </c>
      <c r="M23" s="16">
        <f>AVERAGE(M17:M22)</f>
        <v>1.55</v>
      </c>
      <c r="N23" s="5">
        <f>(M23/4.29616690666667)*100</f>
        <v>36.078672772111204</v>
      </c>
      <c r="O23" s="3"/>
      <c r="P23" s="11"/>
      <c r="S23" s="5"/>
      <c r="T23" s="5"/>
      <c r="U23" s="16">
        <f>AVERAGE(U17:U22)</f>
        <v>1.2725</v>
      </c>
      <c r="Z23" s="5"/>
      <c r="AA23" s="5"/>
      <c r="AE23" s="18"/>
      <c r="AI23" s="5"/>
      <c r="AJ23" s="5"/>
      <c r="AK23" s="5"/>
      <c r="AL23" s="5"/>
      <c r="AQ23" s="12"/>
      <c r="AR23" s="5"/>
      <c r="AS23" s="5"/>
      <c r="AT23" s="5"/>
      <c r="AU23" s="5"/>
    </row>
    <row r="24" spans="1:47" ht="12.75">
      <c r="A24" s="1"/>
      <c r="B24" s="16"/>
      <c r="C24" s="5"/>
      <c r="G24" s="3"/>
      <c r="H24" s="3"/>
      <c r="I24" s="3"/>
      <c r="J24" s="3"/>
      <c r="K24" s="3"/>
      <c r="M24" s="5"/>
      <c r="O24" s="5"/>
      <c r="S24" s="5"/>
      <c r="T24" s="5"/>
      <c r="U24" s="5"/>
      <c r="Z24" s="5"/>
      <c r="AA24" s="5"/>
      <c r="AE24" s="18"/>
      <c r="AI24" s="5"/>
      <c r="AJ24" s="5"/>
      <c r="AK24" s="5"/>
      <c r="AL24" s="5"/>
      <c r="AQ24" s="12"/>
      <c r="AR24" s="5"/>
      <c r="AS24" s="5"/>
      <c r="AT24" s="5"/>
      <c r="AU24" s="5"/>
    </row>
    <row r="25" spans="1:47" ht="12.75">
      <c r="A25" s="1">
        <v>1336</v>
      </c>
      <c r="B25" s="16">
        <v>3</v>
      </c>
      <c r="C25" s="5">
        <f>(B25/7.91244)*100</f>
        <v>37.91497945008114</v>
      </c>
      <c r="G25" s="3"/>
      <c r="H25" s="3"/>
      <c r="I25" s="3"/>
      <c r="J25" s="3"/>
      <c r="K25" s="3">
        <v>1.1</v>
      </c>
      <c r="M25" s="5"/>
      <c r="O25" s="5"/>
      <c r="S25" s="5"/>
      <c r="T25" s="5"/>
      <c r="U25" s="3">
        <f>(U21+U26)/2</f>
        <v>1.2125</v>
      </c>
      <c r="Z25" s="5"/>
      <c r="AA25" s="5"/>
      <c r="AE25" s="18"/>
      <c r="AI25" s="5"/>
      <c r="AJ25" s="5"/>
      <c r="AK25" s="5"/>
      <c r="AL25" s="5"/>
      <c r="AQ25" s="12"/>
      <c r="AR25" s="5"/>
      <c r="AS25" s="5"/>
      <c r="AT25" s="5"/>
      <c r="AU25" s="5"/>
    </row>
    <row r="26" spans="1:47" ht="12.75">
      <c r="A26" s="1">
        <v>1337</v>
      </c>
      <c r="B26" s="16">
        <v>3.25</v>
      </c>
      <c r="C26" s="5">
        <f>(B26/7.91244)*100</f>
        <v>41.074561070921234</v>
      </c>
      <c r="G26" s="3"/>
      <c r="H26" s="3"/>
      <c r="I26" s="3"/>
      <c r="J26" s="3"/>
      <c r="K26" s="3">
        <v>1.1</v>
      </c>
      <c r="M26" s="5"/>
      <c r="O26" s="5"/>
      <c r="S26" s="5"/>
      <c r="T26" s="5"/>
      <c r="U26" s="5">
        <v>1.2249999999999999</v>
      </c>
      <c r="Z26" s="5"/>
      <c r="AA26" s="5"/>
      <c r="AE26" s="18"/>
      <c r="AI26" s="5"/>
      <c r="AJ26" s="5"/>
      <c r="AK26" s="5"/>
      <c r="AL26" s="5"/>
      <c r="AQ26" s="12"/>
      <c r="AR26" s="5"/>
      <c r="AS26" s="5"/>
      <c r="AT26" s="5"/>
      <c r="AU26" s="5"/>
    </row>
    <row r="27" spans="1:47" ht="12.75">
      <c r="A27" s="1">
        <v>1338</v>
      </c>
      <c r="B27" s="16">
        <v>2.7</v>
      </c>
      <c r="C27" s="5">
        <f>(B27/7.91244)*100</f>
        <v>34.12348150507303</v>
      </c>
      <c r="G27" s="3"/>
      <c r="H27" s="3"/>
      <c r="I27" s="3"/>
      <c r="J27" s="3"/>
      <c r="K27" s="3">
        <v>1.275</v>
      </c>
      <c r="M27" s="5"/>
      <c r="O27" s="5"/>
      <c r="S27" s="5"/>
      <c r="T27" s="5"/>
      <c r="U27" s="3">
        <f>(U26+U28)/2</f>
        <v>1.3375</v>
      </c>
      <c r="Z27" s="5"/>
      <c r="AA27" s="5"/>
      <c r="AE27" s="18"/>
      <c r="AI27" s="5"/>
      <c r="AJ27" s="5"/>
      <c r="AK27" s="5"/>
      <c r="AL27" s="5"/>
      <c r="AQ27" s="12"/>
      <c r="AR27" s="5"/>
      <c r="AS27" s="5"/>
      <c r="AT27" s="5"/>
      <c r="AU27" s="5"/>
    </row>
    <row r="28" spans="1:47" ht="12.75">
      <c r="A28" s="1">
        <v>1339</v>
      </c>
      <c r="B28" s="18">
        <f>2.1997361479699*K28</f>
        <v>2.63968337756388</v>
      </c>
      <c r="C28" s="5">
        <f>(B28/7.91244)*100</f>
        <v>33.36118033835176</v>
      </c>
      <c r="G28" s="5"/>
      <c r="H28" s="5"/>
      <c r="I28" s="5"/>
      <c r="J28" s="5"/>
      <c r="K28" s="3">
        <v>1.2</v>
      </c>
      <c r="M28" s="5"/>
      <c r="O28" s="5"/>
      <c r="S28" s="5"/>
      <c r="T28" s="5"/>
      <c r="U28" s="5">
        <v>1.45</v>
      </c>
      <c r="Z28" s="5"/>
      <c r="AA28" s="5"/>
      <c r="AE28" s="18"/>
      <c r="AI28" s="5"/>
      <c r="AJ28" s="5"/>
      <c r="AK28" s="5"/>
      <c r="AL28" s="5"/>
      <c r="AQ28" s="12"/>
      <c r="AR28" s="5"/>
      <c r="AS28" s="5"/>
      <c r="AT28" s="5"/>
      <c r="AU28" s="5"/>
    </row>
    <row r="29" spans="1:47" ht="12.75">
      <c r="A29" s="1">
        <v>1340</v>
      </c>
      <c r="B29" s="16">
        <v>2.35</v>
      </c>
      <c r="C29" s="5">
        <f>(B29/7.91244)*100</f>
        <v>29.700067235896892</v>
      </c>
      <c r="G29" s="3"/>
      <c r="H29" s="3"/>
      <c r="I29" s="3"/>
      <c r="J29" s="3"/>
      <c r="K29" s="3">
        <v>1.15</v>
      </c>
      <c r="M29" s="5"/>
      <c r="O29" s="5"/>
      <c r="S29" s="5"/>
      <c r="T29" s="5"/>
      <c r="U29" s="5">
        <v>1.4</v>
      </c>
      <c r="Z29" s="5"/>
      <c r="AA29" s="5"/>
      <c r="AE29" s="18"/>
      <c r="AI29" s="5"/>
      <c r="AJ29" s="5"/>
      <c r="AK29" s="5"/>
      <c r="AL29" s="5"/>
      <c r="AQ29" s="12"/>
      <c r="AR29" s="5"/>
      <c r="AS29" s="5"/>
      <c r="AT29" s="5"/>
      <c r="AU29" s="5"/>
    </row>
    <row r="30" spans="1:47" ht="12.75">
      <c r="A30" s="1"/>
      <c r="B30" s="16"/>
      <c r="C30" s="5"/>
      <c r="G30" s="3"/>
      <c r="H30" s="3"/>
      <c r="I30" s="3"/>
      <c r="J30" s="3"/>
      <c r="K30" s="3"/>
      <c r="M30" s="5"/>
      <c r="O30" s="5"/>
      <c r="S30" s="5"/>
      <c r="T30" s="5"/>
      <c r="U30" s="5"/>
      <c r="Z30" s="5"/>
      <c r="AA30" s="5"/>
      <c r="AE30" s="18"/>
      <c r="AI30" s="5"/>
      <c r="AJ30" s="5"/>
      <c r="AK30" s="5"/>
      <c r="AL30" s="5"/>
      <c r="AQ30" s="12"/>
      <c r="AR30" s="5"/>
      <c r="AS30" s="5"/>
      <c r="AT30" s="5"/>
      <c r="AU30" s="5"/>
    </row>
    <row r="31" spans="1:47" ht="12.75">
      <c r="A31" s="1" t="s">
        <v>7</v>
      </c>
      <c r="B31" s="16">
        <f>AVERAGE(B25:B30)</f>
        <v>2.7879366755127757</v>
      </c>
      <c r="C31" s="16">
        <f>AVERAGE(C25:C30)</f>
        <v>35.23485392006481</v>
      </c>
      <c r="G31" s="3"/>
      <c r="H31" s="3"/>
      <c r="I31" s="3"/>
      <c r="J31" s="3"/>
      <c r="K31" s="16">
        <f>AVERAGE(K25:K30)</f>
        <v>1.1649999999999998</v>
      </c>
      <c r="M31" s="5"/>
      <c r="O31" s="5"/>
      <c r="S31" s="5"/>
      <c r="T31" s="5"/>
      <c r="U31" s="16">
        <f>AVERAGE(U25:U30)</f>
        <v>1.325</v>
      </c>
      <c r="Z31" s="5"/>
      <c r="AA31" s="5"/>
      <c r="AE31" s="18"/>
      <c r="AI31" s="5"/>
      <c r="AJ31" s="5"/>
      <c r="AK31" s="5"/>
      <c r="AL31" s="5"/>
      <c r="AQ31" s="12"/>
      <c r="AR31" s="5"/>
      <c r="AS31" s="5"/>
      <c r="AT31" s="5"/>
      <c r="AU31" s="5"/>
    </row>
    <row r="32" spans="1:47" ht="12.75">
      <c r="A32" s="1"/>
      <c r="B32" s="16"/>
      <c r="C32" s="5"/>
      <c r="G32" s="3"/>
      <c r="H32" s="3"/>
      <c r="I32" s="3"/>
      <c r="J32" s="3"/>
      <c r="K32" s="3"/>
      <c r="M32" s="5"/>
      <c r="O32" s="5"/>
      <c r="S32" s="5"/>
      <c r="T32" s="5"/>
      <c r="U32" s="5"/>
      <c r="Z32" s="5"/>
      <c r="AA32" s="5"/>
      <c r="AE32" s="18"/>
      <c r="AI32" s="5"/>
      <c r="AJ32" s="5"/>
      <c r="AK32" s="5"/>
      <c r="AL32" s="5"/>
      <c r="AQ32" s="12"/>
      <c r="AR32" s="5"/>
      <c r="AS32" s="5"/>
      <c r="AT32" s="5"/>
      <c r="AU32" s="5"/>
    </row>
    <row r="33" spans="1:47" ht="12.75">
      <c r="A33" s="1">
        <v>1341</v>
      </c>
      <c r="B33" s="18">
        <f>2.1997361479699*K33</f>
        <v>3.849538258947325</v>
      </c>
      <c r="C33" s="5">
        <f>(B33/7.91244)*100</f>
        <v>48.65172132676298</v>
      </c>
      <c r="G33" s="3"/>
      <c r="H33" s="3"/>
      <c r="I33" s="3"/>
      <c r="J33" s="3"/>
      <c r="K33" s="3">
        <v>1.75</v>
      </c>
      <c r="M33" s="5"/>
      <c r="O33" s="5"/>
      <c r="S33" s="5"/>
      <c r="T33" s="5"/>
      <c r="U33" s="5">
        <v>1.6</v>
      </c>
      <c r="Z33" s="5"/>
      <c r="AA33" s="5"/>
      <c r="AE33" s="18"/>
      <c r="AI33" s="5"/>
      <c r="AJ33" s="5"/>
      <c r="AK33" s="5"/>
      <c r="AL33" s="5"/>
      <c r="AQ33" s="12"/>
      <c r="AR33" s="5"/>
      <c r="AS33" s="5"/>
      <c r="AT33" s="5"/>
      <c r="AU33" s="5"/>
    </row>
    <row r="34" spans="1:47" ht="12.75">
      <c r="A34" s="1">
        <v>1342</v>
      </c>
      <c r="B34" s="18">
        <f>2.1997361479699*K34</f>
        <v>3.3084031665467295</v>
      </c>
      <c r="C34" s="5">
        <f>(B34/7.91244)*100</f>
        <v>41.812679357400874</v>
      </c>
      <c r="G34" s="3"/>
      <c r="H34" s="3"/>
      <c r="I34" s="3"/>
      <c r="J34" s="3"/>
      <c r="K34" s="3">
        <v>1.504</v>
      </c>
      <c r="M34" s="5"/>
      <c r="O34" s="5"/>
      <c r="S34" s="5"/>
      <c r="T34" s="5"/>
      <c r="U34" s="3">
        <f>(U33+U35)/2</f>
        <v>1.6604166666666667</v>
      </c>
      <c r="Z34" s="5"/>
      <c r="AA34" s="5"/>
      <c r="AE34" s="18"/>
      <c r="AI34" s="5"/>
      <c r="AJ34" s="5"/>
      <c r="AK34" s="5"/>
      <c r="AL34" s="5"/>
      <c r="AQ34" s="12"/>
      <c r="AR34" s="5"/>
      <c r="AS34" s="5"/>
      <c r="AT34" s="5"/>
      <c r="AU34" s="5"/>
    </row>
    <row r="35" spans="1:47" ht="12.75">
      <c r="A35" s="1">
        <v>1343</v>
      </c>
      <c r="B35" s="18">
        <f>2.1997361479699*K35</f>
        <v>3.6119667549665757</v>
      </c>
      <c r="C35" s="5">
        <f>(B35/7.91244)*100</f>
        <v>45.64921509631132</v>
      </c>
      <c r="G35" s="3"/>
      <c r="H35" s="3"/>
      <c r="I35" s="3"/>
      <c r="J35" s="3"/>
      <c r="K35" s="3">
        <v>1.642</v>
      </c>
      <c r="M35" s="5"/>
      <c r="O35" s="5"/>
      <c r="S35" s="5"/>
      <c r="T35" s="5"/>
      <c r="U35" s="5">
        <v>1.7208333333333332</v>
      </c>
      <c r="Z35" s="5"/>
      <c r="AA35" s="5"/>
      <c r="AE35" s="18"/>
      <c r="AI35" s="5"/>
      <c r="AJ35" s="5"/>
      <c r="AK35" s="5"/>
      <c r="AL35" s="5"/>
      <c r="AQ35" s="12"/>
      <c r="AR35" s="5"/>
      <c r="AS35" s="5"/>
      <c r="AT35" s="5"/>
      <c r="AU35" s="5"/>
    </row>
    <row r="36" spans="1:47" ht="12.75">
      <c r="A36" s="1">
        <v>1344</v>
      </c>
      <c r="B36" s="18">
        <f>2.1997361479699*K36</f>
        <v>3.0048395781268837</v>
      </c>
      <c r="C36" s="5">
        <f>(B36/7.91244)*100</f>
        <v>37.97614361849042</v>
      </c>
      <c r="G36" s="3"/>
      <c r="H36" s="3"/>
      <c r="I36" s="3"/>
      <c r="J36" s="3"/>
      <c r="K36" s="3">
        <v>1.366</v>
      </c>
      <c r="M36" s="5"/>
      <c r="O36" s="5"/>
      <c r="S36" s="5"/>
      <c r="T36" s="5"/>
      <c r="U36" s="5">
        <v>1.8708333333333333</v>
      </c>
      <c r="Z36" s="5"/>
      <c r="AA36" s="5"/>
      <c r="AE36" s="18"/>
      <c r="AI36" s="5"/>
      <c r="AJ36" s="5"/>
      <c r="AK36" s="5"/>
      <c r="AL36" s="5"/>
      <c r="AQ36" s="12"/>
      <c r="AR36" s="5"/>
      <c r="AS36" s="5"/>
      <c r="AT36" s="5"/>
      <c r="AU36" s="5"/>
    </row>
    <row r="37" spans="1:47" ht="12.75">
      <c r="A37" s="1">
        <v>1345</v>
      </c>
      <c r="B37" s="18">
        <f>2.1997361479699*K37</f>
        <v>3.785745910656198</v>
      </c>
      <c r="C37" s="5">
        <f>(B37/7.91244)*100</f>
        <v>47.845492801919484</v>
      </c>
      <c r="G37" s="3"/>
      <c r="H37" s="3"/>
      <c r="I37" s="3"/>
      <c r="J37" s="3"/>
      <c r="K37" s="3">
        <v>1.721</v>
      </c>
      <c r="M37" s="5"/>
      <c r="O37" s="5"/>
      <c r="S37" s="5"/>
      <c r="T37" s="5"/>
      <c r="U37" s="5">
        <v>1.8</v>
      </c>
      <c r="Z37" s="5"/>
      <c r="AA37" s="5"/>
      <c r="AE37" s="18"/>
      <c r="AI37" s="5"/>
      <c r="AJ37" s="5"/>
      <c r="AK37" s="5"/>
      <c r="AL37" s="5"/>
      <c r="AQ37" s="12"/>
      <c r="AR37" s="5"/>
      <c r="AS37" s="5"/>
      <c r="AT37" s="5"/>
      <c r="AU37" s="5"/>
    </row>
    <row r="38" spans="1:47" ht="12.75">
      <c r="A38" s="1"/>
      <c r="B38" s="18"/>
      <c r="C38" s="5"/>
      <c r="G38" s="3"/>
      <c r="H38" s="3"/>
      <c r="I38" s="3"/>
      <c r="J38" s="3"/>
      <c r="K38" s="3"/>
      <c r="M38" s="5"/>
      <c r="O38" s="5"/>
      <c r="S38" s="5"/>
      <c r="T38" s="5"/>
      <c r="U38" s="5"/>
      <c r="Z38" s="5"/>
      <c r="AA38" s="5"/>
      <c r="AE38" s="18"/>
      <c r="AI38" s="5"/>
      <c r="AJ38" s="5"/>
      <c r="AK38" s="5"/>
      <c r="AL38" s="5"/>
      <c r="AQ38" s="12"/>
      <c r="AR38" s="5"/>
      <c r="AS38" s="5"/>
      <c r="AT38" s="5"/>
      <c r="AU38" s="5"/>
    </row>
    <row r="39" spans="1:47" ht="12.75">
      <c r="A39" s="1" t="s">
        <v>8</v>
      </c>
      <c r="B39" s="16">
        <f>AVERAGE(B33:B38)</f>
        <v>3.5120987338487426</v>
      </c>
      <c r="C39" s="16">
        <f>AVERAGE(C33:C38)</f>
        <v>44.38705044017702</v>
      </c>
      <c r="G39" s="3"/>
      <c r="H39" s="3"/>
      <c r="I39" s="3"/>
      <c r="J39" s="3"/>
      <c r="K39" s="16">
        <f>AVERAGE(K33:K38)</f>
        <v>1.5966</v>
      </c>
      <c r="M39" s="5"/>
      <c r="O39" s="5"/>
      <c r="S39" s="5"/>
      <c r="T39" s="5"/>
      <c r="U39" s="16">
        <f>AVERAGE(U33:U38)</f>
        <v>1.7304166666666667</v>
      </c>
      <c r="Z39" s="5"/>
      <c r="AA39" s="5"/>
      <c r="AE39" s="18"/>
      <c r="AI39" s="5"/>
      <c r="AJ39" s="5"/>
      <c r="AK39" s="5"/>
      <c r="AL39" s="5"/>
      <c r="AQ39" s="12"/>
      <c r="AR39" s="5"/>
      <c r="AS39" s="5"/>
      <c r="AT39" s="5"/>
      <c r="AU39" s="5"/>
    </row>
    <row r="40" spans="1:47" ht="12.75">
      <c r="A40" s="1"/>
      <c r="B40" s="18"/>
      <c r="C40" s="5"/>
      <c r="G40" s="3"/>
      <c r="H40" s="3"/>
      <c r="I40" s="3"/>
      <c r="J40" s="3"/>
      <c r="K40" s="3"/>
      <c r="M40" s="5"/>
      <c r="O40" s="5"/>
      <c r="S40" s="5"/>
      <c r="T40" s="5"/>
      <c r="U40" s="5"/>
      <c r="Z40" s="5"/>
      <c r="AA40" s="5"/>
      <c r="AE40" s="18"/>
      <c r="AI40" s="5"/>
      <c r="AJ40" s="5"/>
      <c r="AK40" s="5"/>
      <c r="AL40" s="5"/>
      <c r="AQ40" s="12"/>
      <c r="AR40" s="5"/>
      <c r="AS40" s="5"/>
      <c r="AT40" s="5"/>
      <c r="AU40" s="5"/>
    </row>
    <row r="41" spans="1:47" ht="12.75">
      <c r="A41" s="1">
        <v>1346</v>
      </c>
      <c r="B41" s="16">
        <v>2.617</v>
      </c>
      <c r="C41" s="5">
        <f>(B41/7.91244)*100</f>
        <v>33.07450040695411</v>
      </c>
      <c r="G41" s="3"/>
      <c r="H41" s="3"/>
      <c r="I41" s="3"/>
      <c r="J41" s="3"/>
      <c r="K41" s="3">
        <v>1.621</v>
      </c>
      <c r="M41" s="5">
        <v>1.825</v>
      </c>
      <c r="N41" s="5">
        <f>(M41/4.29616690666667)*100</f>
        <v>42.47972761877609</v>
      </c>
      <c r="O41" s="5"/>
      <c r="S41" s="5"/>
      <c r="T41" s="5"/>
      <c r="U41" s="5">
        <v>1.8833333333333335</v>
      </c>
      <c r="Z41" s="5"/>
      <c r="AA41" s="5"/>
      <c r="AE41" s="18"/>
      <c r="AI41" s="5"/>
      <c r="AJ41" s="5"/>
      <c r="AK41" s="5"/>
      <c r="AL41" s="5"/>
      <c r="AQ41" s="12"/>
      <c r="AR41" s="5"/>
      <c r="AS41" s="5"/>
      <c r="AT41" s="5"/>
      <c r="AU41" s="5"/>
    </row>
    <row r="42" spans="1:47" ht="12.75">
      <c r="A42" s="1">
        <v>1347</v>
      </c>
      <c r="B42" s="16">
        <f>(B41+B43)/2</f>
        <v>2.9539026386814853</v>
      </c>
      <c r="C42" s="5">
        <f>(B42/7.91244)*100</f>
        <v>37.33238594771632</v>
      </c>
      <c r="G42" s="3"/>
      <c r="H42" s="3"/>
      <c r="I42" s="3"/>
      <c r="J42" s="3"/>
      <c r="K42" s="3">
        <f>(K41+K43)/2</f>
        <v>1.5585</v>
      </c>
      <c r="M42" s="3">
        <f>(M41+M43)/2</f>
        <v>1.7416666666666667</v>
      </c>
      <c r="N42" s="5">
        <f>(M42/4.29616690666667)*100</f>
        <v>40.54001402887764</v>
      </c>
      <c r="O42" s="3"/>
      <c r="P42" s="11"/>
      <c r="S42" s="5"/>
      <c r="T42" s="5"/>
      <c r="U42" s="3">
        <f>(U41+U43)/2</f>
        <v>1.8041666666666667</v>
      </c>
      <c r="Z42" s="5"/>
      <c r="AA42" s="5"/>
      <c r="AE42" s="18"/>
      <c r="AI42" s="5"/>
      <c r="AJ42" s="5"/>
      <c r="AK42" s="5"/>
      <c r="AL42" s="5"/>
      <c r="AQ42" s="12"/>
      <c r="AR42" s="5"/>
      <c r="AS42" s="5"/>
      <c r="AT42" s="5"/>
      <c r="AU42" s="5"/>
    </row>
    <row r="43" spans="1:47" ht="12.75">
      <c r="A43" s="1">
        <v>1348</v>
      </c>
      <c r="B43" s="18">
        <f>2.1997361479699*K43</f>
        <v>3.2908052773629706</v>
      </c>
      <c r="C43" s="5">
        <f>(B43/7.91244)*100</f>
        <v>41.59027148847853</v>
      </c>
      <c r="G43" s="3"/>
      <c r="H43" s="3"/>
      <c r="I43" s="3"/>
      <c r="J43" s="3"/>
      <c r="K43" s="3">
        <v>1.496</v>
      </c>
      <c r="M43" s="5">
        <v>1.6583333333333332</v>
      </c>
      <c r="N43" s="5">
        <f>(M43/4.29616690666667)*100</f>
        <v>38.60030043897918</v>
      </c>
      <c r="O43" s="5"/>
      <c r="S43" s="5"/>
      <c r="T43" s="5"/>
      <c r="U43" s="5">
        <v>1.725</v>
      </c>
      <c r="Z43" s="5"/>
      <c r="AA43" s="5"/>
      <c r="AE43" s="18"/>
      <c r="AI43" s="5"/>
      <c r="AJ43" s="5"/>
      <c r="AK43" s="5"/>
      <c r="AL43" s="5"/>
      <c r="AQ43" s="12"/>
      <c r="AR43" s="5"/>
      <c r="AS43" s="5"/>
      <c r="AT43" s="5"/>
      <c r="AU43" s="5"/>
    </row>
    <row r="44" spans="1:47" ht="12.75">
      <c r="A44" s="1">
        <v>1349</v>
      </c>
      <c r="B44" s="16">
        <v>2.613</v>
      </c>
      <c r="C44" s="5">
        <f>(B44/7.91244)*100</f>
        <v>33.023947101020674</v>
      </c>
      <c r="D44" s="5">
        <v>50.43213248416686</v>
      </c>
      <c r="E44" s="13">
        <f>(C44/D44)*100</f>
        <v>65.48195659064888</v>
      </c>
      <c r="F44" s="13">
        <v>65.48195659064888</v>
      </c>
      <c r="G44" s="3"/>
      <c r="H44" s="3"/>
      <c r="I44" s="3"/>
      <c r="J44" s="3"/>
      <c r="K44" s="3">
        <v>1.363</v>
      </c>
      <c r="M44" s="5"/>
      <c r="O44" s="5"/>
      <c r="S44" s="5"/>
      <c r="T44" s="5"/>
      <c r="U44" s="5">
        <v>1.3625</v>
      </c>
      <c r="V44" s="5"/>
      <c r="W44" s="5">
        <v>50.43213248416686</v>
      </c>
      <c r="X44" s="5">
        <f>(Y44/126.294866924271)*100</f>
        <v>50.43213248416686</v>
      </c>
      <c r="Y44" s="5">
        <v>63.69319460795059</v>
      </c>
      <c r="Z44" s="5"/>
      <c r="AA44" s="5"/>
      <c r="AE44" s="18"/>
      <c r="AI44" s="5">
        <v>5</v>
      </c>
      <c r="AJ44" s="13">
        <f>(B44*240)/AI44</f>
        <v>125.424</v>
      </c>
      <c r="AK44" s="13">
        <v>125.424</v>
      </c>
      <c r="AL44" s="5"/>
      <c r="AQ44" s="12"/>
      <c r="AR44" s="5"/>
      <c r="AS44" s="5"/>
      <c r="AT44" s="5"/>
      <c r="AU44" s="5"/>
    </row>
    <row r="45" spans="1:47" ht="12.75">
      <c r="A45" s="1">
        <v>1350</v>
      </c>
      <c r="B45" s="16">
        <f>(B44+B49)/2</f>
        <v>2.8968375990351776</v>
      </c>
      <c r="C45" s="5">
        <f>(B45/7.91244)*100</f>
        <v>36.61117934588038</v>
      </c>
      <c r="D45" s="5">
        <v>50.70931702096525</v>
      </c>
      <c r="E45" s="13">
        <f>(C45/D45)*100</f>
        <v>72.19813142177375</v>
      </c>
      <c r="F45" s="13">
        <v>72.19813142177375</v>
      </c>
      <c r="G45" s="3"/>
      <c r="H45" s="3"/>
      <c r="I45" s="3"/>
      <c r="J45" s="3"/>
      <c r="K45" s="3">
        <f>(K44+K49)/2</f>
        <v>1.44825</v>
      </c>
      <c r="M45" s="5"/>
      <c r="O45" s="5"/>
      <c r="S45" s="5"/>
      <c r="T45" s="5"/>
      <c r="U45" s="5">
        <f>U44+0.25*(U51-U44)</f>
        <v>1.3885416666666668</v>
      </c>
      <c r="V45" s="5"/>
      <c r="W45" s="5">
        <v>50.70931702096525</v>
      </c>
      <c r="X45" s="5">
        <f>(Y45/126.294866924271)*100</f>
        <v>50.70931702096525</v>
      </c>
      <c r="Y45" s="5">
        <v>64.04326444983477</v>
      </c>
      <c r="Z45" s="13">
        <f>(B45*240)/Y45</f>
        <v>10.855802397659264</v>
      </c>
      <c r="AA45" s="13">
        <f>(B45*240)/Y45</f>
        <v>10.855802397659264</v>
      </c>
      <c r="AB45" s="13"/>
      <c r="AC45" s="13"/>
      <c r="AD45" s="13"/>
      <c r="AE45" s="19"/>
      <c r="AF45" s="13"/>
      <c r="AG45" s="13"/>
      <c r="AH45" s="13"/>
      <c r="AI45" s="13">
        <v>5</v>
      </c>
      <c r="AJ45" s="13">
        <f>(B45*240)/AI45</f>
        <v>139.0482047536885</v>
      </c>
      <c r="AK45" s="13">
        <v>139.0482047536885</v>
      </c>
      <c r="AL45" s="13"/>
      <c r="AM45" s="25"/>
      <c r="AN45" s="25"/>
      <c r="AQ45" s="12"/>
      <c r="AR45" s="13"/>
      <c r="AS45" s="13"/>
      <c r="AT45" s="5"/>
      <c r="AU45" s="5"/>
    </row>
    <row r="46" spans="1:47" ht="12.75">
      <c r="A46" s="1"/>
      <c r="B46" s="16"/>
      <c r="C46" s="5"/>
      <c r="D46" s="13"/>
      <c r="E46" s="13"/>
      <c r="F46" s="13"/>
      <c r="G46" s="3"/>
      <c r="H46" s="3"/>
      <c r="I46" s="3"/>
      <c r="J46" s="3"/>
      <c r="K46" s="3"/>
      <c r="M46" s="5"/>
      <c r="O46" s="5"/>
      <c r="S46" s="5"/>
      <c r="T46" s="5"/>
      <c r="U46" s="5"/>
      <c r="V46" s="5"/>
      <c r="W46" s="13"/>
      <c r="X46" s="13"/>
      <c r="Y46" s="14"/>
      <c r="Z46" s="13"/>
      <c r="AA46" s="13"/>
      <c r="AB46" s="13"/>
      <c r="AC46" s="13"/>
      <c r="AD46" s="13"/>
      <c r="AE46" s="19"/>
      <c r="AF46" s="13"/>
      <c r="AG46" s="13"/>
      <c r="AH46" s="13"/>
      <c r="AI46" s="13"/>
      <c r="AJ46" s="13"/>
      <c r="AK46" s="13"/>
      <c r="AL46" s="13"/>
      <c r="AM46" s="25"/>
      <c r="AN46" s="25"/>
      <c r="AQ46" s="12"/>
      <c r="AR46" s="13"/>
      <c r="AS46" s="13"/>
      <c r="AT46" s="5"/>
      <c r="AU46" s="5"/>
    </row>
    <row r="47" spans="1:47" ht="12.75">
      <c r="A47" s="1" t="s">
        <v>9</v>
      </c>
      <c r="B47" s="16">
        <f>AVERAGE(B41:B46)</f>
        <v>2.8743091030159262</v>
      </c>
      <c r="C47" s="16">
        <f>AVERAGE(C41:C46)</f>
        <v>36.32645685801</v>
      </c>
      <c r="D47" s="16">
        <f>AVERAGE(D41:D46)</f>
        <v>50.57072475256605</v>
      </c>
      <c r="E47" s="16">
        <f>AVERAGE(E41:E46)</f>
        <v>68.84004400621131</v>
      </c>
      <c r="F47" s="5">
        <f>1/((1/F44+1/F45)/2)</f>
        <v>68.67623308404599</v>
      </c>
      <c r="G47" s="3"/>
      <c r="H47" s="3"/>
      <c r="I47" s="3"/>
      <c r="J47" s="3"/>
      <c r="K47" s="16">
        <f>AVERAGE(K41:K46)</f>
        <v>1.4973499999999997</v>
      </c>
      <c r="M47" s="16">
        <f>AVERAGE(M41:M46)</f>
        <v>1.7416666666666665</v>
      </c>
      <c r="N47" s="5">
        <f>(M47/4.29616690666667)*100</f>
        <v>40.540014028877636</v>
      </c>
      <c r="O47" s="3"/>
      <c r="P47" s="11"/>
      <c r="S47" s="5"/>
      <c r="T47" s="5"/>
      <c r="U47" s="16">
        <f>AVERAGE(U41:U46)</f>
        <v>1.6327083333333334</v>
      </c>
      <c r="V47" s="5"/>
      <c r="W47" s="16">
        <f>AVERAGE(W41:W46)</f>
        <v>50.57072475256605</v>
      </c>
      <c r="X47" s="16">
        <f>AVERAGE(X41:X46)</f>
        <v>50.57072475256605</v>
      </c>
      <c r="Y47" s="16">
        <f>AVERAGE(Y41:Y46)</f>
        <v>63.86822952889268</v>
      </c>
      <c r="Z47" s="16">
        <f>AVERAGE(Z41:Z46)</f>
        <v>10.855802397659264</v>
      </c>
      <c r="AA47" s="13">
        <v>10.855802397659264</v>
      </c>
      <c r="AB47" s="13"/>
      <c r="AC47" s="13"/>
      <c r="AD47" s="13"/>
      <c r="AE47" s="19"/>
      <c r="AF47" s="13"/>
      <c r="AG47" s="13"/>
      <c r="AH47" s="13"/>
      <c r="AI47" s="29">
        <f>AVERAGE(AI41:AI46)</f>
        <v>5</v>
      </c>
      <c r="AJ47" s="29">
        <f>AVERAGE(AJ41:AJ46)</f>
        <v>132.23610237684426</v>
      </c>
      <c r="AK47" s="5">
        <f>1/((1/AK44+1/AK45)/2)</f>
        <v>131.8851790060059</v>
      </c>
      <c r="AL47" s="13"/>
      <c r="AM47" s="25"/>
      <c r="AN47" s="25"/>
      <c r="AQ47" s="12"/>
      <c r="AR47" s="13"/>
      <c r="AS47" s="13"/>
      <c r="AT47" s="5"/>
      <c r="AU47" s="5"/>
    </row>
    <row r="48" spans="1:47" ht="12.75">
      <c r="A48" s="1"/>
      <c r="B48" s="16"/>
      <c r="C48" s="5"/>
      <c r="D48" s="13"/>
      <c r="E48" s="13"/>
      <c r="F48" s="13"/>
      <c r="G48" s="3"/>
      <c r="H48" s="3"/>
      <c r="I48" s="3"/>
      <c r="J48" s="3"/>
      <c r="K48" s="3"/>
      <c r="M48" s="5"/>
      <c r="O48" s="5"/>
      <c r="S48" s="5"/>
      <c r="T48" s="5"/>
      <c r="U48" s="5"/>
      <c r="V48" s="5"/>
      <c r="W48" s="13"/>
      <c r="X48" s="13"/>
      <c r="Y48" s="14"/>
      <c r="Z48" s="13"/>
      <c r="AA48" s="13"/>
      <c r="AB48" s="13"/>
      <c r="AC48" s="13"/>
      <c r="AD48" s="13"/>
      <c r="AE48" s="19"/>
      <c r="AF48" s="13"/>
      <c r="AG48" s="13"/>
      <c r="AH48" s="13"/>
      <c r="AI48" s="13"/>
      <c r="AJ48" s="13"/>
      <c r="AK48" s="13"/>
      <c r="AL48" s="13"/>
      <c r="AM48" s="25"/>
      <c r="AN48" s="25"/>
      <c r="AQ48" s="12"/>
      <c r="AR48" s="13"/>
      <c r="AS48" s="13"/>
      <c r="AT48" s="5"/>
      <c r="AU48" s="5"/>
    </row>
    <row r="49" spans="1:47" ht="12.75">
      <c r="A49" s="1">
        <v>1351</v>
      </c>
      <c r="B49" s="16">
        <f>(B44+B51)/2</f>
        <v>3.1806751980703547</v>
      </c>
      <c r="C49" s="5">
        <f>(B49/7.91244)*100</f>
        <v>40.198411590740086</v>
      </c>
      <c r="D49" s="5">
        <v>50.113360027911405</v>
      </c>
      <c r="E49" s="13">
        <f>(C49/D49)*100</f>
        <v>80.21495977988896</v>
      </c>
      <c r="F49" s="13">
        <v>80.21495977988896</v>
      </c>
      <c r="G49" s="3"/>
      <c r="H49" s="3"/>
      <c r="I49" s="3"/>
      <c r="J49" s="3"/>
      <c r="K49" s="3">
        <f>(K44+K51)/2</f>
        <v>1.5335</v>
      </c>
      <c r="M49" s="5"/>
      <c r="O49" s="5"/>
      <c r="S49" s="5"/>
      <c r="T49" s="5"/>
      <c r="U49" s="5">
        <f>U44+0.5*(U51-U44)</f>
        <v>1.4145833333333333</v>
      </c>
      <c r="V49" s="5"/>
      <c r="W49" s="5">
        <v>50.113360027911405</v>
      </c>
      <c r="X49" s="5">
        <f>(Y49/126.294866924271)*100</f>
        <v>50.113360027911405</v>
      </c>
      <c r="Y49" s="5">
        <v>63.290601358531525</v>
      </c>
      <c r="Z49" s="13">
        <f>(B49*240)/Y49</f>
        <v>12.061222853809786</v>
      </c>
      <c r="AA49" s="13">
        <f>(B49*240)/Y49</f>
        <v>12.061222853809786</v>
      </c>
      <c r="AB49" s="13"/>
      <c r="AC49" s="13"/>
      <c r="AD49" s="13"/>
      <c r="AE49" s="19"/>
      <c r="AF49" s="13"/>
      <c r="AG49" s="13"/>
      <c r="AH49" s="13"/>
      <c r="AI49" s="13">
        <v>5</v>
      </c>
      <c r="AJ49" s="13">
        <f>(B49*240)/AI49</f>
        <v>152.67240950737704</v>
      </c>
      <c r="AK49" s="13">
        <v>152.67240950737704</v>
      </c>
      <c r="AL49" s="13"/>
      <c r="AM49" s="25"/>
      <c r="AN49" s="25"/>
      <c r="AQ49" s="12"/>
      <c r="AR49" s="13"/>
      <c r="AS49" s="13"/>
      <c r="AT49" s="5"/>
      <c r="AU49" s="5"/>
    </row>
    <row r="50" spans="1:47" ht="12.75">
      <c r="A50" s="1">
        <v>1352</v>
      </c>
      <c r="B50" s="16">
        <f>(B49+B51)/2</f>
        <v>3.464512797105532</v>
      </c>
      <c r="C50" s="5">
        <f>(B50/7.91244)*100</f>
        <v>43.785643835599785</v>
      </c>
      <c r="D50" s="5">
        <v>70.16750620128825</v>
      </c>
      <c r="E50" s="13">
        <f>(C50/D50)*100</f>
        <v>62.40159613196556</v>
      </c>
      <c r="F50" s="13">
        <v>62.40159613196556</v>
      </c>
      <c r="G50" s="3"/>
      <c r="H50" s="3"/>
      <c r="I50" s="3"/>
      <c r="J50" s="3"/>
      <c r="K50" s="3">
        <f>(K49+K51)/2</f>
        <v>1.61875</v>
      </c>
      <c r="M50" s="5"/>
      <c r="O50" s="5"/>
      <c r="S50" s="5"/>
      <c r="T50" s="5"/>
      <c r="U50" s="5">
        <f>U44+0.75*(U51-U44)</f>
        <v>1.4406249999999998</v>
      </c>
      <c r="V50" s="5"/>
      <c r="W50" s="5">
        <v>70.16750620128825</v>
      </c>
      <c r="X50" s="5">
        <f>(Y50/126.294866924271)*100</f>
        <v>70.16750620128825</v>
      </c>
      <c r="Y50" s="5">
        <v>88.6179585809966</v>
      </c>
      <c r="Z50" s="13">
        <f>(B50*240)/Y50</f>
        <v>9.382782955278236</v>
      </c>
      <c r="AA50" s="13">
        <f>(B50*240)/Y50</f>
        <v>9.382782955278236</v>
      </c>
      <c r="AB50" s="13"/>
      <c r="AC50" s="13"/>
      <c r="AD50" s="13"/>
      <c r="AE50" s="19"/>
      <c r="AF50" s="13"/>
      <c r="AG50" s="13"/>
      <c r="AH50" s="13"/>
      <c r="AI50" s="13">
        <v>5</v>
      </c>
      <c r="AJ50" s="13">
        <f>(B50*240)/AI50</f>
        <v>166.2966142610655</v>
      </c>
      <c r="AK50" s="13">
        <v>166.2966142610655</v>
      </c>
      <c r="AL50" s="13"/>
      <c r="AM50" s="25"/>
      <c r="AN50" s="25"/>
      <c r="AQ50" s="12"/>
      <c r="AR50" s="13"/>
      <c r="AS50" s="13"/>
      <c r="AT50" s="5"/>
      <c r="AU50" s="5"/>
    </row>
    <row r="51" spans="1:47" ht="12.75">
      <c r="A51" s="1">
        <v>1353</v>
      </c>
      <c r="B51" s="18">
        <f>2.1997361479699*K51</f>
        <v>3.7483503961407094</v>
      </c>
      <c r="C51" s="5">
        <f>(B51/7.91244)*100</f>
        <v>47.3728760804595</v>
      </c>
      <c r="D51" s="5">
        <v>64.4480108069752</v>
      </c>
      <c r="E51" s="13">
        <f>(C51/D51)*100</f>
        <v>73.50556749120383</v>
      </c>
      <c r="F51" s="13">
        <v>73.50556749120383</v>
      </c>
      <c r="G51" s="5"/>
      <c r="H51" s="5"/>
      <c r="I51" s="5"/>
      <c r="J51" s="5"/>
      <c r="K51" s="3">
        <v>1.704</v>
      </c>
      <c r="M51" s="5"/>
      <c r="O51" s="5"/>
      <c r="S51" s="5"/>
      <c r="T51" s="5"/>
      <c r="U51" s="5">
        <v>1.4666666666666666</v>
      </c>
      <c r="V51" s="5"/>
      <c r="W51" s="5">
        <v>64.4480108069752</v>
      </c>
      <c r="X51" s="5">
        <f>(Y51/126.294866924271)*100</f>
        <v>64.4480108069752</v>
      </c>
      <c r="Y51" s="5">
        <v>81.39452948400914</v>
      </c>
      <c r="Z51" s="13">
        <f>(B51*240)/Y51</f>
        <v>11.052390139444292</v>
      </c>
      <c r="AA51" s="13">
        <f>(B51*240)/Y51</f>
        <v>11.052390139444292</v>
      </c>
      <c r="AB51" s="13"/>
      <c r="AC51" s="13"/>
      <c r="AD51" s="13"/>
      <c r="AE51" s="19"/>
      <c r="AF51" s="13"/>
      <c r="AG51" s="13"/>
      <c r="AH51" s="13"/>
      <c r="AI51" s="13">
        <v>5</v>
      </c>
      <c r="AJ51" s="13">
        <f>(B51*240)/AI51</f>
        <v>179.92081901475404</v>
      </c>
      <c r="AK51" s="13">
        <v>179.92081901475404</v>
      </c>
      <c r="AL51" s="13"/>
      <c r="AM51" s="25"/>
      <c r="AN51" s="25"/>
      <c r="AQ51" s="27"/>
      <c r="AR51" s="13"/>
      <c r="AS51" s="13"/>
      <c r="AT51" s="5"/>
      <c r="AU51" s="5"/>
    </row>
    <row r="52" spans="1:47" ht="12.75">
      <c r="A52" s="1">
        <v>1354</v>
      </c>
      <c r="B52" s="18">
        <f>2.1997361479699*K52</f>
        <v>4.353277836832432</v>
      </c>
      <c r="C52" s="5">
        <f>(B52/7.91244)*100</f>
        <v>55.0181465746651</v>
      </c>
      <c r="D52" s="5">
        <v>57.0113957707674</v>
      </c>
      <c r="E52" s="13">
        <f>(C52/D52)*100</f>
        <v>96.50377057226103</v>
      </c>
      <c r="F52" s="13">
        <v>96.50377057226103</v>
      </c>
      <c r="G52" s="5"/>
      <c r="H52" s="5"/>
      <c r="I52" s="5"/>
      <c r="J52" s="5"/>
      <c r="K52" s="3">
        <v>1.979</v>
      </c>
      <c r="M52" s="5"/>
      <c r="O52" s="5"/>
      <c r="S52" s="5"/>
      <c r="T52" s="5"/>
      <c r="U52" s="5">
        <v>1.4041666666666666</v>
      </c>
      <c r="V52" s="5"/>
      <c r="W52" s="5">
        <v>57.0113957707674</v>
      </c>
      <c r="X52" s="5">
        <f>(Y52/126.294866924271)*100</f>
        <v>57.0113957707674</v>
      </c>
      <c r="Y52" s="5">
        <v>72.00246642036016</v>
      </c>
      <c r="Z52" s="13">
        <f>(B52*240)/Y52</f>
        <v>14.510429055862856</v>
      </c>
      <c r="AA52" s="13">
        <f>(B52*240)/Y52</f>
        <v>14.510429055862856</v>
      </c>
      <c r="AB52" s="13"/>
      <c r="AC52" s="13"/>
      <c r="AD52" s="13"/>
      <c r="AE52" s="19"/>
      <c r="AF52" s="13"/>
      <c r="AG52" s="13"/>
      <c r="AH52" s="13"/>
      <c r="AI52" s="13">
        <v>5</v>
      </c>
      <c r="AJ52" s="13">
        <f>(B52*240)/AI52</f>
        <v>208.95733616795673</v>
      </c>
      <c r="AK52" s="13">
        <v>208.95733616795673</v>
      </c>
      <c r="AL52" s="13"/>
      <c r="AM52" s="25"/>
      <c r="AN52" s="25"/>
      <c r="AQ52" s="27"/>
      <c r="AR52" s="13"/>
      <c r="AS52" s="13"/>
      <c r="AT52" s="5"/>
      <c r="AU52" s="5"/>
    </row>
    <row r="53" spans="1:47" ht="12.75">
      <c r="A53" s="1">
        <v>1355</v>
      </c>
      <c r="B53" s="18">
        <f>2.1997361479699*K53</f>
        <v>3.996920580861308</v>
      </c>
      <c r="C53" s="5">
        <f>(B53/7.91244)*100</f>
        <v>50.51438722898762</v>
      </c>
      <c r="D53" s="5">
        <v>61.491099923092015</v>
      </c>
      <c r="E53" s="13">
        <f>(C53/D53)*100</f>
        <v>82.14910335343951</v>
      </c>
      <c r="F53" s="13">
        <v>82.14910335343951</v>
      </c>
      <c r="G53" s="5"/>
      <c r="H53" s="5"/>
      <c r="I53" s="5"/>
      <c r="J53" s="5"/>
      <c r="K53" s="3">
        <v>1.817</v>
      </c>
      <c r="M53" s="5">
        <v>3.375</v>
      </c>
      <c r="N53" s="5">
        <f>(M53/4.29616690666667)*100</f>
        <v>78.5584003908873</v>
      </c>
      <c r="O53" s="5">
        <f>(N53/D53)*100</f>
        <v>127.75572479455019</v>
      </c>
      <c r="P53" s="5">
        <v>127.75572479455019</v>
      </c>
      <c r="S53" s="5"/>
      <c r="T53" s="5"/>
      <c r="U53" s="5">
        <v>1.5833333333333335</v>
      </c>
      <c r="V53" s="5"/>
      <c r="W53" s="5">
        <v>61.491099923092015</v>
      </c>
      <c r="X53" s="5">
        <f>(Y53/126.294866924271)*100</f>
        <v>61.491099923092015</v>
      </c>
      <c r="Y53" s="5">
        <v>77.66010281813958</v>
      </c>
      <c r="Z53" s="13">
        <f>(B53*240)/Y53</f>
        <v>12.352043128928914</v>
      </c>
      <c r="AA53" s="13">
        <f>(B53*240)/Y53</f>
        <v>12.352043128928914</v>
      </c>
      <c r="AB53" s="13"/>
      <c r="AC53" s="13"/>
      <c r="AD53" s="13"/>
      <c r="AE53" s="19"/>
      <c r="AF53" s="13"/>
      <c r="AG53" s="13"/>
      <c r="AH53" s="13"/>
      <c r="AI53" s="13">
        <v>6</v>
      </c>
      <c r="AJ53" s="13">
        <f>(B53*240)/AI53</f>
        <v>159.87682323445233</v>
      </c>
      <c r="AK53" s="13">
        <v>159.87682323445233</v>
      </c>
      <c r="AL53" s="13"/>
      <c r="AM53" s="25"/>
      <c r="AN53" s="25"/>
      <c r="AQ53" s="27"/>
      <c r="AR53" s="13"/>
      <c r="AS53" s="13"/>
      <c r="AT53" s="5"/>
      <c r="AU53" s="5"/>
    </row>
    <row r="54" spans="1:47" ht="12.75">
      <c r="A54" s="1"/>
      <c r="B54" s="18"/>
      <c r="C54" s="5"/>
      <c r="D54" s="13"/>
      <c r="E54" s="13"/>
      <c r="F54" s="13"/>
      <c r="G54" s="5"/>
      <c r="H54" s="5"/>
      <c r="I54" s="5"/>
      <c r="J54" s="5"/>
      <c r="K54" s="3"/>
      <c r="M54" s="5"/>
      <c r="O54" s="5"/>
      <c r="P54" s="5"/>
      <c r="S54" s="5"/>
      <c r="T54" s="5"/>
      <c r="U54" s="5"/>
      <c r="V54" s="5"/>
      <c r="W54" s="13"/>
      <c r="X54" s="13"/>
      <c r="Y54" s="14"/>
      <c r="Z54" s="13"/>
      <c r="AA54" s="13"/>
      <c r="AB54" s="13"/>
      <c r="AC54" s="13"/>
      <c r="AD54" s="13"/>
      <c r="AE54" s="19"/>
      <c r="AF54" s="13"/>
      <c r="AG54" s="13"/>
      <c r="AH54" s="13"/>
      <c r="AI54" s="13"/>
      <c r="AJ54" s="13"/>
      <c r="AK54" s="13"/>
      <c r="AL54" s="13"/>
      <c r="AM54" s="25"/>
      <c r="AN54" s="25"/>
      <c r="AQ54" s="27"/>
      <c r="AR54" s="13"/>
      <c r="AS54" s="13"/>
      <c r="AT54" s="5"/>
      <c r="AU54" s="5"/>
    </row>
    <row r="55" spans="1:47" ht="12.75">
      <c r="A55" s="1" t="s">
        <v>10</v>
      </c>
      <c r="B55" s="16">
        <f>AVERAGE(B49:B54)</f>
        <v>3.7487473618020672</v>
      </c>
      <c r="C55" s="16">
        <f>AVERAGE(C49:C54)</f>
        <v>47.37789306209042</v>
      </c>
      <c r="D55" s="16">
        <f>AVERAGE(D49:D54)</f>
        <v>60.646274546006865</v>
      </c>
      <c r="E55" s="16">
        <f>AVERAGE(E49:E54)</f>
        <v>78.95499946575178</v>
      </c>
      <c r="F55" s="5">
        <f>1/((1/F49+1/F50+1/F51+1/F52+1/F53)/5)</f>
        <v>77.36175121524653</v>
      </c>
      <c r="G55" s="5"/>
      <c r="H55" s="5"/>
      <c r="I55" s="5"/>
      <c r="J55" s="5"/>
      <c r="K55" s="16">
        <f>AVERAGE(K49:K54)</f>
        <v>1.73045</v>
      </c>
      <c r="M55" s="16">
        <f>AVERAGE(M49:M54)</f>
        <v>3.375</v>
      </c>
      <c r="N55" s="5">
        <f>(M55/4.29616690666667)*100</f>
        <v>78.5584003908873</v>
      </c>
      <c r="O55" s="5">
        <f>(N55/D55)*100</f>
        <v>129.5354100131775</v>
      </c>
      <c r="P55" s="5">
        <v>129.5354100131775</v>
      </c>
      <c r="S55" s="5"/>
      <c r="T55" s="5"/>
      <c r="U55" s="16">
        <f>AVERAGE(U49:U54)</f>
        <v>1.4618749999999998</v>
      </c>
      <c r="V55" s="5"/>
      <c r="W55" s="16">
        <f>AVERAGE(W49:W54)</f>
        <v>60.646274546006865</v>
      </c>
      <c r="X55" s="16">
        <f>AVERAGE(X49:X54)</f>
        <v>60.646274546006865</v>
      </c>
      <c r="Y55" s="16">
        <f>AVERAGE(Y49:Y54)</f>
        <v>76.5931317324074</v>
      </c>
      <c r="Z55" s="16">
        <f>AVERAGE(Z49:Z54)</f>
        <v>11.871773626664815</v>
      </c>
      <c r="AA55" s="5">
        <f>1/((1/AA49+1/AA50+1/AA51+1/AA52+1/AA53)/5)</f>
        <v>11.632210803676225</v>
      </c>
      <c r="AB55" s="13"/>
      <c r="AC55" s="13"/>
      <c r="AD55" s="13"/>
      <c r="AE55" s="19"/>
      <c r="AF55" s="13"/>
      <c r="AG55" s="13"/>
      <c r="AH55" s="13"/>
      <c r="AI55" s="29">
        <f>AVERAGE(AI49:AI54)</f>
        <v>5.2</v>
      </c>
      <c r="AJ55" s="29">
        <f>AVERAGE(AJ49:AJ54)</f>
        <v>173.54480043712113</v>
      </c>
      <c r="AK55" s="5">
        <f>1/((1/AK49+1/AK50+1/AK51+1/AK52+1/AK53)/5)</f>
        <v>171.45714983434328</v>
      </c>
      <c r="AL55" s="13"/>
      <c r="AM55" s="25"/>
      <c r="AN55" s="25"/>
      <c r="AQ55" s="27"/>
      <c r="AR55" s="13"/>
      <c r="AS55" s="13"/>
      <c r="AT55" s="5"/>
      <c r="AU55" s="5"/>
    </row>
    <row r="56" spans="1:47" ht="12.75">
      <c r="A56" s="1"/>
      <c r="B56" s="18"/>
      <c r="C56" s="5"/>
      <c r="D56" s="13"/>
      <c r="E56" s="13"/>
      <c r="F56" s="13"/>
      <c r="G56" s="5"/>
      <c r="H56" s="5"/>
      <c r="I56" s="5"/>
      <c r="J56" s="5"/>
      <c r="K56" s="3"/>
      <c r="M56" s="5"/>
      <c r="O56" s="5"/>
      <c r="P56" s="5"/>
      <c r="S56" s="5"/>
      <c r="T56" s="5"/>
      <c r="U56" s="5"/>
      <c r="V56" s="5"/>
      <c r="W56" s="13"/>
      <c r="X56" s="13"/>
      <c r="Y56" s="14"/>
      <c r="Z56" s="13"/>
      <c r="AA56" s="13"/>
      <c r="AB56" s="13"/>
      <c r="AC56" s="13"/>
      <c r="AD56" s="13"/>
      <c r="AE56" s="19"/>
      <c r="AF56" s="13"/>
      <c r="AG56" s="13"/>
      <c r="AH56" s="13"/>
      <c r="AI56" s="13"/>
      <c r="AJ56" s="13"/>
      <c r="AK56" s="13"/>
      <c r="AL56" s="13"/>
      <c r="AM56" s="25"/>
      <c r="AN56" s="25"/>
      <c r="AQ56" s="27"/>
      <c r="AR56" s="13"/>
      <c r="AS56" s="13"/>
      <c r="AT56" s="5"/>
      <c r="AU56" s="5"/>
    </row>
    <row r="57" spans="1:47" ht="12.75">
      <c r="A57" s="1">
        <v>1356</v>
      </c>
      <c r="B57" s="18">
        <f>2.1997361479699*K57</f>
        <v>4.179498681142809</v>
      </c>
      <c r="C57" s="5">
        <f>(B57/7.91244)*100</f>
        <v>52.82186886905694</v>
      </c>
      <c r="D57" s="5">
        <v>71.3655671179191</v>
      </c>
      <c r="E57" s="13">
        <f>(C57/D57)*100</f>
        <v>74.01590290984174</v>
      </c>
      <c r="F57" s="13">
        <v>74.01590290984176</v>
      </c>
      <c r="G57" s="5"/>
      <c r="H57" s="5"/>
      <c r="I57" s="5"/>
      <c r="J57" s="5"/>
      <c r="K57" s="3">
        <v>1.9</v>
      </c>
      <c r="M57" s="3">
        <f>M53+0.33333*(M59-M53)</f>
        <v>3.1708353750000002</v>
      </c>
      <c r="N57" s="5">
        <f>(M57/4.29616690666667)*100</f>
        <v>73.80614961861905</v>
      </c>
      <c r="O57" s="5">
        <f>(N57/D57)*100</f>
        <v>103.4198319991871</v>
      </c>
      <c r="P57" s="5">
        <v>103.4198319991871</v>
      </c>
      <c r="S57" s="5"/>
      <c r="T57" s="5"/>
      <c r="U57" s="5">
        <v>1.5416666666666667</v>
      </c>
      <c r="V57" s="5"/>
      <c r="W57" s="5">
        <v>71.3655671179191</v>
      </c>
      <c r="X57" s="5">
        <f>(Y57/126.294866924271)*100</f>
        <v>71.3655671179191</v>
      </c>
      <c r="Y57" s="5">
        <v>90.13104802132723</v>
      </c>
      <c r="Z57" s="13">
        <f>(B57*240)/Y57</f>
        <v>11.129124818751922</v>
      </c>
      <c r="AA57" s="13">
        <f>(B57*240)/Y57</f>
        <v>11.129124818751922</v>
      </c>
      <c r="AB57" s="13"/>
      <c r="AC57" s="13"/>
      <c r="AD57" s="13"/>
      <c r="AE57" s="19"/>
      <c r="AF57" s="13"/>
      <c r="AG57" s="13"/>
      <c r="AH57" s="13"/>
      <c r="AI57" s="13">
        <v>6</v>
      </c>
      <c r="AJ57" s="13">
        <f>(B57*240)/AI57</f>
        <v>167.17994724571238</v>
      </c>
      <c r="AK57" s="13">
        <v>167.1799472457124</v>
      </c>
      <c r="AL57" s="13"/>
      <c r="AM57" s="25"/>
      <c r="AN57" s="25"/>
      <c r="AQ57" s="27"/>
      <c r="AR57" s="13"/>
      <c r="AS57" s="13"/>
      <c r="AT57" s="5"/>
      <c r="AU57" s="5"/>
    </row>
    <row r="58" spans="1:47" ht="12.75">
      <c r="A58" s="1">
        <v>1357</v>
      </c>
      <c r="B58" s="18">
        <f>2.1997361479699*K58</f>
        <v>3.785745910656198</v>
      </c>
      <c r="C58" s="5">
        <f>(B58/7.91244)*100</f>
        <v>47.845492801919484</v>
      </c>
      <c r="D58" s="5">
        <v>83.81629811252338</v>
      </c>
      <c r="E58" s="13">
        <f>(C58/D58)*100</f>
        <v>57.08375802721197</v>
      </c>
      <c r="F58" s="13">
        <v>57.08375802721197</v>
      </c>
      <c r="G58" s="5"/>
      <c r="H58" s="5"/>
      <c r="I58" s="5"/>
      <c r="J58" s="5"/>
      <c r="K58" s="3">
        <v>1.721</v>
      </c>
      <c r="M58" s="3">
        <f>M53+0.6667*(M59-M53)</f>
        <v>2.96664625</v>
      </c>
      <c r="N58" s="5">
        <f>(M58/4.29616690666667)*100</f>
        <v>69.05332857055537</v>
      </c>
      <c r="O58" s="5">
        <f>(N58/D58)*100</f>
        <v>82.38651685362109</v>
      </c>
      <c r="P58" s="5">
        <v>82.38651685362109</v>
      </c>
      <c r="S58" s="5"/>
      <c r="T58" s="5"/>
      <c r="U58" s="5">
        <v>1.775</v>
      </c>
      <c r="V58" s="5"/>
      <c r="W58" s="5">
        <v>83.81629811252338</v>
      </c>
      <c r="X58" s="5">
        <f>(Y58/126.294866924271)*100</f>
        <v>83.81629811252338</v>
      </c>
      <c r="Y58" s="5">
        <v>105.85568216206167</v>
      </c>
      <c r="Z58" s="13">
        <f>(B58*240)/Y58</f>
        <v>8.583186088834438</v>
      </c>
      <c r="AA58" s="13">
        <f>(B58*240)/Y58</f>
        <v>8.583186088834438</v>
      </c>
      <c r="AB58" s="13"/>
      <c r="AC58" s="13"/>
      <c r="AD58" s="13"/>
      <c r="AE58" s="19"/>
      <c r="AF58" s="13"/>
      <c r="AG58" s="13"/>
      <c r="AH58" s="13"/>
      <c r="AI58" s="13">
        <v>6</v>
      </c>
      <c r="AJ58" s="13">
        <f>(B58*240)/AI58</f>
        <v>151.42983642624793</v>
      </c>
      <c r="AK58" s="13">
        <v>151.42983642624793</v>
      </c>
      <c r="AL58" s="13"/>
      <c r="AM58" s="25"/>
      <c r="AN58" s="25"/>
      <c r="AQ58" s="27"/>
      <c r="AR58" s="13"/>
      <c r="AS58" s="13"/>
      <c r="AT58" s="5"/>
      <c r="AU58" s="5"/>
    </row>
    <row r="59" spans="1:47" ht="12.75">
      <c r="A59" s="1">
        <v>1358</v>
      </c>
      <c r="B59" s="18">
        <f>2.1997361479699*K59</f>
        <v>4.216894195658298</v>
      </c>
      <c r="C59" s="5">
        <f>(B59/7.91244)*100</f>
        <v>53.294485590516935</v>
      </c>
      <c r="D59" s="5">
        <v>100.07320065936413</v>
      </c>
      <c r="E59" s="13">
        <f>(C59/D59)*100</f>
        <v>53.25550221175025</v>
      </c>
      <c r="F59" s="13">
        <v>53.25550221175025</v>
      </c>
      <c r="G59" s="5"/>
      <c r="H59" s="5"/>
      <c r="I59" s="5"/>
      <c r="J59" s="5"/>
      <c r="K59" s="3">
        <v>1.917</v>
      </c>
      <c r="M59" s="5">
        <v>2.7625</v>
      </c>
      <c r="N59" s="5">
        <f>(M59/4.29616690666667)*100</f>
        <v>64.30150550513368</v>
      </c>
      <c r="O59" s="5">
        <f>(N59/D59)*100</f>
        <v>64.25447080883067</v>
      </c>
      <c r="P59" s="5">
        <v>64.25447080883067</v>
      </c>
      <c r="S59" s="5"/>
      <c r="T59" s="5"/>
      <c r="U59" s="3">
        <f>(U58+U60)/2</f>
        <v>1.8020833333333333</v>
      </c>
      <c r="V59" s="3"/>
      <c r="W59" s="5">
        <v>100.07320065936413</v>
      </c>
      <c r="X59" s="5">
        <f>(Y59/126.294866924271)*100</f>
        <v>100.07320065936413</v>
      </c>
      <c r="Y59" s="5">
        <v>126.38731559960264</v>
      </c>
      <c r="Z59" s="13">
        <f>(B59*240)/Y59</f>
        <v>8.007564700275772</v>
      </c>
      <c r="AA59" s="13">
        <f>(B59*240)/Y59</f>
        <v>8.007564700275772</v>
      </c>
      <c r="AB59" s="13"/>
      <c r="AC59" s="13"/>
      <c r="AD59" s="13"/>
      <c r="AE59" s="19"/>
      <c r="AF59" s="13"/>
      <c r="AG59" s="13"/>
      <c r="AH59" s="13"/>
      <c r="AI59" s="13">
        <v>6</v>
      </c>
      <c r="AJ59" s="13">
        <f>(B59*240)/AI59</f>
        <v>168.67576782633193</v>
      </c>
      <c r="AK59" s="13">
        <v>168.67576782633193</v>
      </c>
      <c r="AL59" s="13"/>
      <c r="AM59" s="25"/>
      <c r="AN59" s="25"/>
      <c r="AQ59" s="27"/>
      <c r="AR59" s="13"/>
      <c r="AS59" s="13"/>
      <c r="AT59" s="5"/>
      <c r="AU59" s="5"/>
    </row>
    <row r="60" spans="1:47" ht="12.75">
      <c r="A60" s="1">
        <v>1359</v>
      </c>
      <c r="B60" s="18">
        <f>2.1997361479699*K60</f>
        <v>4.500660158746415</v>
      </c>
      <c r="C60" s="5">
        <f>(B60/7.91244)*100</f>
        <v>56.880812476889744</v>
      </c>
      <c r="D60" s="5">
        <v>85.06645036951042</v>
      </c>
      <c r="E60" s="13">
        <f>(C60/D60)*100</f>
        <v>66.86632888737181</v>
      </c>
      <c r="F60" s="13">
        <v>66.86632888737181</v>
      </c>
      <c r="G60" s="5"/>
      <c r="H60" s="5"/>
      <c r="I60" s="5"/>
      <c r="J60" s="5"/>
      <c r="K60" s="3">
        <v>2.046</v>
      </c>
      <c r="M60" s="5">
        <v>2.275</v>
      </c>
      <c r="N60" s="5">
        <f>(M60/4.29616690666667)*100</f>
        <v>52.95418100422773</v>
      </c>
      <c r="O60" s="5">
        <f>(N60/D60)*100</f>
        <v>62.250371061924085</v>
      </c>
      <c r="P60" s="5">
        <v>62.250371061924085</v>
      </c>
      <c r="S60" s="5"/>
      <c r="T60" s="5"/>
      <c r="U60" s="5">
        <v>1.8291666666666666</v>
      </c>
      <c r="V60" s="5"/>
      <c r="W60" s="5">
        <v>85.06645036951042</v>
      </c>
      <c r="X60" s="5">
        <f>(Y60/126.294866924271)*100</f>
        <v>85.06645036951042</v>
      </c>
      <c r="Y60" s="5">
        <v>107.43456029137424</v>
      </c>
      <c r="Z60" s="13">
        <f>(B60*240)/Y60</f>
        <v>10.05410582190342</v>
      </c>
      <c r="AA60" s="13">
        <f>(B60*240)/Y60</f>
        <v>10.05410582190342</v>
      </c>
      <c r="AB60" s="13"/>
      <c r="AC60" s="13"/>
      <c r="AD60" s="13"/>
      <c r="AE60" s="19"/>
      <c r="AF60" s="13"/>
      <c r="AG60" s="13"/>
      <c r="AH60" s="13"/>
      <c r="AI60" s="13">
        <v>6</v>
      </c>
      <c r="AJ60" s="13">
        <f>(B60*240)/AI60</f>
        <v>180.02640634985661</v>
      </c>
      <c r="AK60" s="13">
        <v>180.02640634985661</v>
      </c>
      <c r="AL60" s="13"/>
      <c r="AM60" s="25"/>
      <c r="AN60" s="25"/>
      <c r="AQ60" s="27"/>
      <c r="AR60" s="13"/>
      <c r="AS60" s="13"/>
      <c r="AT60" s="5"/>
      <c r="AU60" s="5"/>
    </row>
    <row r="61" spans="1:47" ht="12.75">
      <c r="A61" s="1">
        <v>1360</v>
      </c>
      <c r="B61" s="18">
        <f>2.1997361479699*K61</f>
        <v>4.967004222116034</v>
      </c>
      <c r="C61" s="5">
        <f>(B61/7.91244)*100</f>
        <v>62.7746210033319</v>
      </c>
      <c r="D61" s="5">
        <v>97.37659511283701</v>
      </c>
      <c r="E61" s="13">
        <f>(C61/D61)*100</f>
        <v>64.46582048857901</v>
      </c>
      <c r="F61" s="13">
        <v>64.46582048857901</v>
      </c>
      <c r="G61" s="5"/>
      <c r="H61" s="5"/>
      <c r="I61" s="5"/>
      <c r="J61" s="5"/>
      <c r="K61" s="3">
        <v>2.258</v>
      </c>
      <c r="M61" s="5">
        <v>3.5458333333333334</v>
      </c>
      <c r="N61" s="5">
        <f>(M61/4.29616690666667)*100</f>
        <v>82.53481325017911</v>
      </c>
      <c r="O61" s="5">
        <f>(N61/D61)*100</f>
        <v>84.75836842984734</v>
      </c>
      <c r="P61" s="5">
        <v>84.75836842984734</v>
      </c>
      <c r="S61" s="5"/>
      <c r="T61" s="5"/>
      <c r="U61" s="5">
        <v>2.154166666666667</v>
      </c>
      <c r="V61" s="5"/>
      <c r="W61" s="5">
        <v>97.37659511283701</v>
      </c>
      <c r="X61" s="5">
        <f>(Y61/126.294866924271)*100</f>
        <v>97.37659511283701</v>
      </c>
      <c r="Y61" s="5">
        <v>122.98164121314367</v>
      </c>
      <c r="Z61" s="13">
        <f>(B61*240)/Y61</f>
        <v>9.693162341538539</v>
      </c>
      <c r="AA61" s="13">
        <f>(B61*240)/Y61</f>
        <v>9.693162341538539</v>
      </c>
      <c r="AB61" s="13"/>
      <c r="AC61" s="13"/>
      <c r="AD61" s="13"/>
      <c r="AE61" s="19"/>
      <c r="AF61" s="13"/>
      <c r="AG61" s="13"/>
      <c r="AH61" s="13"/>
      <c r="AI61" s="13">
        <v>6</v>
      </c>
      <c r="AJ61" s="13">
        <f>(B61*240)/AI61</f>
        <v>198.68016888464138</v>
      </c>
      <c r="AK61" s="13">
        <v>198.68016888464138</v>
      </c>
      <c r="AL61" s="13"/>
      <c r="AM61" s="25"/>
      <c r="AN61" s="25"/>
      <c r="AQ61" s="27"/>
      <c r="AR61" s="13"/>
      <c r="AS61" s="13"/>
      <c r="AT61" s="5"/>
      <c r="AU61" s="5"/>
    </row>
    <row r="62" spans="1:47" ht="12.75">
      <c r="A62" s="1"/>
      <c r="B62" s="18"/>
      <c r="C62" s="5"/>
      <c r="D62" s="13"/>
      <c r="E62" s="13"/>
      <c r="F62" s="13"/>
      <c r="G62" s="5"/>
      <c r="H62" s="5"/>
      <c r="I62" s="5"/>
      <c r="J62" s="5"/>
      <c r="K62" s="3"/>
      <c r="M62" s="5"/>
      <c r="O62" s="5"/>
      <c r="P62" s="5"/>
      <c r="S62" s="5"/>
      <c r="T62" s="5"/>
      <c r="U62" s="5"/>
      <c r="V62" s="5"/>
      <c r="W62" s="13"/>
      <c r="X62" s="13"/>
      <c r="Y62" s="14"/>
      <c r="Z62" s="13"/>
      <c r="AA62" s="13"/>
      <c r="AB62" s="13"/>
      <c r="AC62" s="13"/>
      <c r="AD62" s="13"/>
      <c r="AE62" s="19"/>
      <c r="AF62" s="13"/>
      <c r="AG62" s="13"/>
      <c r="AH62" s="13"/>
      <c r="AI62" s="13"/>
      <c r="AJ62" s="13"/>
      <c r="AK62" s="13"/>
      <c r="AL62" s="13"/>
      <c r="AM62" s="25"/>
      <c r="AN62" s="25"/>
      <c r="AQ62" s="27"/>
      <c r="AR62" s="13"/>
      <c r="AS62" s="13"/>
      <c r="AT62" s="5"/>
      <c r="AU62" s="5"/>
    </row>
    <row r="63" spans="1:47" ht="12.75">
      <c r="A63" s="1" t="s">
        <v>11</v>
      </c>
      <c r="B63" s="16">
        <f>AVERAGE(B57:B62)</f>
        <v>4.3299606336639505</v>
      </c>
      <c r="C63" s="16">
        <f>AVERAGE(C57:C62)</f>
        <v>54.723456148343</v>
      </c>
      <c r="D63" s="16">
        <f>AVERAGE(D57:D62)</f>
        <v>87.5396222744308</v>
      </c>
      <c r="E63" s="16">
        <f>AVERAGE(E57:E62)</f>
        <v>63.13746250495096</v>
      </c>
      <c r="F63" s="5">
        <f>1/((1/F57+1/F58+1/F59+1/F60+1/F61)/5)</f>
        <v>62.28710534832383</v>
      </c>
      <c r="G63" s="5"/>
      <c r="H63" s="5"/>
      <c r="I63" s="5"/>
      <c r="J63" s="5"/>
      <c r="K63" s="16">
        <f>AVERAGE(K57:K62)</f>
        <v>1.9683999999999997</v>
      </c>
      <c r="M63" s="16">
        <f>AVERAGE(M57:M62)</f>
        <v>2.944162991666667</v>
      </c>
      <c r="N63" s="5">
        <f>(M63/4.29616690666667)*100</f>
        <v>68.52999558974298</v>
      </c>
      <c r="O63" s="5">
        <f>(N63/D63)*100</f>
        <v>78.28454568253228</v>
      </c>
      <c r="P63" s="5">
        <v>78.28454568253228</v>
      </c>
      <c r="S63" s="5"/>
      <c r="T63" s="5"/>
      <c r="U63" s="16">
        <f>AVERAGE(U57:U62)</f>
        <v>1.8204166666666666</v>
      </c>
      <c r="V63" s="5"/>
      <c r="W63" s="16">
        <f>AVERAGE(W57:W62)</f>
        <v>87.5396222744308</v>
      </c>
      <c r="X63" s="16">
        <f>AVERAGE(X57:X62)</f>
        <v>87.5396222744308</v>
      </c>
      <c r="Y63" s="16">
        <f>AVERAGE(Y57:Y62)</f>
        <v>110.55804945750188</v>
      </c>
      <c r="Z63" s="16">
        <f>AVERAGE(Z57:Z62)</f>
        <v>9.493428754260819</v>
      </c>
      <c r="AA63" s="5">
        <f>1/((1/AA57+1/AA58+1/AA59+1/AA60+1/AA61)/5)</f>
        <v>9.365567976177088</v>
      </c>
      <c r="AB63" s="13"/>
      <c r="AC63" s="13"/>
      <c r="AD63" s="13"/>
      <c r="AE63" s="19"/>
      <c r="AF63" s="13"/>
      <c r="AG63" s="13"/>
      <c r="AH63" s="13"/>
      <c r="AI63" s="29">
        <f>AVERAGE(AI57:AI62)</f>
        <v>6</v>
      </c>
      <c r="AJ63" s="29">
        <f>AVERAGE(AJ57:AJ62)</f>
        <v>173.19842534655805</v>
      </c>
      <c r="AK63" s="5">
        <f>1/((1/AK57+1/AK58+1/AK59+1/AK60+1/AK61)/5)</f>
        <v>171.81075785605262</v>
      </c>
      <c r="AL63" s="13"/>
      <c r="AM63" s="25"/>
      <c r="AN63" s="25"/>
      <c r="AQ63" s="27"/>
      <c r="AR63" s="13"/>
      <c r="AS63" s="13"/>
      <c r="AT63" s="5"/>
      <c r="AU63" s="5"/>
    </row>
    <row r="64" spans="1:47" ht="12.75">
      <c r="A64" s="1"/>
      <c r="B64" s="18"/>
      <c r="C64" s="5"/>
      <c r="D64" s="13"/>
      <c r="E64" s="13"/>
      <c r="F64" s="13"/>
      <c r="G64" s="5"/>
      <c r="H64" s="5"/>
      <c r="I64" s="5"/>
      <c r="J64" s="5"/>
      <c r="K64" s="3"/>
      <c r="M64" s="5"/>
      <c r="O64" s="5"/>
      <c r="P64" s="5"/>
      <c r="S64" s="5"/>
      <c r="T64" s="5"/>
      <c r="U64" s="5"/>
      <c r="V64" s="5"/>
      <c r="W64" s="13"/>
      <c r="X64" s="13"/>
      <c r="Y64" s="14"/>
      <c r="Z64" s="13"/>
      <c r="AA64" s="13"/>
      <c r="AB64" s="13"/>
      <c r="AC64" s="13"/>
      <c r="AD64" s="13"/>
      <c r="AE64" s="19"/>
      <c r="AF64" s="13"/>
      <c r="AG64" s="13"/>
      <c r="AH64" s="13"/>
      <c r="AI64" s="13"/>
      <c r="AJ64" s="13"/>
      <c r="AK64" s="13"/>
      <c r="AL64" s="13"/>
      <c r="AM64" s="25"/>
      <c r="AN64" s="25"/>
      <c r="AQ64" s="27"/>
      <c r="AR64" s="13"/>
      <c r="AS64" s="13"/>
      <c r="AT64" s="5"/>
      <c r="AU64" s="5"/>
    </row>
    <row r="65" spans="1:47" ht="12.75">
      <c r="A65" s="1">
        <v>1361</v>
      </c>
      <c r="B65" s="16">
        <v>4.958</v>
      </c>
      <c r="C65" s="5">
        <f>(B65/7.91244)*100</f>
        <v>62.66082270450076</v>
      </c>
      <c r="D65" s="5">
        <v>113.77400384082958</v>
      </c>
      <c r="E65" s="13">
        <f>(C65/D65)*100</f>
        <v>55.074815501934495</v>
      </c>
      <c r="F65" s="13">
        <v>55.074815501934495</v>
      </c>
      <c r="G65" s="3"/>
      <c r="H65" s="3"/>
      <c r="I65" s="3"/>
      <c r="J65" s="3"/>
      <c r="K65" s="3">
        <v>2.583</v>
      </c>
      <c r="M65" s="5">
        <v>2.879166666666667</v>
      </c>
      <c r="N65" s="5">
        <f>(M65/4.29616690666667)*100</f>
        <v>67.01710453099152</v>
      </c>
      <c r="O65" s="5">
        <f>(N65/D65)*100</f>
        <v>58.90370582786978</v>
      </c>
      <c r="P65" s="5">
        <v>58.90370582786978</v>
      </c>
      <c r="S65" s="5"/>
      <c r="T65" s="5"/>
      <c r="U65" s="5">
        <v>2.8</v>
      </c>
      <c r="V65" s="5"/>
      <c r="W65" s="5">
        <v>113.77400384082958</v>
      </c>
      <c r="X65" s="5">
        <f>(Y65/126.294866924271)*100</f>
        <v>113.77400384082958</v>
      </c>
      <c r="Y65" s="5">
        <v>143.69072674519072</v>
      </c>
      <c r="Z65" s="13">
        <f>(B65*240)/Y65</f>
        <v>8.281118948685576</v>
      </c>
      <c r="AA65" s="13">
        <f>(B65*240)/Y65</f>
        <v>8.281118948685576</v>
      </c>
      <c r="AB65" s="13"/>
      <c r="AC65" s="13"/>
      <c r="AD65" s="13"/>
      <c r="AE65" s="19"/>
      <c r="AF65" s="13"/>
      <c r="AG65" s="13"/>
      <c r="AH65" s="13"/>
      <c r="AI65" s="13">
        <v>6</v>
      </c>
      <c r="AJ65" s="13">
        <f>(B65*240)/AI65</f>
        <v>198.32000000000002</v>
      </c>
      <c r="AK65" s="13">
        <v>198.32000000000002</v>
      </c>
      <c r="AL65" s="13"/>
      <c r="AM65" s="25"/>
      <c r="AN65" s="25"/>
      <c r="AQ65" s="27"/>
      <c r="AR65" s="13"/>
      <c r="AS65" s="13"/>
      <c r="AT65" s="5"/>
      <c r="AU65" s="5"/>
    </row>
    <row r="66" spans="1:47" ht="12.75">
      <c r="A66" s="1">
        <v>1362</v>
      </c>
      <c r="B66" s="16">
        <v>5.2</v>
      </c>
      <c r="C66" s="5">
        <f>(B66/7.91244)*100</f>
        <v>65.71929771347398</v>
      </c>
      <c r="D66" s="5">
        <v>70.03286178432607</v>
      </c>
      <c r="E66" s="13">
        <f>(C66/D66)*100</f>
        <v>93.84065714159135</v>
      </c>
      <c r="F66" s="13">
        <v>93.84065714159135</v>
      </c>
      <c r="G66" s="3"/>
      <c r="H66" s="3"/>
      <c r="I66" s="3"/>
      <c r="J66" s="3"/>
      <c r="K66" s="3">
        <v>2.483</v>
      </c>
      <c r="M66" s="5">
        <v>3.2416666666666667</v>
      </c>
      <c r="N66" s="5">
        <f>(M66/4.29616690666667)*100</f>
        <v>75.45485864704978</v>
      </c>
      <c r="O66" s="5">
        <f>(N66/D66)*100</f>
        <v>107.74207525521567</v>
      </c>
      <c r="P66" s="5">
        <v>107.74207525521567</v>
      </c>
      <c r="S66" s="5"/>
      <c r="T66" s="5"/>
      <c r="U66" s="5">
        <v>2.4833333333333334</v>
      </c>
      <c r="V66" s="5"/>
      <c r="W66" s="5">
        <v>70.03286178432607</v>
      </c>
      <c r="X66" s="5">
        <f>(Y66/126.294866924271)*100</f>
        <v>70.03286178432607</v>
      </c>
      <c r="Y66" s="5">
        <v>88.44790959377326</v>
      </c>
      <c r="Z66" s="13">
        <f>(B66*240)/Y66</f>
        <v>14.109999950613409</v>
      </c>
      <c r="AA66" s="13">
        <f>(B66*240)/Y66</f>
        <v>14.109999950613409</v>
      </c>
      <c r="AB66" s="13"/>
      <c r="AC66" s="13"/>
      <c r="AD66" s="13"/>
      <c r="AE66" s="19"/>
      <c r="AF66" s="13"/>
      <c r="AG66" s="13"/>
      <c r="AH66" s="13"/>
      <c r="AI66" s="13">
        <v>6.75</v>
      </c>
      <c r="AJ66" s="13">
        <f>(B66*240)/AI66</f>
        <v>184.88888888888889</v>
      </c>
      <c r="AK66" s="13">
        <v>184.88888888888889</v>
      </c>
      <c r="AL66" s="13"/>
      <c r="AM66" s="25"/>
      <c r="AN66" s="25"/>
      <c r="AQ66" s="27"/>
      <c r="AR66" s="13"/>
      <c r="AS66" s="13"/>
      <c r="AT66" s="5"/>
      <c r="AU66" s="5"/>
    </row>
    <row r="67" spans="1:47" ht="12.75">
      <c r="A67" s="1">
        <v>1363</v>
      </c>
      <c r="B67" s="16">
        <v>4.375</v>
      </c>
      <c r="C67" s="5">
        <f>(B67/7.91244)*100</f>
        <v>55.292678364701665</v>
      </c>
      <c r="D67" s="5">
        <v>77.38911320422342</v>
      </c>
      <c r="E67" s="13">
        <f>(C67/D67)*100</f>
        <v>71.44761850260372</v>
      </c>
      <c r="F67" s="13">
        <v>71.44761850260372</v>
      </c>
      <c r="G67" s="3"/>
      <c r="H67" s="3"/>
      <c r="I67" s="3"/>
      <c r="J67" s="3"/>
      <c r="K67" s="3">
        <v>2.483</v>
      </c>
      <c r="M67" s="5">
        <f>M66+0.2*(M74-M66)</f>
        <v>3.475</v>
      </c>
      <c r="N67" s="5">
        <f>(M67/4.29616690666667)*100</f>
        <v>80.88605669876544</v>
      </c>
      <c r="O67" s="5">
        <f>(N67/D67)*100</f>
        <v>104.51865042737198</v>
      </c>
      <c r="P67" s="5">
        <v>104.51865042737198</v>
      </c>
      <c r="S67" s="5"/>
      <c r="T67" s="5"/>
      <c r="U67" s="5">
        <v>2.4833333333333334</v>
      </c>
      <c r="V67" s="5"/>
      <c r="W67" s="5">
        <v>77.38911320422342</v>
      </c>
      <c r="X67" s="5">
        <f>(Y67/126.294866924271)*100</f>
        <v>77.38911320422342</v>
      </c>
      <c r="Y67" s="5">
        <v>97.73847753514741</v>
      </c>
      <c r="Z67" s="13">
        <f>(B67*240)/Y67</f>
        <v>10.742954325459111</v>
      </c>
      <c r="AA67" s="13">
        <f>(B67*240)/Y67</f>
        <v>10.742954325459111</v>
      </c>
      <c r="AB67" s="13"/>
      <c r="AC67" s="13"/>
      <c r="AD67" s="13"/>
      <c r="AE67" s="19"/>
      <c r="AF67" s="13"/>
      <c r="AG67" s="13"/>
      <c r="AH67" s="13"/>
      <c r="AI67" s="13">
        <v>7</v>
      </c>
      <c r="AJ67" s="13">
        <f>(B67*240)/AI67</f>
        <v>150</v>
      </c>
      <c r="AK67" s="13">
        <v>150</v>
      </c>
      <c r="AL67" s="13"/>
      <c r="AM67" s="25"/>
      <c r="AN67" s="25"/>
      <c r="AQ67" s="27"/>
      <c r="AR67" s="13"/>
      <c r="AS67" s="13"/>
      <c r="AT67" s="5"/>
      <c r="AU67" s="5"/>
    </row>
    <row r="68" spans="1:47" ht="12.75">
      <c r="A68" s="1">
        <v>1364</v>
      </c>
      <c r="B68" s="16">
        <f>B67+0.33333*(B73-B67)</f>
        <v>4.70966332</v>
      </c>
      <c r="C68" s="5">
        <f>(B68/7.91244)*100</f>
        <v>59.522262664866965</v>
      </c>
      <c r="D68" s="5">
        <v>107.23621901963294</v>
      </c>
      <c r="E68" s="13">
        <f>(C68/D68)*100</f>
        <v>55.50574536199338</v>
      </c>
      <c r="F68" s="13">
        <v>55.50574536199338</v>
      </c>
      <c r="G68" s="3"/>
      <c r="H68" s="3"/>
      <c r="I68" s="3"/>
      <c r="J68" s="3"/>
      <c r="K68" s="3">
        <f>K67+0.33333*(K73-K67)</f>
        <v>2.5149996800000003</v>
      </c>
      <c r="M68" s="5">
        <f>M66+0.4*(M74-M66)</f>
        <v>3.708333333333334</v>
      </c>
      <c r="N68" s="5">
        <f>(M68/4.29616690666667)*100</f>
        <v>86.31725475048113</v>
      </c>
      <c r="O68" s="5">
        <f>(N68/D68)*100</f>
        <v>80.49263163099592</v>
      </c>
      <c r="P68" s="5">
        <v>80.49263163099592</v>
      </c>
      <c r="S68" s="5"/>
      <c r="T68" s="5"/>
      <c r="U68" s="3">
        <f>U67+0.33333*(U73-U67)</f>
        <v>2.6944423333333334</v>
      </c>
      <c r="V68" s="3"/>
      <c r="W68" s="5">
        <v>107.23621901963294</v>
      </c>
      <c r="X68" s="5">
        <f>(Y68/126.294866924271)*100</f>
        <v>107.23621901963294</v>
      </c>
      <c r="Y68" s="5">
        <v>135.4338401054652</v>
      </c>
      <c r="Z68" s="13">
        <f>(B68*240)/Y68</f>
        <v>8.345914107728145</v>
      </c>
      <c r="AA68" s="13">
        <f>(B68*240)/Y68</f>
        <v>8.345914107728145</v>
      </c>
      <c r="AB68" s="13"/>
      <c r="AC68" s="13"/>
      <c r="AD68" s="13"/>
      <c r="AE68" s="19"/>
      <c r="AF68" s="13"/>
      <c r="AG68" s="13"/>
      <c r="AH68" s="13"/>
      <c r="AI68" s="13">
        <v>7</v>
      </c>
      <c r="AJ68" s="13">
        <f>(B68*240)/AI68</f>
        <v>161.47417097142855</v>
      </c>
      <c r="AK68" s="13">
        <v>161.47417097142855</v>
      </c>
      <c r="AL68" s="13"/>
      <c r="AM68" s="25"/>
      <c r="AN68" s="25"/>
      <c r="AQ68" s="27"/>
      <c r="AR68" s="13"/>
      <c r="AS68" s="13"/>
      <c r="AT68" s="5"/>
      <c r="AU68" s="5"/>
    </row>
    <row r="69" spans="1:47" ht="12.75">
      <c r="A69" s="1">
        <v>1365</v>
      </c>
      <c r="B69" s="16">
        <f>B67+0.6667*(B73-B67)</f>
        <v>5.0443668</v>
      </c>
      <c r="C69" s="5">
        <f>(B69/7.91244)*100</f>
        <v>63.75235452022384</v>
      </c>
      <c r="D69" s="5">
        <v>103.69514962710034</v>
      </c>
      <c r="E69" s="13">
        <f>(C69/D69)*100</f>
        <v>61.48055598500473</v>
      </c>
      <c r="F69" s="13">
        <v>61.48055598500473</v>
      </c>
      <c r="G69" s="3"/>
      <c r="H69" s="3"/>
      <c r="I69" s="3"/>
      <c r="J69" s="3"/>
      <c r="K69" s="3">
        <f>K67+0.6667*(K73-K67)</f>
        <v>2.5470032000000002</v>
      </c>
      <c r="M69" s="5">
        <f>M66+0.6*(M74-M66)</f>
        <v>3.9416666666666673</v>
      </c>
      <c r="N69" s="5">
        <f>(M69/4.29616690666667)*100</f>
        <v>91.74845280219678</v>
      </c>
      <c r="O69" s="5">
        <f>(N69/D69)*100</f>
        <v>88.47902060234712</v>
      </c>
      <c r="P69" s="5">
        <v>88.47902060234712</v>
      </c>
      <c r="S69" s="5"/>
      <c r="T69" s="5"/>
      <c r="U69" s="3">
        <f>U67+0.6667*(U73-U67)</f>
        <v>2.9055766666666667</v>
      </c>
      <c r="V69" s="3"/>
      <c r="W69" s="5">
        <v>103.69514962710034</v>
      </c>
      <c r="X69" s="5">
        <f>(Y69/126.294866924271)*100</f>
        <v>103.69514962710034</v>
      </c>
      <c r="Y69" s="5">
        <v>130.96165122847006</v>
      </c>
      <c r="Z69" s="13">
        <f>(B69*240)/Y69</f>
        <v>9.244294193328056</v>
      </c>
      <c r="AA69" s="13">
        <f>(B69*240)/Y69</f>
        <v>9.244294193328056</v>
      </c>
      <c r="AB69" s="13"/>
      <c r="AC69" s="13"/>
      <c r="AD69" s="13"/>
      <c r="AE69" s="19"/>
      <c r="AF69" s="13"/>
      <c r="AG69" s="13"/>
      <c r="AH69" s="13"/>
      <c r="AI69" s="13">
        <v>7.5</v>
      </c>
      <c r="AJ69" s="13">
        <f>(B69*240)/AI69</f>
        <v>161.4197376</v>
      </c>
      <c r="AK69" s="13">
        <v>161.4197376</v>
      </c>
      <c r="AL69" s="13"/>
      <c r="AM69" s="25"/>
      <c r="AN69" s="25"/>
      <c r="AQ69" s="27"/>
      <c r="AR69" s="13"/>
      <c r="AS69" s="13"/>
      <c r="AT69" s="5"/>
      <c r="AU69" s="5"/>
    </row>
    <row r="70" spans="1:47" ht="12.75">
      <c r="A70" s="1"/>
      <c r="B70" s="16"/>
      <c r="C70" s="5"/>
      <c r="D70" s="13"/>
      <c r="E70" s="13"/>
      <c r="F70" s="13"/>
      <c r="G70" s="3"/>
      <c r="H70" s="3"/>
      <c r="I70" s="3"/>
      <c r="J70" s="3"/>
      <c r="K70" s="3"/>
      <c r="M70" s="5"/>
      <c r="O70" s="5"/>
      <c r="P70" s="5"/>
      <c r="S70" s="5"/>
      <c r="T70" s="5"/>
      <c r="U70" s="3"/>
      <c r="V70" s="3"/>
      <c r="W70" s="13"/>
      <c r="X70" s="13"/>
      <c r="Y70" s="14"/>
      <c r="Z70" s="13"/>
      <c r="AA70" s="13"/>
      <c r="AB70" s="13"/>
      <c r="AC70" s="13"/>
      <c r="AD70" s="13"/>
      <c r="AE70" s="19"/>
      <c r="AF70" s="13"/>
      <c r="AG70" s="13"/>
      <c r="AH70" s="13"/>
      <c r="AI70" s="13"/>
      <c r="AJ70" s="13"/>
      <c r="AK70" s="13"/>
      <c r="AL70" s="13"/>
      <c r="AM70" s="25"/>
      <c r="AN70" s="25"/>
      <c r="AQ70" s="27"/>
      <c r="AR70" s="13"/>
      <c r="AS70" s="13"/>
      <c r="AT70" s="5"/>
      <c r="AU70" s="5"/>
    </row>
    <row r="71" spans="1:47" ht="12.75">
      <c r="A71" s="1" t="s">
        <v>23</v>
      </c>
      <c r="B71" s="16">
        <f>AVERAGE(B65:B70)</f>
        <v>4.857406024</v>
      </c>
      <c r="C71" s="16">
        <f>AVERAGE(C65:C70)</f>
        <v>61.38948319355344</v>
      </c>
      <c r="D71" s="16">
        <f>AVERAGE(D65:D70)</f>
        <v>94.42546949522246</v>
      </c>
      <c r="E71" s="16">
        <f>AVERAGE(E65:E70)</f>
        <v>67.46987849862555</v>
      </c>
      <c r="F71" s="5">
        <f>1/((1/F65+1/F66+1/F67+1/F68+1/F69)/5)</f>
        <v>64.8582398564305</v>
      </c>
      <c r="G71" s="3"/>
      <c r="H71" s="3"/>
      <c r="I71" s="3"/>
      <c r="J71" s="3"/>
      <c r="K71" s="16">
        <f>AVERAGE(K65:K70)</f>
        <v>2.5222005760000004</v>
      </c>
      <c r="M71" s="16">
        <f>AVERAGE(M65:M70)</f>
        <v>3.4491666666666667</v>
      </c>
      <c r="N71" s="5">
        <f>(M71/4.29616690666667)*100</f>
        <v>80.28474548589692</v>
      </c>
      <c r="O71" s="5">
        <f>(N71/D71)*100</f>
        <v>85.02445994187934</v>
      </c>
      <c r="P71" s="5">
        <v>85.02445994187934</v>
      </c>
      <c r="S71" s="5"/>
      <c r="T71" s="5"/>
      <c r="U71" s="16">
        <f>AVERAGE(U65:U70)</f>
        <v>2.6733371333333333</v>
      </c>
      <c r="V71" s="3"/>
      <c r="W71" s="16">
        <f>AVERAGE(W65:W70)</f>
        <v>94.42546949522246</v>
      </c>
      <c r="X71" s="16">
        <f>AVERAGE(X65:X70)</f>
        <v>94.42546949522246</v>
      </c>
      <c r="Y71" s="16">
        <f>AVERAGE(Y65:Y70)</f>
        <v>119.25452104160934</v>
      </c>
      <c r="Z71" s="16">
        <f>AVERAGE(Z65:Z70)</f>
        <v>10.144856305162861</v>
      </c>
      <c r="AA71" s="5">
        <f>1/((1/AA65+1/AA66+1/AA67+1/AA68+1/AA69)/5)</f>
        <v>9.752167014242927</v>
      </c>
      <c r="AB71" s="13"/>
      <c r="AC71" s="13"/>
      <c r="AD71" s="13"/>
      <c r="AE71" s="19"/>
      <c r="AF71" s="13"/>
      <c r="AG71" s="13"/>
      <c r="AH71" s="13"/>
      <c r="AI71" s="29">
        <f>AVERAGE(AI65:AI70)</f>
        <v>6.85</v>
      </c>
      <c r="AJ71" s="29">
        <f>AVERAGE(AJ65:AJ70)</f>
        <v>171.22055949206347</v>
      </c>
      <c r="AK71" s="5">
        <f>1/((1/AK65+1/AK66+1/AK67+1/AK68+1/AK69)/5)</f>
        <v>169.45908985844858</v>
      </c>
      <c r="AL71" s="13"/>
      <c r="AM71" s="25"/>
      <c r="AN71" s="25"/>
      <c r="AQ71" s="27"/>
      <c r="AR71" s="13"/>
      <c r="AS71" s="13"/>
      <c r="AT71" s="5"/>
      <c r="AU71" s="5"/>
    </row>
    <row r="72" spans="1:47" ht="12.75">
      <c r="A72" s="1"/>
      <c r="B72" s="16"/>
      <c r="C72" s="5"/>
      <c r="D72" s="13"/>
      <c r="E72" s="13"/>
      <c r="F72" s="13"/>
      <c r="G72" s="3"/>
      <c r="H72" s="3"/>
      <c r="I72" s="3"/>
      <c r="J72" s="3"/>
      <c r="K72" s="3"/>
      <c r="M72" s="5"/>
      <c r="O72" s="5"/>
      <c r="P72" s="5"/>
      <c r="S72" s="5"/>
      <c r="T72" s="5"/>
      <c r="U72" s="3"/>
      <c r="V72" s="3"/>
      <c r="W72" s="13"/>
      <c r="X72" s="13"/>
      <c r="Y72" s="14"/>
      <c r="Z72" s="13"/>
      <c r="AA72" s="13"/>
      <c r="AB72" s="13"/>
      <c r="AC72" s="13"/>
      <c r="AD72" s="13"/>
      <c r="AE72" s="19"/>
      <c r="AF72" s="13"/>
      <c r="AG72" s="13"/>
      <c r="AH72" s="13"/>
      <c r="AI72" s="13"/>
      <c r="AJ72" s="13"/>
      <c r="AK72" s="13"/>
      <c r="AL72" s="13"/>
      <c r="AM72" s="25"/>
      <c r="AN72" s="25"/>
      <c r="AQ72" s="27"/>
      <c r="AR72" s="13"/>
      <c r="AS72" s="13"/>
      <c r="AT72" s="5"/>
      <c r="AU72" s="5"/>
    </row>
    <row r="73" spans="1:47" ht="12.75">
      <c r="A73" s="1">
        <v>1366</v>
      </c>
      <c r="B73" s="16">
        <v>5.379</v>
      </c>
      <c r="C73" s="5">
        <f>(B73/7.91244)*100</f>
        <v>67.98155815399546</v>
      </c>
      <c r="D73" s="5">
        <v>97.8685850176361</v>
      </c>
      <c r="E73" s="13">
        <f>(C73/D73)*100</f>
        <v>69.4620834067899</v>
      </c>
      <c r="F73" s="13">
        <v>69.4620834067899</v>
      </c>
      <c r="G73" s="3"/>
      <c r="H73" s="3"/>
      <c r="I73" s="3"/>
      <c r="J73" s="3"/>
      <c r="K73" s="3">
        <v>2.579</v>
      </c>
      <c r="M73" s="5">
        <f>M66+0.8*(M74-M66)</f>
        <v>4.175000000000001</v>
      </c>
      <c r="N73" s="5">
        <f>(M73/4.29616690666667)*100</f>
        <v>97.17965085391245</v>
      </c>
      <c r="O73" s="5">
        <f>(N73/D73)*100</f>
        <v>99.29606199619674</v>
      </c>
      <c r="P73" s="5">
        <v>99.29606199619674</v>
      </c>
      <c r="S73" s="5"/>
      <c r="T73" s="5"/>
      <c r="U73" s="5">
        <v>3.1166666666666667</v>
      </c>
      <c r="V73" s="5"/>
      <c r="W73" s="5">
        <v>97.8685850176361</v>
      </c>
      <c r="X73" s="5">
        <f>(Y73/126.294866924271)*100</f>
        <v>97.8685850176361</v>
      </c>
      <c r="Y73" s="5">
        <v>123.60299920869053</v>
      </c>
      <c r="Z73" s="13">
        <f>(B73*240)/Y73</f>
        <v>10.44440675602338</v>
      </c>
      <c r="AA73" s="13">
        <f>(B73*240)/Y73</f>
        <v>10.44440675602338</v>
      </c>
      <c r="AB73" s="13"/>
      <c r="AC73" s="13"/>
      <c r="AD73" s="13"/>
      <c r="AE73" s="19"/>
      <c r="AF73" s="13"/>
      <c r="AG73" s="13"/>
      <c r="AH73" s="13"/>
      <c r="AI73" s="13">
        <v>8</v>
      </c>
      <c r="AJ73" s="13">
        <f>(B73*240)/AI73</f>
        <v>161.36999999999998</v>
      </c>
      <c r="AK73" s="13">
        <v>161.36999999999998</v>
      </c>
      <c r="AL73" s="13"/>
      <c r="AM73" s="25"/>
      <c r="AN73" s="25"/>
      <c r="AQ73" s="27"/>
      <c r="AR73" s="13"/>
      <c r="AS73" s="13"/>
      <c r="AT73" s="5"/>
      <c r="AU73" s="5"/>
    </row>
    <row r="74" spans="1:47" ht="12.75">
      <c r="A74" s="1">
        <v>1367</v>
      </c>
      <c r="B74" s="16">
        <v>5.163</v>
      </c>
      <c r="C74" s="5">
        <f>(B74/7.91244)*100</f>
        <v>65.25167963358965</v>
      </c>
      <c r="D74" s="5">
        <v>107.15477606792699</v>
      </c>
      <c r="E74" s="13">
        <f>(C74/D74)*100</f>
        <v>60.8947935201933</v>
      </c>
      <c r="F74" s="13">
        <v>60.8947935201933</v>
      </c>
      <c r="G74" s="3"/>
      <c r="H74" s="3"/>
      <c r="I74" s="3"/>
      <c r="J74" s="3"/>
      <c r="K74" s="3">
        <v>2.796</v>
      </c>
      <c r="M74" s="5">
        <v>4.408333333333334</v>
      </c>
      <c r="N74" s="5">
        <f>(M74/4.29616690666667)*100</f>
        <v>102.6108489056281</v>
      </c>
      <c r="O74" s="5">
        <f>(N74/D74)*100</f>
        <v>95.75947304540264</v>
      </c>
      <c r="P74" s="5">
        <v>95.75947304540264</v>
      </c>
      <c r="S74" s="5"/>
      <c r="T74" s="5"/>
      <c r="U74" s="5">
        <v>2.904166666666667</v>
      </c>
      <c r="V74" s="5"/>
      <c r="W74" s="5">
        <v>107.15477606792699</v>
      </c>
      <c r="X74" s="5">
        <f>(Y74/126.294866924271)*100</f>
        <v>107.15477606792699</v>
      </c>
      <c r="Y74" s="5">
        <v>135.330981837989</v>
      </c>
      <c r="Z74" s="13">
        <f>(B74*240)/Y74</f>
        <v>9.156218207914934</v>
      </c>
      <c r="AA74" s="13">
        <f>(B74*240)/Y74</f>
        <v>9.156218207914934</v>
      </c>
      <c r="AB74" s="13"/>
      <c r="AC74" s="13"/>
      <c r="AD74" s="13"/>
      <c r="AE74" s="19"/>
      <c r="AF74" s="13"/>
      <c r="AG74" s="13"/>
      <c r="AH74" s="13"/>
      <c r="AI74" s="13">
        <v>8</v>
      </c>
      <c r="AJ74" s="13">
        <f>(B74*240)/AI74</f>
        <v>154.89000000000001</v>
      </c>
      <c r="AK74" s="13">
        <v>154.89000000000001</v>
      </c>
      <c r="AL74" s="13"/>
      <c r="AM74" s="25"/>
      <c r="AN74" s="25"/>
      <c r="AQ74" s="27"/>
      <c r="AR74" s="13"/>
      <c r="AS74" s="13"/>
      <c r="AT74" s="5"/>
      <c r="AU74" s="5"/>
    </row>
    <row r="75" spans="1:47" ht="12.75">
      <c r="A75" s="1">
        <v>1368</v>
      </c>
      <c r="B75" s="16">
        <v>4.838</v>
      </c>
      <c r="C75" s="5">
        <f>(B75/7.91244)*100</f>
        <v>61.14422352649751</v>
      </c>
      <c r="D75" s="5">
        <v>112.02188703363822</v>
      </c>
      <c r="E75" s="13">
        <f>(C75/D75)*100</f>
        <v>54.5823902324882</v>
      </c>
      <c r="F75" s="13">
        <v>54.5823902324882</v>
      </c>
      <c r="G75" s="3"/>
      <c r="H75" s="3"/>
      <c r="I75" s="3"/>
      <c r="J75" s="3"/>
      <c r="K75" s="3">
        <v>2.904</v>
      </c>
      <c r="M75" s="5">
        <v>3.7625</v>
      </c>
      <c r="N75" s="5">
        <f>(M75/4.29616690666667)*100</f>
        <v>87.5780685839151</v>
      </c>
      <c r="O75" s="5">
        <f>(N75/D75)*100</f>
        <v>78.17942627373964</v>
      </c>
      <c r="P75" s="5">
        <v>78.17942627373964</v>
      </c>
      <c r="S75" s="5"/>
      <c r="T75" s="5"/>
      <c r="U75" s="5">
        <v>3.0083333333333333</v>
      </c>
      <c r="V75" s="5"/>
      <c r="W75" s="5">
        <v>112.02188703363822</v>
      </c>
      <c r="X75" s="5">
        <f>(Y75/126.294866924271)*100</f>
        <v>112.02188703363822</v>
      </c>
      <c r="Y75" s="5">
        <v>141.4778931551906</v>
      </c>
      <c r="Z75" s="13">
        <f>(B75*240)/Y75</f>
        <v>8.207077262073296</v>
      </c>
      <c r="AA75" s="13">
        <f>(B75*240)/Y75</f>
        <v>8.207077262073296</v>
      </c>
      <c r="AB75" s="13"/>
      <c r="AC75" s="13"/>
      <c r="AD75" s="13"/>
      <c r="AE75" s="19"/>
      <c r="AF75" s="13"/>
      <c r="AG75" s="13"/>
      <c r="AH75" s="13"/>
      <c r="AI75" s="13">
        <v>8</v>
      </c>
      <c r="AJ75" s="13">
        <f>(B75*240)/AI75</f>
        <v>145.14000000000001</v>
      </c>
      <c r="AK75" s="13">
        <v>145.14000000000001</v>
      </c>
      <c r="AL75" s="13"/>
      <c r="AM75" s="25"/>
      <c r="AN75" s="25"/>
      <c r="AQ75" s="27"/>
      <c r="AR75" s="13"/>
      <c r="AS75" s="13"/>
      <c r="AT75" s="5"/>
      <c r="AU75" s="5"/>
    </row>
    <row r="76" spans="1:47" ht="12.75">
      <c r="A76" s="1">
        <v>1369</v>
      </c>
      <c r="B76" s="16">
        <v>5.592</v>
      </c>
      <c r="C76" s="5">
        <f>(B76/7.91244)*100</f>
        <v>70.67352169495123</v>
      </c>
      <c r="D76" s="5">
        <v>92.40984755690472</v>
      </c>
      <c r="E76" s="13">
        <f>(C76/D76)*100</f>
        <v>76.4783446390077</v>
      </c>
      <c r="F76" s="13">
        <v>76.4783446390077</v>
      </c>
      <c r="G76" s="3"/>
      <c r="H76" s="3"/>
      <c r="I76" s="3"/>
      <c r="J76" s="3"/>
      <c r="K76" s="3">
        <v>3.225</v>
      </c>
      <c r="M76" s="5">
        <v>4.8374999999999995</v>
      </c>
      <c r="N76" s="5">
        <f>(M76/4.29616690666667)*100</f>
        <v>112.60037389360511</v>
      </c>
      <c r="O76" s="5">
        <f>(N76/D76)*100</f>
        <v>121.84889042725379</v>
      </c>
      <c r="P76" s="5">
        <v>121.84889042725379</v>
      </c>
      <c r="S76" s="5"/>
      <c r="T76" s="5"/>
      <c r="U76" s="5">
        <v>3.333333333333333</v>
      </c>
      <c r="V76" s="5"/>
      <c r="W76" s="5">
        <v>92.40984755690472</v>
      </c>
      <c r="X76" s="5">
        <f>(Y76/126.294866924271)*100</f>
        <v>92.40984755690472</v>
      </c>
      <c r="Y76" s="5">
        <v>116.70889399691453</v>
      </c>
      <c r="Z76" s="13">
        <f>(B76*240)/Y76</f>
        <v>11.49938067304006</v>
      </c>
      <c r="AA76" s="13">
        <f>(B76*240)/Y76</f>
        <v>11.49938067304006</v>
      </c>
      <c r="AB76" s="13"/>
      <c r="AC76" s="13"/>
      <c r="AD76" s="13"/>
      <c r="AE76" s="19"/>
      <c r="AF76" s="13"/>
      <c r="AG76" s="13"/>
      <c r="AH76" s="13"/>
      <c r="AI76" s="13">
        <v>8</v>
      </c>
      <c r="AJ76" s="13">
        <f>(B76*240)/AI76</f>
        <v>167.76</v>
      </c>
      <c r="AK76" s="13">
        <v>167.76</v>
      </c>
      <c r="AL76" s="13"/>
      <c r="AM76" s="25"/>
      <c r="AN76" s="25"/>
      <c r="AQ76" s="27"/>
      <c r="AR76" s="13"/>
      <c r="AS76" s="13"/>
      <c r="AT76" s="5"/>
      <c r="AU76" s="5"/>
    </row>
    <row r="77" spans="1:47" ht="12.75">
      <c r="A77" s="1">
        <v>1370</v>
      </c>
      <c r="B77" s="16">
        <v>5.913</v>
      </c>
      <c r="C77" s="5">
        <f>(B77/7.91244)*100</f>
        <v>74.73042449610993</v>
      </c>
      <c r="D77" s="5">
        <v>127.54749595810841</v>
      </c>
      <c r="E77" s="13">
        <f>(C77/D77)*100</f>
        <v>58.5902717530843</v>
      </c>
      <c r="F77" s="13">
        <v>58.5902717530843</v>
      </c>
      <c r="G77" s="3"/>
      <c r="H77" s="3"/>
      <c r="I77" s="3"/>
      <c r="J77" s="3"/>
      <c r="K77" s="3">
        <v>3.333</v>
      </c>
      <c r="M77" s="5">
        <v>5.1625</v>
      </c>
      <c r="N77" s="5">
        <f>(M77/4.29616690666667)*100</f>
        <v>120.16525689420907</v>
      </c>
      <c r="O77" s="5">
        <f>(N77/D77)*100</f>
        <v>94.21216464623973</v>
      </c>
      <c r="P77" s="5">
        <v>94.21216464623974</v>
      </c>
      <c r="S77" s="5"/>
      <c r="T77" s="5"/>
      <c r="U77" s="5">
        <v>3.979166666666667</v>
      </c>
      <c r="V77" s="5"/>
      <c r="W77" s="5">
        <v>127.54749595810841</v>
      </c>
      <c r="X77" s="5">
        <f>(Y77/126.294866924271)*100</f>
        <v>127.54749595810841</v>
      </c>
      <c r="Y77" s="5">
        <v>161.08594028553296</v>
      </c>
      <c r="Z77" s="13">
        <f>(B77*240)/Y77</f>
        <v>8.809707398948278</v>
      </c>
      <c r="AA77" s="13">
        <f>(B77*240)/Y77</f>
        <v>8.809707398948278</v>
      </c>
      <c r="AB77" s="13"/>
      <c r="AC77" s="13"/>
      <c r="AD77" s="13"/>
      <c r="AE77" s="19"/>
      <c r="AF77" s="13"/>
      <c r="AG77" s="13"/>
      <c r="AH77" s="13"/>
      <c r="AI77" s="13">
        <v>8</v>
      </c>
      <c r="AJ77" s="13">
        <f>(B77*240)/AI77</f>
        <v>177.39000000000001</v>
      </c>
      <c r="AK77" s="13">
        <v>177.39</v>
      </c>
      <c r="AL77" s="13"/>
      <c r="AM77" s="25"/>
      <c r="AN77" s="25"/>
      <c r="AQ77" s="27"/>
      <c r="AR77" s="13"/>
      <c r="AS77" s="13"/>
      <c r="AT77" s="5"/>
      <c r="AU77" s="5"/>
    </row>
    <row r="78" spans="1:47" ht="12.75">
      <c r="A78" s="1"/>
      <c r="B78" s="16"/>
      <c r="C78" s="5"/>
      <c r="D78" s="13"/>
      <c r="E78" s="13"/>
      <c r="F78" s="13"/>
      <c r="G78" s="3"/>
      <c r="H78" s="3"/>
      <c r="I78" s="3"/>
      <c r="J78" s="3"/>
      <c r="K78" s="3"/>
      <c r="M78" s="5"/>
      <c r="O78" s="5"/>
      <c r="P78" s="5"/>
      <c r="S78" s="5"/>
      <c r="T78" s="5"/>
      <c r="U78" s="5"/>
      <c r="V78" s="5"/>
      <c r="W78" s="13"/>
      <c r="X78" s="13"/>
      <c r="Y78" s="14"/>
      <c r="Z78" s="13"/>
      <c r="AA78" s="13"/>
      <c r="AB78" s="13"/>
      <c r="AC78" s="13"/>
      <c r="AD78" s="13"/>
      <c r="AE78" s="19"/>
      <c r="AF78" s="13"/>
      <c r="AG78" s="13"/>
      <c r="AH78" s="13"/>
      <c r="AI78" s="13"/>
      <c r="AJ78" s="13"/>
      <c r="AK78" s="13"/>
      <c r="AL78" s="13"/>
      <c r="AM78" s="25"/>
      <c r="AN78" s="25"/>
      <c r="AQ78" s="27"/>
      <c r="AR78" s="13"/>
      <c r="AS78" s="13"/>
      <c r="AT78" s="5"/>
      <c r="AU78" s="5"/>
    </row>
    <row r="79" spans="1:47" ht="12.75">
      <c r="A79" s="1" t="s">
        <v>24</v>
      </c>
      <c r="B79" s="16">
        <f>AVERAGE(B73:B78)</f>
        <v>5.377</v>
      </c>
      <c r="C79" s="16">
        <f>AVERAGE(C73:C78)</f>
        <v>67.95628150102877</v>
      </c>
      <c r="D79" s="16">
        <f>AVERAGE(D73:D78)</f>
        <v>107.4005183268429</v>
      </c>
      <c r="E79" s="16">
        <f>AVERAGE(E73:E78)</f>
        <v>64.00157671031269</v>
      </c>
      <c r="F79" s="5">
        <f>1/((1/F73+1/F74+1/F75+1/F76+1/F77)/5)</f>
        <v>63.06576900882153</v>
      </c>
      <c r="G79" s="3"/>
      <c r="H79" s="3"/>
      <c r="I79" s="3"/>
      <c r="J79" s="3"/>
      <c r="K79" s="16">
        <f>AVERAGE(K73:K78)</f>
        <v>2.9674</v>
      </c>
      <c r="M79" s="16">
        <f>AVERAGE(M73:M78)</f>
        <v>4.469166666666666</v>
      </c>
      <c r="N79" s="5">
        <f>(M79/4.29616690666667)*100</f>
        <v>104.02683982625396</v>
      </c>
      <c r="O79" s="5">
        <f>(N79/D79)*100</f>
        <v>96.85878750573428</v>
      </c>
      <c r="P79" s="5">
        <v>96.85878750573428</v>
      </c>
      <c r="S79" s="5"/>
      <c r="T79" s="5"/>
      <c r="U79" s="16">
        <f>AVERAGE(U73:U78)</f>
        <v>3.2683333333333335</v>
      </c>
      <c r="V79" s="5"/>
      <c r="W79" s="16">
        <f>AVERAGE(W73:W78)</f>
        <v>107.4005183268429</v>
      </c>
      <c r="X79" s="16">
        <f>AVERAGE(X73:X78)</f>
        <v>107.4005183268429</v>
      </c>
      <c r="Y79" s="16">
        <f>AVERAGE(Y73:Y78)</f>
        <v>135.64134169686352</v>
      </c>
      <c r="Z79" s="16">
        <f>AVERAGE(Z73:Z78)</f>
        <v>9.62335805959999</v>
      </c>
      <c r="AA79" s="5">
        <f>1/((1/AA73+1/AA74+1/AA75+1/AA76+1/AA77)/5)</f>
        <v>9.482648829464264</v>
      </c>
      <c r="AB79" s="13"/>
      <c r="AC79" s="13"/>
      <c r="AD79" s="13"/>
      <c r="AE79" s="19"/>
      <c r="AF79" s="13"/>
      <c r="AG79" s="13"/>
      <c r="AH79" s="13"/>
      <c r="AI79" s="29">
        <f>AVERAGE(AI73:AI78)</f>
        <v>8</v>
      </c>
      <c r="AJ79" s="29">
        <f>AVERAGE(AJ73:AJ78)</f>
        <v>161.31</v>
      </c>
      <c r="AK79" s="5">
        <f>1/((1/AK73+1/AK74+1/AK75+1/AK76+1/AK77)/5)</f>
        <v>160.55886966520566</v>
      </c>
      <c r="AL79" s="13"/>
      <c r="AM79" s="25"/>
      <c r="AN79" s="25"/>
      <c r="AQ79" s="27"/>
      <c r="AR79" s="13"/>
      <c r="AS79" s="13"/>
      <c r="AT79" s="5"/>
      <c r="AU79" s="5"/>
    </row>
    <row r="80" spans="1:47" ht="12.75">
      <c r="A80" s="1"/>
      <c r="B80" s="16"/>
      <c r="C80" s="5"/>
      <c r="D80" s="13"/>
      <c r="E80" s="13"/>
      <c r="F80" s="13"/>
      <c r="G80" s="3"/>
      <c r="H80" s="3"/>
      <c r="I80" s="3"/>
      <c r="J80" s="3"/>
      <c r="K80" s="3"/>
      <c r="M80" s="5"/>
      <c r="O80" s="5"/>
      <c r="P80" s="5"/>
      <c r="S80" s="5"/>
      <c r="T80" s="5"/>
      <c r="U80" s="5"/>
      <c r="V80" s="5"/>
      <c r="W80" s="13"/>
      <c r="X80" s="13"/>
      <c r="Y80" s="14"/>
      <c r="Z80" s="13"/>
      <c r="AA80" s="13"/>
      <c r="AB80" s="13"/>
      <c r="AC80" s="13"/>
      <c r="AD80" s="13"/>
      <c r="AE80" s="19"/>
      <c r="AF80" s="13"/>
      <c r="AG80" s="13"/>
      <c r="AH80" s="13"/>
      <c r="AI80" s="13"/>
      <c r="AJ80" s="13"/>
      <c r="AK80" s="13"/>
      <c r="AL80" s="13"/>
      <c r="AM80" s="25"/>
      <c r="AN80" s="25"/>
      <c r="AQ80" s="27"/>
      <c r="AR80" s="13"/>
      <c r="AS80" s="13"/>
      <c r="AT80" s="5"/>
      <c r="AU80" s="5"/>
    </row>
    <row r="81" spans="1:47" ht="12.75">
      <c r="A81" s="1">
        <v>1371</v>
      </c>
      <c r="B81" s="16">
        <f>B77+0.33333*(B83-B77)</f>
        <v>5.60866971</v>
      </c>
      <c r="C81" s="5">
        <f>(B81/7.91244)*100</f>
        <v>70.88419893231418</v>
      </c>
      <c r="D81" s="5">
        <v>128.1204605735051</v>
      </c>
      <c r="E81" s="13">
        <f>(C81/D81)*100</f>
        <v>55.326213014701565</v>
      </c>
      <c r="F81" s="13">
        <v>55.326213014701565</v>
      </c>
      <c r="G81" s="3"/>
      <c r="H81" s="3"/>
      <c r="I81" s="3"/>
      <c r="J81" s="3"/>
      <c r="K81" s="3">
        <f>K77+0.33333*(K83-K77)</f>
        <v>3.5483311800000004</v>
      </c>
      <c r="M81" s="3">
        <f>M77+0.33333*(M83-M77)</f>
        <v>5.341664875</v>
      </c>
      <c r="N81" s="5">
        <f>(M81/4.29616690666667)*100</f>
        <v>124.33559940864858</v>
      </c>
      <c r="O81" s="5">
        <f>(N81/D81)*100</f>
        <v>97.04585735337325</v>
      </c>
      <c r="P81" s="5">
        <v>97.04585735337325</v>
      </c>
      <c r="S81" s="5"/>
      <c r="T81" s="5"/>
      <c r="U81" s="3">
        <f>U77+0.33333*(U83-U77)</f>
        <v>3.870834416666667</v>
      </c>
      <c r="V81" s="3"/>
      <c r="W81" s="5">
        <v>128.1204605735051</v>
      </c>
      <c r="X81" s="5">
        <f>(Y81/126.294866924271)*100</f>
        <v>128.1204605735051</v>
      </c>
      <c r="Y81" s="5">
        <v>161.8095651840714</v>
      </c>
      <c r="Z81" s="13">
        <f>(B81*240)/Y81</f>
        <v>8.318919396815168</v>
      </c>
      <c r="AA81" s="13">
        <f>(B81*240)/Y81</f>
        <v>8.318919396815168</v>
      </c>
      <c r="AB81" s="13"/>
      <c r="AC81" s="13"/>
      <c r="AD81" s="13"/>
      <c r="AE81" s="19"/>
      <c r="AF81" s="13"/>
      <c r="AG81" s="13"/>
      <c r="AH81" s="13"/>
      <c r="AI81" s="13">
        <v>8</v>
      </c>
      <c r="AJ81" s="13">
        <f>(B81*240)/AI81</f>
        <v>168.2600913</v>
      </c>
      <c r="AK81" s="13">
        <v>168.2600913</v>
      </c>
      <c r="AL81" s="13"/>
      <c r="AM81" s="25"/>
      <c r="AN81" s="25"/>
      <c r="AQ81" s="27"/>
      <c r="AR81" s="13"/>
      <c r="AS81" s="13"/>
      <c r="AT81" s="5"/>
      <c r="AU81" s="5"/>
    </row>
    <row r="82" spans="1:47" ht="12.75">
      <c r="A82" s="1">
        <v>1372</v>
      </c>
      <c r="B82" s="16">
        <f>B77+0.6667*(B83-B77)</f>
        <v>5.3043029</v>
      </c>
      <c r="C82" s="5">
        <f>(B82/7.91244)*100</f>
        <v>67.03751181683526</v>
      </c>
      <c r="D82" s="5">
        <v>104.31819367039128</v>
      </c>
      <c r="E82" s="13">
        <f>(C82/D82)*100</f>
        <v>64.26253125955206</v>
      </c>
      <c r="F82" s="13">
        <v>64.26253125955206</v>
      </c>
      <c r="G82" s="3"/>
      <c r="H82" s="3"/>
      <c r="I82" s="3"/>
      <c r="J82" s="3"/>
      <c r="K82" s="3">
        <f>K77+0.6667*(K83-K77)</f>
        <v>3.7636882000000003</v>
      </c>
      <c r="M82" s="3">
        <f>M77+0.6667*(M83-M77)</f>
        <v>5.52085125</v>
      </c>
      <c r="N82" s="5">
        <f>(M82/4.29616690666667)*100</f>
        <v>128.50644236919425</v>
      </c>
      <c r="O82" s="5">
        <f>(N82/D82)*100</f>
        <v>123.18698958230556</v>
      </c>
      <c r="P82" s="5">
        <v>123.18698958230559</v>
      </c>
      <c r="S82" s="5"/>
      <c r="T82" s="5"/>
      <c r="U82" s="3">
        <f>U77+0.6667*(U83-U77)</f>
        <v>3.7624891666666667</v>
      </c>
      <c r="V82" s="3"/>
      <c r="W82" s="5">
        <v>104.31819367039128</v>
      </c>
      <c r="X82" s="5">
        <f>(Y82/126.294866924271)*100</f>
        <v>104.31819367039128</v>
      </c>
      <c r="Y82" s="5">
        <v>131.74852387382396</v>
      </c>
      <c r="Z82" s="13">
        <f>(B82*240)/Y82</f>
        <v>9.662595515826713</v>
      </c>
      <c r="AA82" s="13">
        <f>(B82*240)/Y82</f>
        <v>9.662595515826713</v>
      </c>
      <c r="AB82" s="13"/>
      <c r="AC82" s="13"/>
      <c r="AD82" s="13"/>
      <c r="AE82" s="19"/>
      <c r="AF82" s="13"/>
      <c r="AG82" s="13"/>
      <c r="AH82" s="13"/>
      <c r="AI82" s="13">
        <v>8</v>
      </c>
      <c r="AJ82" s="13">
        <f>(B82*240)/AI82</f>
        <v>159.129087</v>
      </c>
      <c r="AK82" s="13">
        <v>159.129087</v>
      </c>
      <c r="AL82" s="13"/>
      <c r="AM82" s="25"/>
      <c r="AN82" s="25"/>
      <c r="AQ82" s="27"/>
      <c r="AR82" s="13"/>
      <c r="AS82" s="13"/>
      <c r="AT82" s="5"/>
      <c r="AU82" s="5"/>
    </row>
    <row r="83" spans="1:47" ht="12.75">
      <c r="A83" s="1">
        <v>1373</v>
      </c>
      <c r="B83" s="16">
        <v>5</v>
      </c>
      <c r="C83" s="5">
        <f>(B83/7.91244)*100</f>
        <v>63.19163241680189</v>
      </c>
      <c r="D83" s="5">
        <v>107.62252313482227</v>
      </c>
      <c r="E83" s="13">
        <f>(C83/D83)*100</f>
        <v>58.71599231848491</v>
      </c>
      <c r="F83" s="13">
        <v>58.71599231848491</v>
      </c>
      <c r="G83" s="3"/>
      <c r="H83" s="3"/>
      <c r="I83" s="3"/>
      <c r="J83" s="3"/>
      <c r="K83" s="3">
        <v>3.979</v>
      </c>
      <c r="M83" s="5">
        <v>5.7</v>
      </c>
      <c r="N83" s="5">
        <f>(M83/4.29616690666667)*100</f>
        <v>132.6764095490541</v>
      </c>
      <c r="O83" s="5">
        <f>(N83/D83)*100</f>
        <v>123.27940814289033</v>
      </c>
      <c r="P83" s="5">
        <v>123.27940814289033</v>
      </c>
      <c r="S83" s="5"/>
      <c r="T83" s="5"/>
      <c r="U83" s="5">
        <v>3.654166666666667</v>
      </c>
      <c r="V83" s="5"/>
      <c r="W83" s="5">
        <v>107.62252313482227</v>
      </c>
      <c r="X83" s="5">
        <f>(Y83/126.294866924271)*100</f>
        <v>107.62252313482227</v>
      </c>
      <c r="Y83" s="5">
        <v>135.92172237366657</v>
      </c>
      <c r="Z83" s="13">
        <f>(B83*240)/Y83</f>
        <v>8.82861090224448</v>
      </c>
      <c r="AA83" s="13">
        <f>(B83*240)/Y83</f>
        <v>8.82861090224448</v>
      </c>
      <c r="AB83" s="13"/>
      <c r="AC83" s="13"/>
      <c r="AD83" s="13"/>
      <c r="AE83" s="19"/>
      <c r="AF83" s="13"/>
      <c r="AG83" s="13"/>
      <c r="AH83" s="13"/>
      <c r="AI83" s="13">
        <v>8</v>
      </c>
      <c r="AJ83" s="13">
        <f>(B83*240)/AI83</f>
        <v>150</v>
      </c>
      <c r="AK83" s="13">
        <v>150</v>
      </c>
      <c r="AL83" s="13"/>
      <c r="AM83" s="25"/>
      <c r="AN83" s="25"/>
      <c r="AQ83" s="27"/>
      <c r="AR83" s="13"/>
      <c r="AS83" s="13"/>
      <c r="AT83" s="5"/>
      <c r="AU83" s="5"/>
    </row>
    <row r="84" spans="1:47" ht="12.75">
      <c r="A84" s="1">
        <v>1374</v>
      </c>
      <c r="B84" s="16">
        <f>(B83+B85)/2</f>
        <v>5.25</v>
      </c>
      <c r="C84" s="5">
        <f>(B84/7.91244)*100</f>
        <v>66.351214037642</v>
      </c>
      <c r="D84" s="5">
        <v>106.81676327452595</v>
      </c>
      <c r="E84" s="13">
        <f>(C84/D84)*100</f>
        <v>62.116855073688306</v>
      </c>
      <c r="F84" s="13">
        <v>62.116855073688306</v>
      </c>
      <c r="G84" s="3"/>
      <c r="H84" s="3"/>
      <c r="I84" s="3"/>
      <c r="J84" s="3"/>
      <c r="K84" s="3">
        <f>(K83+K85)/2</f>
        <v>3.87175</v>
      </c>
      <c r="M84" s="5">
        <f>M83+0.25*(M90-M83)</f>
        <v>5.8875</v>
      </c>
      <c r="N84" s="5">
        <f>(M84/4.29616690666667)*100</f>
        <v>137.04076512632562</v>
      </c>
      <c r="O84" s="5">
        <f>(N84/D84)*100</f>
        <v>128.29518600383167</v>
      </c>
      <c r="P84" s="5">
        <v>128.29518600383167</v>
      </c>
      <c r="S84" s="5"/>
      <c r="T84" s="5"/>
      <c r="U84" s="5">
        <f>U83+0.2*(U91-U83)</f>
        <v>3.7425</v>
      </c>
      <c r="V84" s="5"/>
      <c r="W84" s="5">
        <v>106.81676327452595</v>
      </c>
      <c r="X84" s="5">
        <f>(Y84/126.294866924271)*100</f>
        <v>106.81676327452595</v>
      </c>
      <c r="Y84" s="5">
        <v>134.90408903037616</v>
      </c>
      <c r="Z84" s="13">
        <f>(B84*240)/Y84</f>
        <v>9.33996892945393</v>
      </c>
      <c r="AA84" s="13">
        <f>(B84*240)/Y84</f>
        <v>9.33996892945393</v>
      </c>
      <c r="AB84" s="13"/>
      <c r="AC84" s="13"/>
      <c r="AD84" s="13"/>
      <c r="AE84" s="19"/>
      <c r="AF84" s="13"/>
      <c r="AG84" s="13"/>
      <c r="AH84" s="13"/>
      <c r="AI84" s="13">
        <v>8</v>
      </c>
      <c r="AJ84" s="13">
        <f>(B84*240)/AI84</f>
        <v>157.5</v>
      </c>
      <c r="AK84" s="13">
        <v>157.5</v>
      </c>
      <c r="AL84" s="13"/>
      <c r="AM84" s="25"/>
      <c r="AN84" s="25"/>
      <c r="AQ84" s="27"/>
      <c r="AR84" s="13"/>
      <c r="AS84" s="13"/>
      <c r="AT84" s="5"/>
      <c r="AU84" s="5"/>
    </row>
    <row r="85" spans="1:47" ht="12.75">
      <c r="A85" s="1">
        <v>1375</v>
      </c>
      <c r="B85" s="16">
        <f>(B83+B90)/2</f>
        <v>5.5</v>
      </c>
      <c r="C85" s="5">
        <f>(B85/7.91244)*100</f>
        <v>69.51079565848208</v>
      </c>
      <c r="D85" s="5">
        <v>129.22978741962433</v>
      </c>
      <c r="E85" s="13">
        <f>(C85/D85)*100</f>
        <v>53.788524338256735</v>
      </c>
      <c r="F85" s="13">
        <v>53.788524338256735</v>
      </c>
      <c r="G85" s="3"/>
      <c r="H85" s="3"/>
      <c r="I85" s="3"/>
      <c r="J85" s="3"/>
      <c r="K85" s="3">
        <f>(K83+K90)/2</f>
        <v>3.7645</v>
      </c>
      <c r="M85" s="5">
        <f>M83+0.5*(M90-M83)</f>
        <v>6.075</v>
      </c>
      <c r="N85" s="5">
        <f>(M85/4.29616690666667)*100</f>
        <v>141.40512070359713</v>
      </c>
      <c r="O85" s="5">
        <f>(N85/D85)*100</f>
        <v>109.42146042880816</v>
      </c>
      <c r="P85" s="5">
        <v>109.42146042880816</v>
      </c>
      <c r="S85" s="5"/>
      <c r="T85" s="5"/>
      <c r="U85" s="5">
        <f>U83+0.4*(U91-U83)</f>
        <v>3.8308333333333335</v>
      </c>
      <c r="V85" s="5"/>
      <c r="W85" s="5">
        <v>129.22978741962433</v>
      </c>
      <c r="X85" s="5">
        <f>(Y85/126.294866924271)*100</f>
        <v>129.22978741962433</v>
      </c>
      <c r="Y85" s="5">
        <v>163.21058804813285</v>
      </c>
      <c r="Z85" s="13">
        <f>(B85*240)/Y85</f>
        <v>8.087710581685519</v>
      </c>
      <c r="AA85" s="13">
        <f>(B85*240)/Y85</f>
        <v>8.087710581685519</v>
      </c>
      <c r="AB85" s="13"/>
      <c r="AC85" s="13"/>
      <c r="AD85" s="13"/>
      <c r="AE85" s="19"/>
      <c r="AF85" s="13"/>
      <c r="AG85" s="13"/>
      <c r="AH85" s="13"/>
      <c r="AI85" s="13">
        <v>8</v>
      </c>
      <c r="AJ85" s="13">
        <f>(B85*240)/AI85</f>
        <v>165</v>
      </c>
      <c r="AK85" s="13">
        <v>165</v>
      </c>
      <c r="AL85" s="13"/>
      <c r="AM85" s="25"/>
      <c r="AN85" s="25"/>
      <c r="AQ85" s="27"/>
      <c r="AR85" s="13"/>
      <c r="AS85" s="13"/>
      <c r="AT85" s="5"/>
      <c r="AU85" s="5"/>
    </row>
    <row r="86" spans="1:47" ht="12.75">
      <c r="A86" s="1"/>
      <c r="B86" s="16"/>
      <c r="C86" s="5"/>
      <c r="D86" s="13"/>
      <c r="E86" s="13"/>
      <c r="F86" s="13"/>
      <c r="G86" s="3"/>
      <c r="H86" s="3"/>
      <c r="I86" s="3"/>
      <c r="J86" s="3"/>
      <c r="K86" s="3"/>
      <c r="M86" s="5"/>
      <c r="O86" s="5"/>
      <c r="P86" s="5"/>
      <c r="S86" s="5"/>
      <c r="T86" s="5"/>
      <c r="U86" s="5"/>
      <c r="V86" s="5"/>
      <c r="W86" s="13"/>
      <c r="X86" s="13"/>
      <c r="Y86" s="14"/>
      <c r="Z86" s="13"/>
      <c r="AA86" s="13"/>
      <c r="AB86" s="13"/>
      <c r="AC86" s="13"/>
      <c r="AD86" s="13"/>
      <c r="AE86" s="19"/>
      <c r="AF86" s="13"/>
      <c r="AG86" s="13"/>
      <c r="AH86" s="13"/>
      <c r="AI86" s="13"/>
      <c r="AJ86" s="13"/>
      <c r="AK86" s="13"/>
      <c r="AL86" s="13"/>
      <c r="AM86" s="25"/>
      <c r="AN86" s="25"/>
      <c r="AQ86" s="27"/>
      <c r="AR86" s="13"/>
      <c r="AS86" s="13"/>
      <c r="AT86" s="5"/>
      <c r="AU86" s="5"/>
    </row>
    <row r="87" spans="1:47" ht="12.75">
      <c r="A87" s="1" t="s">
        <v>25</v>
      </c>
      <c r="B87" s="16">
        <f>AVERAGE(B81:B86)</f>
        <v>5.332594522</v>
      </c>
      <c r="C87" s="16">
        <f>AVERAGE(C81:C86)</f>
        <v>67.3950705724151</v>
      </c>
      <c r="D87" s="16">
        <f>AVERAGE(D81:D86)</f>
        <v>115.22154561457378</v>
      </c>
      <c r="E87" s="16">
        <f>AVERAGE(E81:E86)</f>
        <v>58.842023200936715</v>
      </c>
      <c r="F87" s="5">
        <f>1/((1/F81+1/F82+1/F83+1/F84+1/F85)/5)</f>
        <v>58.577549384998</v>
      </c>
      <c r="G87" s="3"/>
      <c r="H87" s="3"/>
      <c r="I87" s="3"/>
      <c r="J87" s="3"/>
      <c r="K87" s="16">
        <f>AVERAGE(K81:K86)</f>
        <v>3.7854538760000005</v>
      </c>
      <c r="M87" s="16">
        <f>AVERAGE(M81:M86)</f>
        <v>5.705003225</v>
      </c>
      <c r="N87" s="5">
        <f>(M87/4.29616690666667)*100</f>
        <v>132.7928674313639</v>
      </c>
      <c r="O87" s="5">
        <f>(N87/D87)*100</f>
        <v>115.25003134011736</v>
      </c>
      <c r="P87" s="5">
        <v>115.25003134011737</v>
      </c>
      <c r="S87" s="5"/>
      <c r="T87" s="5"/>
      <c r="U87" s="16">
        <f>AVERAGE(U81:U86)</f>
        <v>3.772164716666667</v>
      </c>
      <c r="V87" s="5"/>
      <c r="W87" s="16">
        <f>AVERAGE(W81:W86)</f>
        <v>115.22154561457378</v>
      </c>
      <c r="X87" s="16">
        <f>AVERAGE(X81:X86)</f>
        <v>115.22154561457378</v>
      </c>
      <c r="Y87" s="16">
        <f>AVERAGE(Y81:Y86)</f>
        <v>145.5188977020142</v>
      </c>
      <c r="Z87" s="16">
        <f>AVERAGE(Z81:Z86)</f>
        <v>8.847561065205163</v>
      </c>
      <c r="AA87" s="5">
        <f>1/((1/AA81+1/AA82+1/AA83+1/AA84+1/AA85)/5)</f>
        <v>8.807794447584365</v>
      </c>
      <c r="AB87" s="13"/>
      <c r="AC87" s="13"/>
      <c r="AD87" s="13"/>
      <c r="AE87" s="19"/>
      <c r="AF87" s="13"/>
      <c r="AG87" s="13"/>
      <c r="AH87" s="13"/>
      <c r="AI87" s="29">
        <f>AVERAGE(AI81:AI86)</f>
        <v>8</v>
      </c>
      <c r="AJ87" s="29">
        <f>AVERAGE(AJ81:AJ86)</f>
        <v>159.97783566</v>
      </c>
      <c r="AK87" s="5">
        <f>1/((1/AK81+1/AK82+1/AK83+1/AK84+1/AK85)/5)</f>
        <v>159.72468447208783</v>
      </c>
      <c r="AL87" s="13"/>
      <c r="AM87" s="25"/>
      <c r="AN87" s="25"/>
      <c r="AQ87" s="27"/>
      <c r="AR87" s="13"/>
      <c r="AS87" s="13"/>
      <c r="AT87" s="5"/>
      <c r="AU87" s="5"/>
    </row>
    <row r="88" spans="1:47" ht="12.75">
      <c r="A88" s="1"/>
      <c r="B88" s="16"/>
      <c r="C88" s="5"/>
      <c r="D88" s="13"/>
      <c r="E88" s="13"/>
      <c r="F88" s="13"/>
      <c r="G88" s="3"/>
      <c r="H88" s="3"/>
      <c r="I88" s="3"/>
      <c r="J88" s="3"/>
      <c r="K88" s="3"/>
      <c r="M88" s="5"/>
      <c r="O88" s="5"/>
      <c r="P88" s="5"/>
      <c r="S88" s="5"/>
      <c r="T88" s="5"/>
      <c r="U88" s="5"/>
      <c r="V88" s="5"/>
      <c r="W88" s="13"/>
      <c r="X88" s="13"/>
      <c r="Y88" s="14"/>
      <c r="Z88" s="13"/>
      <c r="AA88" s="13"/>
      <c r="AB88" s="13"/>
      <c r="AC88" s="13"/>
      <c r="AD88" s="13"/>
      <c r="AE88" s="19"/>
      <c r="AF88" s="13"/>
      <c r="AG88" s="13"/>
      <c r="AH88" s="13"/>
      <c r="AI88" s="13"/>
      <c r="AJ88" s="13"/>
      <c r="AK88" s="13"/>
      <c r="AL88" s="13"/>
      <c r="AM88" s="25"/>
      <c r="AN88" s="25"/>
      <c r="AQ88" s="27"/>
      <c r="AR88" s="13"/>
      <c r="AS88" s="13"/>
      <c r="AT88" s="5"/>
      <c r="AU88" s="5"/>
    </row>
    <row r="89" spans="1:47" ht="12.75">
      <c r="A89" s="1">
        <v>1376</v>
      </c>
      <c r="B89" s="16">
        <f>(B85+B90)/2</f>
        <v>5.75</v>
      </c>
      <c r="C89" s="5">
        <f>(B89/7.91244)*100</f>
        <v>72.67037727932218</v>
      </c>
      <c r="D89" s="5">
        <v>117.76461191593364</v>
      </c>
      <c r="E89" s="13">
        <f>(C89/D89)*100</f>
        <v>61.708161812818595</v>
      </c>
      <c r="F89" s="13">
        <v>61.708161812818595</v>
      </c>
      <c r="G89" s="3"/>
      <c r="H89" s="3"/>
      <c r="I89" s="3"/>
      <c r="J89" s="3"/>
      <c r="K89" s="3">
        <f>(K85+K90)/2</f>
        <v>3.65725</v>
      </c>
      <c r="M89" s="5">
        <f>M83+0.75*(M90-M83)</f>
        <v>6.2625</v>
      </c>
      <c r="N89" s="5">
        <f>(M89/4.29616690666667)*100</f>
        <v>145.76947628086864</v>
      </c>
      <c r="O89" s="5">
        <f>(N89/D89)*100</f>
        <v>123.78037333059468</v>
      </c>
      <c r="P89" s="5">
        <v>123.78037333059468</v>
      </c>
      <c r="S89" s="5"/>
      <c r="T89" s="5"/>
      <c r="U89" s="5">
        <f>U83+0.6*(U91-U83)</f>
        <v>3.9191666666666665</v>
      </c>
      <c r="V89" s="5"/>
      <c r="W89" s="5">
        <v>117.76461191593364</v>
      </c>
      <c r="X89" s="5">
        <f>(Y89/126.294866924271)*100</f>
        <v>117.76461191593364</v>
      </c>
      <c r="Y89" s="5">
        <v>148.73065990311258</v>
      </c>
      <c r="Z89" s="13">
        <f>(B89*240)/Y89</f>
        <v>9.27851729360289</v>
      </c>
      <c r="AA89" s="13">
        <f>(B89*240)/Y89</f>
        <v>9.27851729360289</v>
      </c>
      <c r="AB89" s="13"/>
      <c r="AC89" s="13"/>
      <c r="AD89" s="13"/>
      <c r="AE89" s="19"/>
      <c r="AF89" s="13"/>
      <c r="AG89" s="13"/>
      <c r="AH89" s="13"/>
      <c r="AI89" s="13">
        <v>8</v>
      </c>
      <c r="AJ89" s="13">
        <f>(B89*240)/AI89</f>
        <v>172.5</v>
      </c>
      <c r="AK89" s="13">
        <v>172.5</v>
      </c>
      <c r="AL89" s="13"/>
      <c r="AM89" s="25"/>
      <c r="AN89" s="25"/>
      <c r="AQ89" s="27"/>
      <c r="AR89" s="13"/>
      <c r="AS89" s="13"/>
      <c r="AT89" s="5"/>
      <c r="AU89" s="5"/>
    </row>
    <row r="90" spans="1:47" ht="12.75">
      <c r="A90" s="1">
        <v>1377</v>
      </c>
      <c r="B90" s="16">
        <v>6</v>
      </c>
      <c r="C90" s="5">
        <f>(B90/7.91244)*100</f>
        <v>75.82995890016228</v>
      </c>
      <c r="D90" s="5">
        <v>109.22598562391852</v>
      </c>
      <c r="E90" s="13">
        <f>(C90/D90)*100</f>
        <v>69.42483372157999</v>
      </c>
      <c r="F90" s="13">
        <v>69.42483372157999</v>
      </c>
      <c r="G90" s="3"/>
      <c r="H90" s="3"/>
      <c r="I90" s="3"/>
      <c r="J90" s="3"/>
      <c r="K90" s="3">
        <v>3.55</v>
      </c>
      <c r="M90" s="5">
        <v>6.45</v>
      </c>
      <c r="N90" s="5">
        <f>(M90/4.29616690666667)*100</f>
        <v>150.13383185814018</v>
      </c>
      <c r="O90" s="5">
        <f>(N90/D90)*100</f>
        <v>137.45248532256193</v>
      </c>
      <c r="P90" s="5">
        <v>137.45248532256193</v>
      </c>
      <c r="S90" s="5"/>
      <c r="T90" s="5"/>
      <c r="U90" s="5">
        <f>U83+0.8*(U91-U83)</f>
        <v>4.0075</v>
      </c>
      <c r="V90" s="5"/>
      <c r="W90" s="5">
        <v>109.22598562391852</v>
      </c>
      <c r="X90" s="5">
        <f>(Y90/126.294866924271)*100</f>
        <v>109.22598562391852</v>
      </c>
      <c r="Y90" s="5">
        <v>137.94681319045128</v>
      </c>
      <c r="Z90" s="13">
        <f>(B90*240)/Y90</f>
        <v>10.438805846220717</v>
      </c>
      <c r="AA90" s="13">
        <f>(B90*240)/Y90</f>
        <v>10.438805846220717</v>
      </c>
      <c r="AB90" s="13"/>
      <c r="AC90" s="13"/>
      <c r="AD90" s="13"/>
      <c r="AE90" s="19"/>
      <c r="AF90" s="13"/>
      <c r="AG90" s="13"/>
      <c r="AH90" s="13"/>
      <c r="AI90" s="13">
        <v>8</v>
      </c>
      <c r="AJ90" s="13">
        <f>(B90*240)/AI90</f>
        <v>180</v>
      </c>
      <c r="AK90" s="13">
        <v>180</v>
      </c>
      <c r="AL90" s="13"/>
      <c r="AM90" s="25"/>
      <c r="AN90" s="25"/>
      <c r="AQ90" s="27"/>
      <c r="AR90" s="13"/>
      <c r="AS90" s="13"/>
      <c r="AT90" s="5"/>
      <c r="AU90" s="5"/>
    </row>
    <row r="91" spans="1:47" ht="12.75">
      <c r="A91" s="1">
        <v>1378</v>
      </c>
      <c r="B91" s="16">
        <v>7.6</v>
      </c>
      <c r="C91" s="5">
        <f>(B91/7.91244)*100</f>
        <v>96.05128127353888</v>
      </c>
      <c r="D91" s="5">
        <v>118.03189620784073</v>
      </c>
      <c r="E91" s="13">
        <f>(C91/D91)*100</f>
        <v>81.37739404305046</v>
      </c>
      <c r="F91" s="13">
        <v>81.37739404305047</v>
      </c>
      <c r="G91" s="3"/>
      <c r="H91" s="3"/>
      <c r="I91" s="3"/>
      <c r="J91" s="3"/>
      <c r="K91" s="3">
        <v>3.667</v>
      </c>
      <c r="M91" s="5">
        <v>7.525</v>
      </c>
      <c r="N91" s="5">
        <f>(M91/4.29616690666667)*100</f>
        <v>175.1561371678302</v>
      </c>
      <c r="O91" s="5">
        <f>(N91/D91)*100</f>
        <v>148.39729157566035</v>
      </c>
      <c r="P91" s="5">
        <v>148.39729157566035</v>
      </c>
      <c r="S91" s="5"/>
      <c r="T91" s="5"/>
      <c r="U91" s="5">
        <v>4.095833333333333</v>
      </c>
      <c r="V91" s="5"/>
      <c r="W91" s="5">
        <v>118.03189620784073</v>
      </c>
      <c r="X91" s="5">
        <f>(Y91/126.294866924271)*100</f>
        <v>118.03189620784073</v>
      </c>
      <c r="Y91" s="5">
        <v>149.06822624388613</v>
      </c>
      <c r="Z91" s="13">
        <f>(B91*240)/Y91</f>
        <v>12.236007940523875</v>
      </c>
      <c r="AA91" s="13">
        <f>(B91*240)/Y91</f>
        <v>12.236007940523875</v>
      </c>
      <c r="AB91" s="13"/>
      <c r="AC91" s="13"/>
      <c r="AD91" s="13"/>
      <c r="AE91" s="19"/>
      <c r="AF91" s="13"/>
      <c r="AG91" s="13"/>
      <c r="AH91" s="13"/>
      <c r="AI91" s="13">
        <v>8</v>
      </c>
      <c r="AJ91" s="13">
        <f>(B91*240)/AI91</f>
        <v>228</v>
      </c>
      <c r="AK91" s="13">
        <v>228.00000000000003</v>
      </c>
      <c r="AL91" s="13"/>
      <c r="AM91" s="25"/>
      <c r="AN91" s="25"/>
      <c r="AQ91" s="27"/>
      <c r="AR91" s="13"/>
      <c r="AS91" s="13"/>
      <c r="AT91" s="5"/>
      <c r="AU91" s="5"/>
    </row>
    <row r="92" spans="1:47" ht="12.75">
      <c r="A92" s="1">
        <v>1379</v>
      </c>
      <c r="B92" s="16">
        <f>B91+0.33333*(B97-B91)</f>
        <v>7.566667</v>
      </c>
      <c r="C92" s="5">
        <f>(B92/7.91244)*100</f>
        <v>95.63000793686903</v>
      </c>
      <c r="D92" s="5">
        <v>106.89272207649726</v>
      </c>
      <c r="E92" s="13">
        <f>(C92/D92)*100</f>
        <v>89.46353510244775</v>
      </c>
      <c r="F92" s="13">
        <v>89.46353510244775</v>
      </c>
      <c r="G92" s="3"/>
      <c r="H92" s="3"/>
      <c r="I92" s="3"/>
      <c r="J92" s="3"/>
      <c r="K92" s="3">
        <f>K91+0.33333*(K97-K91)</f>
        <v>3.77799889</v>
      </c>
      <c r="M92" s="5">
        <f>M91+0.25*(M98-M91)</f>
        <v>7.390625</v>
      </c>
      <c r="N92" s="5">
        <f>(M92/4.29616690666667)*100</f>
        <v>172.02834900411895</v>
      </c>
      <c r="O92" s="5">
        <f>(N92/D92)*100</f>
        <v>160.93551147570898</v>
      </c>
      <c r="P92" s="5">
        <v>160.93551147570898</v>
      </c>
      <c r="S92" s="5"/>
      <c r="T92" s="5"/>
      <c r="U92" s="5">
        <f>U91+0.25*(U98-U91)</f>
        <v>4.146875</v>
      </c>
      <c r="V92" s="5"/>
      <c r="W92" s="5">
        <v>106.89272207649726</v>
      </c>
      <c r="X92" s="5">
        <f>(Y92/126.294866924271)*100</f>
        <v>106.89272207649726</v>
      </c>
      <c r="Y92" s="5">
        <v>135.00002109824308</v>
      </c>
      <c r="Z92" s="13">
        <f>(B92*240)/Y92</f>
        <v>13.451850342145123</v>
      </c>
      <c r="AA92" s="13">
        <f>(B92*240)/Y92</f>
        <v>13.451850342145123</v>
      </c>
      <c r="AB92" s="13"/>
      <c r="AC92" s="13"/>
      <c r="AD92" s="13"/>
      <c r="AE92" s="19"/>
      <c r="AF92" s="13"/>
      <c r="AG92" s="13"/>
      <c r="AH92" s="13"/>
      <c r="AI92" s="13">
        <v>10</v>
      </c>
      <c r="AJ92" s="13">
        <f>(B92*240)/AI92</f>
        <v>181.600008</v>
      </c>
      <c r="AK92" s="13">
        <v>181.60000800000003</v>
      </c>
      <c r="AL92" s="13"/>
      <c r="AM92" s="25"/>
      <c r="AN92" s="25"/>
      <c r="AQ92" s="27"/>
      <c r="AR92" s="13"/>
      <c r="AS92" s="13"/>
      <c r="AT92" s="5"/>
      <c r="AU92" s="5"/>
    </row>
    <row r="93" spans="1:47" ht="12.75">
      <c r="A93" s="1">
        <v>1380</v>
      </c>
      <c r="B93" s="16">
        <f>B91+0.6667*(B97-B91)</f>
        <v>7.53333</v>
      </c>
      <c r="C93" s="5">
        <f>(B93/7.91244)*100</f>
        <v>95.20868404689324</v>
      </c>
      <c r="D93" s="5">
        <v>106.39587099041357</v>
      </c>
      <c r="E93" s="13">
        <f>(C93/D93)*100</f>
        <v>89.48531851905389</v>
      </c>
      <c r="F93" s="13">
        <v>89.48531851905389</v>
      </c>
      <c r="G93" s="3"/>
      <c r="H93" s="3"/>
      <c r="I93" s="3"/>
      <c r="J93" s="3"/>
      <c r="K93" s="3">
        <f>K91+0.6667*(K97-K91)</f>
        <v>3.8890111</v>
      </c>
      <c r="M93" s="5">
        <f>M91+0.5*(M98-M91)</f>
        <v>7.25625</v>
      </c>
      <c r="N93" s="5">
        <f>(M93/4.29616690666667)*100</f>
        <v>168.90056084040768</v>
      </c>
      <c r="O93" s="5">
        <f>(N93/D93)*100</f>
        <v>158.74728903307334</v>
      </c>
      <c r="P93" s="5">
        <v>158.74728903307334</v>
      </c>
      <c r="S93" s="5"/>
      <c r="T93" s="5"/>
      <c r="U93" s="5">
        <f>U91+0.5*(U98-U91)</f>
        <v>4.197916666666666</v>
      </c>
      <c r="V93" s="5"/>
      <c r="W93" s="5">
        <v>106.39587099041357</v>
      </c>
      <c r="X93" s="5">
        <f>(Y93/126.294866924271)*100</f>
        <v>106.39587099041357</v>
      </c>
      <c r="Y93" s="5">
        <v>134.37252368026188</v>
      </c>
      <c r="Z93" s="13">
        <f>(B93*240)/Y93</f>
        <v>13.455125724230026</v>
      </c>
      <c r="AA93" s="13">
        <f>(B93*240)/Y93</f>
        <v>13.455125724230026</v>
      </c>
      <c r="AB93" s="13"/>
      <c r="AC93" s="13"/>
      <c r="AD93" s="13"/>
      <c r="AE93" s="19"/>
      <c r="AF93" s="13"/>
      <c r="AG93" s="13"/>
      <c r="AH93" s="13"/>
      <c r="AI93" s="13">
        <v>10</v>
      </c>
      <c r="AJ93" s="13">
        <f>(B93*240)/AI93</f>
        <v>180.79992</v>
      </c>
      <c r="AK93" s="13">
        <v>180.79992</v>
      </c>
      <c r="AL93" s="13"/>
      <c r="AM93" s="25"/>
      <c r="AN93" s="25"/>
      <c r="AQ93" s="27"/>
      <c r="AR93" s="13"/>
      <c r="AS93" s="13"/>
      <c r="AT93" s="5"/>
      <c r="AU93" s="5"/>
    </row>
    <row r="94" spans="1:47" ht="12.75">
      <c r="A94" s="1"/>
      <c r="B94" s="16"/>
      <c r="C94" s="5"/>
      <c r="D94" s="13"/>
      <c r="E94" s="13"/>
      <c r="F94" s="13"/>
      <c r="G94" s="3"/>
      <c r="H94" s="3"/>
      <c r="I94" s="3"/>
      <c r="J94" s="3"/>
      <c r="K94" s="3"/>
      <c r="M94" s="5"/>
      <c r="O94" s="5"/>
      <c r="P94" s="5"/>
      <c r="S94" s="5"/>
      <c r="T94" s="5"/>
      <c r="U94" s="5"/>
      <c r="V94" s="5"/>
      <c r="W94" s="13"/>
      <c r="X94" s="13"/>
      <c r="Y94" s="14"/>
      <c r="Z94" s="13"/>
      <c r="AA94" s="13"/>
      <c r="AB94" s="13"/>
      <c r="AC94" s="13"/>
      <c r="AD94" s="13"/>
      <c r="AE94" s="19"/>
      <c r="AF94" s="13"/>
      <c r="AG94" s="13"/>
      <c r="AH94" s="13"/>
      <c r="AI94" s="13"/>
      <c r="AJ94" s="13"/>
      <c r="AK94" s="13"/>
      <c r="AL94" s="13"/>
      <c r="AM94" s="25"/>
      <c r="AN94" s="25"/>
      <c r="AQ94" s="27"/>
      <c r="AR94" s="13"/>
      <c r="AS94" s="13"/>
      <c r="AT94" s="5"/>
      <c r="AU94" s="5"/>
    </row>
    <row r="95" spans="1:47" ht="12.75">
      <c r="A95" s="1" t="s">
        <v>26</v>
      </c>
      <c r="B95" s="16">
        <f>AVERAGE(B89:B94)</f>
        <v>6.889999400000001</v>
      </c>
      <c r="C95" s="16">
        <f>AVERAGE(C89:C94)</f>
        <v>87.07806188735712</v>
      </c>
      <c r="D95" s="16">
        <f>AVERAGE(D89:D94)</f>
        <v>111.66221736292076</v>
      </c>
      <c r="E95" s="16">
        <f>AVERAGE(E89:E94)</f>
        <v>78.29184863979015</v>
      </c>
      <c r="F95" s="5">
        <f>1/((1/F89+1/F90+1/F91+1/F92+1/F93)/5)</f>
        <v>76.62769445634858</v>
      </c>
      <c r="G95" s="3"/>
      <c r="H95" s="3"/>
      <c r="I95" s="3"/>
      <c r="J95" s="3"/>
      <c r="K95" s="16">
        <f>AVERAGE(K89:K94)</f>
        <v>3.708251998</v>
      </c>
      <c r="M95" s="16">
        <f>AVERAGE(M89:M94)</f>
        <v>6.976875</v>
      </c>
      <c r="N95" s="5">
        <f>(M95/4.29616690666667)*100</f>
        <v>162.3976710302731</v>
      </c>
      <c r="O95" s="5">
        <f>(N95/D95)*100</f>
        <v>145.4365450244049</v>
      </c>
      <c r="P95" s="5">
        <v>145.4365450244049</v>
      </c>
      <c r="S95" s="5"/>
      <c r="T95" s="5"/>
      <c r="U95" s="16">
        <f>AVERAGE(U89:U94)</f>
        <v>4.073458333333333</v>
      </c>
      <c r="V95" s="5"/>
      <c r="W95" s="16">
        <f>AVERAGE(W89:W94)</f>
        <v>111.66221736292076</v>
      </c>
      <c r="X95" s="16">
        <f>AVERAGE(X89:X94)</f>
        <v>111.66221736292076</v>
      </c>
      <c r="Y95" s="16">
        <f>AVERAGE(Y89:Y94)</f>
        <v>141.023648823191</v>
      </c>
      <c r="Z95" s="16">
        <f>AVERAGE(Z89:Z94)</f>
        <v>11.772061429344527</v>
      </c>
      <c r="AA95" s="5">
        <f>1/((1/AA89+1/AA90+1/AA91+1/AA92+1/AA93)/5)</f>
        <v>11.521837100557653</v>
      </c>
      <c r="AB95" s="13"/>
      <c r="AC95" s="13"/>
      <c r="AD95" s="13"/>
      <c r="AE95" s="19"/>
      <c r="AF95" s="13"/>
      <c r="AG95" s="13"/>
      <c r="AH95" s="13"/>
      <c r="AI95" s="29">
        <f>AVERAGE(AI89:AI94)</f>
        <v>8.8</v>
      </c>
      <c r="AJ95" s="29">
        <f>AVERAGE(AJ89:AJ94)</f>
        <v>188.57998560000001</v>
      </c>
      <c r="AK95" s="5">
        <f>1/((1/AK89+1/AK90+1/AK91+1/AK92+1/AK93)/5)</f>
        <v>186.73295585121255</v>
      </c>
      <c r="AL95" s="13"/>
      <c r="AM95" s="25"/>
      <c r="AN95" s="25"/>
      <c r="AQ95" s="27"/>
      <c r="AR95" s="13"/>
      <c r="AS95" s="13"/>
      <c r="AT95" s="5"/>
      <c r="AU95" s="5"/>
    </row>
    <row r="96" spans="1:47" ht="12.75">
      <c r="A96" s="1"/>
      <c r="B96" s="16"/>
      <c r="C96" s="5"/>
      <c r="D96" s="13"/>
      <c r="E96" s="13"/>
      <c r="F96" s="13"/>
      <c r="G96" s="3"/>
      <c r="H96" s="3"/>
      <c r="I96" s="3"/>
      <c r="J96" s="3"/>
      <c r="K96" s="3"/>
      <c r="M96" s="5"/>
      <c r="O96" s="5"/>
      <c r="P96" s="5"/>
      <c r="S96" s="5"/>
      <c r="T96" s="5"/>
      <c r="U96" s="5"/>
      <c r="V96" s="5"/>
      <c r="W96" s="13"/>
      <c r="X96" s="13"/>
      <c r="Y96" s="14"/>
      <c r="Z96" s="13"/>
      <c r="AA96" s="13"/>
      <c r="AB96" s="13"/>
      <c r="AC96" s="13"/>
      <c r="AD96" s="13"/>
      <c r="AE96" s="19"/>
      <c r="AF96" s="13"/>
      <c r="AG96" s="13"/>
      <c r="AH96" s="13"/>
      <c r="AI96" s="13"/>
      <c r="AJ96" s="13"/>
      <c r="AK96" s="13"/>
      <c r="AL96" s="13"/>
      <c r="AM96" s="25"/>
      <c r="AN96" s="25"/>
      <c r="AQ96" s="27"/>
      <c r="AR96" s="13"/>
      <c r="AS96" s="13"/>
      <c r="AT96" s="5"/>
      <c r="AU96" s="5"/>
    </row>
    <row r="97" spans="1:47" ht="12.75">
      <c r="A97" s="1">
        <v>1381</v>
      </c>
      <c r="B97" s="3">
        <v>7.5</v>
      </c>
      <c r="C97" s="5">
        <f>(B97/7.91244)*100</f>
        <v>94.78744862520284</v>
      </c>
      <c r="D97" s="5">
        <v>105.87755720285719</v>
      </c>
      <c r="E97" s="13">
        <f>(C97/D97)*100</f>
        <v>89.52553414468551</v>
      </c>
      <c r="F97" s="13">
        <v>89.52553414468551</v>
      </c>
      <c r="G97" s="3"/>
      <c r="H97" s="3"/>
      <c r="I97" s="3"/>
      <c r="J97" s="3"/>
      <c r="K97" s="3">
        <v>4</v>
      </c>
      <c r="M97" s="5">
        <f>M91+0.75*(M98-M91)</f>
        <v>7.121875</v>
      </c>
      <c r="N97" s="5">
        <f>(M97/4.29616690666667)*100</f>
        <v>165.77277267669643</v>
      </c>
      <c r="O97" s="5">
        <f>(N97/D97)*100</f>
        <v>156.57026574487585</v>
      </c>
      <c r="P97" s="5">
        <v>156.57026574487585</v>
      </c>
      <c r="S97" s="5"/>
      <c r="T97" s="5"/>
      <c r="U97" s="5">
        <f>U91+0.75*(U98-U91)</f>
        <v>4.248958333333333</v>
      </c>
      <c r="V97" s="5"/>
      <c r="W97" s="5">
        <v>105.87755720285719</v>
      </c>
      <c r="X97" s="5">
        <f>(Y97/126.294866924271)*100</f>
        <v>105.87755720285719</v>
      </c>
      <c r="Y97" s="5">
        <v>133.7179199720174</v>
      </c>
      <c r="Z97" s="13">
        <f>(B97*240)/Y97</f>
        <v>13.461172596587494</v>
      </c>
      <c r="AA97" s="13">
        <v>13.461172596587494</v>
      </c>
      <c r="AB97" s="13"/>
      <c r="AC97" s="13"/>
      <c r="AD97" s="13"/>
      <c r="AE97" s="19"/>
      <c r="AF97" s="13"/>
      <c r="AG97" s="13"/>
      <c r="AH97" s="13"/>
      <c r="AI97" s="13">
        <v>10</v>
      </c>
      <c r="AJ97" s="13">
        <f>(B97*240)/AI97</f>
        <v>180</v>
      </c>
      <c r="AK97" s="13">
        <v>180</v>
      </c>
      <c r="AL97" s="13"/>
      <c r="AM97" s="25"/>
      <c r="AN97" s="25"/>
      <c r="AQ97" s="27"/>
      <c r="AR97" s="13"/>
      <c r="AS97" s="13"/>
      <c r="AT97" s="5"/>
      <c r="AU97" s="5"/>
    </row>
    <row r="98" spans="1:47" ht="12.75">
      <c r="A98" s="1">
        <v>1382</v>
      </c>
      <c r="B98" s="3">
        <v>7.5</v>
      </c>
      <c r="C98" s="5">
        <f>(B98/7.91244)*100</f>
        <v>94.78744862520284</v>
      </c>
      <c r="D98" s="5">
        <v>114.84273401255696</v>
      </c>
      <c r="E98" s="13">
        <f>(C98/D98)*100</f>
        <v>82.53673986448175</v>
      </c>
      <c r="F98" s="13">
        <v>82.53673986448175</v>
      </c>
      <c r="G98" s="3"/>
      <c r="H98" s="3"/>
      <c r="I98" s="3"/>
      <c r="J98" s="3"/>
      <c r="K98" s="3">
        <v>3.979</v>
      </c>
      <c r="M98" s="5">
        <v>6.9875</v>
      </c>
      <c r="N98" s="5">
        <f>(M98/4.29616690666667)*100</f>
        <v>162.64498451298516</v>
      </c>
      <c r="O98" s="5">
        <f>(N98/D98)*100</f>
        <v>141.62409656252305</v>
      </c>
      <c r="P98" s="5">
        <v>141.62409656252305</v>
      </c>
      <c r="S98" s="5"/>
      <c r="T98" s="5"/>
      <c r="U98" s="5">
        <v>4.3</v>
      </c>
      <c r="V98" s="5"/>
      <c r="W98" s="5">
        <v>114.84273401255696</v>
      </c>
      <c r="X98" s="5">
        <f>(Y98/126.294866924271)*100</f>
        <v>114.84273401255696</v>
      </c>
      <c r="Y98" s="5">
        <v>145.04047809335333</v>
      </c>
      <c r="Z98" s="13">
        <f>(B98*240)/Y98</f>
        <v>12.410328645231399</v>
      </c>
      <c r="AA98" s="13">
        <v>12.410328645231399</v>
      </c>
      <c r="AB98" s="13"/>
      <c r="AC98" s="13"/>
      <c r="AD98" s="13"/>
      <c r="AE98" s="19"/>
      <c r="AF98" s="13"/>
      <c r="AG98" s="13"/>
      <c r="AH98" s="13"/>
      <c r="AI98" s="13">
        <v>10</v>
      </c>
      <c r="AJ98" s="13">
        <f>(B98*240)/AI98</f>
        <v>180</v>
      </c>
      <c r="AK98" s="13">
        <v>180</v>
      </c>
      <c r="AL98" s="13"/>
      <c r="AM98" s="25"/>
      <c r="AN98" s="25"/>
      <c r="AQ98" s="27"/>
      <c r="AR98" s="13"/>
      <c r="AS98" s="13"/>
      <c r="AT98" s="5"/>
      <c r="AU98" s="5"/>
    </row>
    <row r="99" spans="1:47" ht="12.75">
      <c r="A99" s="1">
        <v>1383</v>
      </c>
      <c r="B99" s="3">
        <v>7.5</v>
      </c>
      <c r="C99" s="5">
        <f>(B99/7.91244)*100</f>
        <v>94.78744862520284</v>
      </c>
      <c r="D99" s="5">
        <v>113.40005568575624</v>
      </c>
      <c r="E99" s="13">
        <f>(C99/D99)*100</f>
        <v>83.58677432034871</v>
      </c>
      <c r="F99" s="13">
        <v>82.53673986448175</v>
      </c>
      <c r="G99" s="3"/>
      <c r="H99" s="3"/>
      <c r="I99" s="3"/>
      <c r="J99" s="3"/>
      <c r="K99" s="3"/>
      <c r="M99" s="5">
        <v>6.883333333333333</v>
      </c>
      <c r="N99" s="5">
        <f>(M99/4.29616690666667)*100</f>
        <v>160.2203425256121</v>
      </c>
      <c r="O99" s="5">
        <f>(N99/D99)*100</f>
        <v>141.28771062476363</v>
      </c>
      <c r="P99" s="5">
        <v>141.28771062476363</v>
      </c>
      <c r="S99" s="5"/>
      <c r="T99" s="5"/>
      <c r="U99" s="5"/>
      <c r="V99" s="5"/>
      <c r="W99" s="5">
        <v>113.40005568575624</v>
      </c>
      <c r="X99" s="5">
        <f>(Y99/126.294866924271)*100</f>
        <v>113.40005568575624</v>
      </c>
      <c r="Y99" s="5">
        <v>143.21844942037507</v>
      </c>
      <c r="Z99" s="13">
        <f>(B99*240)/Y99</f>
        <v>12.568213154693755</v>
      </c>
      <c r="AA99" s="13">
        <v>12.568213154693755</v>
      </c>
      <c r="AB99" s="13"/>
      <c r="AC99" s="13"/>
      <c r="AD99" s="13"/>
      <c r="AE99" s="19"/>
      <c r="AF99" s="13"/>
      <c r="AG99" s="13"/>
      <c r="AH99" s="13"/>
      <c r="AI99" s="13">
        <v>8</v>
      </c>
      <c r="AJ99" s="13">
        <f>(B99*240)/AI99</f>
        <v>225</v>
      </c>
      <c r="AK99" s="13">
        <v>225</v>
      </c>
      <c r="AL99" s="13"/>
      <c r="AM99" s="25"/>
      <c r="AN99" s="25"/>
      <c r="AQ99" s="27"/>
      <c r="AR99" s="13"/>
      <c r="AS99" s="13"/>
      <c r="AT99" s="5"/>
      <c r="AU99" s="5"/>
    </row>
    <row r="100" spans="1:47" ht="12.75">
      <c r="A100" s="1">
        <v>1384</v>
      </c>
      <c r="B100" s="3">
        <v>7.5</v>
      </c>
      <c r="C100" s="5">
        <f>(B100/7.91244)*100</f>
        <v>94.78744862520284</v>
      </c>
      <c r="D100" s="5">
        <v>122.18523321557684</v>
      </c>
      <c r="E100" s="13">
        <f>(C100/D100)*100</f>
        <v>77.57684470591067</v>
      </c>
      <c r="F100" s="13">
        <v>82.53673986448175</v>
      </c>
      <c r="G100" s="3"/>
      <c r="H100" s="3"/>
      <c r="I100" s="3"/>
      <c r="J100" s="3"/>
      <c r="K100" s="3"/>
      <c r="M100" s="5"/>
      <c r="O100" s="5"/>
      <c r="P100" s="5"/>
      <c r="S100" s="5"/>
      <c r="T100" s="5"/>
      <c r="U100" s="5"/>
      <c r="V100" s="5"/>
      <c r="W100" s="5">
        <v>122.18523321557684</v>
      </c>
      <c r="X100" s="5">
        <f>(Y100/126.294866924271)*100</f>
        <v>122.18523321557684</v>
      </c>
      <c r="Y100" s="5">
        <v>154.31367769072295</v>
      </c>
      <c r="Z100" s="13">
        <f>(B100*240)/Y100</f>
        <v>11.66455253310454</v>
      </c>
      <c r="AA100" s="13">
        <v>11.66455253310454</v>
      </c>
      <c r="AB100" s="13"/>
      <c r="AC100" s="13"/>
      <c r="AD100" s="13"/>
      <c r="AE100" s="19"/>
      <c r="AF100" s="13"/>
      <c r="AG100" s="13"/>
      <c r="AH100" s="13"/>
      <c r="AI100" s="13">
        <v>8</v>
      </c>
      <c r="AJ100" s="13">
        <f>(B100*240)/AI100</f>
        <v>225</v>
      </c>
      <c r="AK100" s="13">
        <v>225</v>
      </c>
      <c r="AL100" s="13"/>
      <c r="AM100" s="25"/>
      <c r="AN100" s="25"/>
      <c r="AQ100" s="27"/>
      <c r="AR100" s="13"/>
      <c r="AS100" s="13"/>
      <c r="AT100" s="5"/>
      <c r="AU100" s="5"/>
    </row>
    <row r="101" spans="1:47" ht="12.75">
      <c r="A101" s="1">
        <v>1385</v>
      </c>
      <c r="B101" s="3">
        <v>7.5</v>
      </c>
      <c r="C101" s="5">
        <f>(B101/7.91244)*100</f>
        <v>94.78744862520284</v>
      </c>
      <c r="D101" s="5">
        <v>139.65829608860082</v>
      </c>
      <c r="E101" s="13">
        <f>(C101/D101)*100</f>
        <v>67.8709760035083</v>
      </c>
      <c r="F101" s="13">
        <v>82.53673986448175</v>
      </c>
      <c r="G101" s="3"/>
      <c r="H101" s="3"/>
      <c r="I101" s="3"/>
      <c r="J101" s="3"/>
      <c r="K101" s="3"/>
      <c r="M101" s="5"/>
      <c r="O101" s="5"/>
      <c r="P101" s="5"/>
      <c r="S101" s="5"/>
      <c r="T101" s="5"/>
      <c r="U101" s="5"/>
      <c r="V101" s="5"/>
      <c r="W101" s="5">
        <v>139.65829608860082</v>
      </c>
      <c r="X101" s="5">
        <f>(Y101/126.294866924271)*100</f>
        <v>139.65829608860082</v>
      </c>
      <c r="Y101" s="5">
        <v>176.3812591938028</v>
      </c>
      <c r="Z101" s="13">
        <f>(B101*240)/Y101</f>
        <v>10.205165833532293</v>
      </c>
      <c r="AA101" s="13">
        <v>10.205165833532293</v>
      </c>
      <c r="AB101" s="13"/>
      <c r="AC101" s="13"/>
      <c r="AD101" s="13"/>
      <c r="AE101" s="19"/>
      <c r="AF101" s="13"/>
      <c r="AG101" s="13"/>
      <c r="AH101" s="13"/>
      <c r="AI101" s="13">
        <v>8</v>
      </c>
      <c r="AJ101" s="13">
        <f>(B101*240)/AI101</f>
        <v>225</v>
      </c>
      <c r="AK101" s="13">
        <v>225</v>
      </c>
      <c r="AL101" s="13"/>
      <c r="AM101" s="25"/>
      <c r="AN101" s="25"/>
      <c r="AQ101" s="27"/>
      <c r="AR101" s="13"/>
      <c r="AS101" s="13"/>
      <c r="AT101" s="5"/>
      <c r="AU101" s="5"/>
    </row>
    <row r="102" spans="1:47" ht="12.75">
      <c r="A102" s="1"/>
      <c r="B102" s="16"/>
      <c r="C102" s="5"/>
      <c r="D102" s="13"/>
      <c r="E102" s="13"/>
      <c r="F102" s="13"/>
      <c r="G102" s="3"/>
      <c r="H102" s="3"/>
      <c r="I102" s="3"/>
      <c r="J102" s="3"/>
      <c r="K102" s="3"/>
      <c r="M102" s="5"/>
      <c r="O102" s="5"/>
      <c r="P102" s="5"/>
      <c r="S102" s="5"/>
      <c r="T102" s="5"/>
      <c r="U102" s="5"/>
      <c r="V102" s="5"/>
      <c r="W102" s="13"/>
      <c r="X102" s="13"/>
      <c r="Y102" s="14"/>
      <c r="Z102" s="13"/>
      <c r="AA102" s="13"/>
      <c r="AB102" s="13"/>
      <c r="AC102" s="13"/>
      <c r="AD102" s="13"/>
      <c r="AE102" s="19"/>
      <c r="AF102" s="13"/>
      <c r="AG102" s="13"/>
      <c r="AH102" s="13"/>
      <c r="AI102" s="13"/>
      <c r="AJ102" s="13"/>
      <c r="AK102" s="13"/>
      <c r="AL102" s="13"/>
      <c r="AM102" s="25"/>
      <c r="AN102" s="25"/>
      <c r="AQ102" s="27"/>
      <c r="AR102" s="13"/>
      <c r="AS102" s="13"/>
      <c r="AT102" s="5"/>
      <c r="AU102" s="5"/>
    </row>
    <row r="103" spans="1:47" ht="12.75">
      <c r="A103" s="1" t="s">
        <v>27</v>
      </c>
      <c r="B103" s="16">
        <f>AVERAGE(B97:B102)</f>
        <v>7.5</v>
      </c>
      <c r="C103" s="16">
        <f>AVERAGE(C97:C102)</f>
        <v>94.78744862520284</v>
      </c>
      <c r="D103" s="16">
        <f>AVERAGE(D97:D102)</f>
        <v>119.1927752410696</v>
      </c>
      <c r="E103" s="16">
        <f>AVERAGE(E97:E102)</f>
        <v>80.21937380778698</v>
      </c>
      <c r="F103" s="5">
        <f>1/((1/F97+1/F98+1/F99+1/F100+1/F101)/5)</f>
        <v>83.84582157812369</v>
      </c>
      <c r="G103" s="3"/>
      <c r="H103" s="3"/>
      <c r="I103" s="3"/>
      <c r="J103" s="3"/>
      <c r="K103" s="16">
        <f>AVERAGE(K97:K102)</f>
        <v>3.9895</v>
      </c>
      <c r="M103" s="16">
        <f>AVERAGE(M97:M102)</f>
        <v>6.997569444444444</v>
      </c>
      <c r="N103" s="5">
        <f>(M103/4.29616690666667)*100</f>
        <v>162.87936657176456</v>
      </c>
      <c r="O103" s="5">
        <f>(N103/D103)*100</f>
        <v>136.65204643682304</v>
      </c>
      <c r="P103" s="5">
        <v>136.65204643682304</v>
      </c>
      <c r="S103" s="5"/>
      <c r="T103" s="5"/>
      <c r="U103" s="16">
        <f>AVERAGE(U97:U102)</f>
        <v>4.274479166666667</v>
      </c>
      <c r="V103" s="5"/>
      <c r="W103" s="16">
        <f>AVERAGE(W97:W102)</f>
        <v>119.1927752410696</v>
      </c>
      <c r="X103" s="16">
        <f>AVERAGE(X97:X102)</f>
        <v>119.1927752410696</v>
      </c>
      <c r="Y103" s="16">
        <f>AVERAGE(Y97:Y102)</f>
        <v>150.5343568740543</v>
      </c>
      <c r="Z103" s="16">
        <f>AVERAGE(Z97:Z102)</f>
        <v>12.061886552629895</v>
      </c>
      <c r="AA103" s="5">
        <f>1/((1/AA97+1/AA98+1/AA99+1/AA100+1/AA101)/5)</f>
        <v>11.957403196042371</v>
      </c>
      <c r="AB103" s="13"/>
      <c r="AC103" s="13"/>
      <c r="AD103" s="13"/>
      <c r="AE103" s="19"/>
      <c r="AF103" s="13"/>
      <c r="AG103" s="13"/>
      <c r="AH103" s="13"/>
      <c r="AI103" s="29">
        <f>AVERAGE(AI97:AI102)</f>
        <v>8.8</v>
      </c>
      <c r="AJ103" s="29">
        <f>AVERAGE(AJ97:AJ102)</f>
        <v>207</v>
      </c>
      <c r="AK103" s="5">
        <f>1/((1/AK97+1/AK98+1/AK99+1/AK100+1/AK101)/5)</f>
        <v>204.54545454545456</v>
      </c>
      <c r="AL103" s="13"/>
      <c r="AM103" s="25"/>
      <c r="AN103" s="25"/>
      <c r="AQ103" s="27"/>
      <c r="AR103" s="13"/>
      <c r="AS103" s="13"/>
      <c r="AT103" s="5"/>
      <c r="AU103" s="5"/>
    </row>
    <row r="104" spans="1:47" ht="12.75">
      <c r="A104" s="1"/>
      <c r="B104" s="16"/>
      <c r="C104" s="5"/>
      <c r="D104" s="13"/>
      <c r="E104" s="13"/>
      <c r="F104" s="13"/>
      <c r="G104" s="3"/>
      <c r="H104" s="3"/>
      <c r="I104" s="3"/>
      <c r="J104" s="3"/>
      <c r="K104" s="3"/>
      <c r="M104" s="5"/>
      <c r="O104" s="5"/>
      <c r="P104" s="5"/>
      <c r="S104" s="5"/>
      <c r="T104" s="5"/>
      <c r="U104" s="5"/>
      <c r="V104" s="5"/>
      <c r="W104" s="13"/>
      <c r="X104" s="13"/>
      <c r="Y104" s="14"/>
      <c r="Z104" s="13"/>
      <c r="AA104" s="13"/>
      <c r="AB104" s="13"/>
      <c r="AC104" s="13"/>
      <c r="AD104" s="13"/>
      <c r="AE104" s="19"/>
      <c r="AF104" s="13"/>
      <c r="AG104" s="13"/>
      <c r="AH104" s="13"/>
      <c r="AI104" s="13"/>
      <c r="AJ104" s="13"/>
      <c r="AK104" s="13"/>
      <c r="AL104" s="13"/>
      <c r="AM104" s="25"/>
      <c r="AN104" s="25"/>
      <c r="AQ104" s="27"/>
      <c r="AR104" s="13"/>
      <c r="AS104" s="13"/>
      <c r="AT104" s="5"/>
      <c r="AU104" s="5"/>
    </row>
    <row r="105" spans="1:47" ht="12.75">
      <c r="A105" s="1">
        <v>1386</v>
      </c>
      <c r="B105" s="3">
        <v>7.5</v>
      </c>
      <c r="C105" s="5">
        <f>(B105/7.91244)*100</f>
        <v>94.78744862520284</v>
      </c>
      <c r="D105" s="5">
        <v>132.49610693448582</v>
      </c>
      <c r="E105" s="13">
        <f>(C105/D105)*100</f>
        <v>71.53979903128139</v>
      </c>
      <c r="F105" s="13">
        <v>71.53979903128139</v>
      </c>
      <c r="G105" s="3"/>
      <c r="H105" s="3"/>
      <c r="I105" s="3"/>
      <c r="J105" s="3"/>
      <c r="K105" s="3"/>
      <c r="M105" s="5"/>
      <c r="O105" s="5"/>
      <c r="P105" s="5"/>
      <c r="S105" s="5"/>
      <c r="T105" s="5"/>
      <c r="U105" s="5"/>
      <c r="V105" s="5"/>
      <c r="W105" s="5">
        <v>132.49610693448582</v>
      </c>
      <c r="X105" s="5">
        <f>(Y105/126.294866924271)*100</f>
        <v>132.49610693448582</v>
      </c>
      <c r="Y105" s="5">
        <v>167.33578193274866</v>
      </c>
      <c r="Z105" s="13">
        <f>(B105*240)/Y105</f>
        <v>10.756814706393222</v>
      </c>
      <c r="AA105" s="13">
        <v>10.756814706393222</v>
      </c>
      <c r="AB105" s="13"/>
      <c r="AC105" s="13"/>
      <c r="AD105" s="13"/>
      <c r="AE105" s="19"/>
      <c r="AF105" s="13"/>
      <c r="AG105" s="13"/>
      <c r="AH105" s="13"/>
      <c r="AI105" s="13">
        <v>9.3333333</v>
      </c>
      <c r="AJ105" s="13">
        <f>(B105*240)/AI105</f>
        <v>192.85714354591838</v>
      </c>
      <c r="AK105" s="13">
        <v>192.85714354591838</v>
      </c>
      <c r="AL105" s="13"/>
      <c r="AM105" s="25"/>
      <c r="AN105" s="25"/>
      <c r="AQ105" s="27"/>
      <c r="AR105" s="13"/>
      <c r="AS105" s="13"/>
      <c r="AT105" s="5"/>
      <c r="AU105" s="5"/>
    </row>
    <row r="106" spans="1:47" ht="12.75">
      <c r="A106" s="1">
        <v>1387</v>
      </c>
      <c r="B106" s="3">
        <v>7.5</v>
      </c>
      <c r="C106" s="5">
        <f>(B106/7.91244)*100</f>
        <v>94.78744862520284</v>
      </c>
      <c r="D106" s="5">
        <v>133.9262734989829</v>
      </c>
      <c r="E106" s="13">
        <f>(C106/D106)*100</f>
        <v>70.77584266982736</v>
      </c>
      <c r="F106" s="13">
        <v>70.77584266982736</v>
      </c>
      <c r="G106" s="3"/>
      <c r="H106" s="3"/>
      <c r="I106" s="3"/>
      <c r="J106" s="3"/>
      <c r="K106" s="3"/>
      <c r="M106" s="5"/>
      <c r="O106" s="5"/>
      <c r="P106" s="5"/>
      <c r="S106" s="5"/>
      <c r="T106" s="5"/>
      <c r="U106" s="5"/>
      <c r="V106" s="5"/>
      <c r="W106" s="5">
        <v>133.9262734989829</v>
      </c>
      <c r="X106" s="5">
        <f>(Y106/126.294866924271)*100</f>
        <v>133.9262734989829</v>
      </c>
      <c r="Y106" s="5">
        <v>169.14200889217568</v>
      </c>
      <c r="Z106" s="13">
        <f>(B106*240)/Y106</f>
        <v>10.641945261200371</v>
      </c>
      <c r="AA106" s="13">
        <v>10.641945261200371</v>
      </c>
      <c r="AB106" s="13"/>
      <c r="AC106" s="13"/>
      <c r="AD106" s="13"/>
      <c r="AE106" s="19"/>
      <c r="AF106" s="13"/>
      <c r="AG106" s="13"/>
      <c r="AH106" s="13"/>
      <c r="AI106" s="13">
        <v>12</v>
      </c>
      <c r="AJ106" s="13">
        <f>(B106*240)/AI106</f>
        <v>150</v>
      </c>
      <c r="AK106" s="13">
        <v>150</v>
      </c>
      <c r="AL106" s="13"/>
      <c r="AM106" s="25"/>
      <c r="AN106" s="25"/>
      <c r="AQ106" s="27"/>
      <c r="AR106" s="13"/>
      <c r="AS106" s="13"/>
      <c r="AT106" s="5"/>
      <c r="AU106" s="5"/>
    </row>
    <row r="107" spans="1:47" ht="12.75">
      <c r="A107" s="1">
        <v>1388</v>
      </c>
      <c r="B107" s="3">
        <v>7.5</v>
      </c>
      <c r="C107" s="5">
        <f>(B107/7.91244)*100</f>
        <v>94.78744862520284</v>
      </c>
      <c r="D107" s="5">
        <v>105.27759751596469</v>
      </c>
      <c r="E107" s="13">
        <f>(C107/D107)*100</f>
        <v>90.03572541710872</v>
      </c>
      <c r="F107" s="13">
        <v>90.03572541710872</v>
      </c>
      <c r="G107" s="3"/>
      <c r="H107" s="3"/>
      <c r="I107" s="3"/>
      <c r="J107" s="3"/>
      <c r="K107" s="3"/>
      <c r="M107" s="5"/>
      <c r="O107" s="5"/>
      <c r="P107" s="5"/>
      <c r="S107" s="5"/>
      <c r="T107" s="5"/>
      <c r="U107" s="5"/>
      <c r="V107" s="5"/>
      <c r="W107" s="5">
        <v>105.27759751596469</v>
      </c>
      <c r="X107" s="5">
        <f>(Y107/126.294866924271)*100</f>
        <v>105.27759751596469</v>
      </c>
      <c r="Y107" s="5">
        <v>132.96020168385724</v>
      </c>
      <c r="Z107" s="13">
        <f>(B107*240)/Y107</f>
        <v>13.537885601887883</v>
      </c>
      <c r="AA107" s="13">
        <v>13.537885601887883</v>
      </c>
      <c r="AB107" s="13"/>
      <c r="AC107" s="13"/>
      <c r="AD107" s="13"/>
      <c r="AE107" s="19"/>
      <c r="AF107" s="13"/>
      <c r="AG107" s="13"/>
      <c r="AH107" s="13"/>
      <c r="AI107" s="13">
        <v>12</v>
      </c>
      <c r="AJ107" s="13">
        <f>(B107*240)/AI107</f>
        <v>150</v>
      </c>
      <c r="AK107" s="13">
        <v>150</v>
      </c>
      <c r="AL107" s="13"/>
      <c r="AM107" s="25"/>
      <c r="AN107" s="25"/>
      <c r="AQ107" s="27"/>
      <c r="AR107" s="13"/>
      <c r="AS107" s="13"/>
      <c r="AT107" s="5"/>
      <c r="AU107" s="5"/>
    </row>
    <row r="108" spans="1:47" ht="12.75">
      <c r="A108" s="1">
        <v>1389</v>
      </c>
      <c r="B108" s="3">
        <v>7.5</v>
      </c>
      <c r="C108" s="5">
        <f>(B108/7.91244)*100</f>
        <v>94.78744862520284</v>
      </c>
      <c r="D108" s="5">
        <v>121.40099338424994</v>
      </c>
      <c r="E108" s="13">
        <f>(C108/D108)*100</f>
        <v>78.07798435815779</v>
      </c>
      <c r="F108" s="13">
        <v>78.07798435815779</v>
      </c>
      <c r="G108" s="3"/>
      <c r="H108" s="3"/>
      <c r="I108" s="3"/>
      <c r="J108" s="3"/>
      <c r="K108" s="3"/>
      <c r="M108" s="5"/>
      <c r="O108" s="5"/>
      <c r="P108" s="5"/>
      <c r="S108" s="5"/>
      <c r="T108" s="5"/>
      <c r="U108" s="5"/>
      <c r="V108" s="5"/>
      <c r="W108" s="5">
        <v>121.40099338424994</v>
      </c>
      <c r="X108" s="5">
        <f>(Y108/126.294866924271)*100</f>
        <v>121.40099338424994</v>
      </c>
      <c r="Y108" s="5">
        <v>153.3232230393815</v>
      </c>
      <c r="Z108" s="13">
        <f>(B108*240)/Y108</f>
        <v>11.739904525341636</v>
      </c>
      <c r="AA108" s="13">
        <v>11.739904525341636</v>
      </c>
      <c r="AB108" s="13"/>
      <c r="AC108" s="13"/>
      <c r="AD108" s="13"/>
      <c r="AE108" s="19"/>
      <c r="AF108" s="13"/>
      <c r="AG108" s="13"/>
      <c r="AH108" s="13"/>
      <c r="AI108" s="13">
        <v>12</v>
      </c>
      <c r="AJ108" s="13">
        <f>(B108*240)/AI108</f>
        <v>150</v>
      </c>
      <c r="AK108" s="13">
        <v>150</v>
      </c>
      <c r="AL108" s="13"/>
      <c r="AM108" s="25"/>
      <c r="AN108" s="25"/>
      <c r="AQ108" s="27"/>
      <c r="AR108" s="13"/>
      <c r="AS108" s="13"/>
      <c r="AT108" s="5"/>
      <c r="AU108" s="5"/>
    </row>
    <row r="109" spans="1:47" ht="12.75">
      <c r="A109" s="1">
        <v>1390</v>
      </c>
      <c r="B109" s="3">
        <v>5.958</v>
      </c>
      <c r="C109" s="5">
        <f>(B109/7.91244)*100</f>
        <v>75.29914918786113</v>
      </c>
      <c r="D109" s="5">
        <v>130.49327612096013</v>
      </c>
      <c r="E109" s="13">
        <f>(C109/D109)*100</f>
        <v>57.703470574271535</v>
      </c>
      <c r="F109" s="13">
        <v>57.703470574271535</v>
      </c>
      <c r="G109" s="3"/>
      <c r="H109" s="3"/>
      <c r="I109" s="3"/>
      <c r="J109" s="3"/>
      <c r="K109" s="3"/>
      <c r="M109" s="5"/>
      <c r="O109" s="5"/>
      <c r="P109" s="5"/>
      <c r="S109" s="5"/>
      <c r="T109" s="5"/>
      <c r="U109" s="5"/>
      <c r="V109" s="5"/>
      <c r="W109" s="5">
        <v>130.49327612096013</v>
      </c>
      <c r="X109" s="5">
        <f>(Y109/126.294866924271)*100</f>
        <v>130.49327612096013</v>
      </c>
      <c r="Y109" s="5">
        <v>164.8063094220881</v>
      </c>
      <c r="Z109" s="13">
        <f>(B109*240)/Y109</f>
        <v>8.676366851573679</v>
      </c>
      <c r="AA109" s="13">
        <v>8.676366851573679</v>
      </c>
      <c r="AB109" s="13"/>
      <c r="AC109" s="13"/>
      <c r="AD109" s="13"/>
      <c r="AE109" s="19"/>
      <c r="AF109" s="13"/>
      <c r="AG109" s="13"/>
      <c r="AH109" s="13"/>
      <c r="AI109" s="13">
        <v>9</v>
      </c>
      <c r="AJ109" s="13">
        <f>(B109*240)/AI109</f>
        <v>158.88</v>
      </c>
      <c r="AK109" s="13">
        <v>158.88</v>
      </c>
      <c r="AL109" s="13"/>
      <c r="AM109" s="25"/>
      <c r="AN109" s="25"/>
      <c r="AQ109" s="27"/>
      <c r="AR109" s="13"/>
      <c r="AS109" s="13"/>
      <c r="AT109" s="5"/>
      <c r="AU109" s="5"/>
    </row>
    <row r="110" spans="1:47" ht="12.75">
      <c r="A110" s="1"/>
      <c r="B110" s="16"/>
      <c r="C110" s="5"/>
      <c r="D110" s="13"/>
      <c r="E110" s="13"/>
      <c r="F110" s="13"/>
      <c r="G110" s="3"/>
      <c r="H110" s="3"/>
      <c r="I110" s="3"/>
      <c r="J110" s="3"/>
      <c r="K110" s="3"/>
      <c r="M110" s="5"/>
      <c r="O110" s="5"/>
      <c r="P110" s="5"/>
      <c r="S110" s="5"/>
      <c r="T110" s="5"/>
      <c r="U110" s="5"/>
      <c r="V110" s="5"/>
      <c r="W110" s="13"/>
      <c r="X110" s="13"/>
      <c r="Y110" s="14"/>
      <c r="Z110" s="13"/>
      <c r="AA110" s="13"/>
      <c r="AB110" s="13"/>
      <c r="AC110" s="13"/>
      <c r="AD110" s="13"/>
      <c r="AE110" s="19"/>
      <c r="AF110" s="13"/>
      <c r="AG110" s="13"/>
      <c r="AH110" s="13"/>
      <c r="AI110" s="13"/>
      <c r="AJ110" s="13"/>
      <c r="AK110" s="13"/>
      <c r="AL110" s="13"/>
      <c r="AM110" s="25"/>
      <c r="AN110" s="25"/>
      <c r="AQ110" s="27"/>
      <c r="AR110" s="13"/>
      <c r="AS110" s="13"/>
      <c r="AT110" s="5"/>
      <c r="AU110" s="5"/>
    </row>
    <row r="111" spans="1:47" ht="12.75">
      <c r="A111" s="1" t="s">
        <v>28</v>
      </c>
      <c r="B111" s="16">
        <f>AVERAGE(B105:B110)</f>
        <v>7.191599999999999</v>
      </c>
      <c r="C111" s="16">
        <f>AVERAGE(C105:C110)</f>
        <v>90.8897887377345</v>
      </c>
      <c r="D111" s="16">
        <f>AVERAGE(D105:D110)</f>
        <v>124.7188494909287</v>
      </c>
      <c r="E111" s="16">
        <f>AVERAGE(E105:E110)</f>
        <v>73.62656441012936</v>
      </c>
      <c r="F111" s="5">
        <f>1/((1/F105+1/F106+1/F107+1/F108+1/F109)/5)</f>
        <v>72.09624637091781</v>
      </c>
      <c r="G111" s="3"/>
      <c r="H111" s="3"/>
      <c r="I111" s="3"/>
      <c r="J111" s="3"/>
      <c r="K111" s="3"/>
      <c r="M111" s="5"/>
      <c r="O111" s="5"/>
      <c r="P111" s="5"/>
      <c r="S111" s="5"/>
      <c r="T111" s="5"/>
      <c r="U111" s="5"/>
      <c r="V111" s="5"/>
      <c r="W111" s="16">
        <f>AVERAGE(W105:W110)</f>
        <v>124.7188494909287</v>
      </c>
      <c r="X111" s="16">
        <f>AVERAGE(X105:X110)</f>
        <v>124.7188494909287</v>
      </c>
      <c r="Y111" s="16">
        <f>AVERAGE(Y105:Y110)</f>
        <v>157.51350499405027</v>
      </c>
      <c r="Z111" s="16">
        <f>AVERAGE(Z105:Z110)</f>
        <v>11.070583389279358</v>
      </c>
      <c r="AA111" s="5">
        <f>1/((1/AA105+1/AA106+1/AA107+1/AA108+1/AA109)/5)</f>
        <v>10.840482832490656</v>
      </c>
      <c r="AB111" s="13"/>
      <c r="AC111" s="13"/>
      <c r="AD111" s="13"/>
      <c r="AE111" s="19"/>
      <c r="AF111" s="13"/>
      <c r="AG111" s="13"/>
      <c r="AH111" s="13"/>
      <c r="AI111" s="29">
        <f>AVERAGE(AI105:AI110)</f>
        <v>10.86666666</v>
      </c>
      <c r="AJ111" s="29">
        <f>AVERAGE(AJ105:AJ110)</f>
        <v>160.34742870918367</v>
      </c>
      <c r="AK111" s="5">
        <f>1/((1/AK105+1/AK106+1/AK107+1/AK108+1/AK109)/5)</f>
        <v>158.83482041121516</v>
      </c>
      <c r="AL111" s="13"/>
      <c r="AM111" s="25"/>
      <c r="AN111" s="25"/>
      <c r="AQ111" s="27"/>
      <c r="AR111" s="13"/>
      <c r="AS111" s="13"/>
      <c r="AT111" s="5"/>
      <c r="AU111" s="5"/>
    </row>
    <row r="112" spans="1:47" ht="12.75">
      <c r="A112" s="1"/>
      <c r="B112" s="16"/>
      <c r="C112" s="5"/>
      <c r="D112" s="13"/>
      <c r="E112" s="13"/>
      <c r="F112" s="13"/>
      <c r="G112" s="3"/>
      <c r="H112" s="3"/>
      <c r="I112" s="3"/>
      <c r="J112" s="3"/>
      <c r="K112" s="3"/>
      <c r="M112" s="5"/>
      <c r="O112" s="5"/>
      <c r="P112" s="5"/>
      <c r="S112" s="5"/>
      <c r="T112" s="5"/>
      <c r="U112" s="5"/>
      <c r="V112" s="5"/>
      <c r="W112" s="13"/>
      <c r="X112" s="13"/>
      <c r="Y112" s="14"/>
      <c r="Z112" s="13"/>
      <c r="AA112" s="13"/>
      <c r="AB112" s="13"/>
      <c r="AC112" s="13"/>
      <c r="AD112" s="13"/>
      <c r="AE112" s="19"/>
      <c r="AF112" s="13"/>
      <c r="AG112" s="13"/>
      <c r="AH112" s="13"/>
      <c r="AI112" s="13"/>
      <c r="AJ112" s="13"/>
      <c r="AK112" s="13"/>
      <c r="AL112" s="13"/>
      <c r="AM112" s="25"/>
      <c r="AN112" s="25"/>
      <c r="AQ112" s="27"/>
      <c r="AR112" s="13"/>
      <c r="AS112" s="13"/>
      <c r="AT112" s="5"/>
      <c r="AU112" s="5"/>
    </row>
    <row r="113" spans="1:47" ht="12.75">
      <c r="A113" s="1">
        <v>1391</v>
      </c>
      <c r="B113" s="3">
        <v>5.538</v>
      </c>
      <c r="C113" s="5">
        <f>(B113/7.91244)*100</f>
        <v>69.99105206484978</v>
      </c>
      <c r="D113" s="5">
        <v>106.129995463236</v>
      </c>
      <c r="E113" s="13">
        <f>(C113/D113)*100</f>
        <v>65.94841708920552</v>
      </c>
      <c r="F113" s="13">
        <v>65.94841708920552</v>
      </c>
      <c r="G113" s="3"/>
      <c r="H113" s="3"/>
      <c r="I113" s="3"/>
      <c r="J113" s="3"/>
      <c r="K113" s="3"/>
      <c r="M113" s="5">
        <v>7.758333333333334</v>
      </c>
      <c r="N113" s="5">
        <f>(M113/4.29616690666667)*100</f>
        <v>180.58733521954588</v>
      </c>
      <c r="O113" s="5">
        <f>(N113/D113)*100</f>
        <v>170.1567350788235</v>
      </c>
      <c r="P113" s="5">
        <v>170.1567350788235</v>
      </c>
      <c r="S113" s="5"/>
      <c r="T113" s="5"/>
      <c r="U113" s="5"/>
      <c r="V113" s="5"/>
      <c r="W113" s="5">
        <v>106.129995463236</v>
      </c>
      <c r="X113" s="5">
        <f>(Y113/126.294866924271)*100</f>
        <v>106.129995463236</v>
      </c>
      <c r="Y113" s="5">
        <v>134.03673653702876</v>
      </c>
      <c r="Z113" s="13">
        <f>(B113*240)/Y113</f>
        <v>9.916087442436497</v>
      </c>
      <c r="AA113" s="13">
        <v>9.916087442436497</v>
      </c>
      <c r="AB113" s="13"/>
      <c r="AC113" s="13"/>
      <c r="AD113" s="13"/>
      <c r="AE113" s="19"/>
      <c r="AF113" s="13"/>
      <c r="AG113" s="13"/>
      <c r="AH113" s="13"/>
      <c r="AI113" s="13">
        <v>9</v>
      </c>
      <c r="AJ113" s="13">
        <f>(B113*240)/AI113</f>
        <v>147.68</v>
      </c>
      <c r="AK113" s="13">
        <v>147.68</v>
      </c>
      <c r="AL113" s="13"/>
      <c r="AM113" s="25"/>
      <c r="AN113" s="25"/>
      <c r="AQ113" s="27"/>
      <c r="AR113" s="13"/>
      <c r="AS113" s="13"/>
      <c r="AT113" s="5"/>
      <c r="AU113" s="5"/>
    </row>
    <row r="114" spans="1:47" ht="12.75">
      <c r="A114" s="1">
        <v>1392</v>
      </c>
      <c r="B114" s="3">
        <v>5.538</v>
      </c>
      <c r="C114" s="5">
        <f>(B114/7.91244)*100</f>
        <v>69.99105206484978</v>
      </c>
      <c r="D114" s="5">
        <v>89.95942084167046</v>
      </c>
      <c r="E114" s="13">
        <f>(C114/D114)*100</f>
        <v>77.80291537006977</v>
      </c>
      <c r="F114" s="13">
        <v>77.80291537006977</v>
      </c>
      <c r="G114" s="3"/>
      <c r="H114" s="3"/>
      <c r="I114" s="3"/>
      <c r="J114" s="3"/>
      <c r="K114" s="3"/>
      <c r="M114" s="5"/>
      <c r="O114" s="5"/>
      <c r="P114" s="5"/>
      <c r="S114" s="5"/>
      <c r="T114" s="5"/>
      <c r="U114" s="5"/>
      <c r="V114" s="5"/>
      <c r="W114" s="5">
        <v>89.95942084167046</v>
      </c>
      <c r="X114" s="5">
        <f>(Y114/126.294866924271)*100</f>
        <v>89.95942084167046</v>
      </c>
      <c r="Y114" s="5">
        <v>113.61413083783263</v>
      </c>
      <c r="Z114" s="13">
        <f>(B114*240)/Y114</f>
        <v>11.698544804229698</v>
      </c>
      <c r="AA114" s="13">
        <v>11.698544804229698</v>
      </c>
      <c r="AB114" s="13"/>
      <c r="AC114" s="13"/>
      <c r="AD114" s="13"/>
      <c r="AE114" s="19"/>
      <c r="AF114" s="13"/>
      <c r="AG114" s="13"/>
      <c r="AH114" s="13"/>
      <c r="AI114" s="13">
        <v>9</v>
      </c>
      <c r="AJ114" s="13">
        <f>(B114*240)/AI114</f>
        <v>147.68</v>
      </c>
      <c r="AK114" s="13">
        <v>147.68</v>
      </c>
      <c r="AL114" s="13"/>
      <c r="AM114" s="25"/>
      <c r="AN114" s="25"/>
      <c r="AQ114" s="27"/>
      <c r="AR114" s="13"/>
      <c r="AS114" s="13"/>
      <c r="AT114" s="5"/>
      <c r="AU114" s="5"/>
    </row>
    <row r="115" spans="1:47" ht="12.75">
      <c r="A115" s="1">
        <v>1393</v>
      </c>
      <c r="B115" s="3">
        <v>5.538</v>
      </c>
      <c r="C115" s="5">
        <f>(B115/7.91244)*100</f>
        <v>69.99105206484978</v>
      </c>
      <c r="D115" s="5">
        <v>78.9080274082746</v>
      </c>
      <c r="E115" s="13">
        <f>(C115/D115)*100</f>
        <v>88.69953332214492</v>
      </c>
      <c r="F115" s="13">
        <v>88.69953332214492</v>
      </c>
      <c r="G115" s="3"/>
      <c r="H115" s="3"/>
      <c r="I115" s="3"/>
      <c r="J115" s="3"/>
      <c r="K115" s="3"/>
      <c r="M115" s="5"/>
      <c r="O115" s="5"/>
      <c r="P115" s="5"/>
      <c r="S115" s="5"/>
      <c r="T115" s="5"/>
      <c r="U115" s="5"/>
      <c r="V115" s="5"/>
      <c r="W115" s="5">
        <v>78.9080274082746</v>
      </c>
      <c r="X115" s="5">
        <f>(Y115/126.294866924271)*100</f>
        <v>78.9080274082746</v>
      </c>
      <c r="Y115" s="5">
        <v>99.65678820784771</v>
      </c>
      <c r="Z115" s="13">
        <f>(B115*240)/Y115</f>
        <v>13.336974067716698</v>
      </c>
      <c r="AA115" s="13">
        <v>13.336974067716698</v>
      </c>
      <c r="AB115" s="13"/>
      <c r="AC115" s="13"/>
      <c r="AD115" s="13"/>
      <c r="AE115" s="19"/>
      <c r="AF115" s="13"/>
      <c r="AG115" s="13"/>
      <c r="AH115" s="13"/>
      <c r="AI115" s="13">
        <v>9</v>
      </c>
      <c r="AJ115" s="13">
        <f>(B115*240)/AI115</f>
        <v>147.68</v>
      </c>
      <c r="AK115" s="13">
        <v>147.68</v>
      </c>
      <c r="AL115" s="13"/>
      <c r="AM115" s="25"/>
      <c r="AN115" s="25"/>
      <c r="AQ115" s="27"/>
      <c r="AR115" s="13"/>
      <c r="AS115" s="13"/>
      <c r="AT115" s="5"/>
      <c r="AU115" s="5"/>
    </row>
    <row r="116" spans="1:47" ht="12.75">
      <c r="A116" s="1">
        <v>1394</v>
      </c>
      <c r="B116" s="3">
        <v>5.538</v>
      </c>
      <c r="C116" s="5">
        <f>(B116/7.91244)*100</f>
        <v>69.99105206484978</v>
      </c>
      <c r="D116" s="5">
        <v>87.76572842252703</v>
      </c>
      <c r="E116" s="13">
        <f>(C116/D116)*100</f>
        <v>79.74758863493352</v>
      </c>
      <c r="F116" s="13">
        <v>79.74758863493352</v>
      </c>
      <c r="G116" s="3"/>
      <c r="H116" s="3"/>
      <c r="I116" s="3"/>
      <c r="J116" s="3"/>
      <c r="K116" s="3"/>
      <c r="M116" s="5"/>
      <c r="O116" s="5"/>
      <c r="P116" s="5"/>
      <c r="S116" s="5"/>
      <c r="T116" s="5"/>
      <c r="U116" s="5"/>
      <c r="V116" s="5"/>
      <c r="W116" s="5">
        <v>87.76572842252703</v>
      </c>
      <c r="X116" s="5">
        <f>(Y116/126.294866924271)*100</f>
        <v>87.76572842252703</v>
      </c>
      <c r="Y116" s="5">
        <v>110.84360991634762</v>
      </c>
      <c r="Z116" s="13">
        <f>(B116*240)/Y116</f>
        <v>11.990948337058596</v>
      </c>
      <c r="AA116" s="13">
        <v>11.990948337058596</v>
      </c>
      <c r="AB116" s="13"/>
      <c r="AC116" s="13"/>
      <c r="AD116" s="13"/>
      <c r="AE116" s="19"/>
      <c r="AF116" s="13"/>
      <c r="AG116" s="13"/>
      <c r="AH116" s="13"/>
      <c r="AI116" s="13">
        <v>9</v>
      </c>
      <c r="AJ116" s="13">
        <f>(B116*240)/AI116</f>
        <v>147.68</v>
      </c>
      <c r="AK116" s="13">
        <v>147.68</v>
      </c>
      <c r="AL116" s="13"/>
      <c r="AM116" s="25"/>
      <c r="AN116" s="25"/>
      <c r="AQ116" s="27"/>
      <c r="AR116" s="13"/>
      <c r="AS116" s="13"/>
      <c r="AT116" s="5"/>
      <c r="AU116" s="5"/>
    </row>
    <row r="117" spans="1:47" ht="12.75">
      <c r="A117" s="1">
        <v>1395</v>
      </c>
      <c r="B117" s="3">
        <v>5.538</v>
      </c>
      <c r="C117" s="5">
        <f>(B117/7.91244)*100</f>
        <v>69.99105206484978</v>
      </c>
      <c r="D117" s="5">
        <v>79.78822179598617</v>
      </c>
      <c r="E117" s="13">
        <f>(C117/D117)*100</f>
        <v>87.72103261533114</v>
      </c>
      <c r="F117" s="13">
        <v>87.72103261533114</v>
      </c>
      <c r="G117" s="3"/>
      <c r="H117" s="3"/>
      <c r="I117" s="3"/>
      <c r="J117" s="3"/>
      <c r="K117" s="3"/>
      <c r="M117" s="5"/>
      <c r="O117" s="5"/>
      <c r="P117" s="5"/>
      <c r="S117" s="5"/>
      <c r="T117" s="5"/>
      <c r="U117" s="5"/>
      <c r="V117" s="5"/>
      <c r="W117" s="5">
        <v>79.78822179598617</v>
      </c>
      <c r="X117" s="5">
        <f>(Y117/126.294866924271)*100</f>
        <v>79.78822179598617</v>
      </c>
      <c r="Y117" s="5">
        <v>100.76842853848294</v>
      </c>
      <c r="Z117" s="13">
        <f>(B117*240)/Y117</f>
        <v>13.189845463278374</v>
      </c>
      <c r="AA117" s="13">
        <v>13.189845463278374</v>
      </c>
      <c r="AB117" s="13"/>
      <c r="AC117" s="13"/>
      <c r="AD117" s="13"/>
      <c r="AE117" s="19"/>
      <c r="AF117" s="13"/>
      <c r="AG117" s="13"/>
      <c r="AH117" s="13"/>
      <c r="AI117" s="13">
        <v>9</v>
      </c>
      <c r="AJ117" s="13">
        <f>(B117*240)/AI117</f>
        <v>147.68</v>
      </c>
      <c r="AK117" s="13">
        <v>147.68</v>
      </c>
      <c r="AL117" s="13"/>
      <c r="AM117" s="25"/>
      <c r="AN117" s="25"/>
      <c r="AQ117" s="27"/>
      <c r="AR117" s="13"/>
      <c r="AS117" s="13"/>
      <c r="AT117" s="5"/>
      <c r="AU117" s="5"/>
    </row>
    <row r="118" spans="1:47" ht="12.75">
      <c r="A118" s="1"/>
      <c r="B118" s="3"/>
      <c r="C118" s="5"/>
      <c r="D118" s="13"/>
      <c r="E118" s="13"/>
      <c r="F118" s="13"/>
      <c r="G118" s="3"/>
      <c r="H118" s="3"/>
      <c r="I118" s="3"/>
      <c r="J118" s="3"/>
      <c r="K118" s="3"/>
      <c r="M118" s="5"/>
      <c r="O118" s="5"/>
      <c r="P118" s="5"/>
      <c r="S118" s="5"/>
      <c r="T118" s="5"/>
      <c r="U118" s="5"/>
      <c r="V118" s="5"/>
      <c r="W118" s="13"/>
      <c r="X118" s="13"/>
      <c r="Y118" s="14"/>
      <c r="AB118" s="13"/>
      <c r="AC118" s="13"/>
      <c r="AD118" s="13"/>
      <c r="AE118" s="19"/>
      <c r="AF118" s="13"/>
      <c r="AG118" s="13"/>
      <c r="AH118" s="13"/>
      <c r="AI118" s="13"/>
      <c r="AJ118" s="13"/>
      <c r="AK118" s="13"/>
      <c r="AL118" s="13"/>
      <c r="AM118" s="25"/>
      <c r="AN118" s="25"/>
      <c r="AQ118" s="27"/>
      <c r="AR118" s="13"/>
      <c r="AS118" s="13"/>
      <c r="AT118" s="5"/>
      <c r="AU118" s="5"/>
    </row>
    <row r="119" spans="1:47" ht="12.75">
      <c r="A119" s="1" t="s">
        <v>29</v>
      </c>
      <c r="B119" s="16">
        <f>AVERAGE(B113:B118)</f>
        <v>5.538</v>
      </c>
      <c r="C119" s="16">
        <f>AVERAGE(C113:C118)</f>
        <v>69.99105206484978</v>
      </c>
      <c r="D119" s="16">
        <f>AVERAGE(D113:D118)</f>
        <v>88.51027878633886</v>
      </c>
      <c r="E119" s="16">
        <f>AVERAGE(E113:E118)</f>
        <v>79.98389740633696</v>
      </c>
      <c r="F119" s="5">
        <f>1/((1/F113+1/F114+1/F115+1/F116+1/F117)/5)</f>
        <v>79.07675020864647</v>
      </c>
      <c r="G119" s="3"/>
      <c r="H119" s="3"/>
      <c r="I119" s="3"/>
      <c r="J119" s="3"/>
      <c r="K119" s="3"/>
      <c r="M119" s="16">
        <f>AVERAGE(M113:M118)</f>
        <v>7.758333333333334</v>
      </c>
      <c r="N119" s="5">
        <f>(M119/4.29616690666667)*100</f>
        <v>180.58733521954588</v>
      </c>
      <c r="O119" s="5">
        <f>(N119/D119)*100</f>
        <v>204.02978919033603</v>
      </c>
      <c r="P119" s="5">
        <v>204.02978919033603</v>
      </c>
      <c r="S119" s="5"/>
      <c r="T119" s="5"/>
      <c r="U119" s="5"/>
      <c r="V119" s="5"/>
      <c r="W119" s="16">
        <f>AVERAGE(W113:W118)</f>
        <v>88.51027878633886</v>
      </c>
      <c r="X119" s="16">
        <f>AVERAGE(X113:X118)</f>
        <v>88.51027878633886</v>
      </c>
      <c r="Y119" s="16">
        <f>AVERAGE(Y113:Y118)</f>
        <v>111.78393880750794</v>
      </c>
      <c r="Z119" s="16">
        <f>AVERAGE(Z112:Z117)</f>
        <v>12.026480022943973</v>
      </c>
      <c r="AA119" s="5">
        <f>1/((1/AA113+1/AA114+1/AA115+1/AA116+1/AA117)/5)</f>
        <v>11.89008022242575</v>
      </c>
      <c r="AB119" s="13"/>
      <c r="AC119" s="13"/>
      <c r="AD119" s="13"/>
      <c r="AE119" s="19"/>
      <c r="AF119" s="13"/>
      <c r="AG119" s="13"/>
      <c r="AH119" s="13"/>
      <c r="AI119" s="29">
        <f>AVERAGE(AI113:AI118)</f>
        <v>9</v>
      </c>
      <c r="AJ119" s="29">
        <f>AVERAGE(AJ113:AJ118)</f>
        <v>147.68</v>
      </c>
      <c r="AK119" s="5">
        <f>1/((1/AK113+1/AK114+1/AK115+1/AK116+1/AK117)/5)</f>
        <v>147.68</v>
      </c>
      <c r="AL119" s="13"/>
      <c r="AM119" s="25"/>
      <c r="AN119" s="25"/>
      <c r="AQ119" s="27"/>
      <c r="AR119" s="13"/>
      <c r="AS119" s="13"/>
      <c r="AT119" s="5"/>
      <c r="AU119" s="5"/>
    </row>
    <row r="120" spans="1:47" ht="12.75">
      <c r="A120" s="1"/>
      <c r="B120" s="16"/>
      <c r="C120" s="5"/>
      <c r="D120" s="13"/>
      <c r="E120" s="13"/>
      <c r="F120" s="13"/>
      <c r="G120" s="3"/>
      <c r="H120" s="3"/>
      <c r="I120" s="3"/>
      <c r="J120" s="3"/>
      <c r="K120" s="3"/>
      <c r="M120" s="5"/>
      <c r="O120" s="5"/>
      <c r="P120" s="5"/>
      <c r="S120" s="5"/>
      <c r="T120" s="5"/>
      <c r="U120" s="5"/>
      <c r="V120" s="5"/>
      <c r="W120" s="13"/>
      <c r="X120" s="13"/>
      <c r="Y120" s="14"/>
      <c r="Z120" s="13"/>
      <c r="AA120" s="13"/>
      <c r="AB120" s="13"/>
      <c r="AC120" s="13"/>
      <c r="AD120" s="13"/>
      <c r="AE120" s="19"/>
      <c r="AF120" s="13"/>
      <c r="AG120" s="13"/>
      <c r="AH120" s="13"/>
      <c r="AI120" s="13"/>
      <c r="AJ120" s="13"/>
      <c r="AK120" s="13"/>
      <c r="AL120" s="13"/>
      <c r="AM120" s="25"/>
      <c r="AN120" s="25"/>
      <c r="AQ120" s="27"/>
      <c r="AR120" s="13"/>
      <c r="AS120" s="13"/>
      <c r="AT120" s="5"/>
      <c r="AU120" s="5"/>
    </row>
    <row r="121" spans="1:47" ht="12.75">
      <c r="A121" s="1">
        <v>1396</v>
      </c>
      <c r="B121" s="3">
        <v>5.7589375</v>
      </c>
      <c r="C121" s="5">
        <f>(B121/7.91244)*100</f>
        <v>72.78333232226721</v>
      </c>
      <c r="D121" s="5">
        <v>83.78827961152712</v>
      </c>
      <c r="E121" s="13">
        <f>(C121/D121)*100</f>
        <v>86.86576769414191</v>
      </c>
      <c r="F121" s="13">
        <v>86.86576769414191</v>
      </c>
      <c r="G121" s="3"/>
      <c r="H121" s="3"/>
      <c r="I121" s="3"/>
      <c r="J121" s="3"/>
      <c r="K121" s="3"/>
      <c r="M121" s="5"/>
      <c r="O121" s="5"/>
      <c r="P121" s="5"/>
      <c r="S121" s="5"/>
      <c r="T121" s="5"/>
      <c r="U121" s="5"/>
      <c r="V121" s="5"/>
      <c r="W121" s="5">
        <v>83.78827961152712</v>
      </c>
      <c r="X121" s="5">
        <f>(Y121/126.294866924271)*100</f>
        <v>83.78827961152712</v>
      </c>
      <c r="Y121" s="5">
        <v>105.82029623351427</v>
      </c>
      <c r="Z121" s="13">
        <f>(B121*240)/Y121</f>
        <v>13.061246747504963</v>
      </c>
      <c r="AA121" s="13">
        <v>13.061246747504963</v>
      </c>
      <c r="AB121" s="13"/>
      <c r="AC121" s="13"/>
      <c r="AD121" s="13"/>
      <c r="AE121" s="19"/>
      <c r="AF121" s="13"/>
      <c r="AG121" s="13"/>
      <c r="AH121" s="13"/>
      <c r="AI121" s="13">
        <v>9.25</v>
      </c>
      <c r="AJ121" s="13">
        <f>(B121*240)/AI121</f>
        <v>149.42108108108107</v>
      </c>
      <c r="AK121" s="13">
        <v>149.42108108108107</v>
      </c>
      <c r="AL121" s="13"/>
      <c r="AM121" s="25"/>
      <c r="AN121" s="25"/>
      <c r="AQ121" s="27"/>
      <c r="AR121" s="13"/>
      <c r="AS121" s="13"/>
      <c r="AT121" s="5"/>
      <c r="AU121" s="5"/>
    </row>
    <row r="122" spans="1:47" ht="12.75">
      <c r="A122" s="1">
        <v>1397</v>
      </c>
      <c r="B122" s="3">
        <v>5.7589375</v>
      </c>
      <c r="C122" s="5">
        <f>(B122/7.91244)*100</f>
        <v>72.78333232226721</v>
      </c>
      <c r="D122" s="5">
        <v>101.78043269337383</v>
      </c>
      <c r="E122" s="13">
        <f>(C122/D122)*100</f>
        <v>71.51014236846098</v>
      </c>
      <c r="F122" s="13">
        <v>71.51014236846098</v>
      </c>
      <c r="G122" s="3"/>
      <c r="H122" s="3"/>
      <c r="I122" s="3"/>
      <c r="J122" s="3"/>
      <c r="K122" s="3"/>
      <c r="M122" s="5"/>
      <c r="O122" s="5"/>
      <c r="P122" s="5"/>
      <c r="S122" s="5"/>
      <c r="T122" s="5"/>
      <c r="U122" s="5"/>
      <c r="V122" s="5"/>
      <c r="W122" s="5">
        <v>101.78043269337383</v>
      </c>
      <c r="X122" s="5">
        <f>(Y122/126.294866924271)*100</f>
        <v>101.78043269337383</v>
      </c>
      <c r="Y122" s="5">
        <v>128.54346202504368</v>
      </c>
      <c r="Z122" s="13">
        <f>(B122*240)/Y122</f>
        <v>10.752355493045002</v>
      </c>
      <c r="AA122" s="13">
        <v>10.752355493045002</v>
      </c>
      <c r="AB122" s="13"/>
      <c r="AC122" s="13"/>
      <c r="AD122" s="13"/>
      <c r="AE122" s="19"/>
      <c r="AF122" s="13"/>
      <c r="AG122" s="13"/>
      <c r="AH122" s="13"/>
      <c r="AI122" s="13">
        <v>10</v>
      </c>
      <c r="AJ122" s="13">
        <f>(B122*240)/AI122</f>
        <v>138.2145</v>
      </c>
      <c r="AK122" s="13">
        <v>138.2145</v>
      </c>
      <c r="AL122" s="13"/>
      <c r="AM122" s="25"/>
      <c r="AN122" s="25"/>
      <c r="AQ122" s="27"/>
      <c r="AR122" s="13"/>
      <c r="AS122" s="13"/>
      <c r="AT122" s="5"/>
      <c r="AU122" s="5"/>
    </row>
    <row r="123" spans="1:47" ht="12.75">
      <c r="A123" s="1">
        <v>1398</v>
      </c>
      <c r="B123" s="3">
        <v>5.7589375</v>
      </c>
      <c r="C123" s="5">
        <f>(B123/7.91244)*100</f>
        <v>72.78333232226721</v>
      </c>
      <c r="D123" s="5">
        <v>93.29181125019645</v>
      </c>
      <c r="E123" s="13">
        <f>(C123/D123)*100</f>
        <v>78.01684986806808</v>
      </c>
      <c r="F123" s="13">
        <v>78.01684986806808</v>
      </c>
      <c r="G123" s="3"/>
      <c r="H123" s="3"/>
      <c r="I123" s="3"/>
      <c r="J123" s="3"/>
      <c r="K123" s="3"/>
      <c r="M123" s="5"/>
      <c r="O123" s="5"/>
      <c r="P123" s="5"/>
      <c r="S123" s="5"/>
      <c r="T123" s="5"/>
      <c r="U123" s="5"/>
      <c r="V123" s="5"/>
      <c r="W123" s="5">
        <v>93.29181125019645</v>
      </c>
      <c r="X123" s="5">
        <f>(Y123/126.294866924271)*100</f>
        <v>93.29181125019645</v>
      </c>
      <c r="Y123" s="5">
        <v>117.82276886967769</v>
      </c>
      <c r="Z123" s="13">
        <f>(B123*240)/Y123</f>
        <v>11.730712266054224</v>
      </c>
      <c r="AA123" s="13">
        <v>11.730712266054224</v>
      </c>
      <c r="AB123" s="13"/>
      <c r="AC123" s="13"/>
      <c r="AD123" s="13"/>
      <c r="AE123" s="19"/>
      <c r="AF123" s="13"/>
      <c r="AG123" s="13"/>
      <c r="AH123" s="13"/>
      <c r="AI123" s="13">
        <v>10</v>
      </c>
      <c r="AJ123" s="13">
        <f>(B123*240)/AI123</f>
        <v>138.2145</v>
      </c>
      <c r="AK123" s="13">
        <v>138.2145</v>
      </c>
      <c r="AL123" s="13"/>
      <c r="AM123" s="25"/>
      <c r="AN123" s="25"/>
      <c r="AQ123" s="27"/>
      <c r="AR123" s="13"/>
      <c r="AS123" s="13"/>
      <c r="AT123" s="5"/>
      <c r="AU123" s="5"/>
    </row>
    <row r="124" spans="1:47" ht="12.75">
      <c r="A124" s="1">
        <v>1399</v>
      </c>
      <c r="B124" s="3">
        <v>5.7589375</v>
      </c>
      <c r="C124" s="5">
        <f>(B124/7.91244)*100</f>
        <v>72.78333232226721</v>
      </c>
      <c r="D124" s="5">
        <v>82.36779766633761</v>
      </c>
      <c r="E124" s="13">
        <f>(C124/D124)*100</f>
        <v>88.36381982325672</v>
      </c>
      <c r="F124" s="13">
        <v>88.36381982325672</v>
      </c>
      <c r="G124" s="3"/>
      <c r="H124" s="3"/>
      <c r="I124" s="3"/>
      <c r="J124" s="3"/>
      <c r="K124" s="3"/>
      <c r="M124" s="5"/>
      <c r="O124" s="5"/>
      <c r="P124" s="5"/>
      <c r="S124" s="5"/>
      <c r="T124" s="5"/>
      <c r="U124" s="5"/>
      <c r="V124" s="5"/>
      <c r="W124" s="5">
        <v>82.36779766633761</v>
      </c>
      <c r="X124" s="5">
        <f>(Y124/126.294866924271)*100</f>
        <v>82.36779766633761</v>
      </c>
      <c r="Y124" s="5">
        <v>104.02630045115387</v>
      </c>
      <c r="Z124" s="13">
        <f>(B124*240)/Y124</f>
        <v>13.286495761223325</v>
      </c>
      <c r="AA124" s="13">
        <v>13.286495761223325</v>
      </c>
      <c r="AB124" s="13"/>
      <c r="AC124" s="13"/>
      <c r="AD124" s="13"/>
      <c r="AE124" s="19"/>
      <c r="AF124" s="13"/>
      <c r="AG124" s="13"/>
      <c r="AH124" s="13"/>
      <c r="AI124" s="13">
        <v>10</v>
      </c>
      <c r="AJ124" s="13">
        <f>(B124*240)/AI124</f>
        <v>138.2145</v>
      </c>
      <c r="AK124" s="13">
        <v>138.2145</v>
      </c>
      <c r="AL124" s="13"/>
      <c r="AM124" s="25"/>
      <c r="AN124" s="25"/>
      <c r="AQ124" s="27"/>
      <c r="AR124" s="13"/>
      <c r="AS124" s="13"/>
      <c r="AT124" s="5"/>
      <c r="AU124" s="5"/>
    </row>
    <row r="125" spans="1:47" ht="12.75">
      <c r="A125" s="1">
        <v>1400</v>
      </c>
      <c r="B125" s="3">
        <v>5.7589375</v>
      </c>
      <c r="C125" s="5">
        <f>(B125/7.91244)*100</f>
        <v>72.78333232226721</v>
      </c>
      <c r="D125" s="5">
        <v>87.75057787503195</v>
      </c>
      <c r="E125" s="13">
        <f>(C125/D125)*100</f>
        <v>82.94342223696805</v>
      </c>
      <c r="F125" s="13">
        <v>82.94342223696805</v>
      </c>
      <c r="G125" s="3"/>
      <c r="H125" s="3"/>
      <c r="I125" s="3"/>
      <c r="J125" s="3"/>
      <c r="K125" s="3"/>
      <c r="M125" s="5"/>
      <c r="O125" s="5"/>
      <c r="P125" s="5"/>
      <c r="S125" s="5"/>
      <c r="T125" s="5"/>
      <c r="U125" s="5"/>
      <c r="V125" s="5"/>
      <c r="W125" s="5">
        <v>87.75057787503195</v>
      </c>
      <c r="X125" s="5">
        <f>(Y125/126.294866924271)*100</f>
        <v>87.75057787503195</v>
      </c>
      <c r="Y125" s="5">
        <v>110.8244755525504</v>
      </c>
      <c r="Z125" s="13">
        <f>(B125*240)/Y125</f>
        <v>12.4714779213606</v>
      </c>
      <c r="AA125" s="13">
        <v>12.4714779213606</v>
      </c>
      <c r="AB125" s="13"/>
      <c r="AC125" s="13">
        <f>(AE125/155.016)*100</f>
        <v>99.08654590493884</v>
      </c>
      <c r="AD125" s="13">
        <v>99.08654590493884</v>
      </c>
      <c r="AE125" s="19">
        <v>153.6</v>
      </c>
      <c r="AF125" s="13"/>
      <c r="AG125" s="13"/>
      <c r="AH125" s="13"/>
      <c r="AI125" s="13">
        <v>10</v>
      </c>
      <c r="AJ125" s="13">
        <f>(B125*240)/AI125</f>
        <v>138.2145</v>
      </c>
      <c r="AK125" s="13">
        <v>138.2145</v>
      </c>
      <c r="AL125" s="13"/>
      <c r="AM125" s="25"/>
      <c r="AN125" s="25"/>
      <c r="AO125" s="13">
        <v>7.125</v>
      </c>
      <c r="AP125" s="13">
        <v>7.125</v>
      </c>
      <c r="AQ125" s="13">
        <f>AO125*1</f>
        <v>7.125</v>
      </c>
      <c r="AR125" s="13"/>
      <c r="AS125" s="13"/>
      <c r="AT125" s="5"/>
      <c r="AU125" s="5"/>
    </row>
    <row r="126" spans="1:47" ht="12.75">
      <c r="A126" s="1"/>
      <c r="B126" s="16"/>
      <c r="C126" s="5"/>
      <c r="D126" s="13"/>
      <c r="E126" s="13"/>
      <c r="F126" s="13"/>
      <c r="G126" s="3"/>
      <c r="H126" s="3"/>
      <c r="I126" s="3"/>
      <c r="J126" s="3"/>
      <c r="K126" s="3"/>
      <c r="M126" s="5"/>
      <c r="O126" s="5"/>
      <c r="P126" s="5"/>
      <c r="S126" s="5"/>
      <c r="T126" s="5"/>
      <c r="U126" s="5"/>
      <c r="V126" s="5"/>
      <c r="W126" s="13"/>
      <c r="X126" s="13"/>
      <c r="Y126" s="14"/>
      <c r="Z126" s="13"/>
      <c r="AA126" s="13"/>
      <c r="AB126" s="13"/>
      <c r="AC126" s="13"/>
      <c r="AD126" s="13"/>
      <c r="AE126" s="19"/>
      <c r="AF126" s="13"/>
      <c r="AG126" s="13"/>
      <c r="AH126" s="13"/>
      <c r="AI126" s="13"/>
      <c r="AJ126" s="13"/>
      <c r="AK126" s="13"/>
      <c r="AL126" s="13"/>
      <c r="AM126" s="25"/>
      <c r="AN126" s="25"/>
      <c r="AO126" s="13"/>
      <c r="AP126" s="13"/>
      <c r="AQ126" s="13"/>
      <c r="AR126" s="13"/>
      <c r="AS126" s="13"/>
      <c r="AT126" s="5"/>
      <c r="AU126" s="5"/>
    </row>
    <row r="127" spans="1:47" ht="12.75">
      <c r="A127" s="1" t="s">
        <v>32</v>
      </c>
      <c r="B127" s="16">
        <f>AVERAGE(B121:B126)</f>
        <v>5.7589375</v>
      </c>
      <c r="C127" s="16">
        <f>AVERAGE(C121:C126)</f>
        <v>72.78333232226721</v>
      </c>
      <c r="D127" s="16">
        <f>AVERAGE(D121:D126)</f>
        <v>89.7957798192934</v>
      </c>
      <c r="E127" s="16">
        <f>AVERAGE(E121:E126)</f>
        <v>81.54000039817915</v>
      </c>
      <c r="F127" s="5">
        <f>1/((1/F121+1/F122+1/F123+1/F124+1/F125)/5)</f>
        <v>81.05429060111474</v>
      </c>
      <c r="G127" s="3"/>
      <c r="H127" s="3"/>
      <c r="I127" s="3"/>
      <c r="J127" s="3"/>
      <c r="K127" s="3"/>
      <c r="M127" s="5"/>
      <c r="O127" s="5"/>
      <c r="P127" s="5"/>
      <c r="S127" s="5"/>
      <c r="T127" s="5"/>
      <c r="U127" s="5"/>
      <c r="V127" s="5"/>
      <c r="W127" s="16">
        <f>AVERAGE(W121:W126)</f>
        <v>89.7957798192934</v>
      </c>
      <c r="X127" s="16">
        <f>AVERAGE(X121:X126)</f>
        <v>89.7957798192934</v>
      </c>
      <c r="Y127" s="16">
        <f>AVERAGE(Y121:Y126)</f>
        <v>113.40746062638797</v>
      </c>
      <c r="Z127" s="16">
        <f>AVERAGE(Z120:Z125)</f>
        <v>12.260457637837623</v>
      </c>
      <c r="AA127" s="5">
        <f>1/((1/AA121+1/AA122+1/AA123+1/AA124+1/AA125)/5)</f>
        <v>12.187425698150221</v>
      </c>
      <c r="AB127" s="13"/>
      <c r="AC127" s="16">
        <f>AVERAGE(AC121:AC126)</f>
        <v>99.08654590493884</v>
      </c>
      <c r="AD127" s="16">
        <f>AVERAGE(AD121:AD126)</f>
        <v>99.08654590493884</v>
      </c>
      <c r="AE127" s="19"/>
      <c r="AF127" s="13"/>
      <c r="AG127" s="13"/>
      <c r="AH127" s="13"/>
      <c r="AI127" s="29">
        <f>AVERAGE(AI121:AI126)</f>
        <v>9.85</v>
      </c>
      <c r="AJ127" s="29">
        <f>AVERAGE(AJ121:AJ126)</f>
        <v>140.45581621621622</v>
      </c>
      <c r="AK127" s="5">
        <f>1/((1/AK121+1/AK122+1/AK123+1/AK124+1/AK125)/5)</f>
        <v>140.3192893401015</v>
      </c>
      <c r="AL127" s="13"/>
      <c r="AM127" s="25"/>
      <c r="AN127" s="25"/>
      <c r="AO127" s="13"/>
      <c r="AP127" s="13"/>
      <c r="AQ127" s="13"/>
      <c r="AR127" s="13"/>
      <c r="AS127" s="13"/>
      <c r="AT127" s="5"/>
      <c r="AU127" s="5"/>
    </row>
    <row r="128" spans="1:47" ht="12.75">
      <c r="A128" s="1"/>
      <c r="B128" s="16"/>
      <c r="C128" s="5"/>
      <c r="D128" s="13"/>
      <c r="E128" s="13"/>
      <c r="F128" s="13"/>
      <c r="G128" s="3"/>
      <c r="H128" s="3"/>
      <c r="I128" s="3"/>
      <c r="J128" s="3"/>
      <c r="K128" s="3"/>
      <c r="M128" s="5"/>
      <c r="O128" s="5"/>
      <c r="P128" s="5"/>
      <c r="S128" s="5"/>
      <c r="T128" s="5"/>
      <c r="U128" s="5"/>
      <c r="V128" s="5"/>
      <c r="W128" s="13"/>
      <c r="X128" s="13"/>
      <c r="Y128" s="14"/>
      <c r="Z128" s="13"/>
      <c r="AA128" s="13"/>
      <c r="AB128" s="13"/>
      <c r="AC128" s="13"/>
      <c r="AD128" s="13"/>
      <c r="AE128" s="19"/>
      <c r="AF128" s="13"/>
      <c r="AG128" s="13"/>
      <c r="AH128" s="13"/>
      <c r="AI128" s="13"/>
      <c r="AJ128" s="13"/>
      <c r="AK128" s="13"/>
      <c r="AL128" s="13"/>
      <c r="AM128" s="25"/>
      <c r="AN128" s="25"/>
      <c r="AO128" s="13"/>
      <c r="AP128" s="13"/>
      <c r="AQ128" s="13"/>
      <c r="AR128" s="13"/>
      <c r="AS128" s="13"/>
      <c r="AT128" s="5"/>
      <c r="AU128" s="5"/>
    </row>
    <row r="129" spans="1:47" ht="12.75">
      <c r="A129" s="1">
        <v>1401</v>
      </c>
      <c r="B129" s="3">
        <v>5.36</v>
      </c>
      <c r="C129" s="5">
        <f>(B129/7.91244)*100</f>
        <v>67.74142995081164</v>
      </c>
      <c r="D129" s="5">
        <v>89.74286036785796</v>
      </c>
      <c r="E129" s="13">
        <f>(C129/D129)*100</f>
        <v>75.48392114218115</v>
      </c>
      <c r="F129" s="13">
        <v>75.48392114218115</v>
      </c>
      <c r="G129" s="3"/>
      <c r="H129" s="3"/>
      <c r="I129" s="3"/>
      <c r="J129" s="3"/>
      <c r="K129" s="3"/>
      <c r="M129" s="5"/>
      <c r="O129" s="5"/>
      <c r="P129" s="5"/>
      <c r="S129" s="5"/>
      <c r="T129" s="5"/>
      <c r="W129" s="5">
        <v>89.74286036785796</v>
      </c>
      <c r="X129" s="5">
        <f>(Y129/126.294866924271)*100</f>
        <v>89.74286036785796</v>
      </c>
      <c r="Y129" s="5">
        <v>113.34062607562055</v>
      </c>
      <c r="Z129" s="13">
        <f>(B129*240)/Y129</f>
        <v>11.349857897747253</v>
      </c>
      <c r="AA129" s="13">
        <v>11.349857897747253</v>
      </c>
      <c r="AB129" s="13"/>
      <c r="AC129" s="13">
        <f>(AE129/155.016)*100</f>
        <v>100.57026371471333</v>
      </c>
      <c r="AD129" s="13">
        <v>100.57026371471333</v>
      </c>
      <c r="AE129" s="19">
        <v>155.9</v>
      </c>
      <c r="AF129" s="13"/>
      <c r="AG129" s="13"/>
      <c r="AH129" s="13"/>
      <c r="AI129" s="13">
        <v>10</v>
      </c>
      <c r="AJ129" s="13">
        <f>(B129*240)/AI129</f>
        <v>128.64000000000001</v>
      </c>
      <c r="AK129" s="13">
        <v>128.64000000000001</v>
      </c>
      <c r="AL129" s="13"/>
      <c r="AM129" s="25"/>
      <c r="AN129" s="25"/>
      <c r="AO129" s="13">
        <v>7.125</v>
      </c>
      <c r="AP129" s="13">
        <v>7.125</v>
      </c>
      <c r="AQ129" s="13">
        <f>AO129*1</f>
        <v>7.125</v>
      </c>
      <c r="AR129" s="13">
        <f>(B129*240)/AQ129</f>
        <v>180.54736842105265</v>
      </c>
      <c r="AS129" s="13">
        <v>180.54736842105265</v>
      </c>
      <c r="AT129" s="5"/>
      <c r="AU129" s="5"/>
    </row>
    <row r="130" spans="1:47" ht="12.75">
      <c r="A130" s="1">
        <v>1402</v>
      </c>
      <c r="B130" s="16">
        <v>5.36</v>
      </c>
      <c r="C130" s="5">
        <f>(B130/7.91244)*100</f>
        <v>67.74142995081164</v>
      </c>
      <c r="D130" s="5">
        <v>92.20922465302532</v>
      </c>
      <c r="E130" s="13">
        <f>(C130/D130)*100</f>
        <v>73.46491655874594</v>
      </c>
      <c r="F130" s="13">
        <v>73.46491655874594</v>
      </c>
      <c r="G130" s="3"/>
      <c r="H130" s="3"/>
      <c r="I130" s="3"/>
      <c r="J130" s="3"/>
      <c r="K130" s="3"/>
      <c r="M130" s="5"/>
      <c r="O130" s="5"/>
      <c r="P130" s="5"/>
      <c r="S130" s="5"/>
      <c r="T130" s="5"/>
      <c r="W130" s="5">
        <v>92.20922465302532</v>
      </c>
      <c r="X130" s="5">
        <f>(Y130/126.294866924271)*100</f>
        <v>92.20922465302532</v>
      </c>
      <c r="Y130" s="5">
        <v>116.45551756744041</v>
      </c>
      <c r="Z130" s="13">
        <f>(B130*240)/Y130</f>
        <v>11.046277813801606</v>
      </c>
      <c r="AA130" s="13">
        <v>11.046277813801606</v>
      </c>
      <c r="AB130" s="13"/>
      <c r="AC130" s="13">
        <f>(AE130/155.016)*100</f>
        <v>100.76379212468392</v>
      </c>
      <c r="AD130" s="13">
        <v>100.76379212468392</v>
      </c>
      <c r="AE130" s="19">
        <v>156.20000000000002</v>
      </c>
      <c r="AF130" s="13">
        <f>(B130*240)/AE130</f>
        <v>8.235595390524967</v>
      </c>
      <c r="AG130" s="13">
        <v>8.235595390524967</v>
      </c>
      <c r="AH130" s="13"/>
      <c r="AI130" s="13">
        <v>10</v>
      </c>
      <c r="AJ130" s="13">
        <f>(B130*240)/AI130</f>
        <v>128.64000000000001</v>
      </c>
      <c r="AK130" s="13">
        <v>128.64000000000001</v>
      </c>
      <c r="AL130" s="13"/>
      <c r="AM130" s="25"/>
      <c r="AN130" s="25"/>
      <c r="AO130" s="13">
        <v>7.125</v>
      </c>
      <c r="AP130" s="13">
        <v>7.125</v>
      </c>
      <c r="AQ130" s="13">
        <f>AO130*1</f>
        <v>7.125</v>
      </c>
      <c r="AR130" s="13">
        <f>(B130*240)/AQ130</f>
        <v>180.54736842105265</v>
      </c>
      <c r="AS130" s="13">
        <v>180.54736842105265</v>
      </c>
      <c r="AT130" s="5"/>
      <c r="AU130" s="5"/>
    </row>
    <row r="131" spans="1:47" ht="12.75">
      <c r="A131" s="1">
        <v>1403</v>
      </c>
      <c r="B131" s="16">
        <v>6.479</v>
      </c>
      <c r="C131" s="5">
        <f>(B131/7.91244)*100</f>
        <v>81.88371728569189</v>
      </c>
      <c r="D131" s="5">
        <v>97.00059658902715</v>
      </c>
      <c r="E131" s="13">
        <f>(C131/D131)*100</f>
        <v>84.41568419688946</v>
      </c>
      <c r="F131" s="13">
        <v>84.41568419688946</v>
      </c>
      <c r="G131" s="3"/>
      <c r="H131" s="3"/>
      <c r="I131" s="3"/>
      <c r="J131" s="3"/>
      <c r="K131" s="3"/>
      <c r="M131" s="5"/>
      <c r="O131" s="5"/>
      <c r="P131" s="5"/>
      <c r="S131" s="5"/>
      <c r="T131" s="5"/>
      <c r="W131" s="5">
        <v>97.00059658902715</v>
      </c>
      <c r="X131" s="5">
        <f>(Y131/126.294866924271)*100</f>
        <v>97.00059658902715</v>
      </c>
      <c r="Y131" s="5">
        <v>122.50677437786081</v>
      </c>
      <c r="Z131" s="13">
        <f>(B131*240)/Y131</f>
        <v>12.692849092605034</v>
      </c>
      <c r="AA131" s="13">
        <v>12.692849092605034</v>
      </c>
      <c r="AB131" s="13"/>
      <c r="AC131" s="13">
        <f>(AE131/155.016)*100</f>
        <v>94.89343035557621</v>
      </c>
      <c r="AD131" s="13">
        <v>94.89343035557621</v>
      </c>
      <c r="AE131" s="19">
        <v>147.10000000000002</v>
      </c>
      <c r="AF131" s="13">
        <f>(B131*240)/AE131</f>
        <v>10.570768184908225</v>
      </c>
      <c r="AG131" s="13">
        <v>10.570768184908225</v>
      </c>
      <c r="AH131" s="13"/>
      <c r="AI131" s="13">
        <v>10</v>
      </c>
      <c r="AJ131" s="13">
        <f>(B131*240)/AI131</f>
        <v>155.496</v>
      </c>
      <c r="AK131" s="13">
        <v>155.496</v>
      </c>
      <c r="AL131" s="13"/>
      <c r="AM131" s="25"/>
      <c r="AN131" s="25"/>
      <c r="AO131" s="13">
        <v>7.3125</v>
      </c>
      <c r="AP131" s="13">
        <v>7.3125</v>
      </c>
      <c r="AQ131" s="13">
        <f>AO131*1</f>
        <v>7.3125</v>
      </c>
      <c r="AR131" s="13">
        <f>(B131*240)/AQ131</f>
        <v>212.64410256410258</v>
      </c>
      <c r="AS131" s="13">
        <v>212.64410256410258</v>
      </c>
      <c r="AT131" s="5"/>
      <c r="AU131" s="5"/>
    </row>
    <row r="132" spans="1:47" ht="12.75">
      <c r="A132" s="1">
        <v>1404</v>
      </c>
      <c r="B132" s="16">
        <f>(B131+B133)/2</f>
        <v>6.1865000000000006</v>
      </c>
      <c r="C132" s="5">
        <f>(B132/7.91244)*100</f>
        <v>78.18700678930898</v>
      </c>
      <c r="D132" s="5">
        <v>81.51216747388659</v>
      </c>
      <c r="E132" s="13">
        <f>(C132/D132)*100</f>
        <v>95.92065726182184</v>
      </c>
      <c r="F132" s="13">
        <v>95.92065726182184</v>
      </c>
      <c r="G132" s="3"/>
      <c r="H132" s="3"/>
      <c r="I132" s="3"/>
      <c r="J132" s="3"/>
      <c r="K132" s="3"/>
      <c r="M132" s="5"/>
      <c r="O132" s="5"/>
      <c r="P132" s="5"/>
      <c r="S132" s="5"/>
      <c r="T132" s="5"/>
      <c r="W132" s="5">
        <v>81.51216747388659</v>
      </c>
      <c r="X132" s="5">
        <f>(Y132/126.294866924271)*100</f>
        <v>81.51216747388659</v>
      </c>
      <c r="Y132" s="5">
        <v>102.945683438234</v>
      </c>
      <c r="Z132" s="13">
        <f>(B132*240)/Y132</f>
        <v>14.422751400653295</v>
      </c>
      <c r="AA132" s="13">
        <v>14.422751400653295</v>
      </c>
      <c r="AB132" s="13"/>
      <c r="AC132" s="13">
        <f>(AE132/155.016)*100</f>
        <v>92.44207049594881</v>
      </c>
      <c r="AD132" s="13">
        <v>92.44207049594881</v>
      </c>
      <c r="AE132" s="19">
        <v>143.3</v>
      </c>
      <c r="AF132" s="13">
        <f>(B132*240)/AE132</f>
        <v>10.361200279134684</v>
      </c>
      <c r="AG132" s="13">
        <v>10.361200279134684</v>
      </c>
      <c r="AH132" s="13"/>
      <c r="AI132" s="13">
        <v>10</v>
      </c>
      <c r="AJ132" s="13">
        <f>(B132*240)/AI132</f>
        <v>148.47600000000003</v>
      </c>
      <c r="AK132" s="13">
        <v>148.47600000000003</v>
      </c>
      <c r="AL132" s="13"/>
      <c r="AM132" s="25"/>
      <c r="AN132" s="25"/>
      <c r="AO132" s="13">
        <v>7.5</v>
      </c>
      <c r="AP132" s="13">
        <v>7.5</v>
      </c>
      <c r="AQ132" s="13">
        <f>AO132*1</f>
        <v>7.5</v>
      </c>
      <c r="AR132" s="13">
        <f>(B132*240)/AQ132</f>
        <v>197.96800000000002</v>
      </c>
      <c r="AS132" s="13">
        <v>197.96800000000002</v>
      </c>
      <c r="AT132" s="5"/>
      <c r="AU132" s="5"/>
    </row>
    <row r="133" spans="1:47" ht="12.75">
      <c r="A133" s="1">
        <v>1405</v>
      </c>
      <c r="B133" s="16">
        <v>5.894</v>
      </c>
      <c r="C133" s="5">
        <f>(B133/7.91244)*100</f>
        <v>74.49029629292608</v>
      </c>
      <c r="D133" s="5">
        <v>82.18814949941451</v>
      </c>
      <c r="E133" s="13">
        <f>(C133/D133)*100</f>
        <v>90.6338647927056</v>
      </c>
      <c r="F133" s="13">
        <v>90.6338647927056</v>
      </c>
      <c r="G133" s="3"/>
      <c r="H133" s="3"/>
      <c r="I133" s="3"/>
      <c r="J133" s="3"/>
      <c r="K133" s="3"/>
      <c r="M133" s="5"/>
      <c r="O133" s="5"/>
      <c r="P133" s="5"/>
      <c r="S133" s="5"/>
      <c r="T133" s="5"/>
      <c r="W133" s="5">
        <v>82.18814949941451</v>
      </c>
      <c r="X133" s="5">
        <f>(Y133/126.294866924271)*100</f>
        <v>82.18814949941451</v>
      </c>
      <c r="Y133" s="5">
        <v>103.79941403780646</v>
      </c>
      <c r="Z133" s="13">
        <f>(B133*240)/Y133</f>
        <v>13.627822595268025</v>
      </c>
      <c r="AA133" s="13">
        <v>13.627822595268025</v>
      </c>
      <c r="AB133" s="13"/>
      <c r="AC133" s="13">
        <f>(AE133/155.016)*100</f>
        <v>93.34520307581153</v>
      </c>
      <c r="AD133" s="13">
        <v>93.34520307581153</v>
      </c>
      <c r="AE133" s="19">
        <v>144.7</v>
      </c>
      <c r="AF133" s="13">
        <f>(B133*240)/AE133</f>
        <v>9.77581202487906</v>
      </c>
      <c r="AG133" s="13">
        <v>9.77581202487906</v>
      </c>
      <c r="AH133" s="13"/>
      <c r="AI133" s="13">
        <v>10</v>
      </c>
      <c r="AJ133" s="13">
        <f>(B133*240)/AI133</f>
        <v>141.456</v>
      </c>
      <c r="AK133" s="13">
        <v>141.456</v>
      </c>
      <c r="AL133" s="13"/>
      <c r="AM133" s="25"/>
      <c r="AN133" s="25"/>
      <c r="AO133" s="13">
        <v>7.5</v>
      </c>
      <c r="AP133" s="13">
        <v>7.5</v>
      </c>
      <c r="AQ133" s="13">
        <f>AO133*1</f>
        <v>7.5</v>
      </c>
      <c r="AR133" s="13">
        <f>(B133*240)/AQ133</f>
        <v>188.608</v>
      </c>
      <c r="AS133" s="13">
        <v>188.608</v>
      </c>
      <c r="AT133" s="5"/>
      <c r="AU133" s="5"/>
    </row>
    <row r="134" spans="1:47" ht="12.75">
      <c r="A134" s="1"/>
      <c r="B134" s="16"/>
      <c r="C134" s="5"/>
      <c r="D134" s="13"/>
      <c r="E134" s="13"/>
      <c r="F134" s="13"/>
      <c r="G134" s="3"/>
      <c r="H134" s="3"/>
      <c r="I134" s="3"/>
      <c r="J134" s="3"/>
      <c r="K134" s="3"/>
      <c r="M134" s="5"/>
      <c r="O134" s="5"/>
      <c r="P134" s="5"/>
      <c r="S134" s="5"/>
      <c r="T134" s="5"/>
      <c r="W134" s="13"/>
      <c r="X134" s="13"/>
      <c r="Y134" s="14"/>
      <c r="Z134" s="13"/>
      <c r="AA134" s="13"/>
      <c r="AB134" s="13"/>
      <c r="AC134" s="13"/>
      <c r="AD134" s="13"/>
      <c r="AE134" s="19"/>
      <c r="AF134" s="13"/>
      <c r="AG134" s="13"/>
      <c r="AH134" s="13"/>
      <c r="AI134" s="13"/>
      <c r="AJ134" s="13"/>
      <c r="AK134" s="13"/>
      <c r="AL134" s="13"/>
      <c r="AM134" s="25"/>
      <c r="AN134" s="25"/>
      <c r="AO134" s="13"/>
      <c r="AP134" s="13"/>
      <c r="AQ134" s="13"/>
      <c r="AR134" s="13"/>
      <c r="AS134" s="13"/>
      <c r="AT134" s="5"/>
      <c r="AU134" s="5"/>
    </row>
    <row r="135" spans="1:47" ht="12.75">
      <c r="A135" s="1" t="s">
        <v>38</v>
      </c>
      <c r="B135" s="16">
        <f>AVERAGE(B129:B134)</f>
        <v>5.8559</v>
      </c>
      <c r="C135" s="16">
        <f>AVERAGE(C129:C134)</f>
        <v>74.00877605391005</v>
      </c>
      <c r="D135" s="16">
        <f>AVERAGE(D129:D134)</f>
        <v>88.53059971664231</v>
      </c>
      <c r="E135" s="16">
        <f>AVERAGE(E129:E134)</f>
        <v>83.98380879046879</v>
      </c>
      <c r="F135" s="5">
        <f>1/((1/F129+1/F130+1/F131+1/F132+1/F133)/5)</f>
        <v>83.1053196138165</v>
      </c>
      <c r="G135" s="3"/>
      <c r="H135" s="3"/>
      <c r="I135" s="3"/>
      <c r="J135" s="3"/>
      <c r="K135" s="3"/>
      <c r="M135" s="5"/>
      <c r="O135" s="5"/>
      <c r="P135" s="5"/>
      <c r="S135" s="5"/>
      <c r="T135" s="5"/>
      <c r="W135" s="16">
        <f>AVERAGE(W129:W134)</f>
        <v>88.53059971664231</v>
      </c>
      <c r="X135" s="16">
        <f>AVERAGE(X129:X134)</f>
        <v>88.53059971664231</v>
      </c>
      <c r="Y135" s="16">
        <f>AVERAGE(Y129:Y134)</f>
        <v>111.80960309939246</v>
      </c>
      <c r="Z135" s="16">
        <f>AVERAGE(Z128:Z133)</f>
        <v>12.627911760015044</v>
      </c>
      <c r="AA135" s="5">
        <f>1/((1/AA129+1/AA130+1/AA131+1/AA132+1/AA133)/5)</f>
        <v>12.495821015803017</v>
      </c>
      <c r="AB135" s="13"/>
      <c r="AC135" s="16">
        <f>AVERAGE(AC129:AC134)</f>
        <v>96.40295195334677</v>
      </c>
      <c r="AD135" s="16">
        <f>AVERAGE(AD129:AD134)</f>
        <v>96.40295195334677</v>
      </c>
      <c r="AE135" s="16">
        <f>AVERAGE(AE129:AE134)</f>
        <v>149.44</v>
      </c>
      <c r="AF135" s="16">
        <f>AVERAGE(AF129:AF134)</f>
        <v>9.735843969861733</v>
      </c>
      <c r="AG135" s="5">
        <f>1/((1/AG130+1/AG131+1/AG132+1/AG133)/4)</f>
        <v>9.64246136853956</v>
      </c>
      <c r="AH135" s="13"/>
      <c r="AI135" s="29">
        <f>AVERAGE(AI129:AI134)</f>
        <v>10</v>
      </c>
      <c r="AJ135" s="29">
        <f>AVERAGE(AJ129:AJ134)</f>
        <v>140.54160000000002</v>
      </c>
      <c r="AK135" s="5">
        <f>1/((1/AK129+1/AK130+1/AK131+1/AK132+1/AK133)/5)</f>
        <v>139.73221722551492</v>
      </c>
      <c r="AL135" s="13"/>
      <c r="AM135" s="25"/>
      <c r="AN135" s="25"/>
      <c r="AO135" s="29">
        <f>AVERAGE(AO129:AO134)</f>
        <v>7.3125</v>
      </c>
      <c r="AP135" s="29">
        <f>AVERAGE(AP129:AP134)</f>
        <v>7.3125</v>
      </c>
      <c r="AQ135" s="29">
        <f>AVERAGE(AQ129:AQ134)</f>
        <v>7.3125</v>
      </c>
      <c r="AR135" s="29">
        <f>AVERAGE(AR129:AR134)</f>
        <v>192.0629678812416</v>
      </c>
      <c r="AS135" s="5">
        <f>1/((1/AS129+1/AS130+1/AS131+1/AS132+1/AS133)/5)</f>
        <v>191.32573393829753</v>
      </c>
      <c r="AT135" s="5"/>
      <c r="AU135" s="5"/>
    </row>
    <row r="136" spans="1:47" ht="12.75">
      <c r="A136" s="1"/>
      <c r="B136" s="16"/>
      <c r="C136" s="5"/>
      <c r="D136" s="13"/>
      <c r="E136" s="13"/>
      <c r="F136" s="13"/>
      <c r="G136" s="3"/>
      <c r="H136" s="3"/>
      <c r="I136" s="3"/>
      <c r="J136" s="3"/>
      <c r="K136" s="3"/>
      <c r="M136" s="5"/>
      <c r="O136" s="5"/>
      <c r="P136" s="5"/>
      <c r="S136" s="5"/>
      <c r="T136" s="5"/>
      <c r="W136" s="13"/>
      <c r="X136" s="13"/>
      <c r="Y136" s="14"/>
      <c r="Z136" s="13"/>
      <c r="AA136" s="13"/>
      <c r="AB136" s="13"/>
      <c r="AC136" s="13"/>
      <c r="AD136" s="13"/>
      <c r="AE136" s="19"/>
      <c r="AF136" s="13"/>
      <c r="AG136" s="13"/>
      <c r="AH136" s="13"/>
      <c r="AI136" s="13"/>
      <c r="AJ136" s="13"/>
      <c r="AK136" s="13"/>
      <c r="AL136" s="13"/>
      <c r="AM136" s="25"/>
      <c r="AN136" s="25"/>
      <c r="AO136" s="13"/>
      <c r="AP136" s="13"/>
      <c r="AQ136" s="13"/>
      <c r="AR136" s="13"/>
      <c r="AS136" s="13"/>
      <c r="AT136" s="5"/>
      <c r="AU136" s="5"/>
    </row>
    <row r="137" spans="1:47" ht="12.75">
      <c r="A137" s="1">
        <v>1406</v>
      </c>
      <c r="B137" s="16">
        <v>6</v>
      </c>
      <c r="C137" s="5">
        <f>(B137/7.91244)*100</f>
        <v>75.82995890016228</v>
      </c>
      <c r="D137" s="5">
        <v>83.31782622038374</v>
      </c>
      <c r="E137" s="13">
        <f>(C137/D137)*100</f>
        <v>91.01288684558894</v>
      </c>
      <c r="F137" s="13">
        <v>91.01288684558894</v>
      </c>
      <c r="G137" s="3">
        <v>6</v>
      </c>
      <c r="H137" s="5">
        <f>(G137/7.63160102)*100</f>
        <v>78.62046226310714</v>
      </c>
      <c r="I137" s="5">
        <f>(H137/D137)*100</f>
        <v>94.36211412327104</v>
      </c>
      <c r="J137" s="5">
        <v>94.36211412327104</v>
      </c>
      <c r="K137" s="3"/>
      <c r="M137" s="5"/>
      <c r="O137" s="5"/>
      <c r="P137" s="5"/>
      <c r="Q137" s="5"/>
      <c r="R137" s="5"/>
      <c r="S137" s="5"/>
      <c r="T137" s="5"/>
      <c r="W137" s="5">
        <v>83.31782622038374</v>
      </c>
      <c r="X137" s="5">
        <f>(Y137/126.294866924271)*100</f>
        <v>83.31782622038374</v>
      </c>
      <c r="Y137" s="5">
        <v>105.22613774922903</v>
      </c>
      <c r="Z137" s="13">
        <f>(B137*240)/Y137</f>
        <v>13.684812830741292</v>
      </c>
      <c r="AA137" s="13">
        <f>(B137*240)/Y137</f>
        <v>13.684812830741292</v>
      </c>
      <c r="AB137" s="13"/>
      <c r="AC137" s="13">
        <f>(AE137/155.016)*100</f>
        <v>93.73225989575272</v>
      </c>
      <c r="AD137" s="13">
        <v>93.73225989575272</v>
      </c>
      <c r="AE137" s="19">
        <v>145.3</v>
      </c>
      <c r="AF137" s="13">
        <f>(B137*240)/AE137</f>
        <v>9.910529938059186</v>
      </c>
      <c r="AG137" s="13">
        <v>9.910529938059186</v>
      </c>
      <c r="AH137" s="13"/>
      <c r="AI137" s="13">
        <v>10</v>
      </c>
      <c r="AJ137" s="13">
        <f>(B137*240)/AI137</f>
        <v>144</v>
      </c>
      <c r="AK137" s="13">
        <v>144</v>
      </c>
      <c r="AL137" s="13"/>
      <c r="AM137" s="25"/>
      <c r="AN137" s="25"/>
      <c r="AO137" s="13">
        <v>7.5</v>
      </c>
      <c r="AP137" s="13">
        <v>7.5</v>
      </c>
      <c r="AQ137" s="13">
        <f>AO137*1</f>
        <v>7.5</v>
      </c>
      <c r="AR137" s="13">
        <f>(B137*240)/AQ137</f>
        <v>192</v>
      </c>
      <c r="AS137" s="13">
        <v>192</v>
      </c>
      <c r="AT137" s="5"/>
      <c r="AU137" s="5"/>
    </row>
    <row r="138" spans="1:47" ht="12.75">
      <c r="A138" s="1">
        <v>1407</v>
      </c>
      <c r="B138" s="16">
        <v>6.167</v>
      </c>
      <c r="C138" s="5">
        <f>(B138/7.91244)*100</f>
        <v>77.94055942288345</v>
      </c>
      <c r="D138" s="5">
        <v>98.4022191223173</v>
      </c>
      <c r="E138" s="13">
        <f>(C138/D138)*100</f>
        <v>79.20609933196799</v>
      </c>
      <c r="F138" s="13">
        <v>79.20609933196799</v>
      </c>
      <c r="G138" s="3">
        <v>6</v>
      </c>
      <c r="H138" s="5">
        <f>(G138/7.63160102)*100</f>
        <v>78.62046226310714</v>
      </c>
      <c r="I138" s="5">
        <f>(H138/D138)*100</f>
        <v>79.89704192075104</v>
      </c>
      <c r="J138" s="5">
        <v>79.89704192075104</v>
      </c>
      <c r="K138" s="3"/>
      <c r="M138" s="5"/>
      <c r="O138" s="5"/>
      <c r="P138" s="5"/>
      <c r="Q138" s="5">
        <v>5.35</v>
      </c>
      <c r="R138" s="5">
        <f>(Q138/5.381499725)*100</f>
        <v>99.41466641996342</v>
      </c>
      <c r="S138" s="5">
        <f>(R138/X138)*100</f>
        <v>101.02888665182196</v>
      </c>
      <c r="T138" s="5">
        <v>101.02888665182199</v>
      </c>
      <c r="W138" s="5">
        <v>98.4022191223173</v>
      </c>
      <c r="X138" s="5">
        <f>(Y138/126.294866924271)*100</f>
        <v>98.4022191223173</v>
      </c>
      <c r="Y138" s="5">
        <v>124.27695169106019</v>
      </c>
      <c r="Z138" s="13">
        <f>(B138*240)/Y138</f>
        <v>11.909529320282394</v>
      </c>
      <c r="AA138" s="13">
        <f>(B138*240)/Y138</f>
        <v>11.909529320282394</v>
      </c>
      <c r="AB138" s="13"/>
      <c r="AC138" s="13">
        <f>(AE138/155.016)*100</f>
        <v>104.05377509418383</v>
      </c>
      <c r="AD138" s="13">
        <v>104.05377509418383</v>
      </c>
      <c r="AE138" s="19">
        <v>161.3</v>
      </c>
      <c r="AF138" s="13">
        <f>(B138*240)/AE138</f>
        <v>9.175945443273402</v>
      </c>
      <c r="AG138" s="13">
        <v>9.175945443273402</v>
      </c>
      <c r="AH138" s="13"/>
      <c r="AI138" s="13">
        <v>10</v>
      </c>
      <c r="AJ138" s="13">
        <f>(B138*240)/AI138</f>
        <v>148.00799999999998</v>
      </c>
      <c r="AK138" s="13">
        <v>148.00799999999998</v>
      </c>
      <c r="AL138" s="13">
        <f>(Q138*240)/AI138</f>
        <v>128.4</v>
      </c>
      <c r="AM138" s="13">
        <v>128.40000000000003</v>
      </c>
      <c r="AN138" s="25"/>
      <c r="AO138" s="13">
        <v>7.5</v>
      </c>
      <c r="AP138" s="13">
        <v>7.5</v>
      </c>
      <c r="AQ138" s="13">
        <f>AO138*1</f>
        <v>7.5</v>
      </c>
      <c r="AR138" s="13">
        <f>(B138*240)/AQ138</f>
        <v>197.344</v>
      </c>
      <c r="AS138" s="13">
        <v>197.344</v>
      </c>
      <c r="AT138" s="5">
        <f>(Q138*240)/AQ138</f>
        <v>171.2</v>
      </c>
      <c r="AU138" s="5">
        <v>171.2</v>
      </c>
    </row>
    <row r="139" spans="1:47" ht="12.75">
      <c r="A139" s="1">
        <v>1408</v>
      </c>
      <c r="B139" s="16">
        <v>6.05</v>
      </c>
      <c r="C139" s="5">
        <f>(B139/7.91244)*100</f>
        <v>76.46187522433029</v>
      </c>
      <c r="D139" s="5">
        <v>105.44364653029588</v>
      </c>
      <c r="E139" s="13">
        <f>(C139/D139)*100</f>
        <v>72.51444514711599</v>
      </c>
      <c r="F139" s="13">
        <v>72.51444514711599</v>
      </c>
      <c r="G139" s="3">
        <v>6</v>
      </c>
      <c r="H139" s="5">
        <f>(G139/7.63160102)*100</f>
        <v>78.62046226310714</v>
      </c>
      <c r="I139" s="5">
        <f>(H139/D139)*100</f>
        <v>74.56159270868734</v>
      </c>
      <c r="J139" s="5">
        <v>74.56159270868734</v>
      </c>
      <c r="K139" s="3"/>
      <c r="M139" s="5"/>
      <c r="O139" s="5"/>
      <c r="P139" s="5"/>
      <c r="Q139" s="5">
        <v>5.554166666666666</v>
      </c>
      <c r="R139" s="5">
        <f>(Q139/5.381499725)*100</f>
        <v>103.20852830047605</v>
      </c>
      <c r="S139" s="5">
        <f>(R139/X139)*100</f>
        <v>97.88027225596979</v>
      </c>
      <c r="T139" s="5">
        <v>97.88027225596979</v>
      </c>
      <c r="W139" s="5">
        <v>105.44364653029588</v>
      </c>
      <c r="X139" s="5">
        <f>(Y139/126.294866924271)*100</f>
        <v>105.44364653029588</v>
      </c>
      <c r="Y139" s="5">
        <v>133.16991306553587</v>
      </c>
      <c r="Z139" s="13">
        <f>(B139*240)/Y139</f>
        <v>10.90336372965445</v>
      </c>
      <c r="AA139" s="13">
        <f>(B139*240)/Y139</f>
        <v>10.90336372965445</v>
      </c>
      <c r="AB139" s="13"/>
      <c r="AC139" s="13">
        <f>(AE139/155.016)*100</f>
        <v>114.43979976260515</v>
      </c>
      <c r="AD139" s="13">
        <v>114.43979976260515</v>
      </c>
      <c r="AE139" s="19">
        <v>177.39999999999998</v>
      </c>
      <c r="AF139" s="13">
        <f>(B139*240)/AE139</f>
        <v>8.184892897406991</v>
      </c>
      <c r="AG139" s="13">
        <v>8.184892897406991</v>
      </c>
      <c r="AH139" s="13"/>
      <c r="AI139" s="13">
        <v>10</v>
      </c>
      <c r="AJ139" s="13">
        <f>(B139*240)/AI139</f>
        <v>145.2</v>
      </c>
      <c r="AK139" s="13">
        <v>145.2</v>
      </c>
      <c r="AL139" s="13">
        <f>(Q139*240)/AI139</f>
        <v>133.3</v>
      </c>
      <c r="AM139" s="13">
        <v>133.3</v>
      </c>
      <c r="AN139" s="25"/>
      <c r="AO139" s="13">
        <v>7.5</v>
      </c>
      <c r="AP139" s="13">
        <v>7.5</v>
      </c>
      <c r="AQ139" s="13">
        <f>AO139*1</f>
        <v>7.5</v>
      </c>
      <c r="AR139" s="13">
        <f>(B139*240)/AQ139</f>
        <v>193.6</v>
      </c>
      <c r="AS139" s="13">
        <v>193.6</v>
      </c>
      <c r="AT139" s="5">
        <f>(Q139*240)/AQ139</f>
        <v>177.73333333333332</v>
      </c>
      <c r="AU139" s="5">
        <v>177.73333333333332</v>
      </c>
    </row>
    <row r="140" spans="1:47" ht="12.75">
      <c r="A140" s="1">
        <v>1409</v>
      </c>
      <c r="B140" s="16">
        <v>5.5</v>
      </c>
      <c r="C140" s="5">
        <f>(B140/7.91244)*100</f>
        <v>69.51079565848208</v>
      </c>
      <c r="D140" s="5">
        <v>131.86107173971345</v>
      </c>
      <c r="E140" s="13">
        <f>(C140/D140)*100</f>
        <v>52.71517570833384</v>
      </c>
      <c r="F140" s="13">
        <v>52.71517570833384</v>
      </c>
      <c r="G140" s="3">
        <v>5.5</v>
      </c>
      <c r="H140" s="5">
        <f>(G140/7.63160102)*100</f>
        <v>72.06875707451489</v>
      </c>
      <c r="I140" s="5">
        <f>(H140/D140)*100</f>
        <v>54.655066975926516</v>
      </c>
      <c r="J140" s="5">
        <v>54.655066975926516</v>
      </c>
      <c r="K140" s="3"/>
      <c r="M140" s="5"/>
      <c r="O140" s="5"/>
      <c r="P140" s="5"/>
      <c r="Q140" s="5">
        <v>4.8374999999999995</v>
      </c>
      <c r="R140" s="5">
        <f>(Q140/5.381499725)*100</f>
        <v>89.89129884235011</v>
      </c>
      <c r="S140" s="5">
        <f>(R140/X140)*100</f>
        <v>68.1712181285699</v>
      </c>
      <c r="T140" s="5">
        <v>68.1712181285699</v>
      </c>
      <c r="W140" s="5">
        <v>131.86107173971345</v>
      </c>
      <c r="X140" s="5">
        <f>(Y140/126.294866924271)*100</f>
        <v>131.86107173971345</v>
      </c>
      <c r="Y140" s="5">
        <v>166.5337650785886</v>
      </c>
      <c r="Z140" s="13">
        <f>(B140*240)/Y140</f>
        <v>7.9263205235111425</v>
      </c>
      <c r="AA140" s="13">
        <f>(B140*240)/Y140</f>
        <v>7.9263205235111425</v>
      </c>
      <c r="AB140" s="13"/>
      <c r="AC140" s="13">
        <f>(AE140/155.016)*100</f>
        <v>110.82726944315426</v>
      </c>
      <c r="AD140" s="13">
        <v>110.82726944315424</v>
      </c>
      <c r="AE140" s="19">
        <v>171.8</v>
      </c>
      <c r="AF140" s="13">
        <f>(B140*240)/AE140</f>
        <v>7.6833527357392315</v>
      </c>
      <c r="AG140" s="13">
        <v>7.6833527357392315</v>
      </c>
      <c r="AH140" s="13"/>
      <c r="AI140" s="13">
        <v>10</v>
      </c>
      <c r="AJ140" s="13">
        <f>(B140*240)/AI140</f>
        <v>132</v>
      </c>
      <c r="AK140" s="13">
        <v>132</v>
      </c>
      <c r="AL140" s="13">
        <f>(Q140*240)/AI140</f>
        <v>116.09999999999998</v>
      </c>
      <c r="AM140" s="13">
        <v>116.09999999999998</v>
      </c>
      <c r="AN140" s="25"/>
      <c r="AO140" s="13">
        <v>7.5</v>
      </c>
      <c r="AP140" s="13">
        <v>7.5</v>
      </c>
      <c r="AQ140" s="13">
        <f>AO140*1</f>
        <v>7.5</v>
      </c>
      <c r="AR140" s="13">
        <f>(B140*240)/AQ140</f>
        <v>176</v>
      </c>
      <c r="AS140" s="13">
        <v>176</v>
      </c>
      <c r="AT140" s="5">
        <f>(Q140*240)/AQ140</f>
        <v>154.79999999999998</v>
      </c>
      <c r="AU140" s="5">
        <v>154.79999999999998</v>
      </c>
    </row>
    <row r="141" spans="1:47" ht="12.75">
      <c r="A141" s="1">
        <v>1410</v>
      </c>
      <c r="B141" s="16">
        <v>5.5</v>
      </c>
      <c r="C141" s="5">
        <f>(B141/7.91244)*100</f>
        <v>69.51079565848208</v>
      </c>
      <c r="D141" s="5">
        <v>107.2792101063848</v>
      </c>
      <c r="E141" s="13">
        <f>(C141/D141)*100</f>
        <v>64.79428361706879</v>
      </c>
      <c r="F141" s="13">
        <v>64.79428361706879</v>
      </c>
      <c r="G141" s="3">
        <v>5.5</v>
      </c>
      <c r="H141" s="5">
        <f>(G141/7.63160102)*100</f>
        <v>72.06875707451489</v>
      </c>
      <c r="I141" s="5">
        <f>(H141/D141)*100</f>
        <v>67.17867982346904</v>
      </c>
      <c r="J141" s="5">
        <v>67.17867982346904</v>
      </c>
      <c r="K141" s="3"/>
      <c r="M141" s="5">
        <v>4</v>
      </c>
      <c r="N141" s="5">
        <f>(M141/4.29616690666667)*100</f>
        <v>93.10625231512569</v>
      </c>
      <c r="O141" s="5">
        <f>(N141/D141)*100</f>
        <v>86.78871910297968</v>
      </c>
      <c r="P141" s="5">
        <v>86.78871910297968</v>
      </c>
      <c r="Q141" s="5">
        <v>4.8374999999999995</v>
      </c>
      <c r="R141" s="5">
        <f>(Q141/5.381499725)*100</f>
        <v>89.89129884235011</v>
      </c>
      <c r="S141" s="5">
        <f>(R141/X141)*100</f>
        <v>83.79190968427923</v>
      </c>
      <c r="T141" s="5">
        <v>83.79190968427923</v>
      </c>
      <c r="W141" s="5">
        <v>107.2792101063848</v>
      </c>
      <c r="X141" s="5">
        <f>(Y141/126.294866924271)*100</f>
        <v>107.2792101063848</v>
      </c>
      <c r="Y141" s="5">
        <v>135.48813564126777</v>
      </c>
      <c r="Z141" s="13">
        <f>(B141*240)/Y141</f>
        <v>9.742550473164432</v>
      </c>
      <c r="AA141" s="13">
        <f>(B141*240)/Y141</f>
        <v>9.742550473164432</v>
      </c>
      <c r="AB141" s="13"/>
      <c r="AC141" s="13">
        <f>(AE141/155.016)*100</f>
        <v>91.08737162615472</v>
      </c>
      <c r="AD141" s="13">
        <v>91.08737162615472</v>
      </c>
      <c r="AE141" s="19">
        <v>141.2</v>
      </c>
      <c r="AF141" s="13">
        <f>(B141*240)/AE141</f>
        <v>9.34844192634561</v>
      </c>
      <c r="AG141" s="13">
        <v>9.34844192634561</v>
      </c>
      <c r="AH141" s="13"/>
      <c r="AI141" s="13">
        <v>10</v>
      </c>
      <c r="AJ141" s="13">
        <f>(B141*240)/AI141</f>
        <v>132</v>
      </c>
      <c r="AK141" s="13">
        <v>132</v>
      </c>
      <c r="AL141" s="13">
        <f>(Q141*240)/AI141</f>
        <v>116.09999999999998</v>
      </c>
      <c r="AM141" s="13">
        <v>116.09999999999998</v>
      </c>
      <c r="AN141" s="25"/>
      <c r="AO141" s="13">
        <v>7.5</v>
      </c>
      <c r="AP141" s="13">
        <v>7.5</v>
      </c>
      <c r="AQ141" s="13">
        <f>AO141*1</f>
        <v>7.5</v>
      </c>
      <c r="AR141" s="13">
        <f>(B141*240)/AQ141</f>
        <v>176</v>
      </c>
      <c r="AS141" s="13">
        <v>176</v>
      </c>
      <c r="AT141" s="5">
        <f>(Q141*240)/AQ141</f>
        <v>154.79999999999998</v>
      </c>
      <c r="AU141" s="5">
        <v>154.79999999999998</v>
      </c>
    </row>
    <row r="142" spans="1:47" ht="12.75">
      <c r="A142" s="1"/>
      <c r="B142" s="16"/>
      <c r="C142" s="5"/>
      <c r="D142" s="13"/>
      <c r="E142" s="13"/>
      <c r="F142" s="13"/>
      <c r="G142" s="3"/>
      <c r="H142" s="5"/>
      <c r="I142" s="5"/>
      <c r="J142" s="5"/>
      <c r="K142" s="3"/>
      <c r="M142" s="5"/>
      <c r="O142" s="5"/>
      <c r="P142" s="5"/>
      <c r="Q142" s="5"/>
      <c r="R142" s="5"/>
      <c r="S142" s="5"/>
      <c r="T142" s="5"/>
      <c r="W142" s="13"/>
      <c r="X142" s="13"/>
      <c r="Y142" s="14"/>
      <c r="Z142" s="13"/>
      <c r="AA142" s="13"/>
      <c r="AB142" s="13"/>
      <c r="AC142" s="13"/>
      <c r="AD142" s="13"/>
      <c r="AE142" s="19"/>
      <c r="AF142" s="13"/>
      <c r="AG142" s="13"/>
      <c r="AH142" s="13"/>
      <c r="AI142" s="13"/>
      <c r="AJ142" s="13"/>
      <c r="AK142" s="13"/>
      <c r="AL142" s="13"/>
      <c r="AM142" s="13"/>
      <c r="AN142" s="25"/>
      <c r="AO142" s="13"/>
      <c r="AP142" s="13"/>
      <c r="AQ142" s="13"/>
      <c r="AR142" s="13"/>
      <c r="AS142" s="13"/>
      <c r="AT142" s="5"/>
      <c r="AU142" s="5"/>
    </row>
    <row r="143" spans="1:47" ht="12.75">
      <c r="A143" s="1" t="s">
        <v>40</v>
      </c>
      <c r="B143" s="16">
        <f>AVERAGE(B137:B142)</f>
        <v>5.8434</v>
      </c>
      <c r="C143" s="16">
        <f>AVERAGE(C137:C142)</f>
        <v>73.85079697286804</v>
      </c>
      <c r="D143" s="16">
        <f>AVERAGE(D137:D142)</f>
        <v>105.26079474381905</v>
      </c>
      <c r="E143" s="16">
        <f>AVERAGE(E137:E142)</f>
        <v>72.0485781300151</v>
      </c>
      <c r="F143" s="5">
        <f>1/((1/F137+1/F138+1/F139+1/F140+1/F141)/5)</f>
        <v>69.63164639543885</v>
      </c>
      <c r="G143" s="16">
        <f>AVERAGE(G137:G142)</f>
        <v>5.8</v>
      </c>
      <c r="H143" s="16">
        <f>AVERAGE(H137:H142)</f>
        <v>75.99978018767025</v>
      </c>
      <c r="I143" s="16">
        <f>AVERAGE(I137:I142)</f>
        <v>74.13089911042098</v>
      </c>
      <c r="J143" s="5">
        <f>1/((1/J137+1/J138+1/J139+1/J140+1/J141)/5)</f>
        <v>71.72823929974408</v>
      </c>
      <c r="K143" s="3"/>
      <c r="M143" s="16">
        <f>AVERAGE(M137:M142)</f>
        <v>4</v>
      </c>
      <c r="N143" s="5">
        <f>(M143/4.29616690666667)*100</f>
        <v>93.10625231512569</v>
      </c>
      <c r="O143" s="5">
        <f>(N143/D143)*100</f>
        <v>88.45292546168328</v>
      </c>
      <c r="P143" s="5">
        <v>88.45292546168328</v>
      </c>
      <c r="Q143" s="16">
        <f>AVERAGE(Q137:Q142)</f>
        <v>5.1447916666666655</v>
      </c>
      <c r="R143" s="16">
        <f>AVERAGE(R137:R142)</f>
        <v>95.60144810128493</v>
      </c>
      <c r="S143" s="16">
        <f>AVERAGE(S137:S142)</f>
        <v>87.71807168016022</v>
      </c>
      <c r="T143" s="5">
        <f>1/((1/T138+1/T139+1/T140+1/T141)/4)</f>
        <v>85.62011074571882</v>
      </c>
      <c r="W143" s="16">
        <f>AVERAGE(W137:W142)</f>
        <v>105.26079474381905</v>
      </c>
      <c r="X143" s="16">
        <f>AVERAGE(X137:X142)</f>
        <v>105.26079474381905</v>
      </c>
      <c r="Y143" s="16">
        <f>AVERAGE(Y137:Y142)</f>
        <v>132.93898064513627</v>
      </c>
      <c r="Z143" s="16">
        <f>AVERAGE(Z136:Z141)</f>
        <v>10.833315375470741</v>
      </c>
      <c r="AA143" s="5">
        <f>1/((1/AA137+1/AA138+1/AA139+1/AA140+1/AA141)/5)</f>
        <v>10.469902461555925</v>
      </c>
      <c r="AB143" s="13"/>
      <c r="AC143" s="16">
        <f>AVERAGE(AC137:AC142)</f>
        <v>102.82809516437014</v>
      </c>
      <c r="AD143" s="13">
        <v>102.82809516437015</v>
      </c>
      <c r="AE143" s="16">
        <f>AVERAGE(AE137:AE142)</f>
        <v>159.4</v>
      </c>
      <c r="AF143" s="16">
        <f>AVERAGE(AF137:AF142)</f>
        <v>8.860632588164885</v>
      </c>
      <c r="AG143" s="5">
        <f>1/((1/AG137+1/AG138+1/AG139+1/AG140+1/AG141)/5)</f>
        <v>8.784553473216256</v>
      </c>
      <c r="AH143" s="13"/>
      <c r="AI143" s="29">
        <f>AVERAGE(AI137:AI142)</f>
        <v>10</v>
      </c>
      <c r="AJ143" s="29">
        <f>AVERAGE(AJ137:AJ142)</f>
        <v>140.2416</v>
      </c>
      <c r="AK143" s="5">
        <f>1/((1/AK137+1/AK138+1/AK139+1/AK140+1/AK141)/5)</f>
        <v>139.90160754205036</v>
      </c>
      <c r="AL143" s="29">
        <f>AVERAGE(AL137:AL142)</f>
        <v>123.475</v>
      </c>
      <c r="AM143" s="29">
        <v>123.475</v>
      </c>
      <c r="AN143" s="25"/>
      <c r="AO143" s="29">
        <f>AVERAGE(AO137:AO142)</f>
        <v>7.5</v>
      </c>
      <c r="AP143" s="29">
        <f>AVERAGE(AP137:AP142)</f>
        <v>7.5</v>
      </c>
      <c r="AQ143" s="29">
        <f>AVERAGE(AQ137:AQ142)</f>
        <v>7.5</v>
      </c>
      <c r="AR143" s="29">
        <f>AVERAGE(AR137:AR142)</f>
        <v>186.9888</v>
      </c>
      <c r="AS143" s="5">
        <f>1/((1/AS137+1/AS138+1/AS139+1/AS140+1/AS141)/5)</f>
        <v>186.53547672273382</v>
      </c>
      <c r="AT143" s="29">
        <f>AVERAGE(AT137:AT142)</f>
        <v>164.6333333333333</v>
      </c>
      <c r="AU143" s="5">
        <f>1/((1/AU138+1/AU139+1/AU140+1/AU141)/4)</f>
        <v>164.0189582543073</v>
      </c>
    </row>
    <row r="144" spans="1:47" ht="12.75">
      <c r="A144" s="1"/>
      <c r="B144" s="16"/>
      <c r="C144" s="5"/>
      <c r="D144" s="13"/>
      <c r="E144" s="13"/>
      <c r="F144" s="13"/>
      <c r="G144" s="3"/>
      <c r="H144" s="5"/>
      <c r="I144" s="5"/>
      <c r="J144" s="5"/>
      <c r="K144" s="3"/>
      <c r="M144" s="5"/>
      <c r="O144" s="5"/>
      <c r="P144" s="5"/>
      <c r="Q144" s="5"/>
      <c r="R144" s="5"/>
      <c r="S144" s="5"/>
      <c r="T144" s="5"/>
      <c r="W144" s="13"/>
      <c r="X144" s="13"/>
      <c r="Y144" s="14"/>
      <c r="Z144" s="13"/>
      <c r="AA144" s="13"/>
      <c r="AB144" s="13"/>
      <c r="AC144" s="13"/>
      <c r="AD144" s="13"/>
      <c r="AE144" s="19"/>
      <c r="AF144" s="13"/>
      <c r="AG144" s="13"/>
      <c r="AH144" s="13"/>
      <c r="AI144" s="13"/>
      <c r="AJ144" s="13"/>
      <c r="AK144" s="13"/>
      <c r="AL144" s="13"/>
      <c r="AM144" s="13"/>
      <c r="AN144" s="25"/>
      <c r="AO144" s="13"/>
      <c r="AP144" s="13"/>
      <c r="AQ144" s="13"/>
      <c r="AR144" s="13"/>
      <c r="AS144" s="13"/>
      <c r="AT144" s="5"/>
      <c r="AU144" s="5"/>
    </row>
    <row r="145" spans="1:47" ht="12.75">
      <c r="A145" s="1">
        <v>1411</v>
      </c>
      <c r="B145" s="16">
        <v>5.865</v>
      </c>
      <c r="C145" s="5">
        <f>(B145/7.91244)*100</f>
        <v>74.12378482490863</v>
      </c>
      <c r="D145" s="5">
        <v>79.56920150304</v>
      </c>
      <c r="E145" s="13">
        <f>(C145/D145)*100</f>
        <v>93.15637636765359</v>
      </c>
      <c r="F145" s="13">
        <v>93.15637636765359</v>
      </c>
      <c r="G145" s="3">
        <v>5.504</v>
      </c>
      <c r="H145" s="5">
        <f>(G145/7.63160102)*100</f>
        <v>72.12117071602361</v>
      </c>
      <c r="I145" s="5">
        <f>(H145/D145)*100</f>
        <v>90.63955569953553</v>
      </c>
      <c r="J145" s="5">
        <v>90.63955569953553</v>
      </c>
      <c r="K145" s="3"/>
      <c r="M145" s="5">
        <v>4</v>
      </c>
      <c r="N145" s="5">
        <f>(M145/4.29616690666667)*100</f>
        <v>93.10625231512569</v>
      </c>
      <c r="O145" s="5">
        <f>(N145/D145)*100</f>
        <v>117.0129278117344</v>
      </c>
      <c r="P145" s="5">
        <v>117.0129278117344</v>
      </c>
      <c r="Q145" s="5">
        <v>4.8374999999999995</v>
      </c>
      <c r="R145" s="5">
        <f>(Q145/5.381499725)*100</f>
        <v>89.89129884235011</v>
      </c>
      <c r="S145" s="5">
        <f>(R145/X145)*100</f>
        <v>112.97247822565586</v>
      </c>
      <c r="T145" s="5">
        <v>112.97247822565586</v>
      </c>
      <c r="W145" s="5">
        <v>79.56920150304</v>
      </c>
      <c r="X145" s="5">
        <f>(Y145/126.294866924271)*100</f>
        <v>79.56920150304</v>
      </c>
      <c r="Y145" s="5">
        <v>100.49181715096941</v>
      </c>
      <c r="Z145" s="13">
        <f>(B145*240)/Y145</f>
        <v>14.007110627578312</v>
      </c>
      <c r="AA145" s="13">
        <f>(B145*240)/Y145</f>
        <v>14.007110627578312</v>
      </c>
      <c r="AB145" s="13"/>
      <c r="AC145" s="13">
        <f>(AE145/155.016)*100</f>
        <v>95.22826522362054</v>
      </c>
      <c r="AD145" s="13">
        <v>95.22826522362054</v>
      </c>
      <c r="AE145" s="19">
        <v>147.61904761904762</v>
      </c>
      <c r="AF145" s="13">
        <f>(B145*240)/AE145</f>
        <v>9.535354838709678</v>
      </c>
      <c r="AG145" s="13">
        <v>9.535354838709678</v>
      </c>
      <c r="AH145" s="13"/>
      <c r="AI145" s="13">
        <v>10</v>
      </c>
      <c r="AJ145" s="13">
        <f>(B145*240)/AI145</f>
        <v>140.76000000000002</v>
      </c>
      <c r="AK145" s="13">
        <v>140.76000000000002</v>
      </c>
      <c r="AL145" s="13">
        <f>(Q145*240)/AI145</f>
        <v>116.09999999999998</v>
      </c>
      <c r="AM145" s="13">
        <v>116.09999999999998</v>
      </c>
      <c r="AN145" s="25"/>
      <c r="AO145" s="13">
        <v>7.5</v>
      </c>
      <c r="AP145" s="13">
        <v>7.142857142857142</v>
      </c>
      <c r="AQ145" s="13">
        <f>AO145/1.05</f>
        <v>7.142857142857142</v>
      </c>
      <c r="AR145" s="13">
        <f>(B145*240)/AQ145</f>
        <v>197.06400000000002</v>
      </c>
      <c r="AS145" s="13">
        <v>197.06400000000002</v>
      </c>
      <c r="AT145" s="5">
        <f>(Q145*240)/AQ145</f>
        <v>162.54</v>
      </c>
      <c r="AU145" s="5">
        <v>162.54</v>
      </c>
    </row>
    <row r="146" spans="1:47" ht="12.75">
      <c r="A146" s="1">
        <v>1412</v>
      </c>
      <c r="B146" s="16">
        <v>5.7</v>
      </c>
      <c r="C146" s="5">
        <f>(B146/7.91244)*100</f>
        <v>72.03846095515416</v>
      </c>
      <c r="D146" s="5">
        <v>90.85335225190323</v>
      </c>
      <c r="E146" s="13">
        <f>(C146/D146)*100</f>
        <v>79.29092231557705</v>
      </c>
      <c r="F146" s="13">
        <v>79.29092231557705</v>
      </c>
      <c r="G146" s="3">
        <v>5.5</v>
      </c>
      <c r="H146" s="5">
        <f>(G146/7.63160102)*100</f>
        <v>72.06875707451489</v>
      </c>
      <c r="I146" s="5">
        <f>(H146/D146)*100</f>
        <v>79.32426849225607</v>
      </c>
      <c r="J146" s="5">
        <v>79.32426849225607</v>
      </c>
      <c r="K146" s="3"/>
      <c r="M146" s="5">
        <v>4</v>
      </c>
      <c r="N146" s="5">
        <f>(M146/4.29616690666667)*100</f>
        <v>93.10625231512569</v>
      </c>
      <c r="O146" s="5">
        <f>(N146/D146)*100</f>
        <v>102.47971044257783</v>
      </c>
      <c r="P146" s="5">
        <v>102.47971044257783</v>
      </c>
      <c r="Q146" s="5">
        <v>4.8374999999999995</v>
      </c>
      <c r="R146" s="5">
        <f>(Q146/5.381499725)*100</f>
        <v>89.89129884235011</v>
      </c>
      <c r="S146" s="5">
        <f>(R146/X146)*100</f>
        <v>98.94109200628536</v>
      </c>
      <c r="T146" s="5">
        <v>98.94109200628536</v>
      </c>
      <c r="W146" s="5">
        <v>90.85335225190323</v>
      </c>
      <c r="X146" s="5">
        <f>(Y146/126.294866924271)*100</f>
        <v>90.85335225190323</v>
      </c>
      <c r="Y146" s="5">
        <v>114.74312032278036</v>
      </c>
      <c r="Z146" s="13">
        <f>(B146*240)/Y146</f>
        <v>11.922283411429994</v>
      </c>
      <c r="AA146" s="13">
        <f>(B146*240)/Y146</f>
        <v>11.922283411429994</v>
      </c>
      <c r="AB146" s="13"/>
      <c r="AC146" s="13">
        <f>(AE146/155.016)*100</f>
        <v>98.61019862199544</v>
      </c>
      <c r="AD146" s="13">
        <v>98.61019862199544</v>
      </c>
      <c r="AE146" s="19">
        <v>152.86158549587245</v>
      </c>
      <c r="AF146" s="13">
        <f>(B146*240)/AE146</f>
        <v>8.949272608695653</v>
      </c>
      <c r="AG146" s="13">
        <v>8.949272608695653</v>
      </c>
      <c r="AH146" s="13"/>
      <c r="AI146" s="13">
        <v>10</v>
      </c>
      <c r="AJ146" s="13">
        <f>(B146*240)/AI146</f>
        <v>136.8</v>
      </c>
      <c r="AK146" s="13">
        <v>136.8</v>
      </c>
      <c r="AL146" s="13">
        <f>(Q146*240)/AI146</f>
        <v>116.09999999999998</v>
      </c>
      <c r="AM146" s="13">
        <v>116.09999999999998</v>
      </c>
      <c r="AN146" s="25"/>
      <c r="AO146" s="13">
        <v>7.5</v>
      </c>
      <c r="AP146" s="13">
        <v>6.923079053255092</v>
      </c>
      <c r="AQ146" s="13">
        <f>AO146/1.083333</f>
        <v>6.923079053255092</v>
      </c>
      <c r="AR146" s="13">
        <f>(B146*240)/AQ146</f>
        <v>197.59993920000002</v>
      </c>
      <c r="AS146" s="13">
        <v>197.59993920000002</v>
      </c>
      <c r="AT146" s="5">
        <f>(Q146*240)/AQ146</f>
        <v>167.69994839999998</v>
      </c>
      <c r="AU146" s="5">
        <v>167.69994839999998</v>
      </c>
    </row>
    <row r="147" spans="1:47" ht="12.75">
      <c r="A147" s="1">
        <v>1413</v>
      </c>
      <c r="B147" s="16">
        <v>6</v>
      </c>
      <c r="C147" s="5">
        <f>(B147/7.91244)*100</f>
        <v>75.82995890016228</v>
      </c>
      <c r="D147" s="5">
        <v>100.43789925360282</v>
      </c>
      <c r="E147" s="13">
        <f>(C147/D147)*100</f>
        <v>75.49934781958531</v>
      </c>
      <c r="F147" s="13">
        <v>75.49934781958531</v>
      </c>
      <c r="G147" s="3">
        <v>5.8</v>
      </c>
      <c r="H147" s="5">
        <f>(G147/7.63160102)*100</f>
        <v>75.99978018767024</v>
      </c>
      <c r="I147" s="5">
        <f>(H147/D147)*100</f>
        <v>75.66842870316609</v>
      </c>
      <c r="J147" s="5">
        <v>75.66842870316609</v>
      </c>
      <c r="K147" s="3"/>
      <c r="M147" s="3">
        <f>(M146+M148)/2</f>
        <v>4.043749999999999</v>
      </c>
      <c r="N147" s="5">
        <f>(M147/4.29616690666667)*100</f>
        <v>94.12460194982235</v>
      </c>
      <c r="O147" s="5">
        <f>(N147/D147)*100</f>
        <v>93.71422804469498</v>
      </c>
      <c r="P147" s="5">
        <v>93.71422804469498</v>
      </c>
      <c r="Q147" s="5">
        <v>4.8374999999999995</v>
      </c>
      <c r="R147" s="5">
        <f>(Q147/5.381499725)*100</f>
        <v>89.89129884235011</v>
      </c>
      <c r="S147" s="5">
        <f>(R147/X147)*100</f>
        <v>89.4993817178286</v>
      </c>
      <c r="T147" s="5">
        <v>89.4993817178286</v>
      </c>
      <c r="W147" s="5">
        <v>100.43789925360282</v>
      </c>
      <c r="X147" s="5">
        <f>(Y147/126.294866924271)*100</f>
        <v>100.43789925360282</v>
      </c>
      <c r="Y147" s="5">
        <v>126.84791120387106</v>
      </c>
      <c r="Z147" s="13">
        <f>(B147*240)/Y147</f>
        <v>11.35217747248214</v>
      </c>
      <c r="AA147" s="13">
        <f>(B147*240)/Y147</f>
        <v>11.35217747248214</v>
      </c>
      <c r="AB147" s="13"/>
      <c r="AC147" s="13">
        <f>(AE147/155.016)*100</f>
        <v>102.54031523374164</v>
      </c>
      <c r="AD147" s="13">
        <v>102.54031523374164</v>
      </c>
      <c r="AE147" s="19">
        <v>158.9538950627369</v>
      </c>
      <c r="AF147" s="13">
        <f>(B147*240)/AE147</f>
        <v>9.059230662020909</v>
      </c>
      <c r="AG147" s="13">
        <v>9.059230662020909</v>
      </c>
      <c r="AH147" s="13"/>
      <c r="AI147" s="13">
        <v>10</v>
      </c>
      <c r="AJ147" s="13">
        <f>(B147*240)/AI147</f>
        <v>144</v>
      </c>
      <c r="AK147" s="13">
        <v>144</v>
      </c>
      <c r="AL147" s="13">
        <f>(Q147*240)/AI147</f>
        <v>116.09999999999998</v>
      </c>
      <c r="AM147" s="13">
        <v>116.09999999999998</v>
      </c>
      <c r="AN147" s="25"/>
      <c r="AO147" s="13">
        <v>7.5</v>
      </c>
      <c r="AP147" s="13">
        <v>6.923079053255092</v>
      </c>
      <c r="AQ147" s="13">
        <f>AO147/1.083333</f>
        <v>6.923079053255092</v>
      </c>
      <c r="AR147" s="13">
        <f>(B147*240)/AQ147</f>
        <v>207.99993600000002</v>
      </c>
      <c r="AS147" s="13">
        <v>207.99993600000002</v>
      </c>
      <c r="AT147" s="5">
        <f>(Q147*240)/AQ147</f>
        <v>167.69994839999998</v>
      </c>
      <c r="AU147" s="5">
        <v>167.69994839999998</v>
      </c>
    </row>
    <row r="148" spans="1:47" ht="12.75">
      <c r="A148" s="1">
        <v>1414</v>
      </c>
      <c r="B148" s="16">
        <v>5.9</v>
      </c>
      <c r="C148" s="5">
        <f>(B148/7.91244)*100</f>
        <v>74.56612625182623</v>
      </c>
      <c r="D148" s="5">
        <v>98.88681218505421</v>
      </c>
      <c r="E148" s="13">
        <f>(C148/D148)*100</f>
        <v>75.40553143960706</v>
      </c>
      <c r="F148" s="13">
        <v>75.40553143960706</v>
      </c>
      <c r="G148" s="3">
        <v>5.902</v>
      </c>
      <c r="H148" s="5">
        <f>(G148/7.63160102)*100</f>
        <v>77.33632804614307</v>
      </c>
      <c r="I148" s="5">
        <f>(H148/D148)*100</f>
        <v>78.20691792695054</v>
      </c>
      <c r="J148" s="5">
        <v>78.20691792695054</v>
      </c>
      <c r="K148" s="3"/>
      <c r="M148" s="5">
        <v>4.0874999999999995</v>
      </c>
      <c r="N148" s="5">
        <f>(M148/4.29616690666667)*100</f>
        <v>95.14295158451904</v>
      </c>
      <c r="O148" s="5">
        <f>(N148/D148)*100</f>
        <v>96.2139940424725</v>
      </c>
      <c r="P148" s="5">
        <v>96.2139940424725</v>
      </c>
      <c r="Q148" s="5">
        <v>4.675000000000001</v>
      </c>
      <c r="R148" s="5">
        <f>(Q148/5.381499725)*100</f>
        <v>86.87169448847274</v>
      </c>
      <c r="S148" s="5">
        <f>(R148/X148)*100</f>
        <v>87.84962581856043</v>
      </c>
      <c r="T148" s="5">
        <v>87.84962581856043</v>
      </c>
      <c r="W148" s="5">
        <v>98.88681218505421</v>
      </c>
      <c r="X148" s="5">
        <f>(Y148/126.294866924271)*100</f>
        <v>98.88681218505421</v>
      </c>
      <c r="Y148" s="5">
        <v>124.88896785476801</v>
      </c>
      <c r="Z148" s="13">
        <f>(B148*240)/Y148</f>
        <v>11.338071122876526</v>
      </c>
      <c r="AA148" s="13">
        <f>(B148*240)/Y148</f>
        <v>11.338071122876526</v>
      </c>
      <c r="AB148" s="13"/>
      <c r="AC148" s="13">
        <f>(AE148/155.016)*100</f>
        <v>94.32718056344007</v>
      </c>
      <c r="AD148" s="13">
        <v>94.32718056344007</v>
      </c>
      <c r="AE148" s="19">
        <v>146.22222222222223</v>
      </c>
      <c r="AF148" s="13">
        <f>(B148*240)/AE148</f>
        <v>9.683890577507599</v>
      </c>
      <c r="AG148" s="13">
        <v>9.683890577507599</v>
      </c>
      <c r="AH148" s="13"/>
      <c r="AI148" s="13">
        <v>10</v>
      </c>
      <c r="AJ148" s="13">
        <f>(B148*240)/AI148</f>
        <v>141.6</v>
      </c>
      <c r="AK148" s="13">
        <v>141.6</v>
      </c>
      <c r="AL148" s="13">
        <f>(Q148*240)/AI148</f>
        <v>112.20000000000002</v>
      </c>
      <c r="AM148" s="13">
        <v>112.20000000000002</v>
      </c>
      <c r="AN148" s="25"/>
      <c r="AO148" s="13">
        <v>7.5</v>
      </c>
      <c r="AP148" s="13">
        <v>6.666666666666667</v>
      </c>
      <c r="AQ148" s="13">
        <f>AO148/1.125</f>
        <v>6.666666666666667</v>
      </c>
      <c r="AR148" s="13">
        <f>(B148*240)/AQ148</f>
        <v>212.39999999999998</v>
      </c>
      <c r="AS148" s="13">
        <v>212.39999999999998</v>
      </c>
      <c r="AT148" s="5">
        <f>(Q148*240)/AQ148</f>
        <v>168.30000000000004</v>
      </c>
      <c r="AU148" s="5">
        <v>168.30000000000004</v>
      </c>
    </row>
    <row r="149" spans="1:47" ht="12.75">
      <c r="A149" s="1">
        <v>1415</v>
      </c>
      <c r="B149" s="16">
        <v>5.8</v>
      </c>
      <c r="C149" s="5">
        <f>(B149/7.91244)*100</f>
        <v>73.3022936034902</v>
      </c>
      <c r="D149" s="5">
        <v>106.79753754340959</v>
      </c>
      <c r="E149" s="13">
        <f>(C149/D149)*100</f>
        <v>68.6366889065165</v>
      </c>
      <c r="F149" s="13">
        <v>68.6366889065165</v>
      </c>
      <c r="G149" s="3">
        <v>5.7</v>
      </c>
      <c r="H149" s="5">
        <f>(G149/7.63160102)*100</f>
        <v>74.6894391499518</v>
      </c>
      <c r="I149" s="5">
        <f>(H149/D149)*100</f>
        <v>69.93554427188273</v>
      </c>
      <c r="J149" s="5">
        <v>69.93554427188273</v>
      </c>
      <c r="K149" s="3"/>
      <c r="M149" s="5">
        <v>4.191666666666667</v>
      </c>
      <c r="N149" s="5">
        <f>(M149/4.29616690666667)*100</f>
        <v>97.56759357189215</v>
      </c>
      <c r="O149" s="5">
        <f>(N149/D149)*100</f>
        <v>91.35753109685157</v>
      </c>
      <c r="P149" s="5">
        <v>91.35753109685157</v>
      </c>
      <c r="Q149" s="5">
        <v>4.8374999999999995</v>
      </c>
      <c r="R149" s="5">
        <f>(Q149/5.381499725)*100</f>
        <v>89.89129884235011</v>
      </c>
      <c r="S149" s="5">
        <f>(R149/X149)*100</f>
        <v>84.16982349037059</v>
      </c>
      <c r="T149" s="5">
        <v>84.16982349037059</v>
      </c>
      <c r="W149" s="5">
        <v>106.79753754340959</v>
      </c>
      <c r="X149" s="5">
        <f>(Y149/126.294866924271)*100</f>
        <v>106.79753754340959</v>
      </c>
      <c r="Y149" s="5">
        <v>134.87980791884752</v>
      </c>
      <c r="Z149" s="13">
        <f>(B149*240)/Y149</f>
        <v>10.320299394535896</v>
      </c>
      <c r="AA149" s="13">
        <f>(B149*240)/Y149</f>
        <v>10.320299394535896</v>
      </c>
      <c r="AB149" s="13"/>
      <c r="AC149" s="13">
        <f>(AE149/155.016)*100</f>
        <v>112.08700126017861</v>
      </c>
      <c r="AD149" s="13">
        <v>112.08700126017861</v>
      </c>
      <c r="AE149" s="19">
        <v>173.75278587347847</v>
      </c>
      <c r="AF149" s="13">
        <f>(B149*240)/AE149</f>
        <v>8.01138233843118</v>
      </c>
      <c r="AG149" s="13">
        <v>8.01138233843118</v>
      </c>
      <c r="AH149" s="13"/>
      <c r="AI149" s="13">
        <v>10</v>
      </c>
      <c r="AJ149" s="13">
        <f>(B149*240)/AI149</f>
        <v>139.2</v>
      </c>
      <c r="AK149" s="13">
        <v>139.2</v>
      </c>
      <c r="AL149" s="13">
        <f>(Q149*240)/AI149</f>
        <v>116.09999999999998</v>
      </c>
      <c r="AM149" s="13">
        <v>116.09999999999998</v>
      </c>
      <c r="AN149" s="25"/>
      <c r="AO149" s="13">
        <v>7.5</v>
      </c>
      <c r="AP149" s="13">
        <v>6.428938796502657</v>
      </c>
      <c r="AQ149" s="13">
        <f>AO149/1.1666</f>
        <v>6.428938796502657</v>
      </c>
      <c r="AR149" s="13">
        <f>(B149*240)/AQ149</f>
        <v>216.52096</v>
      </c>
      <c r="AS149" s="13">
        <v>216.52096</v>
      </c>
      <c r="AT149" s="5">
        <f>(Q149*240)/AQ149</f>
        <v>180.58967999999996</v>
      </c>
      <c r="AU149" s="5">
        <v>180.58967999999996</v>
      </c>
    </row>
    <row r="150" spans="1:47" ht="12.75">
      <c r="A150" s="1"/>
      <c r="B150" s="16"/>
      <c r="C150" s="5"/>
      <c r="D150" s="13"/>
      <c r="E150" s="13"/>
      <c r="F150" s="13"/>
      <c r="G150" s="3"/>
      <c r="H150" s="5"/>
      <c r="I150" s="5"/>
      <c r="J150" s="5"/>
      <c r="K150" s="3"/>
      <c r="M150" s="5"/>
      <c r="O150" s="5"/>
      <c r="P150" s="5"/>
      <c r="Q150" s="5"/>
      <c r="R150" s="5"/>
      <c r="S150" s="5"/>
      <c r="T150" s="5"/>
      <c r="W150" s="13"/>
      <c r="X150" s="13"/>
      <c r="Y150" s="14"/>
      <c r="Z150" s="13"/>
      <c r="AA150" s="13"/>
      <c r="AB150" s="13"/>
      <c r="AC150" s="13"/>
      <c r="AD150" s="13"/>
      <c r="AE150" s="19"/>
      <c r="AF150" s="13"/>
      <c r="AG150" s="13"/>
      <c r="AH150" s="13"/>
      <c r="AI150" s="13"/>
      <c r="AJ150" s="13"/>
      <c r="AK150" s="13"/>
      <c r="AL150" s="13"/>
      <c r="AM150" s="13"/>
      <c r="AN150" s="25"/>
      <c r="AO150" s="13"/>
      <c r="AP150" s="13"/>
      <c r="AQ150" s="13"/>
      <c r="AR150" s="13"/>
      <c r="AS150" s="13"/>
      <c r="AT150" s="5"/>
      <c r="AU150" s="5"/>
    </row>
    <row r="151" spans="1:47" ht="12.75">
      <c r="A151" s="1" t="s">
        <v>41</v>
      </c>
      <c r="B151" s="16">
        <f>AVERAGE(B145:B150)</f>
        <v>5.853000000000001</v>
      </c>
      <c r="C151" s="16">
        <f>AVERAGE(C145:C150)</f>
        <v>73.97212490710831</v>
      </c>
      <c r="D151" s="16">
        <f>AVERAGE(D145:D150)</f>
        <v>95.30896054740198</v>
      </c>
      <c r="E151" s="16">
        <f>AVERAGE(E145:E150)</f>
        <v>78.3977733697879</v>
      </c>
      <c r="F151" s="5">
        <f>1/((1/F145+1/F146+1/F147+1/F148+1/F149)/5)</f>
        <v>77.61243787030105</v>
      </c>
      <c r="G151" s="16">
        <f>AVERAGE(G145:G150)</f>
        <v>5.6812</v>
      </c>
      <c r="H151" s="16">
        <f>AVERAGE(H145:H150)</f>
        <v>74.44309503486072</v>
      </c>
      <c r="I151" s="16">
        <f>AVERAGE(I145:I150)</f>
        <v>78.7549430187582</v>
      </c>
      <c r="J151" s="5">
        <f>1/((1/J145+1/J146+1/J147+1/J148+1/J149)/5)</f>
        <v>78.19804459943362</v>
      </c>
      <c r="K151" s="3"/>
      <c r="M151" s="16">
        <f>AVERAGE(M145:M150)</f>
        <v>4.064583333333333</v>
      </c>
      <c r="N151" s="16">
        <f>AVERAGE(N145:N150)</f>
        <v>94.60953034729698</v>
      </c>
      <c r="O151" s="5">
        <f>(N151/D151)*100</f>
        <v>99.26614434142618</v>
      </c>
      <c r="P151" s="5">
        <v>99.26614434142618</v>
      </c>
      <c r="Q151" s="16">
        <f>AVERAGE(Q145:Q150)</f>
        <v>4.805</v>
      </c>
      <c r="R151" s="16">
        <f>AVERAGE(R145:R150)</f>
        <v>89.28737797157464</v>
      </c>
      <c r="S151" s="16">
        <f>AVERAGE(S145:S150)</f>
        <v>94.68648025174016</v>
      </c>
      <c r="T151" s="5">
        <f>1/((1/T145+1/T146+1/T147+1/T148+1/T149)/5)</f>
        <v>93.64027238389967</v>
      </c>
      <c r="W151" s="16">
        <f>AVERAGE(W145:W150)</f>
        <v>95.30896054740198</v>
      </c>
      <c r="X151" s="16">
        <f>AVERAGE(X145:X150)</f>
        <v>95.30896054740198</v>
      </c>
      <c r="Y151" s="16">
        <f>AVERAGE(Y145:Y150)</f>
        <v>120.37032489024728</v>
      </c>
      <c r="Z151" s="16">
        <f>AVERAGE(Z145:Z150)</f>
        <v>11.787988405780574</v>
      </c>
      <c r="AA151" s="5">
        <f>1/((1/AA145+1/AA146+1/AA147+1/AA148+1/AA149)/5)</f>
        <v>11.669904366340667</v>
      </c>
      <c r="AB151" s="13"/>
      <c r="AC151" s="16">
        <f>AVERAGE(AC145:AC150)</f>
        <v>100.55859218059526</v>
      </c>
      <c r="AD151" s="13">
        <v>100.55859218059527</v>
      </c>
      <c r="AE151" s="16">
        <f>AVERAGE(AE145:AE150)</f>
        <v>155.88190725467155</v>
      </c>
      <c r="AF151" s="16">
        <f>AVERAGE(AF145:AF150)</f>
        <v>9.047826205073003</v>
      </c>
      <c r="AG151" s="5">
        <f>1/((1/AG145+1/AG146+1/AG147+1/AG148+1/AG149)/5)</f>
        <v>9.007627412372418</v>
      </c>
      <c r="AH151" s="13"/>
      <c r="AI151" s="29">
        <f>AVERAGE(AI145:AI150)</f>
        <v>10</v>
      </c>
      <c r="AJ151" s="29">
        <f>AVERAGE(AJ145:AJ150)</f>
        <v>140.47200000000004</v>
      </c>
      <c r="AK151" s="5">
        <f>1/((1/AK145+1/AK146+1/AK147+1/AK148+1/AK149)/5)</f>
        <v>140.4307723676332</v>
      </c>
      <c r="AL151" s="29">
        <f>AVERAGE(AL145:AL150)</f>
        <v>115.32000000000001</v>
      </c>
      <c r="AM151" s="29">
        <v>115.32</v>
      </c>
      <c r="AN151" s="25"/>
      <c r="AO151" s="29">
        <f>AVERAGE(AO145:AO150)</f>
        <v>7.5</v>
      </c>
      <c r="AP151" s="29">
        <f>AVERAGE(AP145:AP150)</f>
        <v>6.816924142507331</v>
      </c>
      <c r="AQ151" s="29">
        <f>AVERAGE(AQ145:AQ150)</f>
        <v>6.816924142507331</v>
      </c>
      <c r="AR151" s="29">
        <f>AVERAGE(AR145:AR150)</f>
        <v>206.31696704</v>
      </c>
      <c r="AS151" s="5">
        <f>1/((1/AS145+1/AS146+1/AS147+1/AS148+1/AS149)/5)</f>
        <v>206.01984975944063</v>
      </c>
      <c r="AT151" s="29">
        <f>AVERAGE(AT145:AT150)</f>
        <v>169.36591535999997</v>
      </c>
      <c r="AU151" s="5">
        <f>1/((1/AU145+1/AU146+1/AU147+1/AU148+1/AU149)/5)</f>
        <v>169.16134843245536</v>
      </c>
    </row>
    <row r="152" spans="1:47" ht="12.75">
      <c r="A152" s="1"/>
      <c r="B152" s="16"/>
      <c r="C152" s="5"/>
      <c r="D152" s="13"/>
      <c r="E152" s="13"/>
      <c r="F152" s="13"/>
      <c r="G152" s="3"/>
      <c r="H152" s="5"/>
      <c r="I152" s="5"/>
      <c r="J152" s="5"/>
      <c r="K152" s="3"/>
      <c r="M152" s="5"/>
      <c r="O152" s="5"/>
      <c r="P152" s="5"/>
      <c r="Q152" s="5"/>
      <c r="R152" s="5"/>
      <c r="S152" s="5"/>
      <c r="T152" s="5"/>
      <c r="W152" s="13"/>
      <c r="X152" s="13"/>
      <c r="Y152" s="14"/>
      <c r="Z152" s="13"/>
      <c r="AA152" s="13"/>
      <c r="AB152" s="13"/>
      <c r="AC152" s="13"/>
      <c r="AD152" s="13"/>
      <c r="AE152" s="19"/>
      <c r="AF152" s="13"/>
      <c r="AG152" s="13"/>
      <c r="AH152" s="13"/>
      <c r="AI152" s="13"/>
      <c r="AJ152" s="13"/>
      <c r="AK152" s="13"/>
      <c r="AL152" s="13"/>
      <c r="AM152" s="13"/>
      <c r="AN152" s="25"/>
      <c r="AO152" s="13"/>
      <c r="AP152" s="13"/>
      <c r="AQ152" s="13"/>
      <c r="AR152" s="13"/>
      <c r="AS152" s="13"/>
      <c r="AT152" s="5"/>
      <c r="AU152" s="5"/>
    </row>
    <row r="153" spans="1:47" ht="12.75">
      <c r="A153" s="1">
        <v>1416</v>
      </c>
      <c r="B153" s="16">
        <v>6</v>
      </c>
      <c r="C153" s="5">
        <f>(B153/7.91244)*100</f>
        <v>75.82995890016228</v>
      </c>
      <c r="D153" s="5">
        <v>118.9159525945346</v>
      </c>
      <c r="E153" s="13">
        <f>(C153/D153)*100</f>
        <v>63.76769242955839</v>
      </c>
      <c r="F153" s="13">
        <v>63.76769242955839</v>
      </c>
      <c r="G153" s="3">
        <v>5.7</v>
      </c>
      <c r="H153" s="5">
        <f>(G153/7.63160102)*100</f>
        <v>74.6894391499518</v>
      </c>
      <c r="I153" s="5">
        <f>(H153/D153)*100</f>
        <v>62.80859507943305</v>
      </c>
      <c r="J153" s="5">
        <v>62.80859507943305</v>
      </c>
      <c r="K153" s="3"/>
      <c r="M153" s="5"/>
      <c r="O153" s="5"/>
      <c r="P153" s="5"/>
      <c r="Q153" s="5">
        <v>5</v>
      </c>
      <c r="R153" s="5">
        <f>(Q153/5.381499725)*100</f>
        <v>92.91090319622751</v>
      </c>
      <c r="S153" s="5">
        <f>(R153/X153)*100</f>
        <v>78.13157206335805</v>
      </c>
      <c r="T153" s="5">
        <v>78.13157206335805</v>
      </c>
      <c r="W153" s="5">
        <v>118.9159525945346</v>
      </c>
      <c r="X153" s="5">
        <f>(Y153/126.294866924271)*100</f>
        <v>118.9159525945346</v>
      </c>
      <c r="Y153" s="5">
        <v>150.18474408099667</v>
      </c>
      <c r="Z153" s="13">
        <f>(B153*240)/Y153</f>
        <v>9.58819092319649</v>
      </c>
      <c r="AA153" s="13">
        <f>(B153*240)/Y153</f>
        <v>9.58819092319649</v>
      </c>
      <c r="AB153" s="13"/>
      <c r="AC153" s="13">
        <f>(AE153/155.016)*100</f>
        <v>130.4398534162965</v>
      </c>
      <c r="AD153" s="13">
        <v>130.4398534162965</v>
      </c>
      <c r="AE153" s="19">
        <v>202.20264317180616</v>
      </c>
      <c r="AF153" s="13">
        <f>(B153*240)/AE153</f>
        <v>7.121568627450981</v>
      </c>
      <c r="AG153" s="13">
        <v>7.121568627450981</v>
      </c>
      <c r="AH153" s="13"/>
      <c r="AI153" s="13">
        <v>10</v>
      </c>
      <c r="AJ153" s="13">
        <f>(B153*240)/AI153</f>
        <v>144</v>
      </c>
      <c r="AK153" s="13">
        <v>144</v>
      </c>
      <c r="AL153" s="13">
        <f>(Q153*240)/AI153</f>
        <v>120</v>
      </c>
      <c r="AM153" s="13">
        <v>120</v>
      </c>
      <c r="AN153" s="25"/>
      <c r="AO153" s="13">
        <v>7.5</v>
      </c>
      <c r="AP153" s="13">
        <v>6.607929515418502</v>
      </c>
      <c r="AQ153" s="13">
        <f>AO153/1.135</f>
        <v>6.607929515418502</v>
      </c>
      <c r="AR153" s="13">
        <f>(B153*240)/AQ153</f>
        <v>217.92000000000002</v>
      </c>
      <c r="AS153" s="13">
        <v>217.92</v>
      </c>
      <c r="AT153" s="5">
        <f>(Q153*240)/AQ153</f>
        <v>181.6</v>
      </c>
      <c r="AU153" s="5">
        <v>181.6</v>
      </c>
    </row>
    <row r="154" spans="1:47" ht="12.75">
      <c r="A154" s="1">
        <v>1417</v>
      </c>
      <c r="B154" s="16">
        <v>6.05</v>
      </c>
      <c r="C154" s="5">
        <f>(B154/7.91244)*100</f>
        <v>76.46187522433029</v>
      </c>
      <c r="D154" s="5">
        <v>133.46114254133096</v>
      </c>
      <c r="E154" s="13">
        <f>(C154/D154)*100</f>
        <v>57.29148856990428</v>
      </c>
      <c r="F154" s="13">
        <v>57.29148856990428</v>
      </c>
      <c r="G154" s="3">
        <v>5.8</v>
      </c>
      <c r="H154" s="5">
        <f>(G154/7.63160102)*100</f>
        <v>75.99978018767024</v>
      </c>
      <c r="I154" s="5">
        <f>(H154/D154)*100</f>
        <v>56.94524918676927</v>
      </c>
      <c r="J154" s="5">
        <v>56.94524918676927</v>
      </c>
      <c r="K154" s="3"/>
      <c r="M154" s="5"/>
      <c r="O154" s="5"/>
      <c r="P154" s="5"/>
      <c r="Q154" s="5">
        <v>5.1625</v>
      </c>
      <c r="R154" s="5">
        <f>(Q154/5.381499725)*100</f>
        <v>95.9305075501049</v>
      </c>
      <c r="S154" s="5">
        <f>(R154/X154)*100</f>
        <v>71.87897969657845</v>
      </c>
      <c r="T154" s="5">
        <v>71.87897969657845</v>
      </c>
      <c r="W154" s="5">
        <v>133.46114254133096</v>
      </c>
      <c r="X154" s="5">
        <f>(Y154/126.294866924271)*100</f>
        <v>133.46114254133096</v>
      </c>
      <c r="Y154" s="5">
        <v>168.55457236818555</v>
      </c>
      <c r="Z154" s="13">
        <f>(B154*240)/Y154</f>
        <v>8.614420716088881</v>
      </c>
      <c r="AA154" s="13">
        <f>(B154*240)/Y154</f>
        <v>8.614420716088881</v>
      </c>
      <c r="AB154" s="13"/>
      <c r="AC154" s="13">
        <f>(AE154/155.016)*100</f>
        <v>96.62085060753586</v>
      </c>
      <c r="AD154" s="13">
        <v>96.62085060753586</v>
      </c>
      <c r="AE154" s="19">
        <v>149.77777777777777</v>
      </c>
      <c r="AF154" s="13">
        <f>(B154*240)/AE154</f>
        <v>9.694362017804155</v>
      </c>
      <c r="AG154" s="13">
        <v>9.694362017804155</v>
      </c>
      <c r="AH154" s="13"/>
      <c r="AI154" s="13">
        <v>10</v>
      </c>
      <c r="AJ154" s="13">
        <f>(B154*240)/AI154</f>
        <v>145.2</v>
      </c>
      <c r="AK154" s="13">
        <v>145.2</v>
      </c>
      <c r="AL154" s="13">
        <f>(Q154*240)/AI154</f>
        <v>123.9</v>
      </c>
      <c r="AM154" s="13">
        <v>123.90000000000002</v>
      </c>
      <c r="AN154" s="25"/>
      <c r="AO154" s="13">
        <v>7.5</v>
      </c>
      <c r="AP154" s="13">
        <v>6.666666666666667</v>
      </c>
      <c r="AQ154" s="13">
        <f>AO154/1.125</f>
        <v>6.666666666666667</v>
      </c>
      <c r="AR154" s="13">
        <f>(B154*240)/AQ154</f>
        <v>217.79999999999998</v>
      </c>
      <c r="AS154" s="13">
        <v>217.8</v>
      </c>
      <c r="AT154" s="5">
        <f>(Q154*240)/AQ154</f>
        <v>185.85</v>
      </c>
      <c r="AU154" s="5">
        <v>185.85000000000002</v>
      </c>
    </row>
    <row r="155" spans="1:47" ht="12.75">
      <c r="A155" s="1">
        <v>1418</v>
      </c>
      <c r="B155" s="16">
        <v>5.775</v>
      </c>
      <c r="C155" s="5">
        <f>(B155/7.91244)*100</f>
        <v>72.9863354414062</v>
      </c>
      <c r="D155" s="5">
        <v>92.2390768217115</v>
      </c>
      <c r="E155" s="13">
        <f>(C155/D155)*100</f>
        <v>79.12734814386873</v>
      </c>
      <c r="F155" s="13">
        <v>79.12734814386873</v>
      </c>
      <c r="G155" s="3">
        <v>5.05</v>
      </c>
      <c r="H155" s="5">
        <f>(G155/7.63160102)*100</f>
        <v>66.17222240478185</v>
      </c>
      <c r="I155" s="5">
        <f>(H155/D155)*100</f>
        <v>71.73990101037745</v>
      </c>
      <c r="J155" s="5">
        <v>71.73990101037745</v>
      </c>
      <c r="K155" s="3"/>
      <c r="M155" s="5"/>
      <c r="O155" s="5"/>
      <c r="P155" s="5"/>
      <c r="Q155" s="5">
        <v>4.945833333333334</v>
      </c>
      <c r="R155" s="5">
        <f>(Q155/5.381499725)*100</f>
        <v>91.90436841160172</v>
      </c>
      <c r="S155" s="5">
        <f>(R155/X155)*100</f>
        <v>99.63712948823552</v>
      </c>
      <c r="T155" s="5">
        <v>99.63712948823552</v>
      </c>
      <c r="W155" s="5">
        <v>92.2390768217115</v>
      </c>
      <c r="X155" s="5">
        <f>(Y155/126.294866924271)*100</f>
        <v>92.2390768217115</v>
      </c>
      <c r="Y155" s="5">
        <v>116.49321932415666</v>
      </c>
      <c r="Z155" s="13">
        <f>(B155*240)/Y155</f>
        <v>11.897688191990687</v>
      </c>
      <c r="AA155" s="13">
        <f>(B155*240)/Y155</f>
        <v>11.897688191990687</v>
      </c>
      <c r="AB155" s="13"/>
      <c r="AC155" s="13">
        <f>(AE155/155.016)*100</f>
        <v>100.78519885463581</v>
      </c>
      <c r="AD155" s="13">
        <v>100.78519885463581</v>
      </c>
      <c r="AE155" s="19">
        <v>156.23318385650225</v>
      </c>
      <c r="AF155" s="13">
        <f>(B155*240)/AE155</f>
        <v>8.871354764638346</v>
      </c>
      <c r="AG155" s="13">
        <v>8.871354764638346</v>
      </c>
      <c r="AH155" s="13"/>
      <c r="AI155" s="13">
        <v>10</v>
      </c>
      <c r="AJ155" s="13">
        <f>(B155*240)/AI155</f>
        <v>138.6</v>
      </c>
      <c r="AK155" s="13">
        <v>138.6</v>
      </c>
      <c r="AL155" s="13">
        <f>(Q155*240)/AI155</f>
        <v>118.7</v>
      </c>
      <c r="AM155" s="13">
        <v>118.7</v>
      </c>
      <c r="AN155" s="25"/>
      <c r="AO155" s="13">
        <v>7.5</v>
      </c>
      <c r="AP155" s="13">
        <v>6.726457399103139</v>
      </c>
      <c r="AQ155" s="13">
        <f>AO155/1.115</f>
        <v>6.726457399103139</v>
      </c>
      <c r="AR155" s="13">
        <f>(B155*240)/AQ155</f>
        <v>206.052</v>
      </c>
      <c r="AS155" s="13">
        <v>206.052</v>
      </c>
      <c r="AT155" s="5">
        <f>(Q155*240)/AQ155</f>
        <v>176.46733333333333</v>
      </c>
      <c r="AU155" s="5">
        <v>176.46733333333333</v>
      </c>
    </row>
    <row r="156" spans="1:47" ht="12.75">
      <c r="A156" s="1">
        <v>1419</v>
      </c>
      <c r="B156" s="16">
        <v>6.05</v>
      </c>
      <c r="C156" s="5">
        <f>(B156/7.91244)*100</f>
        <v>76.46187522433029</v>
      </c>
      <c r="D156" s="5">
        <v>94.17028482242577</v>
      </c>
      <c r="E156" s="13">
        <f>(C156/D156)*100</f>
        <v>81.19533180611302</v>
      </c>
      <c r="F156" s="13">
        <v>81.19533180611302</v>
      </c>
      <c r="G156" s="3">
        <v>5.65</v>
      </c>
      <c r="H156" s="5">
        <f>(G156/7.63160102)*100</f>
        <v>74.03426863109257</v>
      </c>
      <c r="I156" s="5">
        <f>(H156/D156)*100</f>
        <v>78.61744155356108</v>
      </c>
      <c r="J156" s="5">
        <v>78.61744155356108</v>
      </c>
      <c r="K156" s="3"/>
      <c r="M156" s="5"/>
      <c r="O156" s="5"/>
      <c r="P156" s="5"/>
      <c r="Q156" s="5">
        <v>4.8374999999999995</v>
      </c>
      <c r="R156" s="5">
        <f>(Q156/5.381499725)*100</f>
        <v>89.89129884235011</v>
      </c>
      <c r="S156" s="5">
        <f>(R156/X156)*100</f>
        <v>95.45611868102085</v>
      </c>
      <c r="T156" s="5">
        <v>95.45611868102085</v>
      </c>
      <c r="W156" s="5">
        <v>94.17028482242577</v>
      </c>
      <c r="X156" s="5">
        <f>(Y156/126.294866924271)*100</f>
        <v>94.17028482242577</v>
      </c>
      <c r="Y156" s="5">
        <v>118.93223589868961</v>
      </c>
      <c r="Z156" s="13">
        <f>(B156*240)/Y156</f>
        <v>12.208632832202543</v>
      </c>
      <c r="AA156" s="13">
        <f>(B156*240)/Y156</f>
        <v>12.208632832202543</v>
      </c>
      <c r="AB156" s="13"/>
      <c r="AC156" s="13">
        <f>(AE156/155.016)*100</f>
        <v>101.19024066214912</v>
      </c>
      <c r="AD156" s="13">
        <v>101.19024066214912</v>
      </c>
      <c r="AE156" s="19">
        <v>156.86106346483706</v>
      </c>
      <c r="AF156" s="13">
        <f>(B156*240)/AE156</f>
        <v>9.2565992345544</v>
      </c>
      <c r="AG156" s="13">
        <v>9.2565992345544</v>
      </c>
      <c r="AH156" s="13"/>
      <c r="AI156" s="13">
        <v>10</v>
      </c>
      <c r="AJ156" s="13">
        <f>(B156*240)/AI156</f>
        <v>145.2</v>
      </c>
      <c r="AK156" s="13">
        <v>145.2</v>
      </c>
      <c r="AL156" s="13">
        <f>(Q156*240)/AI156</f>
        <v>116.09999999999998</v>
      </c>
      <c r="AM156" s="13">
        <v>116.09999999999998</v>
      </c>
      <c r="AN156" s="25"/>
      <c r="AO156" s="13">
        <v>7.5</v>
      </c>
      <c r="AP156" s="13">
        <v>6.432246998284734</v>
      </c>
      <c r="AQ156" s="13">
        <f>AO156/1.166</f>
        <v>6.432246998284734</v>
      </c>
      <c r="AR156" s="13">
        <f>(B156*240)/AQ156</f>
        <v>225.73760000000001</v>
      </c>
      <c r="AS156" s="13">
        <v>225.73760000000001</v>
      </c>
      <c r="AT156" s="5">
        <f>(Q156*240)/AQ156</f>
        <v>180.49679999999998</v>
      </c>
      <c r="AU156" s="5">
        <v>180.49679999999998</v>
      </c>
    </row>
    <row r="157" spans="1:47" ht="12.75">
      <c r="A157" s="1">
        <v>1420</v>
      </c>
      <c r="B157" s="16">
        <v>6.508</v>
      </c>
      <c r="C157" s="5">
        <f>(B157/7.91244)*100</f>
        <v>82.25022875370934</v>
      </c>
      <c r="D157" s="5">
        <v>98.11753355405068</v>
      </c>
      <c r="E157" s="13">
        <f>(C157/D157)*100</f>
        <v>83.82826776663683</v>
      </c>
      <c r="F157" s="13">
        <v>83.82826776663683</v>
      </c>
      <c r="G157" s="3">
        <v>5.75</v>
      </c>
      <c r="H157" s="5">
        <f>(G157/7.63160102)*100</f>
        <v>75.34460966881102</v>
      </c>
      <c r="I157" s="5">
        <f>(H157/D157)*100</f>
        <v>76.79015863898108</v>
      </c>
      <c r="J157" s="5">
        <v>76.79015863898108</v>
      </c>
      <c r="K157" s="3"/>
      <c r="M157" s="5">
        <v>4.0874999999999995</v>
      </c>
      <c r="N157" s="5">
        <f>(M157/4.29616690666667)*100</f>
        <v>95.14295158451904</v>
      </c>
      <c r="O157" s="5">
        <f>(N157/D157)*100</f>
        <v>96.96834820262475</v>
      </c>
      <c r="P157" s="5">
        <v>96.96834820262475</v>
      </c>
      <c r="Q157" s="5">
        <v>4.729166666666667</v>
      </c>
      <c r="R157" s="5">
        <f>(Q157/5.381499725)*100</f>
        <v>87.87822927309853</v>
      </c>
      <c r="S157" s="5">
        <f>(R157/X157)*100</f>
        <v>89.56424615452491</v>
      </c>
      <c r="T157" s="5">
        <v>89.56424615452491</v>
      </c>
      <c r="W157" s="5">
        <v>98.11753355405068</v>
      </c>
      <c r="X157" s="5">
        <f>(Y157/126.294866924271)*100</f>
        <v>98.11753355405068</v>
      </c>
      <c r="Y157" s="5">
        <v>123.91740843146526</v>
      </c>
      <c r="Z157" s="13">
        <f>(B157*240)/Y157</f>
        <v>12.604524414855302</v>
      </c>
      <c r="AA157" s="13">
        <f>(B157*240)/Y157</f>
        <v>12.604524414855302</v>
      </c>
      <c r="AB157" s="13"/>
      <c r="AC157" s="13">
        <f>(AE157/155.016)*100</f>
        <v>100.30503352677766</v>
      </c>
      <c r="AD157" s="13">
        <v>100.30503352677766</v>
      </c>
      <c r="AE157" s="19">
        <v>155.48885077186966</v>
      </c>
      <c r="AF157" s="13">
        <f>(B157*240)/AE157</f>
        <v>10.045221842250413</v>
      </c>
      <c r="AG157" s="13">
        <v>10.045221842250413</v>
      </c>
      <c r="AH157" s="13"/>
      <c r="AI157" s="13">
        <v>10</v>
      </c>
      <c r="AJ157" s="13">
        <f>(B157*240)/AI157</f>
        <v>156.192</v>
      </c>
      <c r="AK157" s="13">
        <v>156.192</v>
      </c>
      <c r="AL157" s="13">
        <f>(Q157*240)/AI157</f>
        <v>113.5</v>
      </c>
      <c r="AM157" s="13">
        <v>113.5</v>
      </c>
      <c r="AN157" s="25"/>
      <c r="AO157" s="13">
        <v>7.5</v>
      </c>
      <c r="AP157" s="13">
        <v>6.432246998284734</v>
      </c>
      <c r="AQ157" s="13">
        <f>AO157/1.166</f>
        <v>6.432246998284734</v>
      </c>
      <c r="AR157" s="13">
        <f>(B157*240)/AQ157</f>
        <v>242.82649600000002</v>
      </c>
      <c r="AS157" s="13">
        <v>242.82649600000002</v>
      </c>
      <c r="AT157" s="5">
        <f>(Q157*240)/AQ157</f>
        <v>176.45466666666667</v>
      </c>
      <c r="AU157" s="5">
        <v>176.45466666666667</v>
      </c>
    </row>
    <row r="158" spans="1:47" ht="12.75">
      <c r="A158" s="1"/>
      <c r="B158" s="16"/>
      <c r="C158" s="5"/>
      <c r="D158" s="13"/>
      <c r="E158" s="13"/>
      <c r="F158" s="13"/>
      <c r="G158" s="3"/>
      <c r="H158" s="5"/>
      <c r="I158" s="5"/>
      <c r="J158" s="5"/>
      <c r="K158" s="3"/>
      <c r="M158" s="5"/>
      <c r="O158" s="5"/>
      <c r="P158" s="5"/>
      <c r="Q158" s="5"/>
      <c r="R158" s="5"/>
      <c r="S158" s="5"/>
      <c r="T158" s="5"/>
      <c r="W158" s="13"/>
      <c r="X158" s="13"/>
      <c r="Y158" s="14"/>
      <c r="Z158" s="13"/>
      <c r="AA158" s="13"/>
      <c r="AB158" s="13"/>
      <c r="AC158" s="13"/>
      <c r="AD158" s="13"/>
      <c r="AE158" s="19"/>
      <c r="AF158" s="13"/>
      <c r="AG158" s="13"/>
      <c r="AH158" s="13"/>
      <c r="AI158" s="13"/>
      <c r="AJ158" s="13"/>
      <c r="AK158" s="13"/>
      <c r="AL158" s="13"/>
      <c r="AM158" s="13"/>
      <c r="AN158" s="25"/>
      <c r="AO158" s="13"/>
      <c r="AP158" s="13"/>
      <c r="AQ158" s="13"/>
      <c r="AR158" s="13"/>
      <c r="AS158" s="13"/>
      <c r="AT158" s="5"/>
      <c r="AU158" s="5"/>
    </row>
    <row r="159" spans="1:47" ht="12.75">
      <c r="A159" s="1" t="s">
        <v>42</v>
      </c>
      <c r="B159" s="16">
        <f>AVERAGE(B153:B158)</f>
        <v>6.076600000000001</v>
      </c>
      <c r="C159" s="16">
        <f>AVERAGE(C153:C158)</f>
        <v>76.79805470878767</v>
      </c>
      <c r="D159" s="16">
        <f>AVERAGE(D153:D158)</f>
        <v>107.38079806681071</v>
      </c>
      <c r="E159" s="16">
        <f>AVERAGE(E153:E158)</f>
        <v>73.04202574321626</v>
      </c>
      <c r="F159" s="5">
        <f>1/((1/F153+1/F154+1/F155+1/F156+1/F157)/5)</f>
        <v>71.40867201051829</v>
      </c>
      <c r="G159" s="16">
        <f>AVERAGE(G153:G158)</f>
        <v>5.590000000000001</v>
      </c>
      <c r="H159" s="16">
        <f>AVERAGE(H153:H158)</f>
        <v>73.2480640084615</v>
      </c>
      <c r="I159" s="16">
        <f>AVERAGE(I153:I158)</f>
        <v>69.3802690938244</v>
      </c>
      <c r="J159" s="5">
        <f>1/((1/J153+1/J154+1/J155+1/J156+1/J157)/5)</f>
        <v>68.33991454570308</v>
      </c>
      <c r="K159" s="3"/>
      <c r="M159" s="16">
        <f>AVERAGE(M153:M158)</f>
        <v>4.0874999999999995</v>
      </c>
      <c r="N159" s="5">
        <f>(M159/4.29616690666667)*100</f>
        <v>95.14295158451904</v>
      </c>
      <c r="O159" s="5">
        <f>(N159/D159)*100</f>
        <v>88.60331949230115</v>
      </c>
      <c r="P159" s="5">
        <v>88.60331949230115</v>
      </c>
      <c r="Q159" s="16">
        <f>AVERAGE(Q153:Q158)</f>
        <v>4.9350000000000005</v>
      </c>
      <c r="R159" s="16">
        <f>AVERAGE(R153:R158)</f>
        <v>91.70306145467657</v>
      </c>
      <c r="S159" s="16">
        <f>AVERAGE(S153:S158)</f>
        <v>86.93360921674355</v>
      </c>
      <c r="T159" s="5">
        <f>1/((1/T153+1/T154+1/T155+1/T156+1/T157)/5)</f>
        <v>85.63285651542449</v>
      </c>
      <c r="W159" s="16">
        <f>AVERAGE(W153:W158)</f>
        <v>107.38079806681071</v>
      </c>
      <c r="X159" s="16">
        <f>AVERAGE(X153:X158)</f>
        <v>107.38079806681071</v>
      </c>
      <c r="Y159" s="16">
        <f>AVERAGE(Y153:Y158)</f>
        <v>135.61643602069873</v>
      </c>
      <c r="Z159" s="16">
        <f>AVERAGE(Z153:Z158)</f>
        <v>10.982691415666782</v>
      </c>
      <c r="AA159" s="5">
        <f>1/((1/AA153+1/AA154+1/AA155+1/AA156+1/AA157)/5)</f>
        <v>10.737098281627572</v>
      </c>
      <c r="AB159" s="13"/>
      <c r="AC159" s="16">
        <f>AVERAGE(AC153:AC158)</f>
        <v>105.86823541347898</v>
      </c>
      <c r="AD159" s="13">
        <v>105.868235413479</v>
      </c>
      <c r="AE159" s="16">
        <f>AVERAGE(AE153:AE158)</f>
        <v>164.1127038085586</v>
      </c>
      <c r="AF159" s="16">
        <f>AVERAGE(AF153:AF158)</f>
        <v>8.997821297339659</v>
      </c>
      <c r="AG159" s="5">
        <f>1/((1/AG153+1/AG154+1/AG155+1/AG156+1/AG157)/5)</f>
        <v>8.86722213625065</v>
      </c>
      <c r="AH159" s="13"/>
      <c r="AI159" s="29">
        <f>AVERAGE(AI153:AI158)</f>
        <v>10</v>
      </c>
      <c r="AJ159" s="29">
        <f>AVERAGE(AJ153:AJ158)</f>
        <v>145.8384</v>
      </c>
      <c r="AK159" s="5">
        <f>1/((1/AK153+1/AK154+1/AK155+1/AK156+1/AK157)/5)</f>
        <v>145.62004224143482</v>
      </c>
      <c r="AL159" s="29">
        <f>AVERAGE(AL153:AL158)</f>
        <v>118.44000000000001</v>
      </c>
      <c r="AM159" s="29">
        <v>118.44000000000001</v>
      </c>
      <c r="AN159" s="25"/>
      <c r="AO159" s="29">
        <f>AVERAGE(AO153:AO158)</f>
        <v>7.5</v>
      </c>
      <c r="AP159" s="29">
        <f>AVERAGE(AP153:AP158)</f>
        <v>6.573109515551555</v>
      </c>
      <c r="AQ159" s="29">
        <f>AVERAGE(AQ153:AQ158)</f>
        <v>6.573109515551555</v>
      </c>
      <c r="AR159" s="29">
        <f>AVERAGE(AR153:AR158)</f>
        <v>222.0672192</v>
      </c>
      <c r="AS159" s="5">
        <f>1/((1/AS153+1/AS154+1/AS155+1/AS156+1/AS157)/5)</f>
        <v>221.42076807149513</v>
      </c>
      <c r="AT159" s="29">
        <f>AVERAGE(AT153:AT158)</f>
        <v>180.17376</v>
      </c>
      <c r="AU159" s="5">
        <f>1/((1/AU153+1/AU154+1/AU155+1/AU156+1/AU157)/5)</f>
        <v>180.10551030992957</v>
      </c>
    </row>
    <row r="160" spans="1:47" ht="12.75">
      <c r="A160" s="1"/>
      <c r="B160" s="16"/>
      <c r="C160" s="5"/>
      <c r="D160" s="13"/>
      <c r="E160" s="13"/>
      <c r="F160" s="13"/>
      <c r="G160" s="3"/>
      <c r="H160" s="5"/>
      <c r="I160" s="5"/>
      <c r="J160" s="5"/>
      <c r="K160" s="3"/>
      <c r="M160" s="5"/>
      <c r="O160" s="5"/>
      <c r="P160" s="5"/>
      <c r="Q160" s="5"/>
      <c r="R160" s="5"/>
      <c r="S160" s="5"/>
      <c r="T160" s="5"/>
      <c r="W160" s="13"/>
      <c r="X160" s="13"/>
      <c r="Y160" s="14"/>
      <c r="Z160" s="13"/>
      <c r="AA160" s="13"/>
      <c r="AB160" s="13"/>
      <c r="AC160" s="13"/>
      <c r="AD160" s="13"/>
      <c r="AE160" s="19"/>
      <c r="AF160" s="13"/>
      <c r="AG160" s="13"/>
      <c r="AH160" s="13"/>
      <c r="AI160" s="13"/>
      <c r="AJ160" s="13"/>
      <c r="AK160" s="13"/>
      <c r="AL160" s="13"/>
      <c r="AM160" s="13"/>
      <c r="AN160" s="25"/>
      <c r="AO160" s="13"/>
      <c r="AP160" s="13"/>
      <c r="AQ160" s="13"/>
      <c r="AR160" s="13"/>
      <c r="AS160" s="13"/>
      <c r="AT160" s="5"/>
      <c r="AU160" s="5"/>
    </row>
    <row r="161" spans="1:47" ht="12.75">
      <c r="A161" s="1">
        <v>1421</v>
      </c>
      <c r="B161" s="16">
        <v>6</v>
      </c>
      <c r="C161" s="5">
        <f>(B161/7.91244)*100</f>
        <v>75.82995890016228</v>
      </c>
      <c r="D161" s="5">
        <v>107.53842089342866</v>
      </c>
      <c r="E161" s="13">
        <f>(C161/D161)*100</f>
        <v>70.51429458436098</v>
      </c>
      <c r="F161" s="13">
        <v>70.51429458436098</v>
      </c>
      <c r="G161" s="3">
        <v>5.775</v>
      </c>
      <c r="H161" s="5">
        <f>(G161/7.63160102)*100</f>
        <v>75.67219492824063</v>
      </c>
      <c r="I161" s="5">
        <f>(H161/D161)*100</f>
        <v>70.36758983399274</v>
      </c>
      <c r="J161" s="5">
        <v>70.36758983399274</v>
      </c>
      <c r="K161" s="3"/>
      <c r="M161" s="5"/>
      <c r="O161" s="5"/>
      <c r="P161" s="5"/>
      <c r="Q161" s="5">
        <v>5.1625</v>
      </c>
      <c r="R161" s="5">
        <f>(Q161/5.381499725)*100</f>
        <v>95.9305075501049</v>
      </c>
      <c r="S161" s="5">
        <f>(R161/X161)*100</f>
        <v>89.20579896293319</v>
      </c>
      <c r="T161" s="5">
        <v>89.20579896293319</v>
      </c>
      <c r="W161" s="5">
        <v>107.53842089342866</v>
      </c>
      <c r="X161" s="5">
        <f>(Y161/126.294866924271)*100</f>
        <v>107.53842089342866</v>
      </c>
      <c r="Y161" s="5">
        <v>135.81550555981818</v>
      </c>
      <c r="Z161" s="13">
        <f>(B161*240)/Y161</f>
        <v>10.602618560115515</v>
      </c>
      <c r="AA161" s="13">
        <f>(B161*240)/Y161</f>
        <v>10.602618560115515</v>
      </c>
      <c r="AB161" s="13"/>
      <c r="AC161" s="13">
        <f>(AE161/155.016)*100</f>
        <v>105.10145474169828</v>
      </c>
      <c r="AD161" s="13">
        <v>105.10145474169828</v>
      </c>
      <c r="AE161" s="19">
        <v>162.92407108239098</v>
      </c>
      <c r="AF161" s="13">
        <f>(B161*240)/AE161</f>
        <v>8.83847297967278</v>
      </c>
      <c r="AG161" s="13">
        <v>8.83847297967278</v>
      </c>
      <c r="AH161" s="13"/>
      <c r="AI161" s="13">
        <v>10</v>
      </c>
      <c r="AJ161" s="13">
        <f>(B161*240)/AI161</f>
        <v>144</v>
      </c>
      <c r="AK161" s="13">
        <v>144</v>
      </c>
      <c r="AL161" s="13">
        <f>(Q161*240)/AI161</f>
        <v>123.9</v>
      </c>
      <c r="AM161" s="13">
        <v>123.90000000000002</v>
      </c>
      <c r="AN161" s="25"/>
      <c r="AO161" s="13">
        <v>7.5</v>
      </c>
      <c r="AP161" s="13">
        <v>6.058158319870759</v>
      </c>
      <c r="AQ161" s="13">
        <f>AO161/1.238</f>
        <v>6.058158319870759</v>
      </c>
      <c r="AR161" s="13">
        <f>(B161*240)/AQ161</f>
        <v>237.69600000000003</v>
      </c>
      <c r="AS161" s="13">
        <v>237.69600000000003</v>
      </c>
      <c r="AT161" s="5">
        <f>(Q161*240)/AQ161</f>
        <v>204.51760000000002</v>
      </c>
      <c r="AU161" s="5">
        <v>204.51760000000004</v>
      </c>
    </row>
    <row r="162" spans="1:47" ht="12.75">
      <c r="A162" s="1">
        <v>1422</v>
      </c>
      <c r="B162" s="16">
        <v>6</v>
      </c>
      <c r="C162" s="5">
        <f>(B162/7.91244)*100</f>
        <v>75.82995890016228</v>
      </c>
      <c r="D162" s="5">
        <v>112.40834563865884</v>
      </c>
      <c r="E162" s="13">
        <f>(C162/D162)*100</f>
        <v>67.45936742447998</v>
      </c>
      <c r="F162" s="13">
        <v>67.45936742447998</v>
      </c>
      <c r="G162" s="3">
        <v>5.775</v>
      </c>
      <c r="H162" s="5">
        <f>(G162/7.63160102)*100</f>
        <v>75.67219492824063</v>
      </c>
      <c r="I162" s="5">
        <f>(H162/D162)*100</f>
        <v>67.31901843969126</v>
      </c>
      <c r="J162" s="5">
        <v>67.31901843969126</v>
      </c>
      <c r="K162" s="3"/>
      <c r="M162" s="5"/>
      <c r="O162" s="5"/>
      <c r="P162" s="5"/>
      <c r="Q162" s="5">
        <v>4.620833333333333</v>
      </c>
      <c r="R162" s="5">
        <f>(Q162/5.381499725)*100</f>
        <v>85.86515970384691</v>
      </c>
      <c r="S162" s="5">
        <f>(R162/X162)*100</f>
        <v>76.38681916008615</v>
      </c>
      <c r="T162" s="5">
        <v>76.38681916008615</v>
      </c>
      <c r="W162" s="5">
        <v>112.40834563865884</v>
      </c>
      <c r="X162" s="5">
        <f>(Y162/126.294866924271)*100</f>
        <v>112.40834563865884</v>
      </c>
      <c r="Y162" s="5">
        <v>141.9659705361188</v>
      </c>
      <c r="Z162" s="13">
        <f>(B162*240)/Y162</f>
        <v>10.143275846753975</v>
      </c>
      <c r="AA162" s="13">
        <f>(B162*240)/Y162</f>
        <v>10.143275846753975</v>
      </c>
      <c r="AB162" s="13"/>
      <c r="AC162" s="13">
        <f>(AE162/155.016)*100</f>
        <v>100.84120348867214</v>
      </c>
      <c r="AD162" s="13">
        <v>100.84120348867214</v>
      </c>
      <c r="AE162" s="19">
        <v>156.32</v>
      </c>
      <c r="AF162" s="13">
        <f>(B162*240)/AE162</f>
        <v>9.211873080859775</v>
      </c>
      <c r="AG162" s="13">
        <v>9.211873080859775</v>
      </c>
      <c r="AH162" s="13"/>
      <c r="AI162" s="13">
        <v>10</v>
      </c>
      <c r="AJ162" s="13">
        <f>(B162*240)/AI162</f>
        <v>144</v>
      </c>
      <c r="AK162" s="13">
        <v>144</v>
      </c>
      <c r="AL162" s="13">
        <f>(Q162*240)/AI162</f>
        <v>110.89999999999998</v>
      </c>
      <c r="AM162" s="13">
        <v>110.89999999999998</v>
      </c>
      <c r="AN162" s="25"/>
      <c r="AO162" s="13">
        <v>7.5</v>
      </c>
      <c r="AP162" s="13">
        <v>6</v>
      </c>
      <c r="AQ162" s="13">
        <f>AO162/1.25</f>
        <v>6</v>
      </c>
      <c r="AR162" s="13">
        <f>(B162*240)/AQ162</f>
        <v>240</v>
      </c>
      <c r="AS162" s="13">
        <v>240</v>
      </c>
      <c r="AT162" s="5">
        <f>(Q162*240)/AQ162</f>
        <v>184.8333333333333</v>
      </c>
      <c r="AU162" s="5">
        <v>184.8333333333333</v>
      </c>
    </row>
    <row r="163" spans="1:47" ht="12.75">
      <c r="A163" s="1">
        <v>1423</v>
      </c>
      <c r="B163" s="16">
        <v>5.9</v>
      </c>
      <c r="C163" s="5">
        <f>(B163/7.91244)*100</f>
        <v>74.56612625182623</v>
      </c>
      <c r="D163" s="5">
        <v>103.23408060285728</v>
      </c>
      <c r="E163" s="13">
        <f>(C163/D163)*100</f>
        <v>72.23014513848678</v>
      </c>
      <c r="F163" s="13">
        <v>72.23014513848678</v>
      </c>
      <c r="G163" s="3">
        <v>5.2</v>
      </c>
      <c r="H163" s="5">
        <f>(G163/7.63160102)*100</f>
        <v>68.13773396135953</v>
      </c>
      <c r="I163" s="5">
        <f>(H163/D163)*100</f>
        <v>66.00313923798691</v>
      </c>
      <c r="J163" s="5">
        <v>66.00313923798691</v>
      </c>
      <c r="K163" s="3"/>
      <c r="M163" s="5"/>
      <c r="O163" s="5"/>
      <c r="P163" s="5"/>
      <c r="Q163" s="5">
        <v>4.570833333333333</v>
      </c>
      <c r="R163" s="5">
        <f>(Q163/5.381499725)*100</f>
        <v>84.93605067188464</v>
      </c>
      <c r="S163" s="5">
        <f>(R163/X163)*100</f>
        <v>82.2752042502656</v>
      </c>
      <c r="T163" s="5">
        <v>82.2752042502656</v>
      </c>
      <c r="W163" s="5">
        <v>103.23408060285728</v>
      </c>
      <c r="X163" s="5">
        <f>(Y163/126.294866924271)*100</f>
        <v>103.23408060285728</v>
      </c>
      <c r="Y163" s="5">
        <v>130.37934471787327</v>
      </c>
      <c r="Z163" s="13">
        <f>(B163*240)/Y163</f>
        <v>10.860616020613312</v>
      </c>
      <c r="AA163" s="13">
        <f>(B163*240)/Y163</f>
        <v>10.860616020613312</v>
      </c>
      <c r="AB163" s="13"/>
      <c r="AC163" s="13">
        <f>(AE163/155.016)*100</f>
        <v>110.18217474325232</v>
      </c>
      <c r="AD163" s="13">
        <v>110.18217474325232</v>
      </c>
      <c r="AE163" s="19">
        <v>170.8</v>
      </c>
      <c r="AF163" s="13">
        <f>(B163*240)/AE163</f>
        <v>8.2903981264637</v>
      </c>
      <c r="AG163" s="13">
        <v>8.2903981264637</v>
      </c>
      <c r="AH163" s="13"/>
      <c r="AI163" s="13">
        <v>10</v>
      </c>
      <c r="AJ163" s="13">
        <f>(B163*240)/AI163</f>
        <v>141.6</v>
      </c>
      <c r="AK163" s="13">
        <v>141.6</v>
      </c>
      <c r="AL163" s="13">
        <f>(Q163*240)/AI163</f>
        <v>109.7</v>
      </c>
      <c r="AM163" s="13">
        <v>109.7</v>
      </c>
      <c r="AN163" s="25"/>
      <c r="AO163" s="13">
        <v>7.5</v>
      </c>
      <c r="AP163" s="13">
        <v>6</v>
      </c>
      <c r="AQ163" s="13">
        <f>AO163/1.25</f>
        <v>6</v>
      </c>
      <c r="AR163" s="13">
        <f>(B163*240)/AQ163</f>
        <v>236</v>
      </c>
      <c r="AS163" s="13">
        <v>236</v>
      </c>
      <c r="AT163" s="5">
        <f>(Q163*240)/AQ163</f>
        <v>182.83333333333334</v>
      </c>
      <c r="AU163" s="5">
        <v>182.83333333333334</v>
      </c>
    </row>
    <row r="164" spans="1:47" ht="12.75">
      <c r="A164" s="1">
        <v>1424</v>
      </c>
      <c r="B164" s="16">
        <v>6</v>
      </c>
      <c r="C164" s="5">
        <f>(B164/7.91244)*100</f>
        <v>75.82995890016228</v>
      </c>
      <c r="D164" s="5">
        <v>118.63188630674195</v>
      </c>
      <c r="E164" s="13">
        <f>(C164/D164)*100</f>
        <v>63.920385371005274</v>
      </c>
      <c r="F164" s="13">
        <v>63.920385371005274</v>
      </c>
      <c r="G164" s="3">
        <v>5.6</v>
      </c>
      <c r="H164" s="5">
        <f>(G164/7.63160102)*100</f>
        <v>73.37909811223334</v>
      </c>
      <c r="I164" s="5">
        <f>(H164/D164)*100</f>
        <v>61.8544477346502</v>
      </c>
      <c r="J164" s="5">
        <v>61.8544477346502</v>
      </c>
      <c r="K164" s="3"/>
      <c r="M164" s="5"/>
      <c r="O164" s="5"/>
      <c r="P164" s="5"/>
      <c r="Q164" s="5">
        <v>4.945833333333334</v>
      </c>
      <c r="R164" s="5">
        <f>(Q164/5.381499725)*100</f>
        <v>91.90436841160172</v>
      </c>
      <c r="S164" s="5">
        <f>(R164/X164)*100</f>
        <v>77.47020743981774</v>
      </c>
      <c r="T164" s="5">
        <v>77.47020743981774</v>
      </c>
      <c r="W164" s="5">
        <v>118.63188630674195</v>
      </c>
      <c r="X164" s="5">
        <f>(Y164/126.294866924271)*100</f>
        <v>118.63188630674195</v>
      </c>
      <c r="Y164" s="5">
        <v>149.8259829408522</v>
      </c>
      <c r="Z164" s="13">
        <f>(B164*240)/Y164</f>
        <v>9.611150027084943</v>
      </c>
      <c r="AA164" s="13">
        <f>(B164*240)/Y164</f>
        <v>9.611150027084943</v>
      </c>
      <c r="AB164" s="13"/>
      <c r="AC164" s="13">
        <f>(AE164/155.016)*100</f>
        <v>113.69148991071889</v>
      </c>
      <c r="AD164" s="13">
        <v>113.69148991071889</v>
      </c>
      <c r="AE164" s="19">
        <v>176.23999999999998</v>
      </c>
      <c r="AF164" s="13">
        <f>(B164*240)/AE164</f>
        <v>8.170676350431231</v>
      </c>
      <c r="AG164" s="13">
        <v>8.170676350431231</v>
      </c>
      <c r="AH164" s="13"/>
      <c r="AI164" s="13">
        <v>10</v>
      </c>
      <c r="AJ164" s="13">
        <f>(B164*240)/AI164</f>
        <v>144</v>
      </c>
      <c r="AK164" s="13">
        <v>144</v>
      </c>
      <c r="AL164" s="13">
        <f>(Q164*240)/AI164</f>
        <v>118.7</v>
      </c>
      <c r="AM164" s="13">
        <v>118.7</v>
      </c>
      <c r="AN164" s="25"/>
      <c r="AO164" s="13">
        <v>7.5</v>
      </c>
      <c r="AP164" s="13">
        <v>6</v>
      </c>
      <c r="AQ164" s="13">
        <f>AO164/1.25</f>
        <v>6</v>
      </c>
      <c r="AR164" s="13">
        <f>(B164*240)/AQ164</f>
        <v>240</v>
      </c>
      <c r="AS164" s="13">
        <v>240</v>
      </c>
      <c r="AT164" s="5">
        <f>(Q164*240)/AQ164</f>
        <v>197.83333333333334</v>
      </c>
      <c r="AU164" s="5">
        <v>197.83333333333334</v>
      </c>
    </row>
    <row r="165" spans="1:47" ht="12.75">
      <c r="A165" s="1">
        <v>1425</v>
      </c>
      <c r="B165" s="16">
        <v>6.084</v>
      </c>
      <c r="C165" s="5">
        <f>(B165/7.91244)*100</f>
        <v>76.89157832476454</v>
      </c>
      <c r="D165" s="5">
        <v>119.09875438362081</v>
      </c>
      <c r="E165" s="13">
        <f>(C165/D165)*100</f>
        <v>64.56119438251584</v>
      </c>
      <c r="F165" s="13">
        <v>64.56119438251584</v>
      </c>
      <c r="G165" s="3">
        <v>5.3</v>
      </c>
      <c r="H165" s="5">
        <f>(G165/7.63160102)*100</f>
        <v>69.44807499907797</v>
      </c>
      <c r="I165" s="5">
        <f>(H165/D165)*100</f>
        <v>58.311336133192086</v>
      </c>
      <c r="J165" s="5">
        <v>58.311336133192086</v>
      </c>
      <c r="K165" s="3"/>
      <c r="M165" s="5"/>
      <c r="O165" s="5"/>
      <c r="P165" s="5"/>
      <c r="Q165" s="5">
        <v>5.054166666666666</v>
      </c>
      <c r="R165" s="5">
        <f>(Q165/5.381499725)*100</f>
        <v>93.91743798085331</v>
      </c>
      <c r="S165" s="5">
        <f>(R165/X165)*100</f>
        <v>78.85677601492145</v>
      </c>
      <c r="T165" s="5">
        <v>78.85677601492145</v>
      </c>
      <c r="W165" s="5">
        <v>119.09875438362081</v>
      </c>
      <c r="X165" s="5">
        <f>(Y165/126.294866924271)*100</f>
        <v>119.09875438362081</v>
      </c>
      <c r="Y165" s="5">
        <v>150.41561335725828</v>
      </c>
      <c r="Z165" s="13">
        <f>(B165*240)/Y165</f>
        <v>9.707502880913792</v>
      </c>
      <c r="AA165" s="13">
        <f>(B165*240)/Y165</f>
        <v>9.707502880913792</v>
      </c>
      <c r="AB165" s="13"/>
      <c r="AC165" s="13">
        <f>(AE165/155.016)*100</f>
        <v>112.34969293492287</v>
      </c>
      <c r="AD165" s="13">
        <v>112.34969293492287</v>
      </c>
      <c r="AE165" s="19">
        <v>174.16000000000003</v>
      </c>
      <c r="AF165" s="13">
        <f>(B165*240)/AE165</f>
        <v>8.384014699127237</v>
      </c>
      <c r="AG165" s="13">
        <v>8.384014699127237</v>
      </c>
      <c r="AH165" s="13"/>
      <c r="AI165" s="13">
        <v>10</v>
      </c>
      <c r="AJ165" s="13">
        <f>(B165*240)/AI165</f>
        <v>146.016</v>
      </c>
      <c r="AK165" s="13">
        <v>146.016</v>
      </c>
      <c r="AL165" s="13">
        <f>(Q165*240)/AI165</f>
        <v>121.3</v>
      </c>
      <c r="AM165" s="13">
        <v>121.3</v>
      </c>
      <c r="AN165" s="25"/>
      <c r="AO165" s="13">
        <v>7.5</v>
      </c>
      <c r="AP165" s="13">
        <v>6</v>
      </c>
      <c r="AQ165" s="13">
        <f>AO165/1.25</f>
        <v>6</v>
      </c>
      <c r="AR165" s="13">
        <f>(B165*240)/AQ165</f>
        <v>243.35999999999999</v>
      </c>
      <c r="AS165" s="13">
        <v>243.36</v>
      </c>
      <c r="AT165" s="5">
        <f>(Q165*240)/AQ165</f>
        <v>202.16666666666666</v>
      </c>
      <c r="AU165" s="5">
        <v>202.16666666666666</v>
      </c>
    </row>
    <row r="166" spans="1:47" ht="12.75">
      <c r="A166" s="1"/>
      <c r="B166" s="16"/>
      <c r="C166" s="5"/>
      <c r="D166" s="13"/>
      <c r="E166" s="13"/>
      <c r="F166" s="13"/>
      <c r="G166" s="3"/>
      <c r="H166" s="5"/>
      <c r="I166" s="5"/>
      <c r="J166" s="5"/>
      <c r="K166" s="3"/>
      <c r="M166" s="5"/>
      <c r="O166" s="5"/>
      <c r="P166" s="5"/>
      <c r="Q166" s="5"/>
      <c r="R166" s="5"/>
      <c r="S166" s="5"/>
      <c r="T166" s="5"/>
      <c r="W166" s="13"/>
      <c r="X166" s="13"/>
      <c r="Y166" s="14"/>
      <c r="Z166" s="13"/>
      <c r="AA166" s="13"/>
      <c r="AB166" s="13"/>
      <c r="AC166" s="13"/>
      <c r="AD166" s="13"/>
      <c r="AE166" s="19"/>
      <c r="AF166" s="13"/>
      <c r="AG166" s="13"/>
      <c r="AH166" s="13"/>
      <c r="AI166" s="13"/>
      <c r="AJ166" s="13"/>
      <c r="AK166" s="13"/>
      <c r="AL166" s="13"/>
      <c r="AM166" s="13"/>
      <c r="AN166" s="25"/>
      <c r="AO166" s="13"/>
      <c r="AP166" s="13"/>
      <c r="AQ166" s="13"/>
      <c r="AR166" s="13"/>
      <c r="AS166" s="13"/>
      <c r="AT166" s="5"/>
      <c r="AU166" s="5"/>
    </row>
    <row r="167" spans="1:47" ht="12.75">
      <c r="A167" s="1" t="s">
        <v>43</v>
      </c>
      <c r="B167" s="16">
        <f>AVERAGE(B161:B166)</f>
        <v>5.9967999999999995</v>
      </c>
      <c r="C167" s="16">
        <f>AVERAGE(C161:C166)</f>
        <v>75.78951625541552</v>
      </c>
      <c r="D167" s="16">
        <f>AVERAGE(D161:D166)</f>
        <v>112.1822975650615</v>
      </c>
      <c r="E167" s="16">
        <f>AVERAGE(E161:E166)</f>
        <v>67.73707738016978</v>
      </c>
      <c r="F167" s="5">
        <f>1/((1/F161+1/F162+1/F163+1/F164+1/F165)/5)</f>
        <v>67.5826029298048</v>
      </c>
      <c r="G167" s="16">
        <f>AVERAGE(G161:G166)</f>
        <v>5.53</v>
      </c>
      <c r="H167" s="16">
        <f>AVERAGE(H161:H166)</f>
        <v>72.46185938583042</v>
      </c>
      <c r="I167" s="16">
        <f>AVERAGE(I161:I166)</f>
        <v>64.77110627590264</v>
      </c>
      <c r="J167" s="5">
        <f>1/((1/J161+1/J162+1/J163+1/J164+1/J165)/5)</f>
        <v>64.48880593429867</v>
      </c>
      <c r="K167" s="3"/>
      <c r="M167" s="5"/>
      <c r="O167" s="5"/>
      <c r="P167" s="5"/>
      <c r="Q167" s="16">
        <f>AVERAGE(Q161:Q166)</f>
        <v>4.870833333333333</v>
      </c>
      <c r="R167" s="16">
        <f>AVERAGE(R161:R166)</f>
        <v>90.5107048636583</v>
      </c>
      <c r="S167" s="16">
        <f>AVERAGE(S161:S166)</f>
        <v>80.83896116560484</v>
      </c>
      <c r="T167" s="5">
        <f>1/((1/T161+1/T162+1/T163+1/T164+1/T165)/5)</f>
        <v>80.58662687844077</v>
      </c>
      <c r="W167" s="16">
        <f>AVERAGE(W161:W166)</f>
        <v>112.1822975650615</v>
      </c>
      <c r="X167" s="16">
        <f>AVERAGE(X161:X166)</f>
        <v>112.1822975650615</v>
      </c>
      <c r="Y167" s="16">
        <f>AVERAGE(Y161:Y166)</f>
        <v>141.68048342238416</v>
      </c>
      <c r="Z167" s="16">
        <f>AVERAGE(Z161:Z166)</f>
        <v>10.185032667096309</v>
      </c>
      <c r="AA167" s="5">
        <f>1/((1/AA161+1/AA162+1/AA163+1/AA164+1/AA165)/5)</f>
        <v>10.16180569327267</v>
      </c>
      <c r="AB167" s="13"/>
      <c r="AC167" s="16">
        <f>AVERAGE(AC161:AC166)</f>
        <v>108.43320316385288</v>
      </c>
      <c r="AD167" s="13">
        <v>108.4332031638529</v>
      </c>
      <c r="AE167" s="16">
        <f>AVERAGE(AE161:AE166)</f>
        <v>168.0888142164782</v>
      </c>
      <c r="AF167" s="16">
        <f>AVERAGE(AF161:AF166)</f>
        <v>8.579087047310944</v>
      </c>
      <c r="AG167" s="5">
        <f>1/((1/AG161+1/AG162+1/AG163+1/AG164+1/AG165)/5)</f>
        <v>8.561904366093692</v>
      </c>
      <c r="AH167" s="13"/>
      <c r="AI167" s="29">
        <f>AVERAGE(AI161:AI166)</f>
        <v>10</v>
      </c>
      <c r="AJ167" s="29">
        <f>AVERAGE(AJ161:AJ166)</f>
        <v>143.9232</v>
      </c>
      <c r="AK167" s="5">
        <f>1/((1/AK161+1/AK162+1/AK163+1/AK164+1/AK165)/5)</f>
        <v>143.90955438697304</v>
      </c>
      <c r="AL167" s="29">
        <f>AVERAGE(AL161:AL166)</f>
        <v>116.9</v>
      </c>
      <c r="AM167" s="29">
        <v>116.9</v>
      </c>
      <c r="AN167" s="25"/>
      <c r="AO167" s="29">
        <f>AVERAGE(AO161:AO166)</f>
        <v>7.5</v>
      </c>
      <c r="AP167" s="29">
        <f>AVERAGE(AP161:AP166)</f>
        <v>6.011631663974152</v>
      </c>
      <c r="AQ167" s="29">
        <f>AVERAGE(AQ161:AQ166)</f>
        <v>6.011631663974152</v>
      </c>
      <c r="AR167" s="29">
        <f>AVERAGE(AR161:AR166)</f>
        <v>239.4112</v>
      </c>
      <c r="AS167" s="5">
        <f>1/((1/AS161+1/AS162+1/AS163+1/AS164+1/AS165)/5)</f>
        <v>239.3854735632749</v>
      </c>
      <c r="AT167" s="29">
        <f>AVERAGE(AT161:AT166)</f>
        <v>194.43685333333332</v>
      </c>
      <c r="AU167" s="5">
        <f>1/((1/AU161+1/AU162+1/AU163+1/AU164+1/AU165)/5)</f>
        <v>194.02051897758025</v>
      </c>
    </row>
    <row r="168" spans="1:47" ht="12.75">
      <c r="A168" s="1"/>
      <c r="B168" s="16"/>
      <c r="C168" s="5"/>
      <c r="D168" s="13"/>
      <c r="E168" s="13"/>
      <c r="F168" s="13"/>
      <c r="G168" s="3"/>
      <c r="H168" s="5"/>
      <c r="I168" s="5"/>
      <c r="J168" s="5"/>
      <c r="K168" s="3"/>
      <c r="M168" s="5"/>
      <c r="O168" s="5"/>
      <c r="P168" s="5"/>
      <c r="Q168" s="5"/>
      <c r="R168" s="5"/>
      <c r="S168" s="5"/>
      <c r="T168" s="5"/>
      <c r="W168" s="13"/>
      <c r="X168" s="13"/>
      <c r="Y168" s="14"/>
      <c r="Z168" s="13"/>
      <c r="AA168" s="13"/>
      <c r="AB168" s="13"/>
      <c r="AC168" s="13"/>
      <c r="AD168" s="13"/>
      <c r="AE168" s="19"/>
      <c r="AF168" s="13"/>
      <c r="AG168" s="13"/>
      <c r="AH168" s="13"/>
      <c r="AI168" s="13"/>
      <c r="AJ168" s="13"/>
      <c r="AK168" s="13"/>
      <c r="AL168" s="13"/>
      <c r="AM168" s="13"/>
      <c r="AN168" s="25"/>
      <c r="AO168" s="13"/>
      <c r="AP168" s="13"/>
      <c r="AQ168" s="13"/>
      <c r="AR168" s="13"/>
      <c r="AS168" s="13"/>
      <c r="AT168" s="5"/>
      <c r="AU168" s="5"/>
    </row>
    <row r="169" spans="1:47" ht="12.75">
      <c r="A169" s="1">
        <v>1426</v>
      </c>
      <c r="B169" s="16">
        <v>6</v>
      </c>
      <c r="C169" s="5">
        <f>(B169/7.91244)*100</f>
        <v>75.82995890016228</v>
      </c>
      <c r="D169" s="5">
        <v>107.32307747225262</v>
      </c>
      <c r="E169" s="13">
        <f>(C169/D169)*100</f>
        <v>70.65578129714683</v>
      </c>
      <c r="F169" s="13">
        <v>70.65578129714683</v>
      </c>
      <c r="G169" s="3">
        <v>5.508</v>
      </c>
      <c r="H169" s="5">
        <f>(G169/7.63160102)*100</f>
        <v>72.17358435753236</v>
      </c>
      <c r="I169" s="5">
        <f>(H169/D169)*100</f>
        <v>67.24889563122355</v>
      </c>
      <c r="J169" s="5">
        <v>67.24889563122355</v>
      </c>
      <c r="K169" s="3"/>
      <c r="M169" s="5">
        <v>4.0874999999999995</v>
      </c>
      <c r="N169" s="5">
        <f>(M169/4.29616690666667)*100</f>
        <v>95.14295158451904</v>
      </c>
      <c r="O169" s="5">
        <f>(N169/D169)*100</f>
        <v>88.65097220969773</v>
      </c>
      <c r="P169" s="5">
        <v>88.65097220969773</v>
      </c>
      <c r="Q169" s="5">
        <v>5.375</v>
      </c>
      <c r="R169" s="5">
        <f>(Q169/5.381499725)*100</f>
        <v>99.87922093594457</v>
      </c>
      <c r="S169" s="5">
        <f>(R169/X169)*100</f>
        <v>93.06406719632821</v>
      </c>
      <c r="T169" s="5">
        <v>93.06406719632821</v>
      </c>
      <c r="W169" s="5">
        <v>107.32307747225262</v>
      </c>
      <c r="X169" s="5">
        <f>(Y169/126.294866924271)*100</f>
        <v>107.32307747225262</v>
      </c>
      <c r="Y169" s="5">
        <v>135.54353787261374</v>
      </c>
      <c r="Z169" s="13">
        <f>(B169*240)/Y169</f>
        <v>10.623892681282511</v>
      </c>
      <c r="AA169" s="13">
        <f>(B169*240)/Y169</f>
        <v>10.623892681282511</v>
      </c>
      <c r="AB169" s="13"/>
      <c r="AC169" s="13">
        <f>(AE169/155.016)*100</f>
        <v>116.94276719822471</v>
      </c>
      <c r="AD169" s="13">
        <v>116.94276719822471</v>
      </c>
      <c r="AE169" s="19">
        <v>181.28</v>
      </c>
      <c r="AF169" s="13">
        <f>(B169*240)/AE169</f>
        <v>7.94351279788173</v>
      </c>
      <c r="AG169" s="13">
        <v>7.94351279788173</v>
      </c>
      <c r="AH169" s="13"/>
      <c r="AI169" s="13">
        <v>10</v>
      </c>
      <c r="AJ169" s="13">
        <f>(B169*240)/AI169</f>
        <v>144</v>
      </c>
      <c r="AK169" s="13">
        <v>144</v>
      </c>
      <c r="AL169" s="13">
        <f>(Q169*240)/AI169</f>
        <v>129</v>
      </c>
      <c r="AM169" s="13">
        <v>129</v>
      </c>
      <c r="AN169" s="25"/>
      <c r="AO169" s="13">
        <v>7.5</v>
      </c>
      <c r="AP169" s="13">
        <v>6</v>
      </c>
      <c r="AQ169" s="13">
        <f>AO169/1.25</f>
        <v>6</v>
      </c>
      <c r="AR169" s="13">
        <f>(B169*240)/AQ169</f>
        <v>240</v>
      </c>
      <c r="AS169" s="13">
        <v>240</v>
      </c>
      <c r="AT169" s="5">
        <f>(Q169*240)/AQ169</f>
        <v>215</v>
      </c>
      <c r="AU169" s="5">
        <v>215</v>
      </c>
    </row>
    <row r="170" spans="1:47" ht="12.75">
      <c r="A170" s="1">
        <v>1427</v>
      </c>
      <c r="B170" s="16">
        <v>6</v>
      </c>
      <c r="C170" s="5">
        <f>(B170/7.91244)*100</f>
        <v>75.82995890016228</v>
      </c>
      <c r="D170" s="5">
        <v>116.31118078207298</v>
      </c>
      <c r="E170" s="13">
        <f>(C170/D170)*100</f>
        <v>65.1957605367634</v>
      </c>
      <c r="F170" s="13">
        <v>65.1957605367634</v>
      </c>
      <c r="G170" s="3">
        <v>5.508</v>
      </c>
      <c r="H170" s="5">
        <f>(G170/7.63160102)*100</f>
        <v>72.17358435753236</v>
      </c>
      <c r="I170" s="5">
        <f>(H170/D170)*100</f>
        <v>62.05214655395921</v>
      </c>
      <c r="J170" s="5">
        <v>62.05214655395921</v>
      </c>
      <c r="K170" s="3"/>
      <c r="M170" s="5">
        <v>4.0874999999999995</v>
      </c>
      <c r="N170" s="5">
        <f>(M170/4.29616690666667)*100</f>
        <v>95.14295158451904</v>
      </c>
      <c r="O170" s="5">
        <f>(N170/D170)*100</f>
        <v>81.8003488097882</v>
      </c>
      <c r="P170" s="5">
        <v>81.8003488097882</v>
      </c>
      <c r="Q170" s="5">
        <v>4.945833333333334</v>
      </c>
      <c r="R170" s="5">
        <f>(Q170/5.381499725)*100</f>
        <v>91.90436841160172</v>
      </c>
      <c r="S170" s="5">
        <f>(R170/X170)*100</f>
        <v>79.01593620977746</v>
      </c>
      <c r="T170" s="5">
        <v>79.01593620977746</v>
      </c>
      <c r="W170" s="5">
        <v>116.31118078207298</v>
      </c>
      <c r="X170" s="5">
        <f>(Y170/126.294866924271)*100</f>
        <v>116.31118078207298</v>
      </c>
      <c r="Y170" s="5">
        <v>146.89505098676736</v>
      </c>
      <c r="Z170" s="13">
        <f>(B170*240)/Y170</f>
        <v>9.802917050825071</v>
      </c>
      <c r="AA170" s="13">
        <f>(B170*240)/Y170</f>
        <v>9.802917050825071</v>
      </c>
      <c r="AB170" s="13"/>
      <c r="AC170" s="13">
        <f>(AE170/155.016)*100</f>
        <v>121.32941115755796</v>
      </c>
      <c r="AD170" s="13">
        <v>121.32941115755793</v>
      </c>
      <c r="AE170" s="19">
        <v>188.08</v>
      </c>
      <c r="AF170" s="13">
        <f>(B170*240)/AE170</f>
        <v>7.656316461080391</v>
      </c>
      <c r="AG170" s="13">
        <v>7.656316461080391</v>
      </c>
      <c r="AH170" s="13"/>
      <c r="AI170" s="13">
        <v>10</v>
      </c>
      <c r="AJ170" s="13">
        <f>(B170*240)/AI170</f>
        <v>144</v>
      </c>
      <c r="AK170" s="13">
        <v>144</v>
      </c>
      <c r="AL170" s="13">
        <f>(Q170*240)/AI170</f>
        <v>118.7</v>
      </c>
      <c r="AM170" s="13">
        <v>118.7</v>
      </c>
      <c r="AN170" s="25"/>
      <c r="AO170" s="13">
        <v>7.5</v>
      </c>
      <c r="AP170" s="13">
        <v>6</v>
      </c>
      <c r="AQ170" s="13">
        <f>AO170/1.25</f>
        <v>6</v>
      </c>
      <c r="AR170" s="13">
        <f>(B170*240)/AQ170</f>
        <v>240</v>
      </c>
      <c r="AS170" s="13">
        <v>240</v>
      </c>
      <c r="AT170" s="5">
        <f>(Q170*240)/AQ170</f>
        <v>197.83333333333334</v>
      </c>
      <c r="AU170" s="5">
        <v>197.83333333333334</v>
      </c>
    </row>
    <row r="171" spans="1:47" ht="12.75">
      <c r="A171" s="1">
        <v>1428</v>
      </c>
      <c r="B171" s="16">
        <v>6</v>
      </c>
      <c r="C171" s="5">
        <f>(B171/7.91244)*100</f>
        <v>75.82995890016228</v>
      </c>
      <c r="D171" s="5">
        <v>112.3171039220106</v>
      </c>
      <c r="E171" s="13">
        <f>(C171/D171)*100</f>
        <v>67.51416859253794</v>
      </c>
      <c r="F171" s="13">
        <v>67.51416859253794</v>
      </c>
      <c r="G171" s="3">
        <v>5.508</v>
      </c>
      <c r="H171" s="5">
        <f>(G171/7.63160102)*100</f>
        <v>72.17358435753236</v>
      </c>
      <c r="I171" s="5">
        <f>(H171/D171)*100</f>
        <v>64.25876543936478</v>
      </c>
      <c r="J171" s="5">
        <v>64.25876543936478</v>
      </c>
      <c r="K171" s="3"/>
      <c r="M171" s="3">
        <f>(M170+M172)/2</f>
        <v>4.0874999999999995</v>
      </c>
      <c r="N171" s="5">
        <f>(M171/4.29616690666667)*100</f>
        <v>95.14295158451904</v>
      </c>
      <c r="O171" s="5">
        <f>(N171/D171)*100</f>
        <v>84.70922794678116</v>
      </c>
      <c r="P171" s="5">
        <v>84.70922794678116</v>
      </c>
      <c r="Q171" s="5">
        <v>5.1625</v>
      </c>
      <c r="R171" s="5">
        <f>(Q171/5.381499725)*100</f>
        <v>95.9305075501049</v>
      </c>
      <c r="S171" s="5">
        <f>(R171/X171)*100</f>
        <v>85.410417648158</v>
      </c>
      <c r="T171" s="5">
        <v>85.41041764815802</v>
      </c>
      <c r="W171" s="5">
        <v>112.3171039220106</v>
      </c>
      <c r="X171" s="5">
        <f>(Y171/126.294866924271)*100</f>
        <v>112.3171039220106</v>
      </c>
      <c r="Y171" s="5">
        <v>141.85073693149846</v>
      </c>
      <c r="Z171" s="13">
        <f>(B171*240)/Y171</f>
        <v>10.15151581972672</v>
      </c>
      <c r="AA171" s="13">
        <f>(B171*240)/Y171</f>
        <v>10.15151581972672</v>
      </c>
      <c r="AB171" s="13"/>
      <c r="AC171" s="13">
        <f>(AE171/155.016)*100</f>
        <v>113.84308744980356</v>
      </c>
      <c r="AD171" s="13">
        <v>113.84308744980356</v>
      </c>
      <c r="AE171" s="19">
        <v>176.4750004411875</v>
      </c>
      <c r="AF171" s="13">
        <f>(B171*240)/AE171</f>
        <v>8.159795984700382</v>
      </c>
      <c r="AG171" s="13">
        <v>8.159795984700382</v>
      </c>
      <c r="AH171" s="13"/>
      <c r="AI171" s="13">
        <v>10</v>
      </c>
      <c r="AJ171" s="13">
        <f>(B171*240)/AI171</f>
        <v>144</v>
      </c>
      <c r="AK171" s="13">
        <v>144</v>
      </c>
      <c r="AL171" s="13">
        <f>(Q171*240)/AI171</f>
        <v>123.9</v>
      </c>
      <c r="AM171" s="13">
        <v>123.90000000000002</v>
      </c>
      <c r="AN171" s="25"/>
      <c r="AO171" s="13">
        <v>7.5</v>
      </c>
      <c r="AP171" s="13">
        <v>5.6250000140625</v>
      </c>
      <c r="AQ171" s="13">
        <f>AO171/1.33333333</f>
        <v>5.6250000140625</v>
      </c>
      <c r="AR171" s="13">
        <f>(B171*240)/AQ171</f>
        <v>255.99999936000003</v>
      </c>
      <c r="AS171" s="13">
        <v>255.99999936000003</v>
      </c>
      <c r="AT171" s="5">
        <f>(Q171*240)/AQ171</f>
        <v>220.266666116</v>
      </c>
      <c r="AU171" s="5">
        <v>220.26666611600007</v>
      </c>
    </row>
    <row r="172" spans="1:47" ht="12.75">
      <c r="A172" s="1">
        <v>1429</v>
      </c>
      <c r="B172" s="16">
        <v>6.233</v>
      </c>
      <c r="C172" s="5">
        <f>(B172/7.91244)*100</f>
        <v>78.77468897078523</v>
      </c>
      <c r="D172" s="5">
        <v>127.0638674540546</v>
      </c>
      <c r="E172" s="13">
        <f>(C172/D172)*100</f>
        <v>61.99613670603061</v>
      </c>
      <c r="F172" s="13">
        <v>61.99613670603061</v>
      </c>
      <c r="G172" s="3">
        <v>5.208</v>
      </c>
      <c r="H172" s="5">
        <f>(G172/7.63160102)*100</f>
        <v>68.24256124437701</v>
      </c>
      <c r="I172" s="5">
        <f>(H172/D172)*100</f>
        <v>53.70729115344537</v>
      </c>
      <c r="J172" s="5">
        <v>53.70729115344537</v>
      </c>
      <c r="K172" s="3"/>
      <c r="M172" s="5">
        <v>4.0874999999999995</v>
      </c>
      <c r="N172" s="5">
        <f>(M172/4.29616690666667)*100</f>
        <v>95.14295158451904</v>
      </c>
      <c r="O172" s="5">
        <f>(N172/D172)*100</f>
        <v>74.87805423435742</v>
      </c>
      <c r="P172" s="5">
        <v>74.87805423435742</v>
      </c>
      <c r="Q172" s="5">
        <v>5.054166666666666</v>
      </c>
      <c r="R172" s="5">
        <f>(Q172/5.381499725)*100</f>
        <v>93.91743798085331</v>
      </c>
      <c r="S172" s="5">
        <f>(R172/X172)*100</f>
        <v>73.91356792662808</v>
      </c>
      <c r="T172" s="5">
        <v>73.91356792662808</v>
      </c>
      <c r="W172" s="5">
        <v>127.0638674540546</v>
      </c>
      <c r="X172" s="5">
        <f>(Y172/126.294866924271)*100</f>
        <v>127.0638674540546</v>
      </c>
      <c r="Y172" s="5">
        <v>160.47514230993036</v>
      </c>
      <c r="Z172" s="13">
        <f>(B172*240)/Y172</f>
        <v>9.32181756293997</v>
      </c>
      <c r="AA172" s="13">
        <f>(B172*240)/Y172</f>
        <v>9.32181756293997</v>
      </c>
      <c r="AB172" s="13"/>
      <c r="AC172" s="13">
        <f>(AE172/155.016)*100</f>
        <v>111.56912862696431</v>
      </c>
      <c r="AD172" s="13">
        <v>111.56912862696431</v>
      </c>
      <c r="AE172" s="19">
        <v>172.950000432375</v>
      </c>
      <c r="AF172" s="13">
        <f>(B172*240)/AE172</f>
        <v>8.649436231628794</v>
      </c>
      <c r="AG172" s="13">
        <v>8.649436231628794</v>
      </c>
      <c r="AH172" s="13"/>
      <c r="AI172" s="13">
        <v>10</v>
      </c>
      <c r="AJ172" s="13">
        <f>(B172*240)/AI172</f>
        <v>149.59199999999998</v>
      </c>
      <c r="AK172" s="13">
        <v>149.59199999999998</v>
      </c>
      <c r="AL172" s="13">
        <f>(Q172*240)/AI172</f>
        <v>121.3</v>
      </c>
      <c r="AM172" s="13">
        <v>121.3</v>
      </c>
      <c r="AN172" s="25"/>
      <c r="AO172" s="13">
        <v>7.5</v>
      </c>
      <c r="AP172" s="13">
        <v>5.6250000140625</v>
      </c>
      <c r="AQ172" s="13">
        <f>AO172/1.33333333</f>
        <v>5.6250000140625</v>
      </c>
      <c r="AR172" s="13">
        <f>(B172*240)/AQ172</f>
        <v>265.94133266848</v>
      </c>
      <c r="AS172" s="13">
        <v>265.94133266848</v>
      </c>
      <c r="AT172" s="5">
        <f>(Q172*240)/AQ172</f>
        <v>215.64444390533336</v>
      </c>
      <c r="AU172" s="5">
        <v>215.64444390533336</v>
      </c>
    </row>
    <row r="173" spans="1:47" ht="12.75">
      <c r="A173" s="1">
        <v>1430</v>
      </c>
      <c r="B173" s="16">
        <v>6</v>
      </c>
      <c r="C173" s="5">
        <f>(B173/7.91244)*100</f>
        <v>75.82995890016228</v>
      </c>
      <c r="D173" s="5">
        <v>125.84946637166223</v>
      </c>
      <c r="E173" s="13">
        <f>(C173/D173)*100</f>
        <v>60.25449379039804</v>
      </c>
      <c r="F173" s="13">
        <v>60.25449379039804</v>
      </c>
      <c r="G173" s="3">
        <v>5.717</v>
      </c>
      <c r="H173" s="5">
        <f>(G173/7.63160102)*100</f>
        <v>74.91219712636392</v>
      </c>
      <c r="I173" s="5">
        <f>(H173/D173)*100</f>
        <v>59.52524018268864</v>
      </c>
      <c r="J173" s="5">
        <v>59.52524018268864</v>
      </c>
      <c r="K173" s="3"/>
      <c r="M173" s="5">
        <v>4.516666666666667</v>
      </c>
      <c r="N173" s="5">
        <f>(M173/4.29616690666667)*100</f>
        <v>105.13247657249609</v>
      </c>
      <c r="O173" s="5">
        <f>(N173/D173)*100</f>
        <v>83.53827759747178</v>
      </c>
      <c r="P173" s="5">
        <v>83.53827759747178</v>
      </c>
      <c r="Q173" s="5">
        <v>5.591666666666667</v>
      </c>
      <c r="R173" s="5">
        <f>(Q173/5.381499725)*100</f>
        <v>103.90536007444777</v>
      </c>
      <c r="S173" s="5">
        <f>(R173/X173)*100</f>
        <v>82.56321069140769</v>
      </c>
      <c r="T173" s="5">
        <v>82.56321069140769</v>
      </c>
      <c r="W173" s="5">
        <v>125.84946637166223</v>
      </c>
      <c r="X173" s="5">
        <f>(Y173/126.294866924271)*100</f>
        <v>125.84946637166223</v>
      </c>
      <c r="Y173" s="5">
        <v>158.941416078996</v>
      </c>
      <c r="Z173" s="13">
        <f>(B173*240)/Y173</f>
        <v>9.059941930329227</v>
      </c>
      <c r="AA173" s="13">
        <f>(B173*240)/Y173</f>
        <v>9.059941930329227</v>
      </c>
      <c r="AB173" s="13"/>
      <c r="AC173" s="13">
        <f>(AE173/155.016)*100</f>
        <v>114.5688189890076</v>
      </c>
      <c r="AD173" s="13">
        <v>114.5688189890076</v>
      </c>
      <c r="AE173" s="19">
        <v>177.600000444</v>
      </c>
      <c r="AF173" s="13">
        <f>(B173*240)/AE173</f>
        <v>8.108108087837838</v>
      </c>
      <c r="AG173" s="13">
        <v>8.108108087837838</v>
      </c>
      <c r="AH173" s="13"/>
      <c r="AI173" s="13">
        <v>10</v>
      </c>
      <c r="AJ173" s="13">
        <f>(B173*240)/AI173</f>
        <v>144</v>
      </c>
      <c r="AK173" s="13">
        <v>144</v>
      </c>
      <c r="AL173" s="13">
        <f>(Q173*240)/AI173</f>
        <v>134.2</v>
      </c>
      <c r="AM173" s="13">
        <v>134.2</v>
      </c>
      <c r="AN173" s="25"/>
      <c r="AO173" s="13">
        <v>7.5</v>
      </c>
      <c r="AP173" s="13">
        <v>5.6250000140625</v>
      </c>
      <c r="AQ173" s="13">
        <f>AO173/1.33333333</f>
        <v>5.6250000140625</v>
      </c>
      <c r="AR173" s="13">
        <f>(B173*240)/AQ173</f>
        <v>255.99999936000003</v>
      </c>
      <c r="AS173" s="13">
        <v>255.99999936000003</v>
      </c>
      <c r="AT173" s="5">
        <f>(Q173*240)/AQ173</f>
        <v>238.57777718133335</v>
      </c>
      <c r="AU173" s="5">
        <v>238.57777718133335</v>
      </c>
    </row>
    <row r="174" spans="1:47" ht="12.75">
      <c r="A174" s="1"/>
      <c r="B174" s="16"/>
      <c r="C174" s="5"/>
      <c r="D174" s="13"/>
      <c r="E174" s="13"/>
      <c r="F174" s="13"/>
      <c r="G174" s="3"/>
      <c r="H174" s="5"/>
      <c r="I174" s="5"/>
      <c r="J174" s="5"/>
      <c r="K174" s="3"/>
      <c r="M174" s="5"/>
      <c r="O174" s="5"/>
      <c r="P174" s="5"/>
      <c r="Q174" s="5"/>
      <c r="R174" s="5"/>
      <c r="S174" s="5"/>
      <c r="T174" s="5"/>
      <c r="W174" s="13"/>
      <c r="X174" s="13"/>
      <c r="Y174" s="14"/>
      <c r="Z174" s="13"/>
      <c r="AA174" s="13"/>
      <c r="AB174" s="13"/>
      <c r="AC174" s="13"/>
      <c r="AD174" s="13"/>
      <c r="AE174" s="19"/>
      <c r="AF174" s="13"/>
      <c r="AG174" s="13"/>
      <c r="AH174" s="13"/>
      <c r="AI174" s="13"/>
      <c r="AJ174" s="13"/>
      <c r="AK174" s="13"/>
      <c r="AL174" s="13"/>
      <c r="AM174" s="13"/>
      <c r="AN174" s="25"/>
      <c r="AO174" s="13"/>
      <c r="AP174" s="13"/>
      <c r="AQ174" s="13"/>
      <c r="AR174" s="13"/>
      <c r="AS174" s="13"/>
      <c r="AT174" s="5"/>
      <c r="AU174" s="5"/>
    </row>
    <row r="175" spans="1:47" ht="12.75">
      <c r="A175" s="1" t="s">
        <v>44</v>
      </c>
      <c r="B175" s="16">
        <f>AVERAGE(B169:B174)</f>
        <v>6.0466</v>
      </c>
      <c r="C175" s="16">
        <f>AVERAGE(C169:C174)</f>
        <v>76.41890491428687</v>
      </c>
      <c r="D175" s="16">
        <f>AVERAGE(D169:D174)</f>
        <v>117.7729392004106</v>
      </c>
      <c r="E175" s="16">
        <f>AVERAGE(E169:E174)</f>
        <v>65.12326818457537</v>
      </c>
      <c r="F175" s="5">
        <f>1/((1/F169+1/F170+1/F171+1/F172+1/F173)/5)</f>
        <v>64.91014634811067</v>
      </c>
      <c r="G175" s="16">
        <f>AVERAGE(G169:G174)</f>
        <v>5.4898</v>
      </c>
      <c r="H175" s="16">
        <f>AVERAGE(H169:H174)</f>
        <v>71.9351022886676</v>
      </c>
      <c r="I175" s="16">
        <f>AVERAGE(I169:I174)</f>
        <v>61.35846779213631</v>
      </c>
      <c r="J175" s="5">
        <f>1/((1/J169+1/J170+1/J171+1/J172+1/J173)/5)</f>
        <v>61.00035808046872</v>
      </c>
      <c r="K175" s="3"/>
      <c r="M175" s="16">
        <f>AVERAGE(M169:M174)</f>
        <v>4.173333333333333</v>
      </c>
      <c r="N175" s="16">
        <f>AVERAGE(N169:N174)</f>
        <v>97.14085658211445</v>
      </c>
      <c r="O175" s="5">
        <f>(N175/D175)*100</f>
        <v>82.4814743026943</v>
      </c>
      <c r="P175" s="5">
        <v>82.4814743026943</v>
      </c>
      <c r="Q175" s="16">
        <f>AVERAGE(Q169:Q174)</f>
        <v>5.225833333333332</v>
      </c>
      <c r="R175" s="16">
        <f>AVERAGE(R169:R174)</f>
        <v>97.10737899059045</v>
      </c>
      <c r="S175" s="16">
        <f>AVERAGE(S169:S174)</f>
        <v>82.79343993445988</v>
      </c>
      <c r="T175" s="5">
        <f>1/((1/T169+1/T170+1/T171+1/T172+1/T173)/5)</f>
        <v>82.3040089789109</v>
      </c>
      <c r="W175" s="16">
        <f>AVERAGE(W169:W174)</f>
        <v>117.7729392004106</v>
      </c>
      <c r="X175" s="16">
        <f>AVERAGE(X169:X174)</f>
        <v>117.7729392004106</v>
      </c>
      <c r="Y175" s="16">
        <f>AVERAGE(Y169:Y174)</f>
        <v>148.74117683596117</v>
      </c>
      <c r="Z175" s="16">
        <f>AVERAGE(Z169:Z174)</f>
        <v>9.7920170090207</v>
      </c>
      <c r="AA175" s="5">
        <f>1/((1/AA169+1/AA170+1/AA171+1/AA172+1/AA173)/5)</f>
        <v>9.759971740012682</v>
      </c>
      <c r="AB175" s="13"/>
      <c r="AC175" s="16">
        <f>AVERAGE(AC169:AC174)</f>
        <v>115.65064268431163</v>
      </c>
      <c r="AD175" s="13">
        <v>115.65064268431162</v>
      </c>
      <c r="AE175" s="16">
        <f>AVERAGE(AE169:AE174)</f>
        <v>179.2770002635125</v>
      </c>
      <c r="AF175" s="16">
        <f>AVERAGE(AF169:AF174)</f>
        <v>8.103433912625826</v>
      </c>
      <c r="AG175" s="5">
        <f>1/((1/AG169+1/AG170+1/AG171+1/AG172+1/AG173)/5)</f>
        <v>8.09061634078375</v>
      </c>
      <c r="AH175" s="13"/>
      <c r="AI175" s="29">
        <f>AVERAGE(AI169:AI174)</f>
        <v>10</v>
      </c>
      <c r="AJ175" s="29">
        <f>AVERAGE(AJ169:AJ174)</f>
        <v>145.1184</v>
      </c>
      <c r="AK175" s="5">
        <f>1/((1/AK169+1/AK170+1/AK171+1/AK172+1/AK173)/5)</f>
        <v>145.08470192680718</v>
      </c>
      <c r="AL175" s="29">
        <f>AVERAGE(AL169:AL174)</f>
        <v>125.42</v>
      </c>
      <c r="AM175" s="29">
        <v>125.42</v>
      </c>
      <c r="AN175" s="25"/>
      <c r="AO175" s="29">
        <f>AVERAGE(AO169:AO174)</f>
        <v>7.5</v>
      </c>
      <c r="AP175" s="29">
        <f>AVERAGE(AP169:AP174)</f>
        <v>5.7750000084375</v>
      </c>
      <c r="AQ175" s="29">
        <f>AVERAGE(AQ169:AQ174)</f>
        <v>5.7750000084375</v>
      </c>
      <c r="AR175" s="29">
        <f>AVERAGE(AR169:AR174)</f>
        <v>251.588266277696</v>
      </c>
      <c r="AS175" s="5">
        <f>1/((1/AS169+1/AS170+1/AS171+1/AS172+1/AS173)/5)</f>
        <v>251.17977656662936</v>
      </c>
      <c r="AT175" s="29">
        <f>AVERAGE(AT169:AT174)</f>
        <v>217.4644441072</v>
      </c>
      <c r="AU175" s="5">
        <f>1/((1/AU169+1/AU170+1/AU171+1/AU172+1/AU173)/5)</f>
        <v>216.688080891558</v>
      </c>
    </row>
    <row r="176" spans="1:47" ht="12.75">
      <c r="A176" s="1"/>
      <c r="B176" s="16"/>
      <c r="C176" s="5"/>
      <c r="D176" s="13"/>
      <c r="E176" s="13"/>
      <c r="F176" s="13"/>
      <c r="G176" s="3"/>
      <c r="H176" s="5"/>
      <c r="I176" s="5"/>
      <c r="J176" s="5"/>
      <c r="K176" s="3"/>
      <c r="M176" s="5"/>
      <c r="O176" s="5"/>
      <c r="P176" s="5"/>
      <c r="Q176" s="5"/>
      <c r="R176" s="5"/>
      <c r="S176" s="5"/>
      <c r="T176" s="5"/>
      <c r="W176" s="13"/>
      <c r="X176" s="13"/>
      <c r="Y176" s="14"/>
      <c r="Z176" s="13"/>
      <c r="AA176" s="13"/>
      <c r="AB176" s="13"/>
      <c r="AC176" s="13"/>
      <c r="AD176" s="13"/>
      <c r="AE176" s="19"/>
      <c r="AF176" s="13"/>
      <c r="AG176" s="13"/>
      <c r="AH176" s="13"/>
      <c r="AI176" s="13"/>
      <c r="AJ176" s="13"/>
      <c r="AK176" s="13"/>
      <c r="AL176" s="13"/>
      <c r="AM176" s="13"/>
      <c r="AN176" s="25"/>
      <c r="AO176" s="13"/>
      <c r="AP176" s="13"/>
      <c r="AQ176" s="13"/>
      <c r="AR176" s="13"/>
      <c r="AS176" s="13"/>
      <c r="AT176" s="5"/>
      <c r="AU176" s="5"/>
    </row>
    <row r="177" spans="1:47" ht="12.75">
      <c r="A177" s="1">
        <v>1431</v>
      </c>
      <c r="B177" s="16">
        <v>6.9</v>
      </c>
      <c r="C177" s="5">
        <f>(B177/7.91244)*100</f>
        <v>87.20445273518662</v>
      </c>
      <c r="D177" s="5">
        <v>123.35904314635103</v>
      </c>
      <c r="E177" s="13">
        <f>(C177/D177)*100</f>
        <v>70.69157680781358</v>
      </c>
      <c r="F177" s="13">
        <v>70.69157680781358</v>
      </c>
      <c r="G177" s="3">
        <v>5.821</v>
      </c>
      <c r="H177" s="5">
        <f>(G177/7.63160102)*100</f>
        <v>76.27495180559112</v>
      </c>
      <c r="I177" s="5">
        <f>(H177/D177)*100</f>
        <v>61.83166621607128</v>
      </c>
      <c r="J177" s="5">
        <v>61.83166621607128</v>
      </c>
      <c r="K177" s="3"/>
      <c r="M177" s="5">
        <v>4.516666666666667</v>
      </c>
      <c r="N177" s="5">
        <f>(M177/4.29616690666667)*100</f>
        <v>105.13247657249609</v>
      </c>
      <c r="O177" s="5">
        <f>(N177/D177)*100</f>
        <v>85.22478278934827</v>
      </c>
      <c r="P177" s="5">
        <v>85.22478278934827</v>
      </c>
      <c r="Q177" s="5">
        <v>5.375</v>
      </c>
      <c r="R177" s="5">
        <f>(Q177/5.381499725)*100</f>
        <v>99.87922093594457</v>
      </c>
      <c r="S177" s="5">
        <f>(R177/X177)*100</f>
        <v>80.96627404725375</v>
      </c>
      <c r="T177" s="5">
        <v>80.96627404725375</v>
      </c>
      <c r="W177" s="5">
        <v>123.35904314635103</v>
      </c>
      <c r="X177" s="5">
        <f>(Y177/126.294866924271)*100</f>
        <v>123.35904314635103</v>
      </c>
      <c r="Y177" s="5">
        <v>155.79613938073808</v>
      </c>
      <c r="Z177" s="13">
        <f>(B177*240)/Y177</f>
        <v>10.629274939560796</v>
      </c>
      <c r="AA177" s="13">
        <f>(B177*240)/Y177</f>
        <v>10.629274939560796</v>
      </c>
      <c r="AB177" s="13"/>
      <c r="AC177" s="13">
        <f>(AE177/155.016)*100</f>
        <v>108.90811298321623</v>
      </c>
      <c r="AD177" s="13">
        <v>108.90811298321623</v>
      </c>
      <c r="AE177" s="19">
        <v>168.82500042206246</v>
      </c>
      <c r="AF177" s="13">
        <f>(B177*240)/AE177</f>
        <v>9.80897376490449</v>
      </c>
      <c r="AG177" s="13">
        <v>9.80897376490449</v>
      </c>
      <c r="AH177" s="13"/>
      <c r="AI177" s="13">
        <v>10</v>
      </c>
      <c r="AJ177" s="13">
        <f>(B177*240)/AI177</f>
        <v>165.6</v>
      </c>
      <c r="AK177" s="13">
        <v>165.6</v>
      </c>
      <c r="AL177" s="13">
        <f>(Q177*240)/AI177</f>
        <v>129</v>
      </c>
      <c r="AM177" s="13">
        <v>129</v>
      </c>
      <c r="AN177" s="25"/>
      <c r="AO177" s="13">
        <v>7.625</v>
      </c>
      <c r="AP177" s="13">
        <v>5.718750014296875</v>
      </c>
      <c r="AQ177" s="13">
        <f>AO177/1.33333333</f>
        <v>5.718750014296875</v>
      </c>
      <c r="AR177" s="13">
        <f>(B177*240)/AQ177</f>
        <v>289.57376976786884</v>
      </c>
      <c r="AS177" s="13">
        <v>289.57376976786884</v>
      </c>
      <c r="AT177" s="5">
        <f>(Q177*240)/AQ177</f>
        <v>225.57376992786885</v>
      </c>
      <c r="AU177" s="5">
        <v>225.57376992786885</v>
      </c>
    </row>
    <row r="178" spans="1:47" ht="12.75">
      <c r="A178" s="1">
        <v>1432</v>
      </c>
      <c r="B178" s="16">
        <v>6.794</v>
      </c>
      <c r="C178" s="5">
        <f>(B178/7.91244)*100</f>
        <v>85.86479012795041</v>
      </c>
      <c r="D178" s="5">
        <v>116.85062354218059</v>
      </c>
      <c r="E178" s="13">
        <f>(C178/D178)*100</f>
        <v>73.4825262587966</v>
      </c>
      <c r="F178" s="13">
        <v>73.4825262587966</v>
      </c>
      <c r="G178" s="3">
        <v>6.058</v>
      </c>
      <c r="H178" s="5">
        <f>(G178/7.63160102)*100</f>
        <v>79.38046006498385</v>
      </c>
      <c r="I178" s="5">
        <f>(H178/D178)*100</f>
        <v>67.93327896648253</v>
      </c>
      <c r="J178" s="5">
        <v>67.93327896648253</v>
      </c>
      <c r="K178" s="3"/>
      <c r="M178" s="5">
        <v>4.516666666666667</v>
      </c>
      <c r="N178" s="5">
        <f>(M178/4.29616690666667)*100</f>
        <v>105.13247657249609</v>
      </c>
      <c r="O178" s="5">
        <f>(N178/D178)*100</f>
        <v>89.97168640229421</v>
      </c>
      <c r="P178" s="5">
        <v>89.97168640229421</v>
      </c>
      <c r="Q178" s="5">
        <v>5.6</v>
      </c>
      <c r="R178" s="5">
        <f>(Q178/5.381499725)*100</f>
        <v>104.0602115797748</v>
      </c>
      <c r="S178" s="5">
        <f>(R178/X178)*100</f>
        <v>89.05404902885373</v>
      </c>
      <c r="T178" s="5">
        <v>89.05404902885375</v>
      </c>
      <c r="W178" s="5">
        <v>116.85062354218059</v>
      </c>
      <c r="X178" s="5">
        <f>(Y178/126.294866924271)*100</f>
        <v>116.85062354218059</v>
      </c>
      <c r="Y178" s="5">
        <v>147.57633950277787</v>
      </c>
      <c r="Z178" s="13">
        <f>(B178*240)/Y178</f>
        <v>11.048925630583943</v>
      </c>
      <c r="AA178" s="13">
        <f>(B178*240)/Y178</f>
        <v>11.048925630583943</v>
      </c>
      <c r="AB178" s="13"/>
      <c r="AC178" s="13">
        <f>(AE178/155.016)*100</f>
        <v>116.11704627264284</v>
      </c>
      <c r="AD178" s="13">
        <v>116.11704627264284</v>
      </c>
      <c r="AE178" s="19">
        <v>180.00000045</v>
      </c>
      <c r="AF178" s="13">
        <f>(B178*240)/AE178</f>
        <v>9.05866664402</v>
      </c>
      <c r="AG178" s="13">
        <v>9.05866664402</v>
      </c>
      <c r="AH178" s="13"/>
      <c r="AI178" s="13">
        <v>11</v>
      </c>
      <c r="AJ178" s="13">
        <f>(B178*240)/AI178</f>
        <v>148.23272727272726</v>
      </c>
      <c r="AK178" s="13">
        <v>148.23272727272726</v>
      </c>
      <c r="AL178" s="13">
        <f>(Q178*240)/AI178</f>
        <v>122.18181818181819</v>
      </c>
      <c r="AM178" s="13">
        <v>122.1818181818182</v>
      </c>
      <c r="AN178" s="25"/>
      <c r="AO178" s="13">
        <v>8.25</v>
      </c>
      <c r="AP178" s="13">
        <v>6.18750001546875</v>
      </c>
      <c r="AQ178" s="13">
        <f>AO178/1.33333333</f>
        <v>6.18750001546875</v>
      </c>
      <c r="AR178" s="13">
        <f>(B178*240)/AQ178</f>
        <v>263.52484782603636</v>
      </c>
      <c r="AS178" s="13">
        <v>263.52484782603636</v>
      </c>
      <c r="AT178" s="5">
        <f>(Q178*240)/AQ178</f>
        <v>217.21212066909092</v>
      </c>
      <c r="AU178" s="5">
        <v>217.21212066909095</v>
      </c>
    </row>
    <row r="179" spans="1:47" ht="12.75">
      <c r="A179" s="1">
        <v>1433</v>
      </c>
      <c r="B179" s="16">
        <v>7.282</v>
      </c>
      <c r="C179" s="5">
        <f>(B179/7.91244)*100</f>
        <v>92.03229345183028</v>
      </c>
      <c r="D179" s="5">
        <v>139.21042832223202</v>
      </c>
      <c r="E179" s="13">
        <f>(C179/D179)*100</f>
        <v>66.11020062290308</v>
      </c>
      <c r="F179" s="13">
        <v>66.11020062290308</v>
      </c>
      <c r="G179" s="3">
        <v>6.208</v>
      </c>
      <c r="H179" s="5">
        <f>(G179/7.63160102)*100</f>
        <v>81.34597162156153</v>
      </c>
      <c r="I179" s="5">
        <f>(H179/D179)*100</f>
        <v>58.43382036959836</v>
      </c>
      <c r="J179" s="5">
        <v>58.43382036959836</v>
      </c>
      <c r="K179" s="3"/>
      <c r="M179" s="5">
        <v>4.516666666666667</v>
      </c>
      <c r="N179" s="5">
        <f>(M179/4.29616690666667)*100</f>
        <v>105.13247657249609</v>
      </c>
      <c r="O179" s="5">
        <f>(N179/D179)*100</f>
        <v>75.52054672883033</v>
      </c>
      <c r="P179" s="5">
        <v>75.52054672883033</v>
      </c>
      <c r="Q179" s="5">
        <v>5.6</v>
      </c>
      <c r="R179" s="5">
        <f>(Q179/5.381499725)*100</f>
        <v>104.0602115797748</v>
      </c>
      <c r="S179" s="5">
        <f>(R179/X179)*100</f>
        <v>74.75029912192024</v>
      </c>
      <c r="T179" s="5">
        <v>74.75029912192026</v>
      </c>
      <c r="W179" s="5">
        <v>139.21042832223202</v>
      </c>
      <c r="X179" s="5">
        <f>(Y179/126.294866924271)*100</f>
        <v>139.21042832223202</v>
      </c>
      <c r="Y179" s="5">
        <v>175.8156251942706</v>
      </c>
      <c r="Z179" s="13">
        <f>(B179*240)/Y179</f>
        <v>9.94041341927869</v>
      </c>
      <c r="AA179" s="13">
        <f>(B179*240)/Y179</f>
        <v>9.94041341927869</v>
      </c>
      <c r="AB179" s="13"/>
      <c r="AC179" s="13">
        <f>(AE179/155.016)*100</f>
        <v>130.9703517750184</v>
      </c>
      <c r="AD179" s="13">
        <v>130.9703517750184</v>
      </c>
      <c r="AE179" s="19">
        <v>203.02500050756248</v>
      </c>
      <c r="AF179" s="13">
        <f>(B179*240)/AE179</f>
        <v>8.608200938952347</v>
      </c>
      <c r="AG179" s="13">
        <v>8.608200938952347</v>
      </c>
      <c r="AH179" s="13"/>
      <c r="AI179" s="13">
        <v>11</v>
      </c>
      <c r="AJ179" s="13">
        <f>(B179*240)/AI179</f>
        <v>158.88</v>
      </c>
      <c r="AK179" s="13">
        <v>158.88</v>
      </c>
      <c r="AL179" s="13">
        <f>(Q179*240)/AI179</f>
        <v>122.18181818181819</v>
      </c>
      <c r="AM179" s="13">
        <v>122.1818181818182</v>
      </c>
      <c r="AN179" s="25"/>
      <c r="AO179" s="13">
        <v>9.5</v>
      </c>
      <c r="AP179" s="13">
        <v>7.1250000178125</v>
      </c>
      <c r="AQ179" s="13">
        <f>AO179/1.33333333</f>
        <v>7.1250000178125</v>
      </c>
      <c r="AR179" s="13">
        <f>(B179*240)/AQ179</f>
        <v>245.28842043941054</v>
      </c>
      <c r="AS179" s="13">
        <v>245.28842043941054</v>
      </c>
      <c r="AT179" s="5">
        <f>(Q179*240)/AQ179</f>
        <v>188.63157847578947</v>
      </c>
      <c r="AU179" s="5">
        <v>188.6315784757895</v>
      </c>
    </row>
    <row r="180" spans="1:47" ht="12.75">
      <c r="A180" s="1">
        <v>1434</v>
      </c>
      <c r="B180" s="16">
        <v>7.198</v>
      </c>
      <c r="C180" s="5">
        <f>(B180/7.91244)*100</f>
        <v>90.97067402722801</v>
      </c>
      <c r="D180" s="5">
        <v>130.0921381930851</v>
      </c>
      <c r="E180" s="13">
        <f>(C180/D180)*100</f>
        <v>69.92787980178147</v>
      </c>
      <c r="F180" s="13">
        <v>69.92787980178147</v>
      </c>
      <c r="G180" s="3">
        <v>6.479</v>
      </c>
      <c r="H180" s="5">
        <f>(G180/7.63160102)*100</f>
        <v>84.89699583377853</v>
      </c>
      <c r="I180" s="5">
        <f>(H180/D180)*100</f>
        <v>65.25912865524039</v>
      </c>
      <c r="J180" s="5">
        <v>65.25912865524039</v>
      </c>
      <c r="K180" s="3"/>
      <c r="M180" s="5">
        <v>4.191666666666667</v>
      </c>
      <c r="N180" s="5">
        <f>(M180/4.29616690666667)*100</f>
        <v>97.56759357189215</v>
      </c>
      <c r="O180" s="5">
        <f>(N180/D180)*100</f>
        <v>74.9988392281481</v>
      </c>
      <c r="P180" s="5">
        <v>74.9988392281481</v>
      </c>
      <c r="Q180" s="5">
        <v>5.266666666666667</v>
      </c>
      <c r="R180" s="5">
        <f>(Q180/5.381499725)*100</f>
        <v>97.86615136669297</v>
      </c>
      <c r="S180" s="5">
        <f>(R180/X180)*100</f>
        <v>75.2283364129493</v>
      </c>
      <c r="T180" s="5">
        <v>75.2283364129493</v>
      </c>
      <c r="W180" s="5">
        <v>130.0921381930851</v>
      </c>
      <c r="X180" s="5">
        <f>(Y180/126.294866924271)*100</f>
        <v>130.0921381930851</v>
      </c>
      <c r="Y180" s="5">
        <v>164.2996928098956</v>
      </c>
      <c r="Z180" s="13">
        <f>(B180*240)/Y180</f>
        <v>10.514444491377365</v>
      </c>
      <c r="AA180" s="13">
        <f>(B180*240)/Y180</f>
        <v>10.514444491377365</v>
      </c>
      <c r="AB180" s="13"/>
      <c r="AC180" s="13">
        <f>(AE180/155.016)*100</f>
        <v>109.84173183025037</v>
      </c>
      <c r="AD180" s="13">
        <v>109.84173183025037</v>
      </c>
      <c r="AE180" s="19">
        <v>170.2722590139809</v>
      </c>
      <c r="AF180" s="13">
        <f>(B180*240)/AE180</f>
        <v>10.145633880726015</v>
      </c>
      <c r="AG180" s="13">
        <v>10.145633880726015</v>
      </c>
      <c r="AH180" s="13"/>
      <c r="AI180" s="13">
        <v>11</v>
      </c>
      <c r="AJ180" s="13">
        <f>(B180*240)/AI180</f>
        <v>157.0472727272727</v>
      </c>
      <c r="AK180" s="13">
        <v>157.0472727272727</v>
      </c>
      <c r="AL180" s="13">
        <f>(Q180*240)/AI180</f>
        <v>114.9090909090909</v>
      </c>
      <c r="AM180" s="13">
        <v>114.9090909090909</v>
      </c>
      <c r="AN180" s="25"/>
      <c r="AO180" s="13">
        <v>10.25</v>
      </c>
      <c r="AP180" s="13">
        <v>7.687500019218749</v>
      </c>
      <c r="AQ180" s="13">
        <f>AO180/1.33333333</f>
        <v>7.687500019218749</v>
      </c>
      <c r="AR180" s="13">
        <f>(B180*240)/AQ180</f>
        <v>224.7180482186927</v>
      </c>
      <c r="AS180" s="13">
        <v>224.7180482186927</v>
      </c>
      <c r="AT180" s="5">
        <f>(Q180*240)/AQ180</f>
        <v>164.4227638165854</v>
      </c>
      <c r="AU180" s="5">
        <v>164.4227638165854</v>
      </c>
    </row>
    <row r="181" spans="1:47" ht="12.75">
      <c r="A181" s="1">
        <v>1435</v>
      </c>
      <c r="B181" s="16">
        <f>B180+0.33333*(B186-B180)</f>
        <v>7.13200066</v>
      </c>
      <c r="C181" s="5">
        <f>(B181/7.91244)*100</f>
        <v>90.1365528206217</v>
      </c>
      <c r="D181" s="5">
        <v>108.0457238405166</v>
      </c>
      <c r="E181" s="13">
        <f>(C181/D181)*100</f>
        <v>83.42445181233627</v>
      </c>
      <c r="F181" s="13">
        <v>83.42445181233627</v>
      </c>
      <c r="G181" s="3">
        <f>(G180+G185)/2</f>
        <v>6.377000000000001</v>
      </c>
      <c r="H181" s="5">
        <f>(G181/7.63160102)*100</f>
        <v>83.56044797530572</v>
      </c>
      <c r="I181" s="5">
        <f>(H181/D181)*100</f>
        <v>77.3380426407685</v>
      </c>
      <c r="J181" s="5">
        <v>77.3380426407685</v>
      </c>
      <c r="K181" s="3"/>
      <c r="M181" s="5">
        <f>(M180+M185)/2</f>
        <v>4.245833333333334</v>
      </c>
      <c r="N181" s="5">
        <f>(M181/4.29616690666667)*100</f>
        <v>98.82840740532612</v>
      </c>
      <c r="O181" s="5">
        <f>(N181/D181)*100</f>
        <v>91.46905948004391</v>
      </c>
      <c r="P181" s="5">
        <v>91.46905948004391</v>
      </c>
      <c r="Q181" s="5">
        <f>(Q180+Q185)/2</f>
        <v>5.320833333333333</v>
      </c>
      <c r="R181" s="5">
        <f>(Q181/5.381499725)*100</f>
        <v>98.87268615131876</v>
      </c>
      <c r="S181" s="5">
        <f>(R181/X181)*100</f>
        <v>91.5100409686385</v>
      </c>
      <c r="T181" s="5">
        <v>91.5100409686385</v>
      </c>
      <c r="W181" s="5">
        <v>108.0457238405166</v>
      </c>
      <c r="X181" s="5">
        <f>(Y181/126.294866924271)*100</f>
        <v>108.0457238405166</v>
      </c>
      <c r="Y181" s="5">
        <v>136.4562031417458</v>
      </c>
      <c r="Z181" s="13">
        <f>(B181*240)/Y181</f>
        <v>12.543806136991575</v>
      </c>
      <c r="AA181" s="13">
        <f>(B181*240)/Y181</f>
        <v>12.543806136991575</v>
      </c>
      <c r="AB181" s="13"/>
      <c r="AC181" s="13">
        <f>(AE181/155.016)*100</f>
        <v>99.17875435639378</v>
      </c>
      <c r="AD181" s="13">
        <v>99.17875435639378</v>
      </c>
      <c r="AE181" s="19">
        <v>153.74293785310738</v>
      </c>
      <c r="AF181" s="13">
        <f>(B181*240)/AE181</f>
        <v>11.133390465293521</v>
      </c>
      <c r="AG181" s="13">
        <v>11.133390465293521</v>
      </c>
      <c r="AH181" s="13"/>
      <c r="AI181" s="13">
        <v>11</v>
      </c>
      <c r="AJ181" s="13">
        <f>(B181*240)/AI181</f>
        <v>155.6072871272727</v>
      </c>
      <c r="AK181" s="13">
        <v>155.6072871272727</v>
      </c>
      <c r="AL181" s="13">
        <f>(Q181*240)/AI181</f>
        <v>116.0909090909091</v>
      </c>
      <c r="AM181" s="13">
        <v>116.0909090909091</v>
      </c>
      <c r="AN181" s="25"/>
      <c r="AO181" s="13">
        <v>9.5</v>
      </c>
      <c r="AP181" s="13">
        <v>5.296610169491526</v>
      </c>
      <c r="AQ181" s="13">
        <f>AO165/1.416</f>
        <v>5.296610169491526</v>
      </c>
      <c r="AR181" s="13">
        <f>(B181*240)/AQ181</f>
        <v>323.16521390592</v>
      </c>
      <c r="AS181" s="13">
        <v>323.16521390592</v>
      </c>
      <c r="AT181" s="5">
        <f>(Q181*240)/AQ181</f>
        <v>241.09759999999997</v>
      </c>
      <c r="AU181" s="5">
        <v>241.09759999999997</v>
      </c>
    </row>
    <row r="182" spans="1:47" ht="12.75">
      <c r="A182" s="1"/>
      <c r="B182" s="16"/>
      <c r="C182" s="5"/>
      <c r="D182" s="13"/>
      <c r="E182" s="13"/>
      <c r="F182" s="13"/>
      <c r="G182" s="3"/>
      <c r="H182" s="5"/>
      <c r="I182" s="5"/>
      <c r="J182" s="5"/>
      <c r="K182" s="3"/>
      <c r="M182" s="5"/>
      <c r="O182" s="5"/>
      <c r="P182" s="5"/>
      <c r="Q182" s="5"/>
      <c r="R182" s="5"/>
      <c r="S182" s="5"/>
      <c r="T182" s="5"/>
      <c r="W182" s="13"/>
      <c r="X182" s="13"/>
      <c r="Y182" s="14"/>
      <c r="Z182" s="13"/>
      <c r="AA182" s="13"/>
      <c r="AB182" s="13"/>
      <c r="AC182" s="13"/>
      <c r="AD182" s="13"/>
      <c r="AE182" s="19"/>
      <c r="AF182" s="13"/>
      <c r="AG182" s="13"/>
      <c r="AH182" s="13"/>
      <c r="AI182" s="13"/>
      <c r="AJ182" s="13"/>
      <c r="AK182" s="13"/>
      <c r="AL182" s="13"/>
      <c r="AM182" s="13"/>
      <c r="AN182" s="25"/>
      <c r="AO182" s="13"/>
      <c r="AP182" s="13"/>
      <c r="AQ182" s="13"/>
      <c r="AR182" s="13"/>
      <c r="AS182" s="13"/>
      <c r="AT182" s="5"/>
      <c r="AU182" s="5"/>
    </row>
    <row r="183" spans="1:47" ht="12.75">
      <c r="A183" s="1" t="s">
        <v>45</v>
      </c>
      <c r="B183" s="16">
        <f>AVERAGE(B177:B182)</f>
        <v>7.061200132000001</v>
      </c>
      <c r="C183" s="16">
        <f>AVERAGE(C177:C182)</f>
        <v>89.24175263256342</v>
      </c>
      <c r="D183" s="16">
        <f>AVERAGE(D177:D182)</f>
        <v>123.51159140887307</v>
      </c>
      <c r="E183" s="16">
        <f>AVERAGE(E177:E182)</f>
        <v>72.7273270607262</v>
      </c>
      <c r="F183" s="5">
        <f>1/((1/F177+1/F178+1/F179+1/F180+1/F181)/5)</f>
        <v>72.28751828295863</v>
      </c>
      <c r="G183" s="16">
        <f>AVERAGE(G177:G182)</f>
        <v>6.188599999999999</v>
      </c>
      <c r="H183" s="16">
        <f>AVERAGE(H177:H182)</f>
        <v>81.09176546024415</v>
      </c>
      <c r="I183" s="16">
        <f>AVERAGE(I177:I182)</f>
        <v>66.1591873696322</v>
      </c>
      <c r="J183" s="5">
        <f>1/((1/J177+1/J178+1/J179+1/J180+1/J181)/5)</f>
        <v>65.56481118721993</v>
      </c>
      <c r="K183" s="3"/>
      <c r="M183" s="16">
        <f>AVERAGE(M177:M182)</f>
        <v>4.3975</v>
      </c>
      <c r="N183" s="16">
        <f>AVERAGE(N177:N182)</f>
        <v>102.3586861389413</v>
      </c>
      <c r="O183" s="5">
        <f>(N183/D183)*100</f>
        <v>82.87374891000542</v>
      </c>
      <c r="P183" s="5">
        <v>82.87374891000542</v>
      </c>
      <c r="Q183" s="16">
        <f>AVERAGE(Q177:Q182)</f>
        <v>5.432499999999999</v>
      </c>
      <c r="R183" s="16">
        <f>AVERAGE(R177:R182)</f>
        <v>100.94769632270119</v>
      </c>
      <c r="S183" s="16">
        <f>AVERAGE(S177:S182)</f>
        <v>82.30179991592311</v>
      </c>
      <c r="T183" s="5">
        <f>1/((1/T177+1/T178+1/T179+1/T180+1/T181)/5)</f>
        <v>81.72811675316079</v>
      </c>
      <c r="W183" s="16">
        <f>AVERAGE(W177:W182)</f>
        <v>123.51159140887307</v>
      </c>
      <c r="X183" s="16">
        <f>AVERAGE(X177:X182)</f>
        <v>123.51159140887307</v>
      </c>
      <c r="Y183" s="16">
        <f>AVERAGE(Y177:Y182)</f>
        <v>155.9888000058856</v>
      </c>
      <c r="Z183" s="16">
        <f>AVERAGE(Z177:Z182)</f>
        <v>10.935372923558475</v>
      </c>
      <c r="AA183" s="5">
        <f>1/((1/AA177+1/AA178+1/AA179+1/AA180+1/AA181)/5)</f>
        <v>10.869242719214142</v>
      </c>
      <c r="AB183" s="13"/>
      <c r="AC183" s="16">
        <f>AVERAGE(AC177:AC182)</f>
        <v>113.00319944350433</v>
      </c>
      <c r="AD183" s="13">
        <v>113.0031994435043</v>
      </c>
      <c r="AE183" s="16">
        <f>AVERAGE(AE177:AE182)</f>
        <v>175.17303964934263</v>
      </c>
      <c r="AF183" s="16">
        <f>AVERAGE(AF177:AF182)</f>
        <v>9.750973138779276</v>
      </c>
      <c r="AG183" s="5">
        <f>1/((1/AG177+1/AG178+1/AG179+1/AG180+1/AG181)/5)</f>
        <v>9.67320540947829</v>
      </c>
      <c r="AH183" s="13"/>
      <c r="AI183" s="29">
        <f>AVERAGE(AI177:AI182)</f>
        <v>10.8</v>
      </c>
      <c r="AJ183" s="29">
        <f>AVERAGE(AJ177:AJ182)</f>
        <v>157.07345742545454</v>
      </c>
      <c r="AK183" s="5">
        <f>1/((1/AK177+1/AK178+1/AK179+1/AK180+1/AK181)/5)</f>
        <v>156.87358199585174</v>
      </c>
      <c r="AL183" s="29">
        <f>AVERAGE(AL177:AL182)</f>
        <v>120.87272727272727</v>
      </c>
      <c r="AM183" s="29">
        <v>120.87272727272727</v>
      </c>
      <c r="AN183" s="25"/>
      <c r="AO183" s="29">
        <f>AVERAGE(AO177:AO182)</f>
        <v>9.025</v>
      </c>
      <c r="AP183" s="29">
        <f>AVERAGE(AP177:AP182)</f>
        <v>6.40307204725768</v>
      </c>
      <c r="AQ183" s="29">
        <f>AVERAGE(AQ177:AQ182)</f>
        <v>6.40307204725768</v>
      </c>
      <c r="AR183" s="29">
        <f>AVERAGE(AR177:AR182)</f>
        <v>269.2540600315857</v>
      </c>
      <c r="AS183" s="5">
        <f>1/((1/AS177+1/AS178+1/AS179+1/AS180+1/AS181)/5)</f>
        <v>264.98058969220756</v>
      </c>
      <c r="AT183" s="29">
        <f>AVERAGE(AT177:AT182)</f>
        <v>207.38756657786695</v>
      </c>
      <c r="AU183" s="5">
        <f>1/((1/AU177+1/AU178+1/AU179+1/AU180+1/AU181)/5)</f>
        <v>203.51797684293513</v>
      </c>
    </row>
    <row r="184" spans="1:47" ht="12.75">
      <c r="A184" s="1"/>
      <c r="B184" s="16"/>
      <c r="C184" s="5"/>
      <c r="D184" s="13"/>
      <c r="E184" s="13"/>
      <c r="F184" s="13"/>
      <c r="G184" s="3"/>
      <c r="H184" s="5"/>
      <c r="I184" s="5"/>
      <c r="J184" s="5"/>
      <c r="K184" s="3"/>
      <c r="M184" s="5"/>
      <c r="O184" s="5"/>
      <c r="P184" s="5"/>
      <c r="Q184" s="5"/>
      <c r="R184" s="5"/>
      <c r="S184" s="5"/>
      <c r="T184" s="5"/>
      <c r="W184" s="13"/>
      <c r="X184" s="13"/>
      <c r="Y184" s="14"/>
      <c r="Z184" s="13"/>
      <c r="AA184" s="13"/>
      <c r="AB184" s="13"/>
      <c r="AC184" s="13"/>
      <c r="AD184" s="13"/>
      <c r="AE184" s="19"/>
      <c r="AF184" s="13"/>
      <c r="AG184" s="13"/>
      <c r="AH184" s="13"/>
      <c r="AI184" s="13"/>
      <c r="AJ184" s="13"/>
      <c r="AK184" s="13"/>
      <c r="AL184" s="13"/>
      <c r="AM184" s="13"/>
      <c r="AN184" s="25"/>
      <c r="AO184" s="13"/>
      <c r="AP184" s="13"/>
      <c r="AQ184" s="13"/>
      <c r="AR184" s="13"/>
      <c r="AS184" s="13"/>
      <c r="AT184" s="5"/>
      <c r="AU184" s="5"/>
    </row>
    <row r="185" spans="1:47" ht="12.75">
      <c r="A185" s="1">
        <v>1436</v>
      </c>
      <c r="B185" s="16">
        <f>B180+0.6667*(B186-B180)</f>
        <v>7.0659934</v>
      </c>
      <c r="C185" s="5">
        <f>(B185/7.91244)*100</f>
        <v>89.30233151846964</v>
      </c>
      <c r="D185" s="5">
        <v>96.77711636967543</v>
      </c>
      <c r="E185" s="13">
        <f>(C185/D185)*100</f>
        <v>92.27628892903451</v>
      </c>
      <c r="F185" s="13">
        <v>92.27628892903451</v>
      </c>
      <c r="G185" s="3">
        <v>6.275</v>
      </c>
      <c r="H185" s="5">
        <f>(G185/7.63160102)*100</f>
        <v>82.2239001168329</v>
      </c>
      <c r="I185" s="5">
        <f>(H185/D185)*100</f>
        <v>84.9621307197755</v>
      </c>
      <c r="J185" s="5">
        <v>84.9621307197755</v>
      </c>
      <c r="K185" s="3"/>
      <c r="M185" s="5">
        <v>4.3</v>
      </c>
      <c r="N185" s="5">
        <f>(M185/4.29616690666667)*100</f>
        <v>100.08922123876009</v>
      </c>
      <c r="O185" s="5">
        <f>(N185/D185)*100</f>
        <v>103.42240499957953</v>
      </c>
      <c r="P185" s="5">
        <v>103.42240499957953</v>
      </c>
      <c r="Q185" s="5">
        <v>5.375</v>
      </c>
      <c r="R185" s="5">
        <f>(Q185/5.381499725)*100</f>
        <v>99.87922093594457</v>
      </c>
      <c r="S185" s="5">
        <f>(R185/X185)*100</f>
        <v>103.20541124042126</v>
      </c>
      <c r="T185" s="5">
        <v>103.20541124042126</v>
      </c>
      <c r="W185" s="5">
        <v>96.77711636967543</v>
      </c>
      <c r="X185" s="5">
        <f>(Y185/126.294866924271)*100</f>
        <v>96.77711636967543</v>
      </c>
      <c r="Y185" s="5">
        <v>122.22453033222847</v>
      </c>
      <c r="Z185" s="13">
        <f>(B185*240)/Y185</f>
        <v>13.874779566674572</v>
      </c>
      <c r="AA185" s="13">
        <f>(B185*240)/Y185</f>
        <v>13.874779566674572</v>
      </c>
      <c r="AB185" s="13"/>
      <c r="AC185" s="13">
        <f>(AE185/155.016)*100</f>
        <v>105.5804992172851</v>
      </c>
      <c r="AD185" s="13">
        <v>105.5804992172851</v>
      </c>
      <c r="AE185" s="19">
        <v>163.66666666666666</v>
      </c>
      <c r="AF185" s="13">
        <f>(B185*240)/AE185</f>
        <v>10.36153818329939</v>
      </c>
      <c r="AG185" s="13">
        <v>10.36153818329939</v>
      </c>
      <c r="AH185" s="13"/>
      <c r="AI185" s="13">
        <v>11</v>
      </c>
      <c r="AJ185" s="13">
        <f>(B185*240)/AI185</f>
        <v>154.16712872727274</v>
      </c>
      <c r="AK185" s="13">
        <v>154.16712872727274</v>
      </c>
      <c r="AL185" s="13">
        <f>(Q185*240)/AI185</f>
        <v>117.27272727272727</v>
      </c>
      <c r="AM185" s="13">
        <v>117.27272727272727</v>
      </c>
      <c r="AN185" s="25"/>
      <c r="AO185" s="13">
        <v>9.5</v>
      </c>
      <c r="AP185" s="13">
        <v>6.333333333333333</v>
      </c>
      <c r="AQ185" s="13">
        <f>AO185/1.5</f>
        <v>6.333333333333333</v>
      </c>
      <c r="AR185" s="13">
        <f>(B185*240)/AQ185</f>
        <v>267.7639604210527</v>
      </c>
      <c r="AS185" s="13">
        <v>267.7639604210527</v>
      </c>
      <c r="AT185" s="5">
        <f>(Q185*240)/AQ185</f>
        <v>203.6842105263158</v>
      </c>
      <c r="AU185" s="5">
        <v>203.6842105263158</v>
      </c>
    </row>
    <row r="186" spans="1:47" ht="12.75">
      <c r="A186" s="1">
        <v>1437</v>
      </c>
      <c r="B186" s="16">
        <v>7</v>
      </c>
      <c r="C186" s="5">
        <f>(B186/7.91244)*100</f>
        <v>88.46828538352266</v>
      </c>
      <c r="D186" s="5">
        <v>111.05684863677969</v>
      </c>
      <c r="E186" s="13">
        <f>(C186/D186)*100</f>
        <v>79.6603599593081</v>
      </c>
      <c r="F186" s="13">
        <v>79.6603599593081</v>
      </c>
      <c r="G186" s="3">
        <v>6.675</v>
      </c>
      <c r="H186" s="5">
        <f>(G186/7.63160102)*100</f>
        <v>87.4652642677067</v>
      </c>
      <c r="I186" s="5">
        <f>(H186/D186)*100</f>
        <v>78.75719988577097</v>
      </c>
      <c r="J186" s="5">
        <v>78.75719988577097</v>
      </c>
      <c r="K186" s="3"/>
      <c r="M186" s="5">
        <v>4.620833333333333</v>
      </c>
      <c r="N186" s="5">
        <f>(M186/4.29616690666667)*100</f>
        <v>107.55711855986914</v>
      </c>
      <c r="O186" s="5">
        <f>(N186/D186)*100</f>
        <v>96.84870395669456</v>
      </c>
      <c r="P186" s="5">
        <v>96.84870395669456</v>
      </c>
      <c r="Q186" s="5">
        <v>5.6</v>
      </c>
      <c r="R186" s="5">
        <f>(Q186/5.381499725)*100</f>
        <v>104.0602115797748</v>
      </c>
      <c r="S186" s="5">
        <f>(R186/X186)*100</f>
        <v>93.69994994195456</v>
      </c>
      <c r="T186" s="5">
        <v>93.69994994195457</v>
      </c>
      <c r="W186" s="5">
        <v>111.05684863677969</v>
      </c>
      <c r="X186" s="5">
        <f>(Y186/126.294866924271)*100</f>
        <v>111.05684863677969</v>
      </c>
      <c r="Y186" s="5">
        <v>140.25909919611</v>
      </c>
      <c r="Z186" s="13">
        <f>(B186*240)/Y186</f>
        <v>11.977832523015334</v>
      </c>
      <c r="AA186" s="13">
        <f>(B186*240)/Y186</f>
        <v>11.977832523015334</v>
      </c>
      <c r="AB186" s="13"/>
      <c r="AC186" s="13">
        <f>(AE186/155.016)*100</f>
        <v>162.47785174863668</v>
      </c>
      <c r="AD186" s="13">
        <v>162.47785174863668</v>
      </c>
      <c r="AE186" s="19">
        <v>251.86666666666665</v>
      </c>
      <c r="AF186" s="13">
        <f>(B186*240)/AE186</f>
        <v>6.670195870831128</v>
      </c>
      <c r="AG186" s="13">
        <v>6.670195870831128</v>
      </c>
      <c r="AH186" s="13"/>
      <c r="AI186" s="13">
        <v>11</v>
      </c>
      <c r="AJ186" s="13">
        <f>(B186*240)/AI186</f>
        <v>152.72727272727272</v>
      </c>
      <c r="AK186" s="13">
        <v>152.72727272727272</v>
      </c>
      <c r="AL186" s="13">
        <f>(Q186*240)/AI186</f>
        <v>122.18181818181819</v>
      </c>
      <c r="AM186" s="13">
        <v>122.1818181818182</v>
      </c>
      <c r="AN186" s="25"/>
      <c r="AO186" s="13">
        <v>9.5</v>
      </c>
      <c r="AP186" s="13">
        <v>6.333333333333333</v>
      </c>
      <c r="AQ186" s="13">
        <f>AO186/1.5</f>
        <v>6.333333333333333</v>
      </c>
      <c r="AR186" s="13">
        <f>(B186*240)/AQ186</f>
        <v>265.2631578947369</v>
      </c>
      <c r="AS186" s="13">
        <v>265.2631578947369</v>
      </c>
      <c r="AT186" s="5">
        <f>(Q186*240)/AQ186</f>
        <v>212.21052631578948</v>
      </c>
      <c r="AU186" s="5">
        <v>212.2105263157895</v>
      </c>
    </row>
    <row r="187" spans="1:47" ht="12.75">
      <c r="A187" s="1">
        <v>1438</v>
      </c>
      <c r="B187" s="16">
        <v>7.842</v>
      </c>
      <c r="C187" s="5">
        <f>(B187/7.91244)*100</f>
        <v>99.10975628251208</v>
      </c>
      <c r="D187" s="5">
        <v>186.05189817928698</v>
      </c>
      <c r="E187" s="13">
        <f>(C187/D187)*100</f>
        <v>53.26995169219182</v>
      </c>
      <c r="F187" s="13">
        <v>53.26995169219182</v>
      </c>
      <c r="G187" s="3">
        <v>6.904</v>
      </c>
      <c r="H187" s="5">
        <f>(G187/7.63160102)*100</f>
        <v>90.46594524408195</v>
      </c>
      <c r="I187" s="5">
        <f>(H187/D187)*100</f>
        <v>48.62403777085111</v>
      </c>
      <c r="J187" s="5">
        <v>48.62403777085111</v>
      </c>
      <c r="K187" s="3"/>
      <c r="M187" s="5">
        <v>4.620833333333333</v>
      </c>
      <c r="N187" s="5">
        <f>(M187/4.29616690666667)*100</f>
        <v>107.55711855986914</v>
      </c>
      <c r="O187" s="5">
        <f>(N187/D187)*100</f>
        <v>57.81027746151928</v>
      </c>
      <c r="P187" s="5">
        <v>57.81027746151928</v>
      </c>
      <c r="Q187" s="5">
        <v>5.491666666666667</v>
      </c>
      <c r="R187" s="5">
        <f>(Q187/5.381499725)*100</f>
        <v>102.04714201052323</v>
      </c>
      <c r="S187" s="5">
        <f>(R187/X187)*100</f>
        <v>54.848750810479</v>
      </c>
      <c r="T187" s="5">
        <v>54.848750810479</v>
      </c>
      <c r="W187" s="5">
        <v>186.05189817928698</v>
      </c>
      <c r="X187" s="5">
        <f>(Y187/126.294866924271)*100</f>
        <v>186.05189817928698</v>
      </c>
      <c r="Y187" s="5">
        <v>234.97399721561067</v>
      </c>
      <c r="Z187" s="13">
        <f>(B187*240)/Y187</f>
        <v>8.009737342438854</v>
      </c>
      <c r="AA187" s="13">
        <f>(B187*240)/Y187</f>
        <v>8.009737342438854</v>
      </c>
      <c r="AB187" s="13"/>
      <c r="AC187" s="13">
        <f>(AE187/155.016)*100</f>
        <v>131.21226196005574</v>
      </c>
      <c r="AD187" s="13">
        <v>131.21226196005574</v>
      </c>
      <c r="AE187" s="19">
        <v>203.39999999999998</v>
      </c>
      <c r="AF187" s="13">
        <f>(B187*240)/AE187</f>
        <v>9.253097345132744</v>
      </c>
      <c r="AG187" s="13">
        <v>9.253097345132744</v>
      </c>
      <c r="AH187" s="13"/>
      <c r="AI187" s="13">
        <v>11</v>
      </c>
      <c r="AJ187" s="13">
        <f>(B187*240)/AI187</f>
        <v>171.0981818181818</v>
      </c>
      <c r="AK187" s="13">
        <v>171.0981818181818</v>
      </c>
      <c r="AL187" s="13">
        <f>(Q187*240)/AI187</f>
        <v>119.81818181818181</v>
      </c>
      <c r="AM187" s="13">
        <v>119.81818181818181</v>
      </c>
      <c r="AN187" s="25"/>
      <c r="AO187" s="13">
        <v>9.5</v>
      </c>
      <c r="AP187" s="13">
        <v>6.333333333333333</v>
      </c>
      <c r="AQ187" s="13">
        <f>AO187/1.5</f>
        <v>6.333333333333333</v>
      </c>
      <c r="AR187" s="13">
        <f>(B187*240)/AQ187</f>
        <v>297.17052631578946</v>
      </c>
      <c r="AS187" s="13">
        <v>297.17052631578946</v>
      </c>
      <c r="AT187" s="5">
        <f>(Q187*240)/AQ187</f>
        <v>208.10526315789474</v>
      </c>
      <c r="AU187" s="5">
        <v>208.10526315789474</v>
      </c>
    </row>
    <row r="188" spans="1:47" ht="12.75">
      <c r="A188" s="1">
        <v>1439</v>
      </c>
      <c r="B188" s="16">
        <v>7</v>
      </c>
      <c r="C188" s="5">
        <f>(B188/7.91244)*100</f>
        <v>88.46828538352266</v>
      </c>
      <c r="D188" s="5">
        <v>191.09002445686062</v>
      </c>
      <c r="E188" s="13">
        <f>(C188/D188)*100</f>
        <v>46.29665291789983</v>
      </c>
      <c r="F188" s="13">
        <v>46.29665291789983</v>
      </c>
      <c r="G188" s="3">
        <v>6.908</v>
      </c>
      <c r="H188" s="5">
        <f>(G188/7.63160102)*100</f>
        <v>90.5183588855907</v>
      </c>
      <c r="I188" s="5">
        <f>(H188/D188)*100</f>
        <v>47.369484170025636</v>
      </c>
      <c r="J188" s="5">
        <v>47.369484170025636</v>
      </c>
      <c r="K188" s="3"/>
      <c r="M188" s="5">
        <v>4.620833333333333</v>
      </c>
      <c r="N188" s="5">
        <f>(M188/4.29616690666667)*100</f>
        <v>107.55711855986914</v>
      </c>
      <c r="O188" s="5">
        <f>(N188/D188)*100</f>
        <v>56.28609806586247</v>
      </c>
      <c r="P188" s="5">
        <v>56.28609806586247</v>
      </c>
      <c r="Q188" s="5">
        <v>5.6</v>
      </c>
      <c r="R188" s="5">
        <f>(Q188/5.381499725)*100</f>
        <v>104.0602115797748</v>
      </c>
      <c r="S188" s="5">
        <f>(R188/X188)*100</f>
        <v>54.45611924303607</v>
      </c>
      <c r="T188" s="5">
        <v>54.456119243036085</v>
      </c>
      <c r="W188" s="5">
        <v>191.09002445686062</v>
      </c>
      <c r="X188" s="5">
        <f>(Y188/126.294866924271)*100</f>
        <v>191.09002445686062</v>
      </c>
      <c r="Y188" s="5">
        <v>241.33689209334904</v>
      </c>
      <c r="Z188" s="13">
        <f>(B188*240)/Y188</f>
        <v>6.961223314959143</v>
      </c>
      <c r="AA188" s="13">
        <f>(B188*240)/Y188</f>
        <v>6.961223314959143</v>
      </c>
      <c r="AB188" s="13"/>
      <c r="AC188" s="13">
        <f>(AE188/155.016)*100</f>
        <v>115.72998916240904</v>
      </c>
      <c r="AD188" s="13">
        <v>115.72998916240904</v>
      </c>
      <c r="AE188" s="19">
        <v>179.4</v>
      </c>
      <c r="AF188" s="13">
        <f>(B188*240)/AE188</f>
        <v>9.364548494983277</v>
      </c>
      <c r="AG188" s="13">
        <v>9.364548494983277</v>
      </c>
      <c r="AH188" s="13"/>
      <c r="AI188" s="13">
        <v>11</v>
      </c>
      <c r="AJ188" s="13">
        <f>(B188*240)/AI188</f>
        <v>152.72727272727272</v>
      </c>
      <c r="AK188" s="13">
        <v>152.72727272727272</v>
      </c>
      <c r="AL188" s="13">
        <f>(Q188*240)/AI188</f>
        <v>122.18181818181819</v>
      </c>
      <c r="AM188" s="13">
        <v>122.1818181818182</v>
      </c>
      <c r="AN188" s="25"/>
      <c r="AO188" s="13">
        <v>9.5</v>
      </c>
      <c r="AP188" s="13">
        <v>6.333333333333333</v>
      </c>
      <c r="AQ188" s="13">
        <f>AO188/1.5</f>
        <v>6.333333333333333</v>
      </c>
      <c r="AR188" s="13">
        <f>(B188*240)/AQ188</f>
        <v>265.2631578947369</v>
      </c>
      <c r="AS188" s="13">
        <v>265.2631578947369</v>
      </c>
      <c r="AT188" s="5">
        <f>(Q188*240)/AQ188</f>
        <v>212.21052631578948</v>
      </c>
      <c r="AU188" s="5">
        <v>212.2105263157895</v>
      </c>
    </row>
    <row r="189" spans="1:47" ht="12.75">
      <c r="A189" s="1">
        <v>1440</v>
      </c>
      <c r="B189" s="16">
        <v>7</v>
      </c>
      <c r="C189" s="5">
        <f>(B189/7.91244)*100</f>
        <v>88.46828538352266</v>
      </c>
      <c r="D189" s="5">
        <v>115.85358101732271</v>
      </c>
      <c r="E189" s="13">
        <f>(C189/D189)*100</f>
        <v>76.36215005757539</v>
      </c>
      <c r="F189" s="13">
        <v>76.36215005757539</v>
      </c>
      <c r="G189">
        <v>7.058</v>
      </c>
      <c r="H189" s="5">
        <f>(G189/7.63160102)*100</f>
        <v>92.48387044216837</v>
      </c>
      <c r="I189" s="5">
        <f>(H189/D189)*100</f>
        <v>79.82823632213834</v>
      </c>
      <c r="J189" s="5">
        <v>79.82823632213834</v>
      </c>
      <c r="K189" s="3"/>
      <c r="M189" s="5">
        <v>4.620833333333333</v>
      </c>
      <c r="N189" s="5">
        <f>(M189/4.29616690666667)*100</f>
        <v>107.55711855986914</v>
      </c>
      <c r="O189" s="5">
        <f>(N189/D189)*100</f>
        <v>92.83883813983009</v>
      </c>
      <c r="P189" s="5">
        <v>92.83883813983009</v>
      </c>
      <c r="Q189" s="5">
        <v>5.6</v>
      </c>
      <c r="R189" s="5">
        <f>(Q189/5.381499725)*100</f>
        <v>104.0602115797748</v>
      </c>
      <c r="S189" s="5">
        <f>(R189/X189)*100</f>
        <v>89.82045325315879</v>
      </c>
      <c r="T189" s="5">
        <v>89.82045325315883</v>
      </c>
      <c r="W189" s="5">
        <v>115.85358101732271</v>
      </c>
      <c r="X189" s="5">
        <f>(Y189/126.294866924271)*100</f>
        <v>115.85358101732271</v>
      </c>
      <c r="Y189" s="5">
        <v>146.3171259728302</v>
      </c>
      <c r="Z189" s="13">
        <f>(B189*240)/Y189</f>
        <v>11.481909508747192</v>
      </c>
      <c r="AA189" s="13">
        <f>(B189*240)/Y189</f>
        <v>11.481909508747192</v>
      </c>
      <c r="AB189" s="13"/>
      <c r="AC189" s="13">
        <f>(AE189/155.016)*100</f>
        <v>112.16046515628494</v>
      </c>
      <c r="AD189" s="13">
        <v>112.16046515628494</v>
      </c>
      <c r="AE189" s="19">
        <v>173.86666666666667</v>
      </c>
      <c r="AF189" s="13">
        <f>(B189*240)/AE189</f>
        <v>9.662576687116564</v>
      </c>
      <c r="AG189" s="13">
        <v>9.662576687116564</v>
      </c>
      <c r="AH189" s="13"/>
      <c r="AI189" s="13">
        <v>11</v>
      </c>
      <c r="AJ189" s="13">
        <f>(B189*240)/AI189</f>
        <v>152.72727272727272</v>
      </c>
      <c r="AK189" s="13">
        <v>152.72727272727272</v>
      </c>
      <c r="AL189" s="13">
        <f>(Q189*240)/AI189</f>
        <v>122.18181818181819</v>
      </c>
      <c r="AM189" s="13">
        <v>122.1818181818182</v>
      </c>
      <c r="AN189" s="25"/>
      <c r="AO189" s="13">
        <v>9.5</v>
      </c>
      <c r="AP189" s="13">
        <v>6.333333333333333</v>
      </c>
      <c r="AQ189" s="13">
        <f>AO189/1.5</f>
        <v>6.333333333333333</v>
      </c>
      <c r="AR189" s="13">
        <f>(B189*240)/AQ189</f>
        <v>265.2631578947369</v>
      </c>
      <c r="AS189" s="13">
        <v>265.2631578947369</v>
      </c>
      <c r="AT189" s="5">
        <f>(Q189*240)/AQ189</f>
        <v>212.21052631578948</v>
      </c>
      <c r="AU189" s="5">
        <v>212.2105263157895</v>
      </c>
    </row>
    <row r="190" spans="1:47" ht="12.75">
      <c r="A190" s="1"/>
      <c r="B190" s="16"/>
      <c r="C190" s="5"/>
      <c r="D190" s="13"/>
      <c r="E190" s="13"/>
      <c r="F190" s="13"/>
      <c r="G190" s="3"/>
      <c r="H190" s="5"/>
      <c r="I190" s="5"/>
      <c r="J190" s="5"/>
      <c r="K190" s="3"/>
      <c r="M190" s="5"/>
      <c r="O190" s="5"/>
      <c r="P190" s="5"/>
      <c r="Q190" s="5"/>
      <c r="R190" s="5"/>
      <c r="S190" s="5"/>
      <c r="T190" s="5"/>
      <c r="W190" s="13"/>
      <c r="X190" s="13"/>
      <c r="Y190" s="14"/>
      <c r="Z190" s="13"/>
      <c r="AA190" s="13"/>
      <c r="AB190" s="13"/>
      <c r="AC190" s="13"/>
      <c r="AD190" s="13"/>
      <c r="AE190" s="19"/>
      <c r="AF190" s="13"/>
      <c r="AG190" s="13"/>
      <c r="AH190" s="13"/>
      <c r="AI190" s="13"/>
      <c r="AJ190" s="13"/>
      <c r="AK190" s="13"/>
      <c r="AL190" s="13"/>
      <c r="AM190" s="13"/>
      <c r="AN190" s="25"/>
      <c r="AO190" s="13"/>
      <c r="AP190" s="13"/>
      <c r="AQ190" s="13"/>
      <c r="AR190" s="13"/>
      <c r="AS190" s="13"/>
      <c r="AT190" s="5"/>
      <c r="AU190" s="5"/>
    </row>
    <row r="191" spans="1:47" ht="12.75">
      <c r="A191" s="1" t="s">
        <v>46</v>
      </c>
      <c r="B191" s="16">
        <f>AVERAGE(B185:B190)</f>
        <v>7.181598679999999</v>
      </c>
      <c r="C191" s="16">
        <f>AVERAGE(C185:C190)</f>
        <v>90.76338879030993</v>
      </c>
      <c r="D191" s="16">
        <f>AVERAGE(D185:D190)</f>
        <v>140.16589373198508</v>
      </c>
      <c r="E191" s="16">
        <f>AVERAGE(E185:E190)</f>
        <v>69.57308071120192</v>
      </c>
      <c r="F191" s="5">
        <f>1/((1/F185+1/F186+1/F187+1/F188+1/F189)/5)</f>
        <v>65.0550781549537</v>
      </c>
      <c r="G191" s="16">
        <f>AVERAGE(G185:G190)</f>
        <v>6.764</v>
      </c>
      <c r="H191" s="16">
        <f>AVERAGE(H185:H190)</f>
        <v>88.63146779127612</v>
      </c>
      <c r="I191" s="16">
        <f>AVERAGE(I185:I190)</f>
        <v>67.90821777371232</v>
      </c>
      <c r="J191" s="5">
        <f>1/((1/J185+1/J186+1/J187+1/J188+1/J189)/5)</f>
        <v>63.55606806429302</v>
      </c>
      <c r="K191" s="3"/>
      <c r="M191" s="16">
        <f>AVERAGE(M185:M190)</f>
        <v>4.556666666666667</v>
      </c>
      <c r="N191" s="16">
        <f>AVERAGE(N185:N190)</f>
        <v>106.06353909564731</v>
      </c>
      <c r="O191" s="5">
        <f>(N191/D191)*100</f>
        <v>75.6700052142886</v>
      </c>
      <c r="P191" s="5">
        <v>75.67000521428862</v>
      </c>
      <c r="Q191" s="16">
        <f>AVERAGE(Q185:Q190)</f>
        <v>5.533333333333334</v>
      </c>
      <c r="R191" s="16">
        <f>AVERAGE(R185:R190)</f>
        <v>102.82139953715844</v>
      </c>
      <c r="S191" s="16">
        <f>AVERAGE(S185:S190)</f>
        <v>79.20613689780994</v>
      </c>
      <c r="T191" s="5">
        <f>1/((1/T185+1/T186+1/T187+1/T188+1/T189)/5)</f>
        <v>73.43172017971091</v>
      </c>
      <c r="W191" s="16">
        <f>AVERAGE(W185:W190)</f>
        <v>140.16589373198508</v>
      </c>
      <c r="X191" s="16">
        <f>AVERAGE(X185:X190)</f>
        <v>140.16589373198508</v>
      </c>
      <c r="Y191" s="16">
        <f>AVERAGE(Y185:Y190)</f>
        <v>177.02232896202568</v>
      </c>
      <c r="Z191" s="16">
        <f>AVERAGE(Z185:Z190)</f>
        <v>10.46109645116702</v>
      </c>
      <c r="AA191" s="5">
        <f>1/((1/AA185+1/AA186+1/AA187+1/AA188+1/AA189)/5)</f>
        <v>9.781763869881422</v>
      </c>
      <c r="AB191" s="13"/>
      <c r="AC191" s="16">
        <f>AVERAGE(AC185:AC190)</f>
        <v>125.43221344893432</v>
      </c>
      <c r="AD191" s="13">
        <v>125.43221344893432</v>
      </c>
      <c r="AE191" s="16">
        <f>AVERAGE(AE185:AE190)</f>
        <v>194.44</v>
      </c>
      <c r="AF191" s="16">
        <f>AVERAGE(AF185:AF190)</f>
        <v>9.06239131627262</v>
      </c>
      <c r="AG191" s="5">
        <f>1/((1/AG185+1/AG186+1/AG187+1/AG188+1/AG189)/5)</f>
        <v>8.852987461212305</v>
      </c>
      <c r="AH191" s="13"/>
      <c r="AI191" s="29">
        <f>AVERAGE(AI185:AI190)</f>
        <v>11</v>
      </c>
      <c r="AJ191" s="29">
        <f>AVERAGE(AJ185:AJ190)</f>
        <v>156.68942574545457</v>
      </c>
      <c r="AK191" s="5">
        <f>1/((1/AK185+1/AK186+1/AK187+1/AK188+1/AK189)/5)</f>
        <v>156.37743952526253</v>
      </c>
      <c r="AL191" s="29">
        <f>AVERAGE(AL185:AL190)</f>
        <v>120.72727272727272</v>
      </c>
      <c r="AM191" s="29">
        <v>120.72727272727272</v>
      </c>
      <c r="AN191" s="25"/>
      <c r="AO191" s="29">
        <f>AVERAGE(AO185:AO190)</f>
        <v>9.5</v>
      </c>
      <c r="AP191" s="29">
        <f>AVERAGE(AP185:AP190)</f>
        <v>6.333333333333333</v>
      </c>
      <c r="AQ191" s="29">
        <f>AVERAGE(AQ185:AQ190)</f>
        <v>6.333333333333333</v>
      </c>
      <c r="AR191" s="29">
        <f>AVERAGE(AR185:AR190)</f>
        <v>272.1447920842105</v>
      </c>
      <c r="AS191" s="5">
        <f>1/((1/AS185+1/AS186+1/AS187+1/AS188+1/AS189)/5)</f>
        <v>271.60292128071916</v>
      </c>
      <c r="AT191" s="29">
        <f>AVERAGE(AT185:AT190)</f>
        <v>209.68421052631578</v>
      </c>
      <c r="AU191" s="5">
        <f>1/((1/AU185+1/AU186+1/AU187+1/AU188+1/AU189)/5)</f>
        <v>209.62843544143868</v>
      </c>
    </row>
    <row r="192" spans="1:47" ht="12.75">
      <c r="A192" s="1"/>
      <c r="B192" s="16"/>
      <c r="C192" s="5"/>
      <c r="D192" s="13"/>
      <c r="E192" s="13"/>
      <c r="F192" s="13"/>
      <c r="G192" s="3"/>
      <c r="H192" s="5"/>
      <c r="I192" s="5"/>
      <c r="J192" s="5"/>
      <c r="K192" s="3"/>
      <c r="M192" s="5"/>
      <c r="O192" s="5"/>
      <c r="P192" s="5"/>
      <c r="Q192" s="5"/>
      <c r="R192" s="5"/>
      <c r="S192" s="5"/>
      <c r="T192" s="5"/>
      <c r="W192" s="13"/>
      <c r="X192" s="13"/>
      <c r="Y192" s="14"/>
      <c r="Z192" s="13"/>
      <c r="AA192" s="13"/>
      <c r="AB192" s="13"/>
      <c r="AC192" s="13"/>
      <c r="AD192" s="13"/>
      <c r="AE192" s="19"/>
      <c r="AF192" s="13"/>
      <c r="AG192" s="13"/>
      <c r="AH192" s="13"/>
      <c r="AI192" s="13"/>
      <c r="AJ192" s="13"/>
      <c r="AK192" s="13"/>
      <c r="AL192" s="13"/>
      <c r="AM192" s="13"/>
      <c r="AN192" s="25"/>
      <c r="AO192" s="13"/>
      <c r="AP192" s="13"/>
      <c r="AQ192" s="13"/>
      <c r="AR192" s="13"/>
      <c r="AS192" s="13"/>
      <c r="AT192" s="5"/>
      <c r="AU192" s="5"/>
    </row>
    <row r="193" spans="1:47" ht="12.75">
      <c r="A193" s="1">
        <v>1441</v>
      </c>
      <c r="B193" s="16">
        <f>B189+0.33333*(B195-B189)</f>
        <v>7.37932954</v>
      </c>
      <c r="C193" s="5">
        <f>(B193/7.91244)*100</f>
        <v>93.26237595482556</v>
      </c>
      <c r="D193" s="5">
        <v>123.55211755542739</v>
      </c>
      <c r="E193" s="13">
        <f>(C193/D193)*100</f>
        <v>75.48423920212183</v>
      </c>
      <c r="F193" s="13">
        <v>75.48423920212183</v>
      </c>
      <c r="G193" s="3">
        <v>6.858</v>
      </c>
      <c r="H193" s="5">
        <f>(G193/7.63160102)*100</f>
        <v>89.86318836673146</v>
      </c>
      <c r="I193" s="5">
        <f>(H193/D193)*100</f>
        <v>72.73302161447573</v>
      </c>
      <c r="J193" s="5">
        <v>72.73302161447573</v>
      </c>
      <c r="K193" s="3"/>
      <c r="M193" s="5">
        <v>4.620833333333333</v>
      </c>
      <c r="N193" s="5">
        <f>(M193/4.29616690666667)*100</f>
        <v>107.55711855986914</v>
      </c>
      <c r="O193" s="5">
        <f>(N193/D193)*100</f>
        <v>87.05404705962837</v>
      </c>
      <c r="P193" s="5">
        <v>87.05404705962837</v>
      </c>
      <c r="Q193" s="5">
        <v>5.6</v>
      </c>
      <c r="R193" s="5">
        <f>(Q193/5.381499725)*100</f>
        <v>104.0602115797748</v>
      </c>
      <c r="S193" s="5">
        <f>(R193/X193)*100</f>
        <v>84.22373783524331</v>
      </c>
      <c r="T193" s="5">
        <v>84.22373783524334</v>
      </c>
      <c r="W193" s="5">
        <v>123.55211755542739</v>
      </c>
      <c r="X193" s="5">
        <f>(Y193/126.294866924271)*100</f>
        <v>123.55211755542739</v>
      </c>
      <c r="Y193" s="5">
        <v>156.0399824487459</v>
      </c>
      <c r="Z193" s="13">
        <f>(B193*240)/Y193</f>
        <v>11.349905721642395</v>
      </c>
      <c r="AA193" s="13">
        <f>(B193*240)/Y193</f>
        <v>11.349905721642395</v>
      </c>
      <c r="AB193" s="13"/>
      <c r="AC193" s="13">
        <f>(AE193/155.016)*100</f>
        <v>110.09616211659872</v>
      </c>
      <c r="AD193" s="13">
        <v>110.09616211659872</v>
      </c>
      <c r="AE193" s="19">
        <v>170.66666666666666</v>
      </c>
      <c r="AF193" s="13">
        <f>(B193*240)/AE193</f>
        <v>10.377182165625</v>
      </c>
      <c r="AG193" s="13">
        <v>10.377182165625</v>
      </c>
      <c r="AH193" s="13"/>
      <c r="AI193" s="13">
        <v>11</v>
      </c>
      <c r="AJ193" s="13">
        <f>(B193*240)/AI193</f>
        <v>161.0035536</v>
      </c>
      <c r="AK193" s="13">
        <v>161.0035536</v>
      </c>
      <c r="AL193" s="13">
        <f>(Q193*240)/AI193</f>
        <v>122.18181818181819</v>
      </c>
      <c r="AM193" s="13">
        <v>122.1818181818182</v>
      </c>
      <c r="AN193" s="25"/>
      <c r="AO193" s="13">
        <v>9.75</v>
      </c>
      <c r="AP193" s="13">
        <v>6.5</v>
      </c>
      <c r="AQ193" s="13">
        <f>AO193/1.5</f>
        <v>6.5</v>
      </c>
      <c r="AR193" s="13">
        <f>(B193*240)/AQ193</f>
        <v>272.46755224615384</v>
      </c>
      <c r="AS193" s="13">
        <v>272.46755224615384</v>
      </c>
      <c r="AT193" s="5">
        <f>(Q193*240)/AQ193</f>
        <v>206.76923076923077</v>
      </c>
      <c r="AU193" s="5">
        <v>206.7692307692308</v>
      </c>
    </row>
    <row r="194" spans="1:47" ht="12.75">
      <c r="A194" s="1">
        <v>1442</v>
      </c>
      <c r="B194" s="16">
        <f>B189+0.6667*(B195-B189)</f>
        <v>7.7587046</v>
      </c>
      <c r="C194" s="5">
        <f>(B194/7.91244)*100</f>
        <v>98.05704182275</v>
      </c>
      <c r="D194" s="5">
        <v>107.87455754508937</v>
      </c>
      <c r="E194" s="13">
        <f>(C194/D194)*100</f>
        <v>90.89913697376153</v>
      </c>
      <c r="F194" s="13">
        <v>90.89913697376153</v>
      </c>
      <c r="G194" s="3">
        <v>6.938</v>
      </c>
      <c r="H194" s="5">
        <f>(G194/7.63160102)*100</f>
        <v>90.91146119690623</v>
      </c>
      <c r="I194" s="5">
        <f>(H194/D194)*100</f>
        <v>84.27516484497013</v>
      </c>
      <c r="J194" s="5">
        <v>84.27516484497013</v>
      </c>
      <c r="K194" s="3"/>
      <c r="M194" s="5">
        <v>4.620833333333333</v>
      </c>
      <c r="N194" s="5">
        <f>(M194/4.29616690666667)*100</f>
        <v>107.55711855986914</v>
      </c>
      <c r="O194" s="5">
        <f>(N194/D194)*100</f>
        <v>99.70573322158235</v>
      </c>
      <c r="P194" s="5">
        <v>99.70573322158235</v>
      </c>
      <c r="Q194" s="5">
        <v>5.804166666666666</v>
      </c>
      <c r="R194" s="5">
        <f>(Q194/5.381499725)*100</f>
        <v>107.85407346028744</v>
      </c>
      <c r="S194" s="5">
        <f>(R194/X194)*100</f>
        <v>99.98101119924095</v>
      </c>
      <c r="T194" s="5">
        <v>99.98101119924095</v>
      </c>
      <c r="W194" s="5">
        <v>107.87455754508937</v>
      </c>
      <c r="X194" s="5">
        <f>(Y194/126.294866924271)*100</f>
        <v>107.87455754508937</v>
      </c>
      <c r="Y194" s="5">
        <v>136.24002889671675</v>
      </c>
      <c r="Z194" s="13">
        <f>(B194*240)/Y194</f>
        <v>13.667709256078075</v>
      </c>
      <c r="AA194" s="13">
        <f>(B194*240)/Y194</f>
        <v>13.667709256078075</v>
      </c>
      <c r="AB194" s="13"/>
      <c r="AC194" s="13">
        <f>(AE194/155.016)*100</f>
        <v>116.4180901756378</v>
      </c>
      <c r="AD194" s="13">
        <v>116.4180901756378</v>
      </c>
      <c r="AE194" s="19">
        <v>180.4666666666667</v>
      </c>
      <c r="AF194" s="13">
        <f>(B194*240)/AE194</f>
        <v>10.318188607314369</v>
      </c>
      <c r="AG194" s="13">
        <v>10.318188607314369</v>
      </c>
      <c r="AH194" s="13"/>
      <c r="AI194" s="13">
        <v>11</v>
      </c>
      <c r="AJ194" s="13">
        <f>(B194*240)/AI194</f>
        <v>169.28082763636363</v>
      </c>
      <c r="AK194" s="13">
        <v>169.28082763636363</v>
      </c>
      <c r="AL194" s="13">
        <f>(Q194*240)/AI194</f>
        <v>126.63636363636364</v>
      </c>
      <c r="AM194" s="13">
        <v>126.63636363636364</v>
      </c>
      <c r="AN194" s="25"/>
      <c r="AO194" s="13">
        <v>10.5</v>
      </c>
      <c r="AP194" s="13">
        <v>7</v>
      </c>
      <c r="AQ194" s="13">
        <f>AO194/1.5</f>
        <v>7</v>
      </c>
      <c r="AR194" s="13">
        <f>(B194*240)/AQ194</f>
        <v>266.01272914285715</v>
      </c>
      <c r="AS194" s="13">
        <v>266.01272914285715</v>
      </c>
      <c r="AT194" s="5">
        <f>(Q194*240)/AQ194</f>
        <v>199</v>
      </c>
      <c r="AU194" s="5">
        <v>199</v>
      </c>
    </row>
    <row r="195" spans="1:47" ht="12.75">
      <c r="A195" s="1">
        <v>1443</v>
      </c>
      <c r="B195" s="16">
        <v>8.138</v>
      </c>
      <c r="C195" s="5">
        <f>(B195/7.91244)*100</f>
        <v>102.85070092158676</v>
      </c>
      <c r="D195" s="5">
        <v>141.10914629662886</v>
      </c>
      <c r="E195" s="13">
        <f>(C195/D195)*100</f>
        <v>72.8873383624488</v>
      </c>
      <c r="F195" s="13">
        <v>72.8873383624488</v>
      </c>
      <c r="G195" s="3">
        <v>7.058</v>
      </c>
      <c r="H195" s="5">
        <f>(G195/7.63160102)*100</f>
        <v>92.48387044216837</v>
      </c>
      <c r="I195" s="5">
        <f>(H195/D195)*100</f>
        <v>65.5406632875206</v>
      </c>
      <c r="J195" s="5">
        <v>65.5406632875206</v>
      </c>
      <c r="K195" s="3"/>
      <c r="M195" s="5">
        <v>4.620833333333333</v>
      </c>
      <c r="N195" s="5">
        <f>(M195/4.29616690666667)*100</f>
        <v>107.55711855986914</v>
      </c>
      <c r="O195" s="5">
        <f>(N195/D195)*100</f>
        <v>76.22264139687358</v>
      </c>
      <c r="P195" s="5">
        <v>76.22264139687358</v>
      </c>
      <c r="Q195" s="5">
        <v>5.6</v>
      </c>
      <c r="R195" s="5">
        <f>(Q195/5.381499725)*100</f>
        <v>104.0602115797748</v>
      </c>
      <c r="S195" s="5">
        <f>(R195/X195)*100</f>
        <v>73.74448383453995</v>
      </c>
      <c r="T195" s="5">
        <v>73.74448383453996</v>
      </c>
      <c r="W195" s="5">
        <v>141.10914629662886</v>
      </c>
      <c r="X195" s="5">
        <f>(Y195/126.294866924271)*100</f>
        <v>141.10914629662886</v>
      </c>
      <c r="Y195" s="5">
        <v>178.2136085333023</v>
      </c>
      <c r="Z195" s="13">
        <f>(B195*240)/Y195</f>
        <v>10.95943242535839</v>
      </c>
      <c r="AA195" s="13">
        <f>(B195*240)/Y195</f>
        <v>10.95943242535839</v>
      </c>
      <c r="AB195" s="13"/>
      <c r="AC195" s="13">
        <f>(AE195/155.016)*100</f>
        <v>94.78591457225922</v>
      </c>
      <c r="AD195" s="13">
        <v>94.78591457225922</v>
      </c>
      <c r="AE195" s="19">
        <v>146.93333333333334</v>
      </c>
      <c r="AF195" s="13">
        <f>(B195*240)/AE195</f>
        <v>13.29255898366606</v>
      </c>
      <c r="AG195" s="13">
        <v>13.29255898366606</v>
      </c>
      <c r="AH195" s="13"/>
      <c r="AI195" s="13">
        <v>11</v>
      </c>
      <c r="AJ195" s="13">
        <f>(B195*240)/AI195</f>
        <v>177.5563636363636</v>
      </c>
      <c r="AK195" s="13">
        <v>177.5563636363636</v>
      </c>
      <c r="AL195" s="13">
        <f>(Q195*240)/AI195</f>
        <v>122.18181818181819</v>
      </c>
      <c r="AM195" s="13">
        <v>122.1818181818182</v>
      </c>
      <c r="AN195" s="25"/>
      <c r="AO195" s="13">
        <v>11.25</v>
      </c>
      <c r="AP195" s="13">
        <v>7.5</v>
      </c>
      <c r="AQ195" s="13">
        <f>AO195/1.5</f>
        <v>7.5</v>
      </c>
      <c r="AR195" s="13">
        <f>(B195*240)/AQ195</f>
        <v>260.416</v>
      </c>
      <c r="AS195" s="13">
        <v>260.416</v>
      </c>
      <c r="AT195" s="5">
        <f>(Q195*240)/AQ195</f>
        <v>179.2</v>
      </c>
      <c r="AU195" s="5">
        <v>179.2</v>
      </c>
    </row>
    <row r="196" spans="1:47" ht="12.75">
      <c r="A196" s="1">
        <v>1444</v>
      </c>
      <c r="B196" s="16">
        <v>8.158</v>
      </c>
      <c r="C196" s="5">
        <f>(B196/7.91244)*100</f>
        <v>103.10346745125396</v>
      </c>
      <c r="D196" s="5">
        <v>100.13605753917163</v>
      </c>
      <c r="E196" s="13">
        <f>(C196/D196)*100</f>
        <v>102.96337801288165</v>
      </c>
      <c r="F196" s="13">
        <v>102.96337801288165</v>
      </c>
      <c r="G196" s="3">
        <v>6.975</v>
      </c>
      <c r="H196" s="5">
        <f>(G196/7.63160102)*100</f>
        <v>91.39628738086205</v>
      </c>
      <c r="I196" s="5">
        <f>(H196/D196)*100</f>
        <v>91.2721048011195</v>
      </c>
      <c r="J196" s="5">
        <v>91.2721048011195</v>
      </c>
      <c r="K196" s="3"/>
      <c r="M196" s="5">
        <v>4.620833333333333</v>
      </c>
      <c r="N196" s="5">
        <f>(M196/4.29616690666667)*100</f>
        <v>107.55711855986914</v>
      </c>
      <c r="O196" s="5">
        <f>(N196/D196)*100</f>
        <v>107.41097782663802</v>
      </c>
      <c r="P196" s="5">
        <v>107.41097782663802</v>
      </c>
      <c r="Q196" s="5">
        <v>5.6</v>
      </c>
      <c r="R196" s="5">
        <f>(Q196/5.381499725)*100</f>
        <v>104.0602115797748</v>
      </c>
      <c r="S196" s="5">
        <f>(R196/X196)*100</f>
        <v>103.91882218757024</v>
      </c>
      <c r="T196" s="5">
        <v>103.91882218757027</v>
      </c>
      <c r="W196" s="5">
        <v>100.13605753917163</v>
      </c>
      <c r="X196" s="5">
        <f>(Y196/126.294866924271)*100</f>
        <v>100.13605753917163</v>
      </c>
      <c r="Y196" s="5">
        <v>126.46670061230824</v>
      </c>
      <c r="Z196" s="13">
        <f>(B196*240)/Y196</f>
        <v>15.481703804404045</v>
      </c>
      <c r="AA196" s="13">
        <f>(B196*240)/Y196</f>
        <v>15.481703804404045</v>
      </c>
      <c r="AB196" s="13"/>
      <c r="AC196" s="13">
        <f>(AE196/155.016)*100</f>
        <v>96.2481292253703</v>
      </c>
      <c r="AD196" s="13">
        <v>96.2481292253703</v>
      </c>
      <c r="AE196" s="19">
        <v>149.20000000000002</v>
      </c>
      <c r="AF196" s="13">
        <f>(B196*240)/AE196</f>
        <v>13.122788203753348</v>
      </c>
      <c r="AG196" s="13">
        <v>13.122788203753348</v>
      </c>
      <c r="AH196" s="13"/>
      <c r="AI196" s="13">
        <v>11</v>
      </c>
      <c r="AJ196" s="13">
        <f>(B196*240)/AI196</f>
        <v>177.99272727272725</v>
      </c>
      <c r="AK196" s="13">
        <v>177.99272727272725</v>
      </c>
      <c r="AL196" s="13">
        <f>(Q196*240)/AI196</f>
        <v>122.18181818181819</v>
      </c>
      <c r="AM196" s="13">
        <v>122.1818181818182</v>
      </c>
      <c r="AN196" s="25"/>
      <c r="AO196" s="13">
        <v>11.25</v>
      </c>
      <c r="AP196" s="13">
        <v>7.5</v>
      </c>
      <c r="AQ196" s="13">
        <f>AO196/1.5</f>
        <v>7.5</v>
      </c>
      <c r="AR196" s="13">
        <f>(B196*240)/AQ196</f>
        <v>261.056</v>
      </c>
      <c r="AS196" s="13">
        <v>261.056</v>
      </c>
      <c r="AT196" s="5">
        <f>(Q196*240)/AQ196</f>
        <v>179.2</v>
      </c>
      <c r="AU196" s="5">
        <v>179.2</v>
      </c>
    </row>
    <row r="197" spans="1:47" ht="12.75">
      <c r="A197" s="1">
        <v>1445</v>
      </c>
      <c r="B197" s="16">
        <v>8.608</v>
      </c>
      <c r="C197" s="5">
        <f>(B197/7.91244)*100</f>
        <v>108.79071436876615</v>
      </c>
      <c r="D197" s="5">
        <v>94.8495776160844</v>
      </c>
      <c r="E197" s="13">
        <f>(C197/D197)*100</f>
        <v>114.69815375363109</v>
      </c>
      <c r="F197" s="13">
        <v>114.69815375363109</v>
      </c>
      <c r="G197" s="3">
        <v>7.133</v>
      </c>
      <c r="H197" s="5">
        <f>(G197/7.63160102)*100</f>
        <v>93.46662622045721</v>
      </c>
      <c r="I197" s="5">
        <f>(H197/D197)*100</f>
        <v>98.54195302669153</v>
      </c>
      <c r="J197" s="5">
        <v>98.54195302669153</v>
      </c>
      <c r="K197" s="3"/>
      <c r="M197" s="5">
        <v>4.620833333333333</v>
      </c>
      <c r="N197" s="5">
        <f>(M197/4.29616690666667)*100</f>
        <v>107.55711855986914</v>
      </c>
      <c r="O197" s="5">
        <f>(N197/D197)*100</f>
        <v>113.39757251763429</v>
      </c>
      <c r="P197" s="5">
        <v>113.39757251763429</v>
      </c>
      <c r="Q197" s="5">
        <v>5.7</v>
      </c>
      <c r="R197" s="5">
        <f>(Q197/5.381499725)*100</f>
        <v>105.91842964369937</v>
      </c>
      <c r="S197" s="5">
        <f>(R197/X197)*100</f>
        <v>111.66990123289482</v>
      </c>
      <c r="T197" s="5">
        <v>111.66990123289482</v>
      </c>
      <c r="W197" s="5">
        <v>94.8495776160844</v>
      </c>
      <c r="X197" s="5">
        <f>(Y197/126.294866924271)*100</f>
        <v>94.8495776160844</v>
      </c>
      <c r="Y197" s="5">
        <v>119.79014782846693</v>
      </c>
      <c r="Z197" s="13">
        <f>(B197*240)/Y197</f>
        <v>17.24615953357272</v>
      </c>
      <c r="AA197" s="13">
        <f>(B197*240)/Y197</f>
        <v>17.24615953357272</v>
      </c>
      <c r="AB197" s="13"/>
      <c r="AC197" s="13">
        <f>(AE197/155.016)*100</f>
        <v>109.83812423663795</v>
      </c>
      <c r="AD197" s="13">
        <v>109.83812423663795</v>
      </c>
      <c r="AE197" s="19">
        <v>170.26666666666668</v>
      </c>
      <c r="AF197" s="13">
        <f>(B197*240)/AE197</f>
        <v>12.133437744714174</v>
      </c>
      <c r="AG197" s="13">
        <v>12.133437744714174</v>
      </c>
      <c r="AH197" s="13"/>
      <c r="AI197" s="13">
        <v>11</v>
      </c>
      <c r="AJ197" s="13">
        <f>(B197*240)/AI197</f>
        <v>187.8109090909091</v>
      </c>
      <c r="AK197" s="13">
        <v>187.8109090909091</v>
      </c>
      <c r="AL197" s="13">
        <f>(Q197*240)/AI197</f>
        <v>124.36363636363636</v>
      </c>
      <c r="AM197" s="13">
        <v>124.36363636363636</v>
      </c>
      <c r="AN197" s="25"/>
      <c r="AO197" s="13">
        <v>11.25</v>
      </c>
      <c r="AP197" s="13">
        <v>7.5</v>
      </c>
      <c r="AQ197" s="13">
        <f>AO197/1.5</f>
        <v>7.5</v>
      </c>
      <c r="AR197" s="13">
        <f>(B197*240)/AQ197</f>
        <v>275.456</v>
      </c>
      <c r="AS197" s="13">
        <v>275.456</v>
      </c>
      <c r="AT197" s="5">
        <f>(Q197*240)/AQ197</f>
        <v>182.4</v>
      </c>
      <c r="AU197" s="5">
        <v>182.4</v>
      </c>
    </row>
    <row r="198" spans="1:47" ht="12.75">
      <c r="A198" s="1"/>
      <c r="B198" s="16"/>
      <c r="C198" s="5"/>
      <c r="D198" s="13"/>
      <c r="E198" s="13"/>
      <c r="F198" s="13"/>
      <c r="G198" s="3"/>
      <c r="H198" s="5"/>
      <c r="I198" s="5"/>
      <c r="J198" s="5"/>
      <c r="K198" s="3"/>
      <c r="M198" s="5"/>
      <c r="O198" s="5"/>
      <c r="P198" s="5"/>
      <c r="Q198" s="5"/>
      <c r="R198" s="5"/>
      <c r="S198" s="5"/>
      <c r="T198" s="5"/>
      <c r="W198" s="13"/>
      <c r="X198" s="13"/>
      <c r="Y198" s="14"/>
      <c r="Z198" s="13"/>
      <c r="AA198" s="13"/>
      <c r="AB198" s="13"/>
      <c r="AC198" s="13"/>
      <c r="AD198" s="13"/>
      <c r="AE198" s="19"/>
      <c r="AF198" s="13"/>
      <c r="AG198" s="13"/>
      <c r="AH198" s="13"/>
      <c r="AI198" s="13"/>
      <c r="AJ198" s="13"/>
      <c r="AK198" s="13"/>
      <c r="AL198" s="13"/>
      <c r="AM198" s="13"/>
      <c r="AN198" s="25"/>
      <c r="AO198" s="13"/>
      <c r="AP198" s="13"/>
      <c r="AQ198" s="13"/>
      <c r="AR198" s="13"/>
      <c r="AS198" s="13"/>
      <c r="AT198" s="5"/>
      <c r="AU198" s="5"/>
    </row>
    <row r="199" spans="1:47" ht="12.75">
      <c r="A199" s="1" t="s">
        <v>47</v>
      </c>
      <c r="B199" s="16">
        <f>AVERAGE(B193:B198)</f>
        <v>8.008406828</v>
      </c>
      <c r="C199" s="16">
        <f>AVERAGE(C193:C198)</f>
        <v>101.21286010383649</v>
      </c>
      <c r="D199" s="16">
        <f>AVERAGE(D193:D198)</f>
        <v>113.50429131048034</v>
      </c>
      <c r="E199" s="16">
        <f>AVERAGE(E193:E198)</f>
        <v>91.38644926096899</v>
      </c>
      <c r="F199" s="5">
        <f>1/((1/F193+1/F194+1/F195+1/F196+1/F197)/5)</f>
        <v>88.65321405944272</v>
      </c>
      <c r="G199" s="16">
        <f>AVERAGE(G193:G198)</f>
        <v>6.992400000000001</v>
      </c>
      <c r="H199" s="16">
        <f>AVERAGE(H193:H198)</f>
        <v>91.62428672142508</v>
      </c>
      <c r="I199" s="16">
        <f>AVERAGE(I193:I198)</f>
        <v>82.47258151495551</v>
      </c>
      <c r="J199" s="5">
        <f>1/((1/J193+1/J194+1/J195+1/J196+1/J197)/5)</f>
        <v>80.67545285129529</v>
      </c>
      <c r="K199" s="3"/>
      <c r="M199" s="16">
        <f>AVERAGE(M193:M198)</f>
        <v>4.620833333333333</v>
      </c>
      <c r="N199" s="16">
        <f>AVERAGE(N193:N198)</f>
        <v>107.55711855986915</v>
      </c>
      <c r="O199" s="5">
        <f>(N199/D199)*100</f>
        <v>94.7603983233169</v>
      </c>
      <c r="P199" s="5">
        <v>94.76039832331689</v>
      </c>
      <c r="Q199" s="16">
        <f>AVERAGE(Q193:Q198)</f>
        <v>5.660833333333333</v>
      </c>
      <c r="R199" s="16">
        <f>AVERAGE(R193:R198)</f>
        <v>105.19062756866224</v>
      </c>
      <c r="S199" s="16">
        <f>AVERAGE(S193:S198)</f>
        <v>94.70759125789786</v>
      </c>
      <c r="T199" s="5">
        <f>1/((1/T193+1/T194+1/T195+1/T196+1/T197)/5)</f>
        <v>92.56990765112715</v>
      </c>
      <c r="W199" s="16">
        <f>AVERAGE(W193:W198)</f>
        <v>113.50429131048034</v>
      </c>
      <c r="X199" s="16">
        <f>AVERAGE(X193:X198)</f>
        <v>113.50429131048034</v>
      </c>
      <c r="Y199" s="16">
        <f>AVERAGE(Y193:Y198)</f>
        <v>143.350093663908</v>
      </c>
      <c r="Z199" s="16">
        <f>AVERAGE(Z193:Z198)</f>
        <v>13.740982148211126</v>
      </c>
      <c r="AA199" s="5">
        <f>1/((1/AA193+1/AA194+1/AA195+1/AA196+1/AA197)/5)</f>
        <v>13.33000944476596</v>
      </c>
      <c r="AB199" s="13"/>
      <c r="AC199" s="16">
        <f>AVERAGE(AC193:AC198)</f>
        <v>105.4772840653008</v>
      </c>
      <c r="AD199" s="13">
        <v>105.4772840653008</v>
      </c>
      <c r="AE199" s="16">
        <f>AVERAGE(AE193:AE198)</f>
        <v>163.50666666666666</v>
      </c>
      <c r="AF199" s="16">
        <f>AVERAGE(AF193:AF198)</f>
        <v>11.84883114101459</v>
      </c>
      <c r="AG199" s="5">
        <f>1/((1/AG193+1/AG194+1/AG195+1/AG196+1/AG197)/5)</f>
        <v>11.70598974553291</v>
      </c>
      <c r="AH199" s="13"/>
      <c r="AI199" s="29">
        <f>AVERAGE(AI193:AI198)</f>
        <v>11</v>
      </c>
      <c r="AJ199" s="29">
        <f>AVERAGE(AJ193:AJ198)</f>
        <v>174.72887624727272</v>
      </c>
      <c r="AK199" s="5">
        <f>1/((1/AK193+1/AK194+1/AK195+1/AK196+1/AK197)/5)</f>
        <v>174.25784742331797</v>
      </c>
      <c r="AL199" s="29">
        <f>AVERAGE(AL193:AL198)</f>
        <v>123.5090909090909</v>
      </c>
      <c r="AM199" s="29">
        <v>123.50909090909093</v>
      </c>
      <c r="AN199" s="25"/>
      <c r="AO199" s="29">
        <f>AVERAGE(AO193:AO198)</f>
        <v>10.8</v>
      </c>
      <c r="AP199" s="29">
        <f>AVERAGE(AP193:AP198)</f>
        <v>7.2</v>
      </c>
      <c r="AQ199" s="29">
        <f>AVERAGE(AQ193:AQ198)</f>
        <v>7.2</v>
      </c>
      <c r="AR199" s="29">
        <f>AVERAGE(AR193:AR198)</f>
        <v>267.08165627780215</v>
      </c>
      <c r="AS199" s="5">
        <f>1/((1/AS193+1/AS194+1/AS195+1/AS196+1/AS197)/5)</f>
        <v>266.9467140374074</v>
      </c>
      <c r="AT199" s="29">
        <f>AVERAGE(AT193:AT198)</f>
        <v>189.31384615384616</v>
      </c>
      <c r="AU199" s="5">
        <f>1/((1/AU193+1/AU194+1/AU195+1/AU196+1/AU197)/5)</f>
        <v>188.64645939675177</v>
      </c>
    </row>
    <row r="200" spans="1:47" ht="12.75">
      <c r="A200" s="1"/>
      <c r="B200" s="16"/>
      <c r="C200" s="5"/>
      <c r="D200" s="13"/>
      <c r="E200" s="13"/>
      <c r="F200" s="13"/>
      <c r="G200" s="3"/>
      <c r="H200" s="5"/>
      <c r="I200" s="5"/>
      <c r="J200" s="5"/>
      <c r="K200" s="3"/>
      <c r="M200" s="5"/>
      <c r="O200" s="5"/>
      <c r="P200" s="5"/>
      <c r="Q200" s="5"/>
      <c r="R200" s="5"/>
      <c r="S200" s="5"/>
      <c r="T200" s="5"/>
      <c r="W200" s="13"/>
      <c r="X200" s="13"/>
      <c r="Y200" s="14"/>
      <c r="Z200" s="13"/>
      <c r="AA200" s="13"/>
      <c r="AB200" s="13"/>
      <c r="AC200" s="13"/>
      <c r="AD200" s="13"/>
      <c r="AE200" s="19"/>
      <c r="AF200" s="13"/>
      <c r="AG200" s="13"/>
      <c r="AH200" s="13"/>
      <c r="AI200" s="13"/>
      <c r="AJ200" s="13"/>
      <c r="AK200" s="13"/>
      <c r="AL200" s="13"/>
      <c r="AM200" s="13"/>
      <c r="AN200" s="25"/>
      <c r="AO200" s="13"/>
      <c r="AP200" s="13"/>
      <c r="AQ200" s="13"/>
      <c r="AR200" s="13"/>
      <c r="AS200" s="13"/>
      <c r="AT200" s="5"/>
      <c r="AU200" s="5"/>
    </row>
    <row r="201" spans="1:47" ht="12.75">
      <c r="A201" s="1">
        <v>1446</v>
      </c>
      <c r="B201" s="16">
        <f>(B197+B202)/2</f>
        <v>8.004000000000001</v>
      </c>
      <c r="C201" s="5">
        <f>(B201/7.91244)*100</f>
        <v>101.1571651728165</v>
      </c>
      <c r="D201" s="5">
        <v>114.63235469015878</v>
      </c>
      <c r="E201" s="13">
        <f>(C201/D201)*100</f>
        <v>88.24486371778323</v>
      </c>
      <c r="F201" s="13">
        <v>88.24486371778323</v>
      </c>
      <c r="G201" s="3">
        <v>7</v>
      </c>
      <c r="H201" s="5">
        <f>(G201/7.63160102)*100</f>
        <v>91.72387264029167</v>
      </c>
      <c r="I201" s="5">
        <f>(H201/D201)*100</f>
        <v>80.01569267962198</v>
      </c>
      <c r="J201" s="5">
        <v>80.01569267962198</v>
      </c>
      <c r="K201" s="3"/>
      <c r="M201" s="5">
        <v>4.620833333333333</v>
      </c>
      <c r="N201" s="5">
        <f>(M201/4.29616690666667)*100</f>
        <v>107.55711855986914</v>
      </c>
      <c r="O201" s="5">
        <f>(N201/D201)*100</f>
        <v>93.82788903759905</v>
      </c>
      <c r="P201" s="5">
        <v>93.82788903759905</v>
      </c>
      <c r="Q201" s="5">
        <v>5.7</v>
      </c>
      <c r="R201" s="5">
        <f>(Q201/5.381499725)*100</f>
        <v>105.91842964369937</v>
      </c>
      <c r="S201" s="5">
        <f>(R201/X201)*100</f>
        <v>92.39837210880611</v>
      </c>
      <c r="T201" s="5">
        <v>92.39837210880611</v>
      </c>
      <c r="W201" s="5">
        <v>114.63235469015878</v>
      </c>
      <c r="X201" s="5">
        <f>(Y201/126.294866924271)*100</f>
        <v>114.63235469015878</v>
      </c>
      <c r="Y201" s="5">
        <v>144.77477980809437</v>
      </c>
      <c r="Z201" s="13">
        <f>(B201*240)/Y201</f>
        <v>13.268609370681283</v>
      </c>
      <c r="AA201" s="13">
        <f>(B201*240)/Y201</f>
        <v>13.268609370681283</v>
      </c>
      <c r="AB201" s="13"/>
      <c r="AC201" s="13">
        <f>(AE201/155.016)*100</f>
        <v>119.12748791522596</v>
      </c>
      <c r="AD201" s="13">
        <v>119.12748791522596</v>
      </c>
      <c r="AE201" s="19">
        <v>184.66666666666666</v>
      </c>
      <c r="AF201" s="13">
        <f>(B201*240)/AE201</f>
        <v>10.40231046931408</v>
      </c>
      <c r="AG201" s="13">
        <v>10.40231046931408</v>
      </c>
      <c r="AH201" s="13"/>
      <c r="AI201" s="13">
        <v>11</v>
      </c>
      <c r="AJ201" s="13">
        <f>(B201*240)/AI201</f>
        <v>174.6327272727273</v>
      </c>
      <c r="AK201" s="13">
        <v>174.6327272727273</v>
      </c>
      <c r="AL201" s="13">
        <f>(Q201*240)/AI201</f>
        <v>124.36363636363636</v>
      </c>
      <c r="AM201" s="13">
        <v>124.36363636363636</v>
      </c>
      <c r="AN201" s="25"/>
      <c r="AO201" s="13">
        <v>11.25</v>
      </c>
      <c r="AP201" s="13">
        <v>7.5</v>
      </c>
      <c r="AQ201" s="13">
        <f>AO201/1.5</f>
        <v>7.5</v>
      </c>
      <c r="AR201" s="13">
        <f>(B201*240)/AQ201</f>
        <v>256.12800000000004</v>
      </c>
      <c r="AS201" s="13">
        <v>256.12800000000004</v>
      </c>
      <c r="AT201" s="5">
        <f>(Q201*240)/AQ201</f>
        <v>182.4</v>
      </c>
      <c r="AU201" s="5">
        <v>182.4</v>
      </c>
    </row>
    <row r="202" spans="1:47" ht="12.75">
      <c r="A202" s="1">
        <v>1447</v>
      </c>
      <c r="B202" s="16">
        <v>7.4</v>
      </c>
      <c r="C202" s="5">
        <f>(B202/7.91244)*100</f>
        <v>93.52361597686681</v>
      </c>
      <c r="D202" s="5">
        <v>126.8786204157298</v>
      </c>
      <c r="E202" s="13">
        <f>(C202/D202)*100</f>
        <v>73.71109149077112</v>
      </c>
      <c r="F202" s="13">
        <v>73.71109149077112</v>
      </c>
      <c r="G202" s="3">
        <v>7.058</v>
      </c>
      <c r="H202" s="5">
        <f>(G202/7.63160102)*100</f>
        <v>92.48387044216837</v>
      </c>
      <c r="I202" s="5">
        <f>(H202/D202)*100</f>
        <v>72.89161100517661</v>
      </c>
      <c r="J202" s="5">
        <v>72.89161100517661</v>
      </c>
      <c r="K202" s="3"/>
      <c r="M202" s="5">
        <v>4.620833333333333</v>
      </c>
      <c r="N202" s="5">
        <f>(M202/4.29616690666667)*100</f>
        <v>107.55711855986914</v>
      </c>
      <c r="O202" s="5">
        <f>(N202/D202)*100</f>
        <v>84.77166460941021</v>
      </c>
      <c r="P202" s="5">
        <v>84.77166460941021</v>
      </c>
      <c r="Q202" s="5">
        <v>5.7</v>
      </c>
      <c r="R202" s="5">
        <f>(Q202/5.381499725)*100</f>
        <v>105.91842964369937</v>
      </c>
      <c r="S202" s="5">
        <f>(R202/X202)*100</f>
        <v>83.48012399303177</v>
      </c>
      <c r="T202" s="5">
        <v>83.48012399303177</v>
      </c>
      <c r="W202" s="5">
        <v>126.8786204157298</v>
      </c>
      <c r="X202" s="5">
        <f>(Y202/126.294866924271)*100</f>
        <v>126.8786204157298</v>
      </c>
      <c r="Y202" s="5">
        <v>160.24118480939688</v>
      </c>
      <c r="Z202" s="13">
        <f>(B202*240)/Y202</f>
        <v>11.083292988082372</v>
      </c>
      <c r="AA202" s="13">
        <f>(B202*240)/Y202</f>
        <v>11.083292988082372</v>
      </c>
      <c r="AB202" s="13"/>
      <c r="AC202" s="13">
        <f>(AE202/155.016)*100</f>
        <v>98.57047014501728</v>
      </c>
      <c r="AD202" s="13">
        <v>98.57047014501728</v>
      </c>
      <c r="AE202" s="19">
        <v>152.79999999999998</v>
      </c>
      <c r="AF202" s="13">
        <f>(B202*240)/AE202</f>
        <v>11.623036649214662</v>
      </c>
      <c r="AG202" s="13">
        <v>11.623036649214662</v>
      </c>
      <c r="AH202" s="13"/>
      <c r="AI202" s="13">
        <v>11</v>
      </c>
      <c r="AJ202" s="13">
        <f>(B202*240)/AI202</f>
        <v>161.45454545454547</v>
      </c>
      <c r="AK202" s="13">
        <v>161.45454545454547</v>
      </c>
      <c r="AL202" s="13">
        <f>(Q202*240)/AI202</f>
        <v>124.36363636363636</v>
      </c>
      <c r="AM202" s="13">
        <v>124.36363636363636</v>
      </c>
      <c r="AN202" s="25"/>
      <c r="AO202" s="13">
        <v>11.25</v>
      </c>
      <c r="AP202" s="13">
        <v>7.5</v>
      </c>
      <c r="AQ202" s="13">
        <f>AO202/1.5</f>
        <v>7.5</v>
      </c>
      <c r="AR202" s="13">
        <f>(B202*240)/AQ202</f>
        <v>236.8</v>
      </c>
      <c r="AS202" s="13">
        <v>236.8</v>
      </c>
      <c r="AT202" s="5">
        <f>(Q202*240)/AQ202</f>
        <v>182.4</v>
      </c>
      <c r="AU202" s="5">
        <v>182.4</v>
      </c>
    </row>
    <row r="203" spans="1:47" ht="12.75">
      <c r="A203" s="1">
        <v>1448</v>
      </c>
      <c r="B203" s="16">
        <v>7.879</v>
      </c>
      <c r="C203" s="5">
        <f>(B203/7.91244)*100</f>
        <v>99.57737436239643</v>
      </c>
      <c r="D203" s="5">
        <v>112.47949738112102</v>
      </c>
      <c r="E203" s="13">
        <f>(C203/D203)*100</f>
        <v>88.52935573226509</v>
      </c>
      <c r="F203" s="13">
        <v>88.52935573226509</v>
      </c>
      <c r="G203" s="3">
        <v>6.558</v>
      </c>
      <c r="H203" s="5">
        <f>(G203/7.63160102)*100</f>
        <v>85.93216525357612</v>
      </c>
      <c r="I203" s="5">
        <f>(H203/D203)*100</f>
        <v>76.39807009663905</v>
      </c>
      <c r="J203" s="5">
        <v>76.39807009663905</v>
      </c>
      <c r="K203" s="3"/>
      <c r="M203" s="5">
        <v>4.620833333333333</v>
      </c>
      <c r="N203" s="5">
        <f>(M203/4.29616690666667)*100</f>
        <v>107.55711855986914</v>
      </c>
      <c r="O203" s="5">
        <f>(N203/D203)*100</f>
        <v>95.62375460785259</v>
      </c>
      <c r="P203" s="5">
        <v>95.62375460785259</v>
      </c>
      <c r="Q203" s="5">
        <v>5.7</v>
      </c>
      <c r="R203" s="5">
        <f>(Q203/5.381499725)*100</f>
        <v>105.91842964369937</v>
      </c>
      <c r="S203" s="5">
        <f>(R203/X203)*100</f>
        <v>94.16687672848467</v>
      </c>
      <c r="T203" s="5">
        <v>94.16687672848467</v>
      </c>
      <c r="W203" s="5">
        <v>112.47949738112102</v>
      </c>
      <c r="X203" s="5">
        <f>(Y203/126.294866924271)*100</f>
        <v>112.47949738112102</v>
      </c>
      <c r="Y203" s="5">
        <v>142.05583153457567</v>
      </c>
      <c r="Z203" s="13">
        <f>(B203*240)/Y203</f>
        <v>13.311385949965382</v>
      </c>
      <c r="AA203" s="13">
        <f>(B203*240)/Y203</f>
        <v>13.311385949965382</v>
      </c>
      <c r="AB203" s="13"/>
      <c r="AC203" s="13">
        <f>(AE203/155.016)*100</f>
        <v>92.5925925925926</v>
      </c>
      <c r="AD203" s="13">
        <v>92.5925925925926</v>
      </c>
      <c r="AE203" s="19">
        <v>143.53333333333333</v>
      </c>
      <c r="AF203" s="13">
        <f>(B203*240)/AE203</f>
        <v>13.174361356247095</v>
      </c>
      <c r="AG203" s="13">
        <v>13.174361356247095</v>
      </c>
      <c r="AH203" s="13"/>
      <c r="AI203" s="13">
        <v>11</v>
      </c>
      <c r="AJ203" s="13">
        <f>(B203*240)/AI203</f>
        <v>171.90545454545452</v>
      </c>
      <c r="AK203" s="13">
        <v>171.90545454545452</v>
      </c>
      <c r="AL203" s="13">
        <f>(Q203*240)/AI203</f>
        <v>124.36363636363636</v>
      </c>
      <c r="AM203" s="13">
        <v>124.36363636363636</v>
      </c>
      <c r="AN203" s="25"/>
      <c r="AO203" s="13">
        <v>11.25</v>
      </c>
      <c r="AP203" s="13">
        <v>7.5</v>
      </c>
      <c r="AQ203" s="13">
        <f>AO203/1.5</f>
        <v>7.5</v>
      </c>
      <c r="AR203" s="13">
        <f>(B203*240)/AQ203</f>
        <v>252.128</v>
      </c>
      <c r="AS203" s="13">
        <v>252.128</v>
      </c>
      <c r="AT203" s="5">
        <f>(Q203*240)/AQ203</f>
        <v>182.4</v>
      </c>
      <c r="AU203" s="5">
        <v>182.4</v>
      </c>
    </row>
    <row r="204" spans="1:47" ht="12.75">
      <c r="A204" s="1">
        <v>1449</v>
      </c>
      <c r="B204" s="16">
        <v>7.813</v>
      </c>
      <c r="C204" s="5">
        <f>(B204/7.91244)*100</f>
        <v>98.74324481449463</v>
      </c>
      <c r="D204" s="5">
        <v>93.48952415821563</v>
      </c>
      <c r="E204" s="13">
        <f>(C204/D204)*100</f>
        <v>105.61958219766734</v>
      </c>
      <c r="F204" s="13">
        <v>105.61958219766734</v>
      </c>
      <c r="G204" s="3">
        <v>6.308</v>
      </c>
      <c r="H204" s="5">
        <f>(G204/7.63160102)*100</f>
        <v>82.65631265927999</v>
      </c>
      <c r="I204" s="5">
        <f>(H204/D204)*100</f>
        <v>88.41237925160233</v>
      </c>
      <c r="J204" s="5">
        <v>88.41237925160233</v>
      </c>
      <c r="K204" s="3"/>
      <c r="M204" s="5">
        <v>4.620833333333333</v>
      </c>
      <c r="N204" s="5">
        <f>(M204/4.29616690666667)*100</f>
        <v>107.55711855986914</v>
      </c>
      <c r="O204" s="5">
        <f>(N204/D204)*100</f>
        <v>115.04724141909892</v>
      </c>
      <c r="P204" s="5">
        <v>115.04724141909892</v>
      </c>
      <c r="Q204" s="5">
        <v>5.7</v>
      </c>
      <c r="R204" s="5">
        <f>(Q204/5.381499725)*100</f>
        <v>105.91842964369937</v>
      </c>
      <c r="S204" s="5">
        <f>(R204/X204)*100</f>
        <v>113.29443656644338</v>
      </c>
      <c r="T204" s="5">
        <v>113.29443656644338</v>
      </c>
      <c r="W204" s="5">
        <v>93.48952415821563</v>
      </c>
      <c r="X204" s="5">
        <f>(Y204/126.294866924271)*100</f>
        <v>93.48952415821563</v>
      </c>
      <c r="Y204" s="5">
        <v>118.07247012375262</v>
      </c>
      <c r="Z204" s="13">
        <f>(B204*240)/Y204</f>
        <v>15.881094026699643</v>
      </c>
      <c r="AA204" s="13">
        <f>(B204*240)/Y204</f>
        <v>15.881094026699643</v>
      </c>
      <c r="AB204" s="13"/>
      <c r="AC204" s="13">
        <f>(AE204/155.016)*100</f>
        <v>96.85021761194545</v>
      </c>
      <c r="AD204" s="13">
        <v>96.85021761194545</v>
      </c>
      <c r="AE204" s="19">
        <v>150.13333333333335</v>
      </c>
      <c r="AF204" s="13">
        <f>(B204*240)/AE204</f>
        <v>12.48969804618117</v>
      </c>
      <c r="AG204" s="13">
        <v>12.48969804618117</v>
      </c>
      <c r="AH204" s="13"/>
      <c r="AI204" s="13">
        <v>11</v>
      </c>
      <c r="AJ204" s="13">
        <f>(B204*240)/AI204</f>
        <v>170.46545454545455</v>
      </c>
      <c r="AK204" s="13">
        <v>170.46545454545455</v>
      </c>
      <c r="AL204" s="13">
        <f>(Q204*240)/AI204</f>
        <v>124.36363636363636</v>
      </c>
      <c r="AM204" s="13">
        <v>124.36363636363636</v>
      </c>
      <c r="AN204" s="25"/>
      <c r="AO204" s="13">
        <v>11.25</v>
      </c>
      <c r="AP204" s="13">
        <v>7.5</v>
      </c>
      <c r="AQ204" s="13">
        <f>AO204/1.5</f>
        <v>7.5</v>
      </c>
      <c r="AR204" s="13">
        <f>(B204*240)/AQ204</f>
        <v>250.016</v>
      </c>
      <c r="AS204" s="13">
        <v>250.016</v>
      </c>
      <c r="AT204" s="5">
        <f>(Q204*240)/AQ204</f>
        <v>182.4</v>
      </c>
      <c r="AU204" s="5">
        <v>182.4</v>
      </c>
    </row>
    <row r="205" spans="1:47" ht="12.75">
      <c r="A205" s="1">
        <v>1450</v>
      </c>
      <c r="B205" s="16">
        <v>7.5</v>
      </c>
      <c r="C205" s="5">
        <f>(B205/7.91244)*100</f>
        <v>94.78744862520284</v>
      </c>
      <c r="D205" s="5">
        <v>102.44113114111981</v>
      </c>
      <c r="E205" s="13">
        <f>(C205/D205)*100</f>
        <v>92.52870167416106</v>
      </c>
      <c r="F205" s="13">
        <v>92.52870167416106</v>
      </c>
      <c r="G205" s="3">
        <v>6.888</v>
      </c>
      <c r="H205" s="5">
        <f>(G205/7.63160102)*100</f>
        <v>90.25629067804701</v>
      </c>
      <c r="I205" s="5">
        <f>(H205/D205)*100</f>
        <v>88.10551940676315</v>
      </c>
      <c r="J205" s="5">
        <v>88.10551940676315</v>
      </c>
      <c r="K205" s="3"/>
      <c r="M205" s="5">
        <v>4.620833333333333</v>
      </c>
      <c r="N205" s="5">
        <f>(M205/4.29616690666667)*100</f>
        <v>107.55711855986914</v>
      </c>
      <c r="O205" s="5">
        <f>(N205/D205)*100</f>
        <v>104.9940754868293</v>
      </c>
      <c r="P205" s="5">
        <v>104.9940754868293</v>
      </c>
      <c r="Q205" s="5">
        <v>5.7</v>
      </c>
      <c r="R205" s="5">
        <f>(Q205/5.381499725)*100</f>
        <v>105.91842964369937</v>
      </c>
      <c r="S205" s="5">
        <f>(R205/X205)*100</f>
        <v>103.3944358714561</v>
      </c>
      <c r="T205" s="5">
        <v>103.3944358714561</v>
      </c>
      <c r="W205" s="5">
        <v>102.44113114111981</v>
      </c>
      <c r="X205" s="5">
        <f>(Y205/126.294866924271)*100</f>
        <v>102.44113114111981</v>
      </c>
      <c r="Y205" s="5">
        <v>129.3778902503952</v>
      </c>
      <c r="Z205" s="13">
        <f>(B205*240)/Y205</f>
        <v>13.912732666426376</v>
      </c>
      <c r="AA205" s="13">
        <f>(B205*240)/Y205</f>
        <v>13.912732666426376</v>
      </c>
      <c r="AB205" s="13"/>
      <c r="AC205" s="13">
        <f>(AE205/155.016)*100</f>
        <v>90.74332111954034</v>
      </c>
      <c r="AD205" s="13">
        <v>90.74332111954034</v>
      </c>
      <c r="AE205" s="19">
        <v>140.66666666666666</v>
      </c>
      <c r="AF205" s="13">
        <f>(B205*240)/AE205</f>
        <v>12.796208530805687</v>
      </c>
      <c r="AG205" s="13">
        <v>12.796208530805687</v>
      </c>
      <c r="AH205" s="13"/>
      <c r="AI205" s="13">
        <v>11</v>
      </c>
      <c r="AJ205" s="13">
        <f>(B205*240)/AI205</f>
        <v>163.63636363636363</v>
      </c>
      <c r="AK205" s="13">
        <v>163.63636363636363</v>
      </c>
      <c r="AL205" s="13">
        <f>(Q205*240)/AI205</f>
        <v>124.36363636363636</v>
      </c>
      <c r="AM205" s="13">
        <v>124.36363636363636</v>
      </c>
      <c r="AN205" s="25"/>
      <c r="AO205" s="13">
        <v>11.25</v>
      </c>
      <c r="AP205" s="13">
        <v>7.5</v>
      </c>
      <c r="AQ205" s="13">
        <f>AO205/1.5</f>
        <v>7.5</v>
      </c>
      <c r="AR205" s="13">
        <f>(B205*240)/AQ205</f>
        <v>240</v>
      </c>
      <c r="AS205" s="13">
        <v>240</v>
      </c>
      <c r="AT205" s="5">
        <f>(Q205*240)/AQ205</f>
        <v>182.4</v>
      </c>
      <c r="AU205" s="5">
        <v>182.4</v>
      </c>
    </row>
    <row r="206" spans="1:47" ht="12.75">
      <c r="A206" s="1"/>
      <c r="B206" s="16"/>
      <c r="C206" s="5"/>
      <c r="D206" s="13"/>
      <c r="E206" s="13"/>
      <c r="F206" s="13"/>
      <c r="G206" s="3"/>
      <c r="H206" s="5"/>
      <c r="I206" s="5"/>
      <c r="J206" s="5"/>
      <c r="K206" s="3"/>
      <c r="M206" s="5"/>
      <c r="O206" s="5"/>
      <c r="P206" s="5"/>
      <c r="Q206" s="5"/>
      <c r="R206" s="5"/>
      <c r="S206" s="5"/>
      <c r="T206" s="5"/>
      <c r="W206" s="13"/>
      <c r="X206" s="13"/>
      <c r="Y206" s="14"/>
      <c r="Z206" s="13"/>
      <c r="AA206" s="13"/>
      <c r="AB206" s="13"/>
      <c r="AC206" s="13"/>
      <c r="AD206" s="13"/>
      <c r="AE206" s="19"/>
      <c r="AF206" s="13"/>
      <c r="AG206" s="13"/>
      <c r="AH206" s="13"/>
      <c r="AI206" s="13"/>
      <c r="AJ206" s="13"/>
      <c r="AK206" s="13"/>
      <c r="AL206" s="13"/>
      <c r="AM206" s="13"/>
      <c r="AN206" s="25"/>
      <c r="AO206" s="13"/>
      <c r="AP206" s="13"/>
      <c r="AQ206" s="13"/>
      <c r="AR206" s="13"/>
      <c r="AS206" s="13"/>
      <c r="AT206" s="5"/>
      <c r="AU206" s="5"/>
    </row>
    <row r="207" spans="1:47" ht="12.75">
      <c r="A207" s="1" t="s">
        <v>48</v>
      </c>
      <c r="B207" s="16">
        <f>AVERAGE(B201:B206)</f>
        <v>7.719200000000001</v>
      </c>
      <c r="C207" s="16">
        <f>AVERAGE(C201:C206)</f>
        <v>97.55776979035544</v>
      </c>
      <c r="D207" s="16">
        <f>AVERAGE(D201:D206)</f>
        <v>109.98422555726901</v>
      </c>
      <c r="E207" s="16">
        <f>AVERAGE(E201:E206)</f>
        <v>89.72671896252957</v>
      </c>
      <c r="F207" s="5">
        <f>1/((1/F201+1/F202+1/F203+1/F204+1/F205)/5)</f>
        <v>88.54310562997779</v>
      </c>
      <c r="G207" s="16">
        <f>AVERAGE(G201:G206)</f>
        <v>6.7623999999999995</v>
      </c>
      <c r="H207" s="16">
        <f>AVERAGE(H201:H206)</f>
        <v>88.61050233467263</v>
      </c>
      <c r="I207" s="16">
        <f>AVERAGE(I201:I206)</f>
        <v>81.16465448796063</v>
      </c>
      <c r="J207" s="5">
        <f>1/((1/J201+1/J202+1/J203+1/J204+1/J205)/5)</f>
        <v>80.68870164422701</v>
      </c>
      <c r="K207" s="3"/>
      <c r="M207" s="16">
        <f>AVERAGE(M201:M206)</f>
        <v>4.620833333333333</v>
      </c>
      <c r="N207" s="16">
        <f>AVERAGE(N201:N206)</f>
        <v>107.55711855986915</v>
      </c>
      <c r="O207" s="5">
        <f>(N207/D207)*100</f>
        <v>97.79322263251646</v>
      </c>
      <c r="P207" s="5">
        <v>97.79322263251645</v>
      </c>
      <c r="Q207" s="16">
        <f>AVERAGE(Q201:Q206)</f>
        <v>5.7</v>
      </c>
      <c r="R207" s="16">
        <f>AVERAGE(R201:R206)</f>
        <v>105.91842964369937</v>
      </c>
      <c r="S207" s="16">
        <f>AVERAGE(S201:S206)</f>
        <v>97.3468490536444</v>
      </c>
      <c r="T207" s="5">
        <f>1/((1/T201+1/T202+1/T203+1/T204+1/T205)/5)</f>
        <v>96.30329177391665</v>
      </c>
      <c r="W207" s="16">
        <f>AVERAGE(W201:W206)</f>
        <v>109.98422555726901</v>
      </c>
      <c r="X207" s="16">
        <f>AVERAGE(X201:X206)</f>
        <v>109.98422555726901</v>
      </c>
      <c r="Y207" s="16">
        <f>AVERAGE(Y201:Y206)</f>
        <v>138.90443130524295</v>
      </c>
      <c r="Z207" s="16">
        <f>AVERAGE(Z201:Z206)</f>
        <v>13.491423000371011</v>
      </c>
      <c r="AA207" s="5">
        <f>1/((1/AA201+1/AA202+1/AA203+1/AA204+1/AA205)/5)</f>
        <v>13.313453401984122</v>
      </c>
      <c r="AB207" s="13"/>
      <c r="AC207" s="16">
        <f>AVERAGE(AC201:AC206)</f>
        <v>99.57681787686433</v>
      </c>
      <c r="AD207" s="13">
        <v>99.57681787686433</v>
      </c>
      <c r="AE207" s="16">
        <f>AVERAGE(AE201:AE206)</f>
        <v>154.35999999999999</v>
      </c>
      <c r="AF207" s="16">
        <f>AVERAGE(AF201:AF206)</f>
        <v>12.097123010352538</v>
      </c>
      <c r="AG207" s="5">
        <f>1/((1/AG201+1/AG202+1/AG203+1/AG204+1/AG205)/5)</f>
        <v>12.010925097052233</v>
      </c>
      <c r="AH207" s="13"/>
      <c r="AI207" s="29">
        <f>AVERAGE(AI201:AI206)</f>
        <v>11</v>
      </c>
      <c r="AJ207" s="29">
        <f>AVERAGE(AJ201:AJ206)</f>
        <v>168.4189090909091</v>
      </c>
      <c r="AK207" s="5">
        <f>1/((1/AK201+1/AK202+1/AK203+1/AK204+1/AK205)/5)</f>
        <v>168.26773064371747</v>
      </c>
      <c r="AL207" s="29">
        <f>AVERAGE(AL201:AL206)</f>
        <v>124.36363636363635</v>
      </c>
      <c r="AM207" s="29">
        <v>124.36363636363635</v>
      </c>
      <c r="AN207" s="25"/>
      <c r="AO207" s="29">
        <f>AVERAGE(AO201:AO206)</f>
        <v>11.25</v>
      </c>
      <c r="AP207" s="29">
        <f>AVERAGE(AP201:AP206)</f>
        <v>7.5</v>
      </c>
      <c r="AQ207" s="29">
        <f>AVERAGE(AQ201:AQ206)</f>
        <v>7.5</v>
      </c>
      <c r="AR207" s="29">
        <f>AVERAGE(AR201:AR206)</f>
        <v>247.01440000000002</v>
      </c>
      <c r="AS207" s="5">
        <f>1/((1/AS201+1/AS202+1/AS203+1/AS204+1/AS205)/5)</f>
        <v>246.79267161078562</v>
      </c>
      <c r="AT207" s="29">
        <f>AVERAGE(AT201:AT206)</f>
        <v>182.4</v>
      </c>
      <c r="AU207" s="5">
        <f>1/((1/AU201+1/AU202+1/AU203+1/AU204+1/AU205)/5)</f>
        <v>182.4</v>
      </c>
    </row>
    <row r="208" spans="1:47" ht="12.75">
      <c r="A208" s="1"/>
      <c r="B208" s="16"/>
      <c r="C208" s="5"/>
      <c r="D208" s="13"/>
      <c r="E208" s="13"/>
      <c r="F208" s="13"/>
      <c r="G208" s="3"/>
      <c r="H208" s="5"/>
      <c r="I208" s="5"/>
      <c r="J208" s="5"/>
      <c r="K208" s="3"/>
      <c r="M208" s="5"/>
      <c r="O208" s="5"/>
      <c r="P208" s="5"/>
      <c r="Q208" s="5"/>
      <c r="R208" s="5"/>
      <c r="S208" s="5"/>
      <c r="T208" s="5"/>
      <c r="W208" s="13"/>
      <c r="X208" s="13"/>
      <c r="Y208" s="14"/>
      <c r="Z208" s="13"/>
      <c r="AA208" s="13"/>
      <c r="AB208" s="13"/>
      <c r="AC208" s="13"/>
      <c r="AD208" s="13"/>
      <c r="AE208" s="19"/>
      <c r="AF208" s="13"/>
      <c r="AG208" s="13"/>
      <c r="AH208" s="13"/>
      <c r="AI208" s="13"/>
      <c r="AJ208" s="13"/>
      <c r="AK208" s="13"/>
      <c r="AL208" s="13"/>
      <c r="AM208" s="13"/>
      <c r="AN208" s="25"/>
      <c r="AO208" s="13"/>
      <c r="AP208" s="13"/>
      <c r="AQ208" s="13"/>
      <c r="AR208" s="13"/>
      <c r="AS208" s="13"/>
      <c r="AT208" s="5"/>
      <c r="AU208" s="5"/>
    </row>
    <row r="209" spans="1:47" ht="12.75">
      <c r="A209" s="1">
        <v>1451</v>
      </c>
      <c r="B209" s="16">
        <v>7.8</v>
      </c>
      <c r="C209" s="5">
        <f>(B209/7.91244)*100</f>
        <v>98.57894657021096</v>
      </c>
      <c r="D209" s="5">
        <v>98.55890762211837</v>
      </c>
      <c r="E209" s="13">
        <f>(C209/D209)*100</f>
        <v>100.02033195027833</v>
      </c>
      <c r="F209" s="13">
        <v>100.02033195027833</v>
      </c>
      <c r="G209" s="3">
        <v>6.258</v>
      </c>
      <c r="H209" s="5">
        <f>(G209/7.63160102)*100</f>
        <v>82.00114214042075</v>
      </c>
      <c r="I209" s="5">
        <f>(H209/D209)*100</f>
        <v>83.20013291423518</v>
      </c>
      <c r="J209" s="5">
        <v>83.20013291423518</v>
      </c>
      <c r="K209" s="3"/>
      <c r="M209" s="5">
        <v>4.620833333333333</v>
      </c>
      <c r="N209" s="5">
        <f>(M209/4.29616690666667)*100</f>
        <v>107.55711855986914</v>
      </c>
      <c r="O209" s="5">
        <f>(N209/D209)*100</f>
        <v>109.1297794941585</v>
      </c>
      <c r="P209" s="5">
        <v>109.1297794941585</v>
      </c>
      <c r="Q209" s="5">
        <v>5.7</v>
      </c>
      <c r="R209" s="5">
        <f>(Q209/5.381499725)*100</f>
        <v>105.91842964369937</v>
      </c>
      <c r="S209" s="5">
        <f>(R209/X209)*100</f>
        <v>107.46713026670092</v>
      </c>
      <c r="T209" s="5">
        <v>107.46713026670092</v>
      </c>
      <c r="W209" s="5">
        <v>98.55890762211837</v>
      </c>
      <c r="X209" s="5">
        <f>(Y209/126.294866924271)*100</f>
        <v>98.55890762211837</v>
      </c>
      <c r="Y209" s="5">
        <v>124.4748412233696</v>
      </c>
      <c r="Z209" s="13">
        <f>(B209*240)/Y209</f>
        <v>15.039183674399743</v>
      </c>
      <c r="AA209" s="13">
        <f>(B209*240)/Y209</f>
        <v>15.039183674399743</v>
      </c>
      <c r="AB209" s="13"/>
      <c r="AC209" s="13">
        <f>(AE209/155.016)*100</f>
        <v>92.93664309920699</v>
      </c>
      <c r="AD209" s="13">
        <v>92.93664309920699</v>
      </c>
      <c r="AE209" s="19">
        <v>144.0666666666667</v>
      </c>
      <c r="AF209" s="13">
        <f>(B209*240)/AE209</f>
        <v>12.993984266543265</v>
      </c>
      <c r="AG209" s="13">
        <v>12.993984266543265</v>
      </c>
      <c r="AH209" s="13"/>
      <c r="AI209" s="13">
        <v>11</v>
      </c>
      <c r="AJ209" s="13">
        <f>(B209*240)/AI209</f>
        <v>170.1818181818182</v>
      </c>
      <c r="AK209" s="13">
        <v>170.1818181818182</v>
      </c>
      <c r="AL209" s="13">
        <f>(Q209*240)/AI209</f>
        <v>124.36363636363636</v>
      </c>
      <c r="AM209" s="13">
        <v>124.36363636363636</v>
      </c>
      <c r="AN209" s="25"/>
      <c r="AO209" s="13">
        <v>11.25</v>
      </c>
      <c r="AP209" s="13">
        <v>7.5</v>
      </c>
      <c r="AQ209" s="13">
        <f>AO209/1.5</f>
        <v>7.5</v>
      </c>
      <c r="AR209" s="13">
        <f>(B209*240)/AQ209</f>
        <v>249.6</v>
      </c>
      <c r="AS209" s="13">
        <v>249.6</v>
      </c>
      <c r="AT209" s="5">
        <f>(Q209*240)/AQ209</f>
        <v>182.4</v>
      </c>
      <c r="AU209" s="5">
        <v>182.4</v>
      </c>
    </row>
    <row r="210" spans="1:47" ht="12.75">
      <c r="A210" s="1">
        <v>1452</v>
      </c>
      <c r="B210" s="16">
        <v>6.5</v>
      </c>
      <c r="C210" s="5">
        <f>(B210/7.91244)*100</f>
        <v>82.14912214184247</v>
      </c>
      <c r="D210" s="5">
        <v>96.20316758217152</v>
      </c>
      <c r="E210" s="13">
        <f>(C210/D210)*100</f>
        <v>85.39128617742774</v>
      </c>
      <c r="F210" s="13">
        <v>85.39128617742774</v>
      </c>
      <c r="G210" s="3">
        <v>6.758</v>
      </c>
      <c r="H210" s="5">
        <f>(G210/7.63160102)*100</f>
        <v>88.55284732901302</v>
      </c>
      <c r="I210" s="5">
        <f>(H210/D210)*100</f>
        <v>92.04774598858815</v>
      </c>
      <c r="J210" s="5">
        <v>92.04774598858815</v>
      </c>
      <c r="K210" s="3"/>
      <c r="M210" s="5">
        <v>4.620833333333333</v>
      </c>
      <c r="N210" s="5">
        <f>(M210/4.29616690666667)*100</f>
        <v>107.55711855986914</v>
      </c>
      <c r="O210" s="5">
        <f>(N210/D210)*100</f>
        <v>111.80205523690236</v>
      </c>
      <c r="P210" s="5">
        <v>111.80205523690236</v>
      </c>
      <c r="Q210" s="5">
        <v>5.7</v>
      </c>
      <c r="R210" s="5">
        <f>(Q210/5.381499725)*100</f>
        <v>105.91842964369937</v>
      </c>
      <c r="S210" s="5">
        <f>(R210/X210)*100</f>
        <v>110.09869249183464</v>
      </c>
      <c r="T210" s="5">
        <v>110.09869249183464</v>
      </c>
      <c r="W210" s="5">
        <v>96.20316758217152</v>
      </c>
      <c r="X210" s="5">
        <f>(Y210/126.294866924271)*100</f>
        <v>96.20316758217152</v>
      </c>
      <c r="Y210" s="5">
        <v>121.49966247483695</v>
      </c>
      <c r="Z210" s="13">
        <f>(B210*240)/Y210</f>
        <v>12.83954184089262</v>
      </c>
      <c r="AA210" s="13">
        <f>(B210*240)/Y210</f>
        <v>12.83954184089262</v>
      </c>
      <c r="AB210" s="13"/>
      <c r="AC210" s="13">
        <f>(AE210/155.016)*100</f>
        <v>97.23727443188662</v>
      </c>
      <c r="AD210" s="13">
        <v>97.23727443188662</v>
      </c>
      <c r="AE210" s="19">
        <v>150.73333333333335</v>
      </c>
      <c r="AF210" s="13">
        <f>(B210*240)/AE210</f>
        <v>10.34940291906236</v>
      </c>
      <c r="AG210" s="13">
        <v>10.34940291906236</v>
      </c>
      <c r="AH210" s="13"/>
      <c r="AI210" s="13">
        <v>11</v>
      </c>
      <c r="AJ210" s="13">
        <f>(B210*240)/AI210</f>
        <v>141.8181818181818</v>
      </c>
      <c r="AK210" s="13">
        <v>141.8181818181818</v>
      </c>
      <c r="AL210" s="13">
        <f>(Q210*240)/AI210</f>
        <v>124.36363636363636</v>
      </c>
      <c r="AM210" s="13">
        <v>124.36363636363636</v>
      </c>
      <c r="AN210" s="25"/>
      <c r="AO210" s="13">
        <v>11.25</v>
      </c>
      <c r="AP210" s="13">
        <v>7.5</v>
      </c>
      <c r="AQ210" s="13">
        <f>AO210/1.5</f>
        <v>7.5</v>
      </c>
      <c r="AR210" s="13">
        <f>(B210*240)/AQ210</f>
        <v>208</v>
      </c>
      <c r="AS210" s="13">
        <v>208</v>
      </c>
      <c r="AT210" s="5">
        <f>(Q210*240)/AQ210</f>
        <v>182.4</v>
      </c>
      <c r="AU210" s="5">
        <v>182.4</v>
      </c>
    </row>
    <row r="211" spans="1:47" ht="12.75">
      <c r="A211" s="1">
        <v>1453</v>
      </c>
      <c r="B211" s="16">
        <v>6</v>
      </c>
      <c r="C211" s="5">
        <f>(B211/7.91244)*100</f>
        <v>75.82995890016228</v>
      </c>
      <c r="D211" s="5">
        <v>107.80818343449027</v>
      </c>
      <c r="E211" s="13">
        <f>(C211/D211)*100</f>
        <v>70.33785050857519</v>
      </c>
      <c r="F211" s="13">
        <v>70.33785050857519</v>
      </c>
      <c r="G211" s="3">
        <v>5.863</v>
      </c>
      <c r="H211" s="5">
        <f>(G211/7.63160102)*100</f>
        <v>76.82529504143287</v>
      </c>
      <c r="I211" s="5">
        <f>(H211/D211)*100</f>
        <v>71.26109780721407</v>
      </c>
      <c r="J211" s="5">
        <v>71.26109780721407</v>
      </c>
      <c r="K211" s="3"/>
      <c r="M211" s="5">
        <v>4.620833333333333</v>
      </c>
      <c r="N211" s="5">
        <f>(M211/4.29616690666667)*100</f>
        <v>107.55711855986914</v>
      </c>
      <c r="O211" s="5">
        <f>(N211/D211)*100</f>
        <v>99.76711890821007</v>
      </c>
      <c r="P211" s="5">
        <v>99.76711890821007</v>
      </c>
      <c r="Q211" s="5">
        <v>5.375</v>
      </c>
      <c r="R211" s="5">
        <f>(Q211/5.381499725)*100</f>
        <v>99.87922093594457</v>
      </c>
      <c r="S211" s="5">
        <f>(R211/X211)*100</f>
        <v>92.64530553623163</v>
      </c>
      <c r="T211" s="5">
        <v>92.64530553623163</v>
      </c>
      <c r="W211" s="5">
        <v>107.80818343449027</v>
      </c>
      <c r="X211" s="5">
        <f>(Y211/126.294866924271)*100</f>
        <v>107.80818343449027</v>
      </c>
      <c r="Y211" s="5">
        <v>136.15620180206346</v>
      </c>
      <c r="Z211" s="13">
        <f>(B211*240)/Y211</f>
        <v>10.576088205613978</v>
      </c>
      <c r="AA211" s="13">
        <f>(B211*240)/Y211</f>
        <v>10.576088205613978</v>
      </c>
      <c r="AB211" s="13"/>
      <c r="AC211" s="13">
        <f>(AE211/155.016)*100</f>
        <v>97.02224286525262</v>
      </c>
      <c r="AD211" s="13">
        <v>97.02224286525262</v>
      </c>
      <c r="AE211" s="19">
        <v>150.4</v>
      </c>
      <c r="AF211" s="13">
        <f>(B211*240)/AE211</f>
        <v>9.574468085106382</v>
      </c>
      <c r="AG211" s="13">
        <v>9.574468085106382</v>
      </c>
      <c r="AH211" s="13"/>
      <c r="AI211" s="13">
        <v>11</v>
      </c>
      <c r="AJ211" s="13">
        <f>(B211*240)/AI211</f>
        <v>130.9090909090909</v>
      </c>
      <c r="AK211" s="13">
        <v>130.9090909090909</v>
      </c>
      <c r="AL211" s="13">
        <f>(Q211*240)/AI211</f>
        <v>117.27272727272727</v>
      </c>
      <c r="AM211" s="13">
        <v>117.27272727272727</v>
      </c>
      <c r="AN211" s="25"/>
      <c r="AO211" s="13">
        <v>11.25</v>
      </c>
      <c r="AP211" s="13">
        <v>7.5</v>
      </c>
      <c r="AQ211" s="13">
        <f>AO211/1.5</f>
        <v>7.5</v>
      </c>
      <c r="AR211" s="13">
        <f>(B211*240)/AQ211</f>
        <v>192</v>
      </c>
      <c r="AS211" s="13">
        <v>192</v>
      </c>
      <c r="AT211" s="5">
        <f>(Q211*240)/AQ211</f>
        <v>172</v>
      </c>
      <c r="AU211" s="5">
        <v>172</v>
      </c>
    </row>
    <row r="212" spans="1:47" ht="12.75">
      <c r="A212" s="1">
        <v>1454</v>
      </c>
      <c r="B212" s="16">
        <f>(B211+B213)/2</f>
        <v>6.6135</v>
      </c>
      <c r="C212" s="5">
        <f>(B212/7.91244)*100</f>
        <v>83.58357219770387</v>
      </c>
      <c r="D212" s="5">
        <v>105.43663859347056</v>
      </c>
      <c r="E212" s="13">
        <f>(C212/D212)*100</f>
        <v>79.27374517313189</v>
      </c>
      <c r="F212" s="13">
        <v>79.27374517313189</v>
      </c>
      <c r="G212" s="3">
        <v>5.821</v>
      </c>
      <c r="H212" s="5">
        <f>(G212/7.63160102)*100</f>
        <v>76.27495180559112</v>
      </c>
      <c r="I212" s="5">
        <f>(H212/D212)*100</f>
        <v>72.34197981185892</v>
      </c>
      <c r="J212" s="5">
        <v>72.34197981185892</v>
      </c>
      <c r="K212" s="3"/>
      <c r="M212" s="5">
        <v>4.620833333333333</v>
      </c>
      <c r="N212" s="5">
        <f>(M212/4.29616690666667)*100</f>
        <v>107.55711855986914</v>
      </c>
      <c r="O212" s="5">
        <f>(N212/D212)*100</f>
        <v>102.0111414729129</v>
      </c>
      <c r="P212" s="5">
        <v>102.0111414729129</v>
      </c>
      <c r="Q212" s="5">
        <v>5.7</v>
      </c>
      <c r="R212" s="5">
        <f>(Q212/5.381499725)*100</f>
        <v>105.91842964369937</v>
      </c>
      <c r="S212" s="5">
        <f>(R212/X212)*100</f>
        <v>100.45694841627724</v>
      </c>
      <c r="T212" s="5">
        <v>100.45694841627724</v>
      </c>
      <c r="W212" s="5">
        <v>105.43663859347056</v>
      </c>
      <c r="X212" s="5">
        <f>(Y212/126.294866924271)*100</f>
        <v>105.43663859347056</v>
      </c>
      <c r="Y212" s="5">
        <v>133.1610624010482</v>
      </c>
      <c r="Z212" s="13">
        <f>(B212*240)/Y212</f>
        <v>11.919700634556559</v>
      </c>
      <c r="AA212" s="13">
        <f>(B212*240)/Y212</f>
        <v>11.919700634556559</v>
      </c>
      <c r="AB212" s="13"/>
      <c r="AC212" s="13">
        <f>(AE212/155.016)*100</f>
        <v>95.51702189881475</v>
      </c>
      <c r="AD212" s="13">
        <v>95.51702189881475</v>
      </c>
      <c r="AE212" s="19">
        <v>148.06666666666666</v>
      </c>
      <c r="AF212" s="13">
        <f>(B212*240)/AE212</f>
        <v>10.719765871229177</v>
      </c>
      <c r="AG212" s="13">
        <v>10.719765871229177</v>
      </c>
      <c r="AH212" s="13"/>
      <c r="AI212" s="13">
        <v>11</v>
      </c>
      <c r="AJ212" s="13">
        <f>(B212*240)/AI212</f>
        <v>144.29454545454544</v>
      </c>
      <c r="AK212" s="13">
        <v>144.29454545454544</v>
      </c>
      <c r="AL212" s="13">
        <f>(Q212*240)/AI212</f>
        <v>124.36363636363636</v>
      </c>
      <c r="AM212" s="13">
        <v>124.36363636363636</v>
      </c>
      <c r="AN212" s="25"/>
      <c r="AO212" s="13">
        <v>11.25</v>
      </c>
      <c r="AP212" s="13">
        <v>7.5</v>
      </c>
      <c r="AQ212" s="13">
        <f>AO212/1.5</f>
        <v>7.5</v>
      </c>
      <c r="AR212" s="13">
        <f>(B212*240)/AQ212</f>
        <v>211.632</v>
      </c>
      <c r="AS212" s="13">
        <v>211.632</v>
      </c>
      <c r="AT212" s="5">
        <f>(Q212*240)/AQ212</f>
        <v>182.4</v>
      </c>
      <c r="AU212" s="5">
        <v>182.4</v>
      </c>
    </row>
    <row r="213" spans="1:47" ht="12.75">
      <c r="A213" s="1">
        <v>1455</v>
      </c>
      <c r="B213" s="16">
        <v>7.227</v>
      </c>
      <c r="C213" s="5">
        <f>(B213/7.91244)*100</f>
        <v>91.33718549524546</v>
      </c>
      <c r="D213" s="5">
        <v>96.50468400730205</v>
      </c>
      <c r="E213" s="13">
        <f>(C213/D213)*100</f>
        <v>94.64533917165556</v>
      </c>
      <c r="F213" s="13">
        <v>94.64533917165556</v>
      </c>
      <c r="G213" s="3">
        <v>7.05</v>
      </c>
      <c r="H213" s="5">
        <f>(G213/7.63160102)*100</f>
        <v>92.3790431591509</v>
      </c>
      <c r="I213" s="5">
        <f>(H213/D213)*100</f>
        <v>95.72493201693818</v>
      </c>
      <c r="J213" s="5">
        <v>95.72493201693818</v>
      </c>
      <c r="K213" s="3"/>
      <c r="M213" s="5">
        <v>4.620833333333333</v>
      </c>
      <c r="N213" s="5">
        <f>(M213/4.29616690666667)*100</f>
        <v>107.55711855986914</v>
      </c>
      <c r="O213" s="5">
        <f>(N213/D213)*100</f>
        <v>111.45274415046093</v>
      </c>
      <c r="P213" s="5">
        <v>111.45274415046093</v>
      </c>
      <c r="Q213" s="5">
        <v>5.7</v>
      </c>
      <c r="R213" s="5">
        <f>(Q213/5.381499725)*100</f>
        <v>105.91842964369937</v>
      </c>
      <c r="S213" s="5">
        <f>(R213/X213)*100</f>
        <v>109.75470334236319</v>
      </c>
      <c r="T213" s="5">
        <v>109.75470334236319</v>
      </c>
      <c r="W213" s="5">
        <v>96.50468400730205</v>
      </c>
      <c r="X213" s="5">
        <f>(Y213/126.294866924271)*100</f>
        <v>96.50468400730205</v>
      </c>
      <c r="Y213" s="5">
        <v>121.88046224271037</v>
      </c>
      <c r="Z213" s="13">
        <f>(B213*240)/Y213</f>
        <v>14.230992958871377</v>
      </c>
      <c r="AA213" s="13">
        <f>(B213*240)/Y213</f>
        <v>14.230992958871377</v>
      </c>
      <c r="AB213" s="13"/>
      <c r="AC213" s="13">
        <f>(AE213/155.016)*100</f>
        <v>110.01014948994512</v>
      </c>
      <c r="AD213" s="13">
        <v>110.01014948994512</v>
      </c>
      <c r="AE213" s="19">
        <v>170.53333333333333</v>
      </c>
      <c r="AF213" s="13">
        <f>(B213*240)/AE213</f>
        <v>10.170914777169664</v>
      </c>
      <c r="AG213" s="13">
        <v>10.170914777169664</v>
      </c>
      <c r="AH213" s="13"/>
      <c r="AI213" s="13">
        <v>11</v>
      </c>
      <c r="AJ213" s="13">
        <f>(B213*240)/AI213</f>
        <v>157.68</v>
      </c>
      <c r="AK213" s="13">
        <v>157.68</v>
      </c>
      <c r="AL213" s="13">
        <f>(Q213*240)/AI213</f>
        <v>124.36363636363636</v>
      </c>
      <c r="AM213" s="13">
        <v>124.36363636363636</v>
      </c>
      <c r="AN213" s="25"/>
      <c r="AO213" s="13">
        <v>11.25</v>
      </c>
      <c r="AP213" s="13">
        <v>7.5</v>
      </c>
      <c r="AQ213" s="13">
        <f>AO213/1.5</f>
        <v>7.5</v>
      </c>
      <c r="AR213" s="13">
        <f>(B213*240)/AQ213</f>
        <v>231.264</v>
      </c>
      <c r="AS213" s="13">
        <v>231.264</v>
      </c>
      <c r="AT213" s="5">
        <f>(Q213*240)/AQ213</f>
        <v>182.4</v>
      </c>
      <c r="AU213" s="5">
        <v>182.4</v>
      </c>
    </row>
    <row r="214" spans="1:47" ht="12.75">
      <c r="A214" s="1"/>
      <c r="B214" s="16"/>
      <c r="C214" s="5"/>
      <c r="D214" s="13"/>
      <c r="E214" s="13"/>
      <c r="F214" s="13"/>
      <c r="G214" s="3"/>
      <c r="H214" s="5"/>
      <c r="I214" s="5"/>
      <c r="J214" s="5"/>
      <c r="K214" s="3"/>
      <c r="M214" s="5"/>
      <c r="O214" s="5"/>
      <c r="P214" s="5"/>
      <c r="Q214" s="5"/>
      <c r="R214" s="5"/>
      <c r="S214" s="5"/>
      <c r="T214" s="5"/>
      <c r="W214" s="13"/>
      <c r="X214" s="13"/>
      <c r="Y214" s="14"/>
      <c r="Z214" s="13"/>
      <c r="AA214" s="13"/>
      <c r="AB214" s="13"/>
      <c r="AC214" s="13"/>
      <c r="AD214" s="13"/>
      <c r="AE214" s="19"/>
      <c r="AF214" s="13"/>
      <c r="AG214" s="13"/>
      <c r="AH214" s="13"/>
      <c r="AI214" s="13"/>
      <c r="AJ214" s="13"/>
      <c r="AK214" s="13"/>
      <c r="AL214" s="13"/>
      <c r="AM214" s="13"/>
      <c r="AN214" s="25"/>
      <c r="AO214" s="13"/>
      <c r="AP214" s="13"/>
      <c r="AQ214" s="13"/>
      <c r="AR214" s="13"/>
      <c r="AS214" s="13"/>
      <c r="AT214" s="5"/>
      <c r="AU214" s="5"/>
    </row>
    <row r="215" spans="1:47" ht="12.75">
      <c r="A215" s="1" t="s">
        <v>49</v>
      </c>
      <c r="B215" s="16">
        <f>AVERAGE(B209:B214)</f>
        <v>6.828100000000001</v>
      </c>
      <c r="C215" s="16">
        <f>AVERAGE(C209:C214)</f>
        <v>86.29575706103302</v>
      </c>
      <c r="D215" s="16">
        <f>AVERAGE(D209:D214)</f>
        <v>100.90231624791055</v>
      </c>
      <c r="E215" s="16">
        <f>AVERAGE(E209:E214)</f>
        <v>85.93371059621374</v>
      </c>
      <c r="F215" s="5">
        <f>1/((1/F209+1/F210+1/F211+1/F212+1/F213)/5)</f>
        <v>84.59358321594243</v>
      </c>
      <c r="G215" s="16">
        <f>AVERAGE(G209:G214)</f>
        <v>6.3500000000000005</v>
      </c>
      <c r="H215" s="16">
        <f>AVERAGE(H209:H214)</f>
        <v>83.20665589512173</v>
      </c>
      <c r="I215" s="16">
        <f>AVERAGE(I209:I214)</f>
        <v>82.9151777077669</v>
      </c>
      <c r="J215" s="5">
        <f>1/((1/J209+1/J210+1/J211+1/J212+1/J213)/5)</f>
        <v>81.7182106975301</v>
      </c>
      <c r="K215" s="3"/>
      <c r="M215" s="16">
        <f>AVERAGE(M209:M214)</f>
        <v>4.620833333333333</v>
      </c>
      <c r="N215" s="16">
        <f>AVERAGE(N209:N214)</f>
        <v>107.55711855986915</v>
      </c>
      <c r="O215" s="5">
        <f>(N215/D215)*100</f>
        <v>106.59529192135508</v>
      </c>
      <c r="P215" s="5">
        <v>106.59529192135506</v>
      </c>
      <c r="Q215" s="16">
        <f>AVERAGE(Q209:Q214)</f>
        <v>5.635</v>
      </c>
      <c r="R215" s="16">
        <f>AVERAGE(R209:R214)</f>
        <v>104.7105879021484</v>
      </c>
      <c r="S215" s="16">
        <f>AVERAGE(S209:S214)</f>
        <v>104.08455601068151</v>
      </c>
      <c r="T215" s="5">
        <f>1/((1/T209+1/T210+1/T211+1/T212+1/T213)/5)</f>
        <v>103.63225736279213</v>
      </c>
      <c r="W215" s="16">
        <f>AVERAGE(W209:W214)</f>
        <v>100.90231624791055</v>
      </c>
      <c r="X215" s="16">
        <f>AVERAGE(X209:X214)</f>
        <v>100.90231624791055</v>
      </c>
      <c r="Y215" s="16">
        <f>AVERAGE(Y209:Y214)</f>
        <v>127.4344460288057</v>
      </c>
      <c r="Z215" s="16">
        <f>AVERAGE(Z209:Z214)</f>
        <v>12.921101462866858</v>
      </c>
      <c r="AA215" s="5">
        <f>1/((1/AA209+1/AA210+1/AA211+1/AA212+1/AA213)/5)</f>
        <v>12.719598214217255</v>
      </c>
      <c r="AB215" s="13"/>
      <c r="AC215" s="16">
        <f>AVERAGE(AC209:AC214)</f>
        <v>98.54466635702121</v>
      </c>
      <c r="AD215" s="13">
        <v>98.54466635702121</v>
      </c>
      <c r="AE215" s="16">
        <f>AVERAGE(AE209:AE214)</f>
        <v>152.76</v>
      </c>
      <c r="AF215" s="16">
        <f>AVERAGE(AF209:AF214)</f>
        <v>10.761707183822171</v>
      </c>
      <c r="AG215" s="5">
        <f>1/((1/AG209+1/AG210+1/AG211+1/AG212+1/AG213)/5)</f>
        <v>10.646628106445132</v>
      </c>
      <c r="AH215" s="13"/>
      <c r="AI215" s="29">
        <f>AVERAGE(AI209:AI214)</f>
        <v>11</v>
      </c>
      <c r="AJ215" s="29">
        <f>AVERAGE(AJ209:AJ214)</f>
        <v>148.97672727272726</v>
      </c>
      <c r="AK215" s="5">
        <f>1/((1/AK209+1/AK210+1/AK211+1/AK212+1/AK213)/5)</f>
        <v>147.76083260530564</v>
      </c>
      <c r="AL215" s="29">
        <f>AVERAGE(AL209:AL214)</f>
        <v>122.94545454545455</v>
      </c>
      <c r="AM215" s="29">
        <v>122.94545454545455</v>
      </c>
      <c r="AN215" s="25"/>
      <c r="AO215" s="29">
        <f>AVERAGE(AO209:AO214)</f>
        <v>11.25</v>
      </c>
      <c r="AP215" s="29">
        <f>AVERAGE(AP209:AP214)</f>
        <v>7.5</v>
      </c>
      <c r="AQ215" s="29">
        <f>AVERAGE(AQ209:AQ214)</f>
        <v>7.5</v>
      </c>
      <c r="AR215" s="29">
        <f>AVERAGE(AR209:AR214)</f>
        <v>218.49920000000003</v>
      </c>
      <c r="AS215" s="5">
        <f>1/((1/AS209+1/AS210+1/AS211+1/AS212+1/AS213)/5)</f>
        <v>216.71588782111493</v>
      </c>
      <c r="AT215" s="29">
        <f>AVERAGE(AT209:AT214)</f>
        <v>180.32</v>
      </c>
      <c r="AU215" s="5">
        <f>1/((1/AU209+1/AU210+1/AU211+1/AU212+1/AU213)/5)</f>
        <v>180.22058823529412</v>
      </c>
    </row>
    <row r="216" spans="1:47" ht="12.75">
      <c r="A216" s="1"/>
      <c r="B216" s="16"/>
      <c r="C216" s="5"/>
      <c r="D216" s="13"/>
      <c r="E216" s="13"/>
      <c r="F216" s="13"/>
      <c r="G216" s="3"/>
      <c r="H216" s="5"/>
      <c r="I216" s="5"/>
      <c r="J216" s="5"/>
      <c r="K216" s="3"/>
      <c r="M216" s="5"/>
      <c r="O216" s="5"/>
      <c r="P216" s="5"/>
      <c r="Q216" s="5"/>
      <c r="R216" s="5"/>
      <c r="S216" s="5"/>
      <c r="T216" s="5"/>
      <c r="W216" s="13"/>
      <c r="X216" s="13"/>
      <c r="Y216" s="14"/>
      <c r="Z216" s="13"/>
      <c r="AA216" s="13"/>
      <c r="AB216" s="13"/>
      <c r="AC216" s="13"/>
      <c r="AD216" s="13"/>
      <c r="AE216" s="19"/>
      <c r="AF216" s="13"/>
      <c r="AG216" s="13"/>
      <c r="AH216" s="13"/>
      <c r="AI216" s="13"/>
      <c r="AJ216" s="13"/>
      <c r="AK216" s="13"/>
      <c r="AL216" s="13"/>
      <c r="AM216" s="13"/>
      <c r="AN216" s="25"/>
      <c r="AO216" s="13"/>
      <c r="AP216" s="13"/>
      <c r="AQ216" s="13"/>
      <c r="AR216" s="13"/>
      <c r="AS216" s="13"/>
      <c r="AT216" s="5"/>
      <c r="AU216" s="5"/>
    </row>
    <row r="217" spans="1:47" ht="12.75">
      <c r="A217" s="1">
        <v>1456</v>
      </c>
      <c r="B217" s="16">
        <v>7.283</v>
      </c>
      <c r="C217" s="5">
        <f>(B217/7.91244)*100</f>
        <v>92.04493177831364</v>
      </c>
      <c r="D217" s="5">
        <v>118.32961568394221</v>
      </c>
      <c r="E217" s="13">
        <f>(C217/D217)*100</f>
        <v>77.78689320192265</v>
      </c>
      <c r="F217" s="13">
        <v>77.78689320192265</v>
      </c>
      <c r="G217" s="3">
        <v>6.767</v>
      </c>
      <c r="H217" s="5">
        <f>(G217/7.63160102)*100</f>
        <v>88.67077802240769</v>
      </c>
      <c r="I217" s="5">
        <f>(H217/D217)*100</f>
        <v>74.93540607724687</v>
      </c>
      <c r="J217" s="5">
        <v>74.93540607724687</v>
      </c>
      <c r="K217" s="3"/>
      <c r="M217" s="5">
        <v>4.620833333333333</v>
      </c>
      <c r="N217" s="5">
        <f>(M217/4.29616690666667)*100</f>
        <v>107.55711855986914</v>
      </c>
      <c r="O217" s="5">
        <f>(N217/D217)*100</f>
        <v>90.89619529159432</v>
      </c>
      <c r="P217" s="5">
        <v>90.89619529159432</v>
      </c>
      <c r="Q217" s="5">
        <v>5.7</v>
      </c>
      <c r="R217" s="5">
        <f>(Q217/5.381499725)*100</f>
        <v>105.91842964369937</v>
      </c>
      <c r="S217" s="5">
        <f>(R217/X217)*100</f>
        <v>89.51134424927648</v>
      </c>
      <c r="T217" s="5">
        <v>89.51134424927648</v>
      </c>
      <c r="W217" s="5">
        <v>118.32961568394221</v>
      </c>
      <c r="X217" s="5">
        <f>(Y217/126.294866924271)*100</f>
        <v>118.32961568394221</v>
      </c>
      <c r="Y217" s="5">
        <v>149.4442306600361</v>
      </c>
      <c r="Z217" s="13">
        <f>(B217*240)/Y217</f>
        <v>11.696135690753186</v>
      </c>
      <c r="AA217" s="13">
        <f>(B217*240)/Y217</f>
        <v>11.696135690753186</v>
      </c>
      <c r="AB217" s="13"/>
      <c r="AC217" s="13">
        <f>(AE217/155.016)*100</f>
        <v>123.55713818788598</v>
      </c>
      <c r="AD217" s="13">
        <v>123.55713818788598</v>
      </c>
      <c r="AE217" s="19">
        <v>191.53333333333333</v>
      </c>
      <c r="AF217" s="13">
        <f>(B217*240)/AE217</f>
        <v>9.125931082492169</v>
      </c>
      <c r="AG217" s="13">
        <v>9.125931082492169</v>
      </c>
      <c r="AH217" s="13"/>
      <c r="AI217" s="13">
        <v>11</v>
      </c>
      <c r="AJ217" s="13">
        <f>(B217*240)/AI217</f>
        <v>158.9018181818182</v>
      </c>
      <c r="AK217" s="13">
        <v>158.9018181818182</v>
      </c>
      <c r="AL217" s="13">
        <f>(Q217*240)/AI217</f>
        <v>124.36363636363636</v>
      </c>
      <c r="AM217" s="13">
        <v>124.36363636363636</v>
      </c>
      <c r="AN217" s="25"/>
      <c r="AO217" s="13">
        <v>11.25</v>
      </c>
      <c r="AP217" s="13">
        <v>7.5</v>
      </c>
      <c r="AQ217" s="13">
        <f>AO217/1.5</f>
        <v>7.5</v>
      </c>
      <c r="AR217" s="13">
        <f>(B217*240)/AQ217</f>
        <v>233.056</v>
      </c>
      <c r="AS217" s="13">
        <v>233.056</v>
      </c>
      <c r="AT217" s="5">
        <f>(Q217*240)/AQ217</f>
        <v>182.4</v>
      </c>
      <c r="AU217" s="5">
        <v>182.4</v>
      </c>
    </row>
    <row r="218" spans="1:47" ht="12.75">
      <c r="A218" s="1">
        <v>1457</v>
      </c>
      <c r="B218" s="16">
        <v>8</v>
      </c>
      <c r="C218" s="5">
        <f>(B218/7.91244)*100</f>
        <v>101.10661186688303</v>
      </c>
      <c r="D218" s="5">
        <v>130.01756171616424</v>
      </c>
      <c r="E218" s="13">
        <f>(C218/D218)*100</f>
        <v>77.76381169768783</v>
      </c>
      <c r="F218" s="13">
        <v>77.76381169768783</v>
      </c>
      <c r="G218" s="3">
        <v>6.025</v>
      </c>
      <c r="H218" s="5">
        <f>(G218/7.63160102)*100</f>
        <v>78.94804752253677</v>
      </c>
      <c r="I218" s="5">
        <f>(H218/D218)*100</f>
        <v>60.7210645088737</v>
      </c>
      <c r="J218" s="5">
        <v>60.7210645088737</v>
      </c>
      <c r="K218" s="3"/>
      <c r="M218" s="5">
        <v>4.620833333333333</v>
      </c>
      <c r="N218" s="5">
        <f>(M218/4.29616690666667)*100</f>
        <v>107.55711855986914</v>
      </c>
      <c r="O218" s="5">
        <f>(N218/D218)*100</f>
        <v>82.72506970610053</v>
      </c>
      <c r="P218" s="5">
        <v>82.72506970610053</v>
      </c>
      <c r="Q218" s="5">
        <v>5.7</v>
      </c>
      <c r="R218" s="5">
        <f>(Q218/5.381499725)*100</f>
        <v>105.91842964369937</v>
      </c>
      <c r="S218" s="5">
        <f>(R218/X218)*100</f>
        <v>81.46471003273031</v>
      </c>
      <c r="T218" s="5">
        <v>81.46471003273031</v>
      </c>
      <c r="W218" s="5">
        <v>130.01756171616424</v>
      </c>
      <c r="X218" s="5">
        <f>(Y218/126.294866924271)*100</f>
        <v>130.01756171616424</v>
      </c>
      <c r="Y218" s="5">
        <v>164.20550654761155</v>
      </c>
      <c r="Z218" s="13">
        <f>(B218*240)/Y218</f>
        <v>11.692665126569882</v>
      </c>
      <c r="AA218" s="13">
        <f>(B218*240)/Y218</f>
        <v>11.692665126569882</v>
      </c>
      <c r="AB218" s="13"/>
      <c r="AC218" s="13">
        <f>(AE218/155.016)*100</f>
        <v>117.02017856221293</v>
      </c>
      <c r="AD218" s="13">
        <v>117.02017856221293</v>
      </c>
      <c r="AE218" s="19">
        <v>181.4</v>
      </c>
      <c r="AF218" s="13">
        <f>(B218*240)/AE218</f>
        <v>10.584343991179713</v>
      </c>
      <c r="AG218" s="13">
        <v>10.584343991179713</v>
      </c>
      <c r="AH218" s="13"/>
      <c r="AI218" s="13">
        <v>11</v>
      </c>
      <c r="AJ218" s="13">
        <f>(B218*240)/AI218</f>
        <v>174.54545454545453</v>
      </c>
      <c r="AK218" s="13">
        <v>174.54545454545453</v>
      </c>
      <c r="AL218" s="13">
        <f>(Q218*240)/AI218</f>
        <v>124.36363636363636</v>
      </c>
      <c r="AM218" s="13">
        <v>124.36363636363636</v>
      </c>
      <c r="AN218" s="25"/>
      <c r="AO218" s="13">
        <v>11.25</v>
      </c>
      <c r="AP218" s="13">
        <v>7.5</v>
      </c>
      <c r="AQ218" s="13">
        <f>AO218/1.5</f>
        <v>7.5</v>
      </c>
      <c r="AR218" s="13">
        <f>(B218*240)/AQ218</f>
        <v>256</v>
      </c>
      <c r="AS218" s="13">
        <v>256</v>
      </c>
      <c r="AT218" s="5">
        <f>(Q218*240)/AQ218</f>
        <v>182.4</v>
      </c>
      <c r="AU218" s="5">
        <v>182.4</v>
      </c>
    </row>
    <row r="219" spans="1:47" ht="12.75">
      <c r="A219" s="1">
        <v>1458</v>
      </c>
      <c r="B219" s="16">
        <v>8</v>
      </c>
      <c r="C219" s="5">
        <f>(B219/7.91244)*100</f>
        <v>101.10661186688303</v>
      </c>
      <c r="D219" s="5">
        <v>119.34223528087486</v>
      </c>
      <c r="E219" s="13">
        <f>(C219/D219)*100</f>
        <v>84.7198911843122</v>
      </c>
      <c r="F219" s="13">
        <v>84.7198911843122</v>
      </c>
      <c r="G219" s="3">
        <v>7.867</v>
      </c>
      <c r="H219" s="5">
        <f>(G219/7.63160102)*100</f>
        <v>103.08452943731066</v>
      </c>
      <c r="I219" s="5">
        <f>(H219/D219)*100</f>
        <v>86.37724037487543</v>
      </c>
      <c r="J219" s="5">
        <v>86.37724037487543</v>
      </c>
      <c r="K219" s="3"/>
      <c r="M219" s="5">
        <v>4.620833333333333</v>
      </c>
      <c r="N219" s="5">
        <f>(M219/4.29616690666667)*100</f>
        <v>107.55711855986914</v>
      </c>
      <c r="O219" s="5">
        <f>(N219/D219)*100</f>
        <v>90.12494051810815</v>
      </c>
      <c r="P219" s="5">
        <v>90.12494051810815</v>
      </c>
      <c r="Q219" s="5">
        <v>5.375</v>
      </c>
      <c r="R219" s="5">
        <f>(Q219/5.381499725)*100</f>
        <v>99.87922093594457</v>
      </c>
      <c r="S219" s="5">
        <f>(R219/X219)*100</f>
        <v>83.69142801865273</v>
      </c>
      <c r="T219" s="5">
        <v>83.69142801865273</v>
      </c>
      <c r="W219" s="5">
        <v>119.34223528087486</v>
      </c>
      <c r="X219" s="5">
        <f>(Y219/126.294866924271)*100</f>
        <v>119.34223528087486</v>
      </c>
      <c r="Y219" s="5">
        <v>150.72311723243132</v>
      </c>
      <c r="Z219" s="13">
        <f>(B219*240)/Y219</f>
        <v>12.73859004016718</v>
      </c>
      <c r="AA219" s="13">
        <f>(B219*240)/Y219</f>
        <v>12.73859004016718</v>
      </c>
      <c r="AB219" s="13"/>
      <c r="AC219" s="13">
        <f>(AE219/155.016)*100</f>
        <v>101.15084894462507</v>
      </c>
      <c r="AD219" s="13">
        <v>101.15084894462507</v>
      </c>
      <c r="AE219" s="19">
        <v>156.79999999999998</v>
      </c>
      <c r="AF219" s="13">
        <f>(B219*240)/AE219</f>
        <v>12.244897959183675</v>
      </c>
      <c r="AG219" s="13">
        <v>12.244897959183675</v>
      </c>
      <c r="AH219" s="13"/>
      <c r="AI219" s="13">
        <v>11</v>
      </c>
      <c r="AJ219" s="13">
        <f>(B219*240)/AI219</f>
        <v>174.54545454545453</v>
      </c>
      <c r="AK219" s="13">
        <v>174.54545454545453</v>
      </c>
      <c r="AL219" s="13">
        <f>(Q219*240)/AI219</f>
        <v>117.27272727272727</v>
      </c>
      <c r="AM219" s="13">
        <v>117.27272727272727</v>
      </c>
      <c r="AN219" s="25"/>
      <c r="AO219" s="13">
        <v>11.25</v>
      </c>
      <c r="AP219" s="13">
        <v>7.5</v>
      </c>
      <c r="AQ219" s="13">
        <f>AO219/1.5</f>
        <v>7.5</v>
      </c>
      <c r="AR219" s="13">
        <f>(B219*240)/AQ219</f>
        <v>256</v>
      </c>
      <c r="AS219" s="13">
        <v>256</v>
      </c>
      <c r="AT219" s="5">
        <f>(Q219*240)/AQ219</f>
        <v>172</v>
      </c>
      <c r="AU219" s="5">
        <v>172</v>
      </c>
    </row>
    <row r="220" spans="1:47" ht="12.75">
      <c r="A220" s="1">
        <v>1459</v>
      </c>
      <c r="B220" s="16">
        <v>8</v>
      </c>
      <c r="C220" s="5">
        <f>(B220/7.91244)*100</f>
        <v>101.10661186688303</v>
      </c>
      <c r="D220" s="5">
        <v>104.94665551068081</v>
      </c>
      <c r="E220" s="13">
        <f>(C220/D220)*100</f>
        <v>96.34095662685795</v>
      </c>
      <c r="F220" s="13">
        <v>96.34095662685795</v>
      </c>
      <c r="G220" s="3">
        <v>7.9</v>
      </c>
      <c r="H220" s="5">
        <f>(G220/7.63160102)*100</f>
        <v>103.51694197975776</v>
      </c>
      <c r="I220" s="5">
        <f>(H220/D220)*100</f>
        <v>98.63767594692186</v>
      </c>
      <c r="J220" s="5">
        <v>98.63767594692186</v>
      </c>
      <c r="K220" s="3"/>
      <c r="M220" s="5">
        <v>4.5125</v>
      </c>
      <c r="N220" s="5">
        <f>(M220/4.29616690666667)*100</f>
        <v>105.03549089300117</v>
      </c>
      <c r="O220" s="5">
        <f>(N220/D220)*100</f>
        <v>100.08464813088904</v>
      </c>
      <c r="P220" s="5">
        <v>100.08464813088904</v>
      </c>
      <c r="Q220" s="5">
        <v>5.804166666666666</v>
      </c>
      <c r="R220" s="5">
        <f>(Q220/5.381499725)*100</f>
        <v>107.85407346028744</v>
      </c>
      <c r="S220" s="5">
        <f>(R220/X220)*100</f>
        <v>102.7703769457529</v>
      </c>
      <c r="T220" s="5">
        <v>102.7703769457529</v>
      </c>
      <c r="W220" s="5">
        <v>104.94665551068081</v>
      </c>
      <c r="X220" s="5">
        <f>(Y220/126.294866924271)*100</f>
        <v>104.94665551068081</v>
      </c>
      <c r="Y220" s="5">
        <v>132.54223891868745</v>
      </c>
      <c r="Z220" s="13">
        <f>(B220*240)/Y220</f>
        <v>14.485948145012772</v>
      </c>
      <c r="AA220" s="13">
        <f>(B220*240)/Y220</f>
        <v>14.485948145012772</v>
      </c>
      <c r="AB220" s="13"/>
      <c r="AC220" s="13">
        <f>(AE220/155.016)*100</f>
        <v>121.3208098948926</v>
      </c>
      <c r="AD220" s="13">
        <v>121.3208098948926</v>
      </c>
      <c r="AE220" s="19">
        <v>188.0666666666667</v>
      </c>
      <c r="AF220" s="13">
        <f>(B220*240)/AE220</f>
        <v>10.209145693016659</v>
      </c>
      <c r="AG220" s="13">
        <v>10.209145693016659</v>
      </c>
      <c r="AH220" s="13"/>
      <c r="AI220" s="13">
        <v>11</v>
      </c>
      <c r="AJ220" s="13">
        <f>(B220*240)/AI220</f>
        <v>174.54545454545453</v>
      </c>
      <c r="AK220" s="13">
        <v>174.54545454545453</v>
      </c>
      <c r="AL220" s="13">
        <f>(Q220*240)/AI220</f>
        <v>126.63636363636364</v>
      </c>
      <c r="AM220" s="13">
        <v>126.63636363636364</v>
      </c>
      <c r="AN220" s="25"/>
      <c r="AO220" s="13">
        <v>11.25</v>
      </c>
      <c r="AP220" s="13">
        <v>7.5</v>
      </c>
      <c r="AQ220" s="13">
        <f>AO220/1.5</f>
        <v>7.5</v>
      </c>
      <c r="AR220" s="13">
        <f>(B220*240)/AQ220</f>
        <v>256</v>
      </c>
      <c r="AS220" s="13">
        <v>256</v>
      </c>
      <c r="AT220" s="5">
        <f>(Q220*240)/AQ220</f>
        <v>185.73333333333332</v>
      </c>
      <c r="AU220" s="5">
        <v>185.73333333333332</v>
      </c>
    </row>
    <row r="221" spans="1:47" ht="12.75">
      <c r="A221" s="1">
        <v>1460</v>
      </c>
      <c r="B221" s="16">
        <v>8</v>
      </c>
      <c r="C221" s="5">
        <f>(B221/7.91244)*100</f>
        <v>101.10661186688303</v>
      </c>
      <c r="D221" s="5">
        <v>116.63982954115481</v>
      </c>
      <c r="E221" s="13">
        <f>(C221/D221)*100</f>
        <v>86.68275002168869</v>
      </c>
      <c r="F221" s="13">
        <v>86.68275002168869</v>
      </c>
      <c r="G221" s="3">
        <v>7.367</v>
      </c>
      <c r="H221" s="5">
        <f>(G221/7.63160102)*100</f>
        <v>96.5328242487184</v>
      </c>
      <c r="I221" s="5">
        <f>(H221/D221)*100</f>
        <v>82.76145861020663</v>
      </c>
      <c r="J221" s="5">
        <v>82.76145861020663</v>
      </c>
      <c r="K221" s="3"/>
      <c r="M221" s="5">
        <v>4.3</v>
      </c>
      <c r="N221" s="5">
        <f>(M221/4.29616690666667)*100</f>
        <v>100.08922123876009</v>
      </c>
      <c r="O221" s="5">
        <f>(N221/D221)*100</f>
        <v>85.81050026607329</v>
      </c>
      <c r="P221" s="5">
        <v>85.81050026607329</v>
      </c>
      <c r="Q221" s="5">
        <v>5.7</v>
      </c>
      <c r="R221" s="5">
        <f>(Q221/5.381499725)*100</f>
        <v>105.91842964369937</v>
      </c>
      <c r="S221" s="5">
        <f>(R221/X221)*100</f>
        <v>90.80811422681946</v>
      </c>
      <c r="T221" s="5">
        <v>90.80811422681946</v>
      </c>
      <c r="W221" s="5">
        <v>116.63982954115481</v>
      </c>
      <c r="X221" s="5">
        <f>(Y221/126.294866924271)*100</f>
        <v>116.63982954115481</v>
      </c>
      <c r="Y221" s="5">
        <v>147.310117499698</v>
      </c>
      <c r="Z221" s="13">
        <f>(B221*240)/Y221</f>
        <v>13.033727978690507</v>
      </c>
      <c r="AA221" s="13">
        <f>(B221*240)/Y221</f>
        <v>13.033727978690507</v>
      </c>
      <c r="AB221" s="13"/>
      <c r="AC221" s="13">
        <f>(AE221/155.016)*100</f>
        <v>109.83812423663795</v>
      </c>
      <c r="AD221" s="13">
        <v>109.83812423663795</v>
      </c>
      <c r="AE221" s="19">
        <v>170.26666666666668</v>
      </c>
      <c r="AF221" s="13">
        <f>(B221*240)/AE221</f>
        <v>11.276429130775254</v>
      </c>
      <c r="AG221" s="13">
        <v>11.276429130775254</v>
      </c>
      <c r="AH221" s="13"/>
      <c r="AI221" s="13">
        <v>11</v>
      </c>
      <c r="AJ221" s="13">
        <f>(B221*240)/AI221</f>
        <v>174.54545454545453</v>
      </c>
      <c r="AK221" s="13">
        <v>174.54545454545453</v>
      </c>
      <c r="AL221" s="13">
        <f>(Q221*240)/AI221</f>
        <v>124.36363636363636</v>
      </c>
      <c r="AM221" s="13">
        <v>124.36363636363636</v>
      </c>
      <c r="AN221" s="25"/>
      <c r="AO221" s="13">
        <v>11.25</v>
      </c>
      <c r="AP221" s="13">
        <v>7.5</v>
      </c>
      <c r="AQ221" s="13">
        <f>AO221/1.5</f>
        <v>7.5</v>
      </c>
      <c r="AR221" s="13">
        <f>(B221*240)/AQ221</f>
        <v>256</v>
      </c>
      <c r="AS221" s="13">
        <v>256</v>
      </c>
      <c r="AT221" s="5">
        <f>(Q221*240)/AQ221</f>
        <v>182.4</v>
      </c>
      <c r="AU221" s="5">
        <v>182.4</v>
      </c>
    </row>
    <row r="222" spans="1:47" ht="12.75">
      <c r="A222" s="1"/>
      <c r="B222" s="16"/>
      <c r="C222" s="5"/>
      <c r="D222" s="13"/>
      <c r="E222" s="13"/>
      <c r="F222" s="13"/>
      <c r="G222" s="3"/>
      <c r="H222" s="5"/>
      <c r="I222" s="5"/>
      <c r="J222" s="5"/>
      <c r="K222" s="3"/>
      <c r="M222" s="5"/>
      <c r="O222" s="5"/>
      <c r="P222" s="5"/>
      <c r="Q222" s="5"/>
      <c r="R222" s="5"/>
      <c r="S222" s="5"/>
      <c r="T222" s="5"/>
      <c r="W222" s="13"/>
      <c r="X222" s="13"/>
      <c r="Y222" s="14"/>
      <c r="Z222" s="13"/>
      <c r="AA222" s="13"/>
      <c r="AB222" s="13"/>
      <c r="AC222" s="13"/>
      <c r="AD222" s="13"/>
      <c r="AE222" s="19"/>
      <c r="AF222" s="13"/>
      <c r="AG222" s="5"/>
      <c r="AH222" s="13"/>
      <c r="AI222" s="13"/>
      <c r="AJ222" s="13"/>
      <c r="AK222" s="13"/>
      <c r="AL222" s="13"/>
      <c r="AM222" s="13"/>
      <c r="AN222" s="25"/>
      <c r="AO222" s="13"/>
      <c r="AP222" s="13"/>
      <c r="AQ222" s="13"/>
      <c r="AR222" s="13"/>
      <c r="AS222" s="13"/>
      <c r="AT222" s="5"/>
      <c r="AU222" s="5"/>
    </row>
    <row r="223" spans="1:47" ht="12.75">
      <c r="A223" s="1" t="s">
        <v>50</v>
      </c>
      <c r="B223" s="16">
        <f>AVERAGE(B217:B222)</f>
        <v>7.8566</v>
      </c>
      <c r="C223" s="16">
        <f>AVERAGE(C217:C222)</f>
        <v>99.29427584916917</v>
      </c>
      <c r="D223" s="16">
        <f>AVERAGE(D217:D222)</f>
        <v>117.85517954656336</v>
      </c>
      <c r="E223" s="16">
        <f>AVERAGE(E217:E222)</f>
        <v>84.65886054649386</v>
      </c>
      <c r="F223" s="5">
        <f>1/((1/F217+1/F218+1/F219+1/F220+1/F221)/5)</f>
        <v>84.12577896599859</v>
      </c>
      <c r="G223" s="16">
        <f>AVERAGE(G217:G222)</f>
        <v>7.1852</v>
      </c>
      <c r="H223" s="16">
        <f>AVERAGE(H217:H222)</f>
        <v>94.15062424214625</v>
      </c>
      <c r="I223" s="16">
        <f>AVERAGE(I217:I222)</f>
        <v>80.6865691036249</v>
      </c>
      <c r="J223" s="5">
        <f>1/((1/J217+1/J218+1/J219+1/J220+1/J221)/5)</f>
        <v>78.6018519167657</v>
      </c>
      <c r="K223" s="3"/>
      <c r="M223" s="16">
        <f>AVERAGE(M217:M222)</f>
        <v>4.534999999999999</v>
      </c>
      <c r="N223" s="16">
        <f>AVERAGE(N217:N222)</f>
        <v>105.55921356227373</v>
      </c>
      <c r="O223" s="5">
        <f>(N223/D223)*100</f>
        <v>89.5668853659235</v>
      </c>
      <c r="P223" s="5">
        <v>89.56688536592351</v>
      </c>
      <c r="Q223" s="16">
        <f>AVERAGE(Q217:Q222)</f>
        <v>5.655833333333333</v>
      </c>
      <c r="R223" s="16">
        <f>AVERAGE(R217:R222)</f>
        <v>105.09771666546604</v>
      </c>
      <c r="S223" s="16">
        <f>AVERAGE(S217:S222)</f>
        <v>89.64919469464637</v>
      </c>
      <c r="T223" s="5">
        <f>1/((1/T217+1/T218+1/T219+1/T220+1/T221)/5)</f>
        <v>89.0656911860139</v>
      </c>
      <c r="W223" s="16">
        <f>AVERAGE(W217:W222)</f>
        <v>117.85517954656336</v>
      </c>
      <c r="X223" s="16">
        <f>AVERAGE(X217:X222)</f>
        <v>117.85517954656336</v>
      </c>
      <c r="Y223" s="16">
        <f>AVERAGE(Y217:Y222)</f>
        <v>148.84504217169288</v>
      </c>
      <c r="Z223" s="16">
        <f>AVERAGE(Z217:Z222)</f>
        <v>12.729413396238705</v>
      </c>
      <c r="AA223" s="5">
        <f>1/((1/AA217+1/AA218+1/AA219+1/AA220+1/AA221)/5)</f>
        <v>12.649258575251979</v>
      </c>
      <c r="AB223" s="13"/>
      <c r="AC223" s="16">
        <f>AVERAGE(AC217:AC222)</f>
        <v>114.57741996525093</v>
      </c>
      <c r="AD223" s="13">
        <v>114.5774199652509</v>
      </c>
      <c r="AE223" s="16">
        <f>AVERAGE(AE217:AE222)</f>
        <v>177.61333333333334</v>
      </c>
      <c r="AF223" s="16">
        <f>AVERAGE(AF217:AF222)</f>
        <v>10.688149571329493</v>
      </c>
      <c r="AG223" s="5">
        <f>1/((1/AG217+1/AG218+1/AG219+1/AG220+1/AG221)/5)</f>
        <v>10.585244672455254</v>
      </c>
      <c r="AH223" s="13"/>
      <c r="AI223" s="29">
        <f>AVERAGE(AI217:AI222)</f>
        <v>11</v>
      </c>
      <c r="AJ223" s="29">
        <f>AVERAGE(AJ217:AJ222)</f>
        <v>171.41672727272726</v>
      </c>
      <c r="AK223" s="5">
        <f>1/((1/AK217+1/AK218+1/AK219+1/AK220+1/AK221)/5)</f>
        <v>171.17507075494794</v>
      </c>
      <c r="AL223" s="29">
        <f>AVERAGE(AL217:AL222)</f>
        <v>123.4</v>
      </c>
      <c r="AM223" s="29">
        <v>123.4</v>
      </c>
      <c r="AN223" s="25"/>
      <c r="AO223" s="29">
        <f>AVERAGE(AO217:AO222)</f>
        <v>11.25</v>
      </c>
      <c r="AP223" s="29">
        <f>AVERAGE(AP217:AP222)</f>
        <v>7.5</v>
      </c>
      <c r="AQ223" s="29">
        <f>AVERAGE(AQ217:AQ222)</f>
        <v>7.5</v>
      </c>
      <c r="AR223" s="29">
        <f>AVERAGE(AR217:AR222)</f>
        <v>251.4112</v>
      </c>
      <c r="AS223" s="5">
        <f>1/((1/AS217+1/AS218+1/AS219+1/AS220+1/AS221)/5)</f>
        <v>251.05677044059036</v>
      </c>
      <c r="AT223" s="29">
        <f>AVERAGE(AT217:AT222)</f>
        <v>180.98666666666665</v>
      </c>
      <c r="AU223" s="5">
        <f>1/((1/AU217+1/AU218+1/AU219+1/AU220+1/AU221)/5)</f>
        <v>180.86201313857885</v>
      </c>
    </row>
    <row r="224" spans="1:47" ht="12.75">
      <c r="A224" s="1"/>
      <c r="B224" s="16"/>
      <c r="C224" s="5"/>
      <c r="D224" s="13"/>
      <c r="E224" s="13"/>
      <c r="F224" s="13"/>
      <c r="G224" s="3"/>
      <c r="H224" s="5"/>
      <c r="I224" s="5"/>
      <c r="J224" s="5"/>
      <c r="K224" s="3"/>
      <c r="M224" s="5"/>
      <c r="O224" s="5"/>
      <c r="P224" s="5"/>
      <c r="Q224" s="5"/>
      <c r="R224" s="5"/>
      <c r="S224" s="5"/>
      <c r="T224" s="5"/>
      <c r="W224" s="13"/>
      <c r="X224" s="13"/>
      <c r="Y224" s="14"/>
      <c r="Z224" s="13"/>
      <c r="AA224" s="13"/>
      <c r="AB224" s="13"/>
      <c r="AC224" s="13"/>
      <c r="AD224" s="13"/>
      <c r="AE224" s="19"/>
      <c r="AF224" s="13"/>
      <c r="AG224" s="13"/>
      <c r="AH224" s="13"/>
      <c r="AI224" s="13"/>
      <c r="AJ224" s="13"/>
      <c r="AK224" s="13"/>
      <c r="AL224" s="13"/>
      <c r="AM224" s="13"/>
      <c r="AN224" s="25"/>
      <c r="AO224" s="13"/>
      <c r="AP224" s="13"/>
      <c r="AQ224" s="13"/>
      <c r="AR224" s="13"/>
      <c r="AS224" s="13"/>
      <c r="AT224" s="5"/>
      <c r="AU224" s="5"/>
    </row>
    <row r="225" spans="1:47" ht="12.75">
      <c r="A225" s="1">
        <v>1461</v>
      </c>
      <c r="B225" s="16">
        <v>8</v>
      </c>
      <c r="C225" s="5">
        <f>(B225/7.91244)*100</f>
        <v>101.10661186688303</v>
      </c>
      <c r="D225" s="5">
        <v>99.4944481923385</v>
      </c>
      <c r="E225" s="13">
        <f>(C225/D225)*100</f>
        <v>101.62035541061343</v>
      </c>
      <c r="F225" s="13">
        <v>101.62035541061343</v>
      </c>
      <c r="G225" s="3">
        <v>7.317</v>
      </c>
      <c r="H225" s="5">
        <f>(G225/7.63160102)*100</f>
        <v>95.87765372985916</v>
      </c>
      <c r="I225" s="5">
        <f>(H225/D225)*100</f>
        <v>96.36482785905048</v>
      </c>
      <c r="J225" s="5">
        <v>96.36482785905048</v>
      </c>
      <c r="K225" s="3"/>
      <c r="M225" s="5">
        <v>4</v>
      </c>
      <c r="N225" s="5">
        <f>(M225/4.29616690666667)*100</f>
        <v>93.10625231512569</v>
      </c>
      <c r="O225" s="5">
        <f>(N225/D225)*100</f>
        <v>93.57934438224792</v>
      </c>
      <c r="P225" s="5">
        <v>93.57934438224792</v>
      </c>
      <c r="Q225" s="5">
        <v>5.379166666666666</v>
      </c>
      <c r="R225" s="5">
        <f>(Q225/5.381499725)*100</f>
        <v>99.9566466886081</v>
      </c>
      <c r="S225" s="5">
        <f>(R225/X225)*100</f>
        <v>100.46454702213745</v>
      </c>
      <c r="T225" s="5">
        <v>100.46454702213745</v>
      </c>
      <c r="W225" s="5">
        <v>99.4944481923385</v>
      </c>
      <c r="X225" s="5">
        <f>(Y225/126.294866924271)*100</f>
        <v>99.4944481923385</v>
      </c>
      <c r="Y225" s="5">
        <v>125.65638094155167</v>
      </c>
      <c r="Z225" s="13">
        <f>(B225*240)/Y225</f>
        <v>15.27976522651147</v>
      </c>
      <c r="AA225" s="13">
        <f>(B225*240)/Y225</f>
        <v>15.27976522651147</v>
      </c>
      <c r="AB225" s="13"/>
      <c r="AC225" s="13">
        <f>(AE225/155.016)*100</f>
        <v>98.6134764583441</v>
      </c>
      <c r="AD225" s="13">
        <v>98.6134764583441</v>
      </c>
      <c r="AE225" s="19">
        <v>152.86666666666667</v>
      </c>
      <c r="AF225" s="13">
        <f>(B225*240)/AE225</f>
        <v>12.559965111208024</v>
      </c>
      <c r="AG225" s="13">
        <v>12.559965111208024</v>
      </c>
      <c r="AH225" s="13"/>
      <c r="AI225" s="13">
        <v>11</v>
      </c>
      <c r="AJ225" s="13">
        <f>(B225*240)/AI225</f>
        <v>174.54545454545453</v>
      </c>
      <c r="AK225" s="13">
        <v>174.54545454545453</v>
      </c>
      <c r="AL225" s="13">
        <f>(Q225*240)/AI225</f>
        <v>117.36363636363636</v>
      </c>
      <c r="AM225" s="13">
        <v>117.36363636363636</v>
      </c>
      <c r="AN225" s="25"/>
      <c r="AO225" s="13">
        <v>11.25</v>
      </c>
      <c r="AP225" s="13">
        <v>7.5</v>
      </c>
      <c r="AQ225" s="13">
        <f>AO225/1.5</f>
        <v>7.5</v>
      </c>
      <c r="AR225" s="13">
        <f>(B225*240)/AQ225</f>
        <v>256</v>
      </c>
      <c r="AS225" s="13">
        <v>256</v>
      </c>
      <c r="AT225" s="5">
        <f>(Q225*240)/AQ225</f>
        <v>172.13333333333333</v>
      </c>
      <c r="AU225" s="5">
        <v>172.13333333333333</v>
      </c>
    </row>
    <row r="226" spans="1:47" ht="12.75">
      <c r="A226" s="1">
        <v>1462</v>
      </c>
      <c r="B226" s="16">
        <f>B225+0.33333*(B228-B225)</f>
        <v>8</v>
      </c>
      <c r="C226" s="5">
        <f>(B226/7.91244)*100</f>
        <v>101.10661186688303</v>
      </c>
      <c r="D226" s="5">
        <v>95.90335493783353</v>
      </c>
      <c r="E226" s="13">
        <f>(C226/D226)*100</f>
        <v>105.42552127860631</v>
      </c>
      <c r="F226" s="13">
        <v>105.42552127860631</v>
      </c>
      <c r="G226" s="3">
        <f>G225+0.33333*(G228-G225)</f>
        <v>7.6003305</v>
      </c>
      <c r="H226" s="5">
        <f>(G226/7.63160102)*100</f>
        <v>99.59024954373204</v>
      </c>
      <c r="I226" s="5">
        <f>(H226/D226)*100</f>
        <v>103.8443854318636</v>
      </c>
      <c r="J226" s="5">
        <v>103.8443854318636</v>
      </c>
      <c r="K226" s="3"/>
      <c r="M226" s="3">
        <f>M225+0.33333*(M228-M225)</f>
        <v>4.066666</v>
      </c>
      <c r="N226" s="5">
        <f>(M226/4.29616690666667)*100</f>
        <v>94.65800766933572</v>
      </c>
      <c r="O226" s="5">
        <f>(N226/D226)*100</f>
        <v>98.70145599254055</v>
      </c>
      <c r="P226" s="5">
        <v>98.70145599254055</v>
      </c>
      <c r="Q226" s="3">
        <f>Q225+0.33333*(Q228-Q225)</f>
        <v>5.302778541666667</v>
      </c>
      <c r="R226" s="5">
        <f>(Q226/5.381499725)*100</f>
        <v>98.53718875116483</v>
      </c>
      <c r="S226" s="5">
        <f>(R226/X226)*100</f>
        <v>102.74634168433275</v>
      </c>
      <c r="T226" s="5">
        <v>102.74634168433275</v>
      </c>
      <c r="W226" s="5">
        <v>95.90335493783353</v>
      </c>
      <c r="X226" s="5">
        <f>(Y226/126.294866924271)*100</f>
        <v>95.90335493783353</v>
      </c>
      <c r="Y226" s="5">
        <v>121.12101449464814</v>
      </c>
      <c r="Z226" s="13">
        <f>(B226*240)/Y226</f>
        <v>15.851914781351482</v>
      </c>
      <c r="AA226" s="13">
        <f>(B226*240)/Y226</f>
        <v>15.851914781351482</v>
      </c>
      <c r="AB226" s="13"/>
      <c r="AC226" s="13">
        <f>(AE226/155.016)*100</f>
        <v>88.9800622731417</v>
      </c>
      <c r="AD226" s="13">
        <v>88.9800622731417</v>
      </c>
      <c r="AE226" s="19">
        <v>137.9333333333333</v>
      </c>
      <c r="AF226" s="13">
        <f>(B226*240)/AE226</f>
        <v>13.919768003866604</v>
      </c>
      <c r="AG226" s="13">
        <v>13.919768003866604</v>
      </c>
      <c r="AH226" s="13"/>
      <c r="AI226" s="13">
        <v>11</v>
      </c>
      <c r="AJ226" s="13">
        <f>(B226*240)/AI226</f>
        <v>174.54545454545453</v>
      </c>
      <c r="AK226" s="13">
        <v>174.54545454545453</v>
      </c>
      <c r="AL226" s="13">
        <f>(Q226*240)/AI226</f>
        <v>115.69698636363637</v>
      </c>
      <c r="AM226" s="13">
        <v>115.69698636363637</v>
      </c>
      <c r="AN226" s="25"/>
      <c r="AO226" s="13">
        <v>11.25</v>
      </c>
      <c r="AP226" s="13">
        <v>7.5</v>
      </c>
      <c r="AQ226" s="13">
        <f>AO226/1.5</f>
        <v>7.5</v>
      </c>
      <c r="AR226" s="13">
        <f>(B226*240)/AQ226</f>
        <v>256</v>
      </c>
      <c r="AS226" s="13">
        <v>256</v>
      </c>
      <c r="AT226" s="5">
        <f>(Q226*240)/AQ226</f>
        <v>169.68891333333335</v>
      </c>
      <c r="AU226" s="5">
        <v>169.68891333333335</v>
      </c>
    </row>
    <row r="227" spans="1:47" ht="12.75">
      <c r="A227" s="1">
        <v>1463</v>
      </c>
      <c r="B227" s="16">
        <f>B225+0.6667*(B228-B225)</f>
        <v>8</v>
      </c>
      <c r="C227" s="5">
        <f>(B227/7.91244)*100</f>
        <v>101.10661186688303</v>
      </c>
      <c r="D227" s="5">
        <v>81.68845783926788</v>
      </c>
      <c r="E227" s="13">
        <f>(C227/D227)*100</f>
        <v>123.77098863320784</v>
      </c>
      <c r="F227" s="13">
        <v>123.77098863320784</v>
      </c>
      <c r="G227" s="3">
        <f>G225+0.6667*(G228-G225)</f>
        <v>7.8836949999999995</v>
      </c>
      <c r="H227" s="5">
        <f>(G227/7.63160102)*100</f>
        <v>103.30329087355774</v>
      </c>
      <c r="I227" s="5">
        <f>(H227/D227)*100</f>
        <v>126.4600821291298</v>
      </c>
      <c r="J227" s="5">
        <v>126.4600821291298</v>
      </c>
      <c r="K227" s="3"/>
      <c r="M227" s="3">
        <f>M225+0.6667*(M228-M225)</f>
        <v>4.1333400000000005</v>
      </c>
      <c r="N227" s="5">
        <f>(M227/4.29616690666667)*100</f>
        <v>96.2099492360504</v>
      </c>
      <c r="O227" s="5">
        <f>(N227/D227)*100</f>
        <v>117.77667467459767</v>
      </c>
      <c r="P227" s="5">
        <v>117.77667467459767</v>
      </c>
      <c r="Q227" s="3">
        <f>Q225+0.6667*(Q228-Q225)</f>
        <v>5.22638125</v>
      </c>
      <c r="R227" s="5">
        <f>(Q227/5.381499725)*100</f>
        <v>97.11756047706571</v>
      </c>
      <c r="S227" s="5">
        <f>(R227/X227)*100</f>
        <v>118.88773891185029</v>
      </c>
      <c r="T227" s="5">
        <v>118.88773891185029</v>
      </c>
      <c r="W227" s="5">
        <v>81.68845783926788</v>
      </c>
      <c r="X227" s="5">
        <f>(Y227/126.294866924271)*100</f>
        <v>81.68845783926788</v>
      </c>
      <c r="Y227" s="5">
        <v>103.1683291205926</v>
      </c>
      <c r="Z227" s="13">
        <f>(B227*240)/Y227</f>
        <v>18.610362466525245</v>
      </c>
      <c r="AA227" s="13">
        <f>(B227*240)/Y227</f>
        <v>18.610362466525245</v>
      </c>
      <c r="AB227" s="13"/>
      <c r="AC227" s="13">
        <f>(AE227/155.016)*100</f>
        <v>83.30322891400459</v>
      </c>
      <c r="AD227" s="13">
        <v>83.30322891400459</v>
      </c>
      <c r="AE227" s="19">
        <v>129.13333333333335</v>
      </c>
      <c r="AF227" s="13">
        <f>(B227*240)/AE227</f>
        <v>14.868353123386678</v>
      </c>
      <c r="AG227" s="13">
        <v>14.868353123386678</v>
      </c>
      <c r="AH227" s="13"/>
      <c r="AI227" s="13">
        <v>11</v>
      </c>
      <c r="AJ227" s="13">
        <f>(B227*240)/AI227</f>
        <v>174.54545454545453</v>
      </c>
      <c r="AK227" s="13">
        <v>174.54545454545453</v>
      </c>
      <c r="AL227" s="13">
        <f>(Q227*240)/AI227</f>
        <v>114.03013636363636</v>
      </c>
      <c r="AM227" s="13">
        <v>114.03013636363636</v>
      </c>
      <c r="AN227" s="25"/>
      <c r="AO227" s="13">
        <v>11.25</v>
      </c>
      <c r="AP227" s="13">
        <v>7.5</v>
      </c>
      <c r="AQ227" s="13">
        <f>AO227/1.5</f>
        <v>7.5</v>
      </c>
      <c r="AR227" s="13">
        <f>(B227*240)/AQ227</f>
        <v>256</v>
      </c>
      <c r="AS227" s="13">
        <v>256</v>
      </c>
      <c r="AT227" s="5">
        <f>(Q227*240)/AQ227</f>
        <v>167.2442</v>
      </c>
      <c r="AU227" s="5">
        <v>167.2442</v>
      </c>
    </row>
    <row r="228" spans="1:47" ht="12.75">
      <c r="A228" s="1">
        <v>1464</v>
      </c>
      <c r="B228" s="16">
        <v>8</v>
      </c>
      <c r="C228" s="5">
        <f>(B228/7.91244)*100</f>
        <v>101.10661186688303</v>
      </c>
      <c r="D228" s="5">
        <v>77.9233557127484</v>
      </c>
      <c r="E228" s="13">
        <f>(C228/D228)*100</f>
        <v>129.75135752571524</v>
      </c>
      <c r="F228" s="13">
        <v>129.75135752571524</v>
      </c>
      <c r="G228" s="3">
        <v>8.167</v>
      </c>
      <c r="H228" s="5">
        <f>(G228/7.63160102)*100</f>
        <v>107.01555255046603</v>
      </c>
      <c r="I228" s="5">
        <f>(H228/D228)*100</f>
        <v>137.3343737209691</v>
      </c>
      <c r="J228" s="5">
        <v>137.3343737209691</v>
      </c>
      <c r="K228" s="3"/>
      <c r="M228" s="5">
        <v>4.2</v>
      </c>
      <c r="N228" s="5">
        <f>(M228/4.29616690666667)*100</f>
        <v>97.76156493088197</v>
      </c>
      <c r="O228" s="5">
        <f>(N228/D228)*100</f>
        <v>125.45861768487467</v>
      </c>
      <c r="P228" s="5">
        <v>125.45861768487467</v>
      </c>
      <c r="Q228" s="5">
        <v>5.15</v>
      </c>
      <c r="R228" s="5">
        <f>(Q228/5.381499725)*100</f>
        <v>95.69823029211435</v>
      </c>
      <c r="S228" s="5">
        <f>(R228/X228)*100</f>
        <v>122.81071498626174</v>
      </c>
      <c r="T228" s="5">
        <v>122.81071498626174</v>
      </c>
      <c r="W228" s="5">
        <v>77.9233557127484</v>
      </c>
      <c r="X228" s="5">
        <f>(Y228/126.294866924271)*100</f>
        <v>77.9233557127484</v>
      </c>
      <c r="Y228" s="5">
        <v>98.41319840034191</v>
      </c>
      <c r="Z228" s="13">
        <f>(B228*240)/Y228</f>
        <v>19.50957830055983</v>
      </c>
      <c r="AA228" s="13">
        <f>(B228*240)/Y228</f>
        <v>19.50957830055983</v>
      </c>
      <c r="AB228" s="13"/>
      <c r="AC228" s="13">
        <f>(AE228/155.016)*100</f>
        <v>93.83977567906969</v>
      </c>
      <c r="AD228" s="13">
        <v>93.83977567906969</v>
      </c>
      <c r="AE228" s="19">
        <v>145.46666666666667</v>
      </c>
      <c r="AF228" s="13">
        <f>(B228*240)/AE228</f>
        <v>13.198900091659029</v>
      </c>
      <c r="AG228" s="13">
        <v>13.198900091659029</v>
      </c>
      <c r="AH228" s="13"/>
      <c r="AI228" s="13">
        <v>11</v>
      </c>
      <c r="AJ228" s="13">
        <f>(B228*240)/AI228</f>
        <v>174.54545454545453</v>
      </c>
      <c r="AK228" s="13">
        <v>174.54545454545453</v>
      </c>
      <c r="AL228" s="13">
        <f>(Q228*240)/AI228</f>
        <v>112.36363636363636</v>
      </c>
      <c r="AM228" s="13">
        <v>112.36363636363636</v>
      </c>
      <c r="AN228" s="25"/>
      <c r="AO228" s="13">
        <v>11.25</v>
      </c>
      <c r="AP228" s="13">
        <v>7.5</v>
      </c>
      <c r="AQ228" s="13">
        <f>AO228/1.5</f>
        <v>7.5</v>
      </c>
      <c r="AR228" s="13">
        <f>(B228*240)/AQ228</f>
        <v>256</v>
      </c>
      <c r="AS228" s="13">
        <v>256</v>
      </c>
      <c r="AT228" s="5">
        <f>(Q228*240)/AQ228</f>
        <v>164.8</v>
      </c>
      <c r="AU228" s="5">
        <v>164.8</v>
      </c>
    </row>
    <row r="229" spans="1:47" ht="12.75">
      <c r="A229" s="1">
        <v>1465</v>
      </c>
      <c r="B229" s="16">
        <v>8</v>
      </c>
      <c r="C229" s="5">
        <f>(B229/7.91244)*100</f>
        <v>101.10661186688303</v>
      </c>
      <c r="D229" s="5">
        <v>88.51771330038775</v>
      </c>
      <c r="E229" s="13">
        <f>(C229/D229)*100</f>
        <v>114.22189762604287</v>
      </c>
      <c r="F229" s="13">
        <v>114.22189762604287</v>
      </c>
      <c r="G229" s="3">
        <f>(G228+G233)/2</f>
        <v>8.4585</v>
      </c>
      <c r="H229" s="5">
        <f>(G229/7.63160102)*100</f>
        <v>110.8351966754153</v>
      </c>
      <c r="I229" s="5">
        <f>(H229/D229)*100</f>
        <v>125.21244906010219</v>
      </c>
      <c r="J229" s="5">
        <v>125.21244906010219</v>
      </c>
      <c r="K229" s="3"/>
      <c r="M229" s="3">
        <f>(M228+M233)/2</f>
        <v>4.1</v>
      </c>
      <c r="N229" s="5">
        <f>(M229/4.29616690666667)*100</f>
        <v>95.43390862300382</v>
      </c>
      <c r="O229" s="5">
        <f>(N229/D229)*100</f>
        <v>107.81334612558926</v>
      </c>
      <c r="P229" s="5">
        <v>107.81334612558926</v>
      </c>
      <c r="Q229" s="3">
        <f>(Q228+Q233)/2</f>
        <v>4.975</v>
      </c>
      <c r="R229" s="5">
        <f>(Q229/5.381499725)*100</f>
        <v>92.44634868024637</v>
      </c>
      <c r="S229" s="5">
        <f>(R229/X229)*100</f>
        <v>104.43824770588759</v>
      </c>
      <c r="T229" s="5">
        <v>104.43824770588759</v>
      </c>
      <c r="W229" s="5">
        <v>88.51771330038775</v>
      </c>
      <c r="X229" s="5">
        <f>(Y229/126.294866924271)*100</f>
        <v>88.51771330038775</v>
      </c>
      <c r="Y229" s="5">
        <v>111.79332821713245</v>
      </c>
      <c r="Z229" s="13">
        <f>(B229*240)/Y229</f>
        <v>17.174549059590102</v>
      </c>
      <c r="AA229" s="13">
        <f>(B229*240)/Y229</f>
        <v>17.174549059590102</v>
      </c>
      <c r="AB229" s="13"/>
      <c r="AC229" s="13">
        <f>(AE229/155.016)*100</f>
        <v>90.61430217955997</v>
      </c>
      <c r="AD229" s="13">
        <v>90.61430217955997</v>
      </c>
      <c r="AE229" s="19">
        <v>140.46666666666667</v>
      </c>
      <c r="AF229" s="13">
        <f>(B229*240)/AE229</f>
        <v>13.668723303274797</v>
      </c>
      <c r="AG229" s="13">
        <v>13.668723303274797</v>
      </c>
      <c r="AH229" s="13"/>
      <c r="AI229" s="13">
        <v>11</v>
      </c>
      <c r="AJ229" s="13">
        <f>(B229*240)/AI229</f>
        <v>174.54545454545453</v>
      </c>
      <c r="AK229" s="13">
        <v>174.54545454545453</v>
      </c>
      <c r="AL229" s="13">
        <f>(Q229*240)/AI229</f>
        <v>108.54545454545455</v>
      </c>
      <c r="AM229" s="13">
        <v>108.54545454545455</v>
      </c>
      <c r="AN229" s="25"/>
      <c r="AO229" s="13">
        <v>11.25</v>
      </c>
      <c r="AP229" s="13">
        <v>7.5</v>
      </c>
      <c r="AQ229" s="13">
        <f>AO229/1.5</f>
        <v>7.5</v>
      </c>
      <c r="AR229" s="13">
        <f>(B229*240)/AQ229</f>
        <v>256</v>
      </c>
      <c r="AS229" s="13">
        <v>256</v>
      </c>
      <c r="AT229" s="5">
        <f>(Q229*240)/AQ229</f>
        <v>159.2</v>
      </c>
      <c r="AU229" s="5">
        <v>159.2</v>
      </c>
    </row>
    <row r="230" spans="1:47" ht="12.75">
      <c r="A230" s="1"/>
      <c r="B230" s="16"/>
      <c r="C230" s="5"/>
      <c r="D230" s="13"/>
      <c r="E230" s="13"/>
      <c r="F230" s="13"/>
      <c r="G230" s="3"/>
      <c r="H230" s="5"/>
      <c r="I230" s="5"/>
      <c r="J230" s="5"/>
      <c r="K230" s="3"/>
      <c r="M230" s="3"/>
      <c r="N230" s="11"/>
      <c r="O230" s="3"/>
      <c r="P230" s="3"/>
      <c r="Q230" s="3"/>
      <c r="R230" s="5"/>
      <c r="S230" s="5"/>
      <c r="T230" s="5"/>
      <c r="W230" s="13"/>
      <c r="X230" s="13"/>
      <c r="Y230" s="14"/>
      <c r="Z230" s="13"/>
      <c r="AA230" s="13"/>
      <c r="AB230" s="13"/>
      <c r="AC230" s="13"/>
      <c r="AD230" s="13"/>
      <c r="AE230" s="19"/>
      <c r="AF230" s="13"/>
      <c r="AG230" s="13"/>
      <c r="AH230" s="13"/>
      <c r="AI230" s="13"/>
      <c r="AJ230" s="13"/>
      <c r="AK230" s="13"/>
      <c r="AL230" s="13"/>
      <c r="AM230" s="13"/>
      <c r="AN230" s="25"/>
      <c r="AO230" s="13"/>
      <c r="AP230" s="13"/>
      <c r="AQ230" s="13"/>
      <c r="AR230" s="13"/>
      <c r="AS230" s="13"/>
      <c r="AT230" s="5"/>
      <c r="AU230" s="5"/>
    </row>
    <row r="231" spans="1:47" ht="12.75">
      <c r="A231" s="1" t="s">
        <v>51</v>
      </c>
      <c r="B231" s="16">
        <f>AVERAGE(B225:B230)</f>
        <v>8</v>
      </c>
      <c r="C231" s="16">
        <f>AVERAGE(C225:C230)</f>
        <v>101.10661186688303</v>
      </c>
      <c r="D231" s="16">
        <f>AVERAGE(D225:D230)</f>
        <v>88.7054659965152</v>
      </c>
      <c r="E231" s="16">
        <f>AVERAGE(E225:E230)</f>
        <v>114.95802409483713</v>
      </c>
      <c r="F231" s="5">
        <f>1/((1/F225+1/F226+1/F227+1/F228+1/F229)/5)</f>
        <v>113.98013722272195</v>
      </c>
      <c r="G231" s="16">
        <f>AVERAGE(G225:G230)</f>
        <v>7.885305100000001</v>
      </c>
      <c r="H231" s="16">
        <f>AVERAGE(H225:H230)</f>
        <v>103.32438867460606</v>
      </c>
      <c r="I231" s="16">
        <f>AVERAGE(I225:I230)</f>
        <v>117.84322364022304</v>
      </c>
      <c r="J231" s="5">
        <f>1/((1/J225+1/J226+1/J227+1/J228+1/J229)/5)</f>
        <v>115.78742556875004</v>
      </c>
      <c r="K231" s="3"/>
      <c r="M231" s="16">
        <f>AVERAGE(M225:M230)</f>
        <v>4.1000011999999995</v>
      </c>
      <c r="N231" s="16">
        <f>AVERAGE(N225:N230)</f>
        <v>95.43393655487952</v>
      </c>
      <c r="O231" s="5">
        <f>(N231/D231)*100</f>
        <v>107.5851814572832</v>
      </c>
      <c r="P231" s="5">
        <v>107.58518145728317</v>
      </c>
      <c r="Q231" s="16">
        <f>AVERAGE(Q225:Q230)</f>
        <v>5.206665291666667</v>
      </c>
      <c r="R231" s="16">
        <f>AVERAGE(R225:R230)</f>
        <v>96.75119497783987</v>
      </c>
      <c r="S231" s="16">
        <f>AVERAGE(S225:S230)</f>
        <v>109.86951806209397</v>
      </c>
      <c r="T231" s="5">
        <f>1/((1/T225+1/T226+1/T227+1/T228+1/T229)/5)</f>
        <v>109.13358341298233</v>
      </c>
      <c r="W231" s="16">
        <f>AVERAGE(W225:W230)</f>
        <v>88.7054659965152</v>
      </c>
      <c r="X231" s="16">
        <f>AVERAGE(X225:X230)</f>
        <v>88.7054659965152</v>
      </c>
      <c r="Y231" s="16">
        <f>AVERAGE(Y225:Y230)</f>
        <v>112.03045023485336</v>
      </c>
      <c r="Z231" s="16">
        <f>AVERAGE(Z225:Z230)</f>
        <v>17.28523396690763</v>
      </c>
      <c r="AA231" s="5">
        <f>1/((1/AA225+1/AA226+1/AA227+1/AA228+1/AA229)/5)</f>
        <v>17.138197659431317</v>
      </c>
      <c r="AB231" s="13"/>
      <c r="AC231" s="16">
        <f>AVERAGE(AC225:AC230)</f>
        <v>91.07016910082402</v>
      </c>
      <c r="AD231" s="13">
        <v>91.07016910082402</v>
      </c>
      <c r="AE231" s="16">
        <f>AVERAGE(AE225:AE230)</f>
        <v>141.17333333333335</v>
      </c>
      <c r="AF231" s="16">
        <f>AVERAGE(AF225:AF230)</f>
        <v>13.643141926679027</v>
      </c>
      <c r="AG231" s="5">
        <f>1/((1/AG225+1/AG226+1/AG227+1/AG228+1/AG229)/5)</f>
        <v>13.600302228938421</v>
      </c>
      <c r="AH231" s="13"/>
      <c r="AI231" s="29">
        <f>AVERAGE(AI225:AI230)</f>
        <v>11</v>
      </c>
      <c r="AJ231" s="29">
        <f>AVERAGE(AJ225:AJ230)</f>
        <v>174.54545454545453</v>
      </c>
      <c r="AK231" s="5">
        <f>1/((1/AK225+1/AK226+1/AK227+1/AK228+1/AK229)/5)</f>
        <v>174.54545454545453</v>
      </c>
      <c r="AL231" s="29">
        <f>AVERAGE(AL225:AL230)</f>
        <v>113.59997000000001</v>
      </c>
      <c r="AM231" s="29">
        <v>113.59997000000001</v>
      </c>
      <c r="AN231" s="25"/>
      <c r="AO231" s="29">
        <f>AVERAGE(AO225:AO230)</f>
        <v>11.25</v>
      </c>
      <c r="AP231" s="29">
        <f>AVERAGE(AP225:AP230)</f>
        <v>7.5</v>
      </c>
      <c r="AQ231" s="29">
        <f>AVERAGE(AQ225:AQ230)</f>
        <v>7.5</v>
      </c>
      <c r="AR231" s="29">
        <f>AVERAGE(AR225:AR230)</f>
        <v>256</v>
      </c>
      <c r="AS231" s="5">
        <f>1/((1/AS225+1/AS226+1/AS227+1/AS228+1/AS229)/5)</f>
        <v>256</v>
      </c>
      <c r="AT231" s="29">
        <f>AVERAGE(AT225:AT230)</f>
        <v>166.61328933333334</v>
      </c>
      <c r="AU231" s="5">
        <f>1/((1/AU225+1/AU226+1/AU227+1/AU228+1/AU229)/5)</f>
        <v>166.4933151845818</v>
      </c>
    </row>
    <row r="232" spans="1:47" ht="12.75">
      <c r="A232" s="1"/>
      <c r="B232" s="16"/>
      <c r="C232" s="5"/>
      <c r="D232" s="13"/>
      <c r="E232" s="13"/>
      <c r="F232" s="13"/>
      <c r="G232" s="3"/>
      <c r="H232" s="5"/>
      <c r="I232" s="5"/>
      <c r="J232" s="5"/>
      <c r="K232" s="3"/>
      <c r="M232" s="3"/>
      <c r="N232" s="11"/>
      <c r="O232" s="3"/>
      <c r="P232" s="3"/>
      <c r="Q232" s="3"/>
      <c r="R232" s="5"/>
      <c r="S232" s="5"/>
      <c r="T232" s="5"/>
      <c r="W232" s="13"/>
      <c r="X232" s="13"/>
      <c r="Y232" s="14"/>
      <c r="Z232" s="13"/>
      <c r="AA232" s="13"/>
      <c r="AB232" s="13"/>
      <c r="AC232" s="13"/>
      <c r="AD232" s="13"/>
      <c r="AE232" s="19"/>
      <c r="AF232" s="13"/>
      <c r="AG232" s="13"/>
      <c r="AH232" s="13"/>
      <c r="AI232" s="13"/>
      <c r="AJ232" s="13"/>
      <c r="AK232" s="13"/>
      <c r="AL232" s="13"/>
      <c r="AM232" s="13"/>
      <c r="AN232" s="25"/>
      <c r="AO232" s="13"/>
      <c r="AP232" s="13"/>
      <c r="AQ232" s="13"/>
      <c r="AR232" s="13"/>
      <c r="AS232" s="13"/>
      <c r="AT232" s="5"/>
      <c r="AU232" s="5"/>
    </row>
    <row r="233" spans="1:47" ht="12.75">
      <c r="A233" s="1">
        <v>1466</v>
      </c>
      <c r="B233" s="16">
        <v>8</v>
      </c>
      <c r="C233" s="5">
        <f>(B233/7.91244)*100</f>
        <v>101.10661186688303</v>
      </c>
      <c r="D233" s="5">
        <v>95.9295132371785</v>
      </c>
      <c r="E233" s="13">
        <f>(C233/D233)*100</f>
        <v>105.39677358406327</v>
      </c>
      <c r="F233" s="13">
        <v>105.39677358406327</v>
      </c>
      <c r="G233" s="3">
        <v>8.75</v>
      </c>
      <c r="H233" s="5">
        <f>(G233/7.63160102)*100</f>
        <v>114.65484080036458</v>
      </c>
      <c r="I233" s="5">
        <f>(H233/D233)*100</f>
        <v>119.51988176661455</v>
      </c>
      <c r="J233" s="5">
        <v>119.51988176661455</v>
      </c>
      <c r="K233" s="3"/>
      <c r="M233" s="5">
        <v>4</v>
      </c>
      <c r="N233" s="5">
        <f>(M233/4.29616690666667)*100</f>
        <v>93.10625231512569</v>
      </c>
      <c r="O233" s="5">
        <f>(N233/D233)*100</f>
        <v>97.05694230400971</v>
      </c>
      <c r="P233" s="5">
        <v>97.05694230400971</v>
      </c>
      <c r="Q233" s="5">
        <v>4.8</v>
      </c>
      <c r="R233" s="5">
        <f>(Q233/5.381499725)*100</f>
        <v>89.1944670683784</v>
      </c>
      <c r="S233" s="5">
        <f>(R233/X233)*100</f>
        <v>92.9791719549872</v>
      </c>
      <c r="T233" s="5">
        <v>92.9791719549872</v>
      </c>
      <c r="W233" s="5">
        <v>95.9295132371785</v>
      </c>
      <c r="X233" s="5">
        <f>(Y233/126.294866924271)*100</f>
        <v>95.9295132371785</v>
      </c>
      <c r="Y233" s="5">
        <v>121.15405108399553</v>
      </c>
      <c r="Z233" s="13">
        <f>(B233*240)/Y233</f>
        <v>15.847592241623627</v>
      </c>
      <c r="AA233" s="13">
        <f>(B233*240)/Y233</f>
        <v>15.847592241623627</v>
      </c>
      <c r="AB233" s="13"/>
      <c r="AC233" s="13">
        <f>(AE233/155.016)*100</f>
        <v>92.54958627926581</v>
      </c>
      <c r="AD233" s="13">
        <v>92.54958627926581</v>
      </c>
      <c r="AE233" s="19">
        <v>143.46666666666667</v>
      </c>
      <c r="AF233" s="13">
        <f>(B233*240)/AE233</f>
        <v>13.382899628252789</v>
      </c>
      <c r="AG233" s="13">
        <v>13.382899628252789</v>
      </c>
      <c r="AH233" s="13"/>
      <c r="AI233" s="13">
        <v>11</v>
      </c>
      <c r="AJ233" s="13">
        <f>(B233*240)/AI233</f>
        <v>174.54545454545453</v>
      </c>
      <c r="AK233" s="13">
        <v>174.54545454545453</v>
      </c>
      <c r="AL233" s="13">
        <f>(Q233*240)/AI233</f>
        <v>104.72727272727273</v>
      </c>
      <c r="AM233" s="13">
        <v>104.72727272727273</v>
      </c>
      <c r="AN233" s="25"/>
      <c r="AO233" s="13">
        <v>11.25</v>
      </c>
      <c r="AP233" s="13">
        <v>7.5</v>
      </c>
      <c r="AQ233" s="13">
        <f>AO233/1.5</f>
        <v>7.5</v>
      </c>
      <c r="AR233" s="13">
        <f>(B233*240)/AQ233</f>
        <v>256</v>
      </c>
      <c r="AS233" s="13">
        <v>256</v>
      </c>
      <c r="AT233" s="5">
        <f>(Q233*240)/AQ233</f>
        <v>153.6</v>
      </c>
      <c r="AU233" s="5">
        <v>153.6</v>
      </c>
    </row>
    <row r="234" spans="1:47" ht="12.75">
      <c r="A234" s="1">
        <v>1467</v>
      </c>
      <c r="B234" s="16">
        <v>8</v>
      </c>
      <c r="C234" s="5">
        <f>(B234/7.91244)*100</f>
        <v>101.10661186688303</v>
      </c>
      <c r="D234" s="5">
        <v>102.14631478125365</v>
      </c>
      <c r="E234" s="13">
        <f>(C234/D234)*100</f>
        <v>98.982143490348</v>
      </c>
      <c r="F234" s="13">
        <v>98.982143490348</v>
      </c>
      <c r="G234" s="3">
        <v>8.8</v>
      </c>
      <c r="H234" s="5">
        <f>(G234/7.63160102)*100</f>
        <v>115.31001131922383</v>
      </c>
      <c r="I234" s="5">
        <f>(H234/D234)*100</f>
        <v>112.88709883088805</v>
      </c>
      <c r="J234" s="5">
        <v>112.88709883088805</v>
      </c>
      <c r="K234" s="3"/>
      <c r="M234" s="5">
        <v>3.7</v>
      </c>
      <c r="N234" s="5">
        <f>(M234/4.29616690666667)*100</f>
        <v>86.12328339149126</v>
      </c>
      <c r="O234" s="5">
        <f>(N234/D234)*100</f>
        <v>84.3136471207251</v>
      </c>
      <c r="P234" s="5">
        <v>84.3136471207251</v>
      </c>
      <c r="Q234" s="5">
        <v>4.8</v>
      </c>
      <c r="R234" s="5">
        <f>(Q234/5.381499725)*100</f>
        <v>89.1944670683784</v>
      </c>
      <c r="S234" s="5">
        <f>(R234/X234)*100</f>
        <v>87.32029859264954</v>
      </c>
      <c r="T234" s="5">
        <v>87.32029859264954</v>
      </c>
      <c r="W234" s="5">
        <v>102.14631478125365</v>
      </c>
      <c r="X234" s="5">
        <f>(Y234/126.294866924271)*100</f>
        <v>102.14631478125365</v>
      </c>
      <c r="Y234" s="5">
        <v>129.00555232103125</v>
      </c>
      <c r="Z234" s="13">
        <f>(B234*240)/Y234</f>
        <v>14.883080343875946</v>
      </c>
      <c r="AA234" s="13">
        <f>(B234*240)/Y234</f>
        <v>14.883080343875946</v>
      </c>
      <c r="AB234" s="13"/>
      <c r="AC234" s="13">
        <f>(AE234/155.016)*100</f>
        <v>90.91534637284754</v>
      </c>
      <c r="AD234" s="13">
        <v>90.91534637284754</v>
      </c>
      <c r="AE234" s="19">
        <v>140.93333333333334</v>
      </c>
      <c r="AF234" s="13">
        <f>(B234*240)/AE234</f>
        <v>13.623462630085147</v>
      </c>
      <c r="AG234" s="13">
        <v>13.623462630085147</v>
      </c>
      <c r="AH234" s="13"/>
      <c r="AI234" s="13">
        <v>11</v>
      </c>
      <c r="AJ234" s="13">
        <f>(B234*240)/AI234</f>
        <v>174.54545454545453</v>
      </c>
      <c r="AK234" s="13">
        <v>174.54545454545453</v>
      </c>
      <c r="AL234" s="13">
        <f>(Q234*240)/AI234</f>
        <v>104.72727272727273</v>
      </c>
      <c r="AM234" s="13">
        <v>104.72727272727273</v>
      </c>
      <c r="AN234" s="25"/>
      <c r="AO234" s="13">
        <v>11.25</v>
      </c>
      <c r="AP234" s="13">
        <v>7.5</v>
      </c>
      <c r="AQ234" s="13">
        <f>AO234/1.5</f>
        <v>7.5</v>
      </c>
      <c r="AR234" s="13">
        <f>(B234*240)/AQ234</f>
        <v>256</v>
      </c>
      <c r="AS234" s="13">
        <v>256</v>
      </c>
      <c r="AT234" s="5">
        <f>(Q234*240)/AQ234</f>
        <v>153.6</v>
      </c>
      <c r="AU234" s="5">
        <v>153.6</v>
      </c>
    </row>
    <row r="235" spans="1:47" ht="12.75">
      <c r="A235" s="1">
        <v>1468</v>
      </c>
      <c r="B235" s="16">
        <v>8.25</v>
      </c>
      <c r="C235" s="5">
        <f>(B235/7.91244)*100</f>
        <v>104.26619348772313</v>
      </c>
      <c r="D235" s="5">
        <v>96.15279601177174</v>
      </c>
      <c r="E235" s="13">
        <f>(C235/D235)*100</f>
        <v>108.43802553069604</v>
      </c>
      <c r="F235" s="13">
        <v>108.43802553069604</v>
      </c>
      <c r="G235" s="3">
        <v>8.425</v>
      </c>
      <c r="H235" s="5">
        <f>(G235/7.63160102)*100</f>
        <v>110.39623242777962</v>
      </c>
      <c r="I235" s="5">
        <f>(H235/D235)*100</f>
        <v>114.81333565616137</v>
      </c>
      <c r="J235" s="5">
        <v>114.81333565616137</v>
      </c>
      <c r="K235" s="3"/>
      <c r="M235" s="5">
        <v>4</v>
      </c>
      <c r="N235" s="5">
        <f>(M235/4.29616690666667)*100</f>
        <v>93.10625231512569</v>
      </c>
      <c r="O235" s="5">
        <f>(N235/D235)*100</f>
        <v>96.83155995144116</v>
      </c>
      <c r="P235" s="5">
        <v>96.83155995144116</v>
      </c>
      <c r="Q235" s="5">
        <v>4.85</v>
      </c>
      <c r="R235" s="5">
        <f>(Q235/5.381499725)*100</f>
        <v>90.12357610034067</v>
      </c>
      <c r="S235" s="5">
        <f>(R235/X235)*100</f>
        <v>93.7295428094541</v>
      </c>
      <c r="T235" s="5">
        <v>93.7295428094541</v>
      </c>
      <c r="W235" s="5">
        <v>96.15279601177174</v>
      </c>
      <c r="X235" s="5">
        <f>(Y235/126.294866924271)*100</f>
        <v>96.15279601177174</v>
      </c>
      <c r="Y235" s="5">
        <v>121.43604576703288</v>
      </c>
      <c r="Z235" s="13">
        <f>(B235*240)/Y235</f>
        <v>16.30487873261701</v>
      </c>
      <c r="AA235" s="13">
        <f>(B235*240)/Y235</f>
        <v>16.30487873261701</v>
      </c>
      <c r="AB235" s="13"/>
      <c r="AC235" s="13">
        <f>(AE235/155.016)*100</f>
        <v>106.48363179714781</v>
      </c>
      <c r="AD235" s="13">
        <v>106.48363179714781</v>
      </c>
      <c r="AE235" s="19">
        <v>165.06666666666666</v>
      </c>
      <c r="AF235" s="13">
        <f>(B235*240)/AE235</f>
        <v>11.995153473344104</v>
      </c>
      <c r="AG235" s="13">
        <v>11.995153473344104</v>
      </c>
      <c r="AH235" s="13"/>
      <c r="AI235" s="13">
        <v>11</v>
      </c>
      <c r="AJ235" s="13">
        <f>(B235*240)/AI235</f>
        <v>180</v>
      </c>
      <c r="AK235" s="13">
        <v>180</v>
      </c>
      <c r="AL235" s="13">
        <f>(Q235*240)/AI235</f>
        <v>105.81818181818181</v>
      </c>
      <c r="AM235" s="13">
        <v>105.81818181818181</v>
      </c>
      <c r="AN235" s="25"/>
      <c r="AO235" s="13">
        <v>11.25</v>
      </c>
      <c r="AP235" s="13">
        <v>7.5</v>
      </c>
      <c r="AQ235" s="13">
        <f>AO235/1.5</f>
        <v>7.5</v>
      </c>
      <c r="AR235" s="13">
        <f>(B235*240)/AQ235</f>
        <v>264</v>
      </c>
      <c r="AS235" s="13">
        <v>264</v>
      </c>
      <c r="AT235" s="5">
        <f>(Q235*240)/AQ235</f>
        <v>155.2</v>
      </c>
      <c r="AU235" s="5">
        <v>155.2</v>
      </c>
    </row>
    <row r="236" spans="1:47" ht="12.75">
      <c r="A236" s="1">
        <v>1469</v>
      </c>
      <c r="B236" s="16">
        <v>8.25</v>
      </c>
      <c r="C236" s="5">
        <f>(B236/7.91244)*100</f>
        <v>104.26619348772313</v>
      </c>
      <c r="D236" s="5">
        <v>95.99972060403404</v>
      </c>
      <c r="E236" s="13">
        <f>(C236/D236)*100</f>
        <v>108.61093431488771</v>
      </c>
      <c r="F236" s="13">
        <v>108.61093431488771</v>
      </c>
      <c r="G236" s="3">
        <v>8.7</v>
      </c>
      <c r="H236" s="5">
        <f>(G236/7.63160102)*100</f>
        <v>113.99967028150535</v>
      </c>
      <c r="I236" s="5">
        <f>(H236/D236)*100</f>
        <v>118.75000215023013</v>
      </c>
      <c r="J236" s="5">
        <v>118.75000215023013</v>
      </c>
      <c r="K236" s="3"/>
      <c r="M236" s="5">
        <v>4</v>
      </c>
      <c r="N236" s="5">
        <f>(M236/4.29616690666667)*100</f>
        <v>93.10625231512569</v>
      </c>
      <c r="O236" s="5">
        <f>(N236/D236)*100</f>
        <v>96.98596176040665</v>
      </c>
      <c r="P236" s="5">
        <v>96.98596176040665</v>
      </c>
      <c r="Q236" s="5">
        <v>5</v>
      </c>
      <c r="R236" s="5">
        <f>(Q236/5.381499725)*100</f>
        <v>92.91090319622751</v>
      </c>
      <c r="S236" s="5">
        <f>(R236/X236)*100</f>
        <v>96.78247250265774</v>
      </c>
      <c r="T236" s="5">
        <v>96.78247250265774</v>
      </c>
      <c r="W236" s="5">
        <v>95.99972060403404</v>
      </c>
      <c r="X236" s="5">
        <f>(Y236/126.294866924271)*100</f>
        <v>95.99972060403404</v>
      </c>
      <c r="Y236" s="5">
        <v>121.24271938453677</v>
      </c>
      <c r="Z236" s="13">
        <f>(B236*240)/Y236</f>
        <v>16.33087751620101</v>
      </c>
      <c r="AA236" s="13">
        <f>(B236*240)/Y236</f>
        <v>16.33087751620101</v>
      </c>
      <c r="AB236" s="13"/>
      <c r="AC236" s="13">
        <f>(AE236/155.016)*100</f>
        <v>101.36588051125905</v>
      </c>
      <c r="AD236" s="13">
        <v>101.36588051125905</v>
      </c>
      <c r="AE236" s="19">
        <v>157.13333333333333</v>
      </c>
      <c r="AF236" s="13">
        <f>(B236*240)/AE236</f>
        <v>12.600763682647434</v>
      </c>
      <c r="AG236" s="13">
        <v>12.600763682647434</v>
      </c>
      <c r="AH236" s="13"/>
      <c r="AI236" s="13">
        <v>11</v>
      </c>
      <c r="AJ236" s="13">
        <f>(B236*240)/AI236</f>
        <v>180</v>
      </c>
      <c r="AK236" s="13">
        <v>180</v>
      </c>
      <c r="AL236" s="13">
        <f>(Q236*240)/AI236</f>
        <v>109.0909090909091</v>
      </c>
      <c r="AM236" s="13">
        <v>109.0909090909091</v>
      </c>
      <c r="AN236" s="25"/>
      <c r="AO236" s="13">
        <v>11.25</v>
      </c>
      <c r="AP236" s="13">
        <v>7.5</v>
      </c>
      <c r="AQ236" s="13">
        <f>AO236/1.5</f>
        <v>7.5</v>
      </c>
      <c r="AR236" s="13">
        <f>(B236*240)/AQ236</f>
        <v>264</v>
      </c>
      <c r="AS236" s="13">
        <v>264</v>
      </c>
      <c r="AT236" s="5">
        <f>(Q236*240)/AQ236</f>
        <v>160</v>
      </c>
      <c r="AU236" s="5">
        <v>160</v>
      </c>
    </row>
    <row r="237" spans="1:47" ht="12.75">
      <c r="A237" s="1">
        <v>1470</v>
      </c>
      <c r="B237" s="16">
        <f>(B236+B241)/2</f>
        <v>8.4375</v>
      </c>
      <c r="C237" s="5">
        <f>(B237/7.91244)*100</f>
        <v>106.6358797033532</v>
      </c>
      <c r="D237" s="5">
        <v>92.37221121232646</v>
      </c>
      <c r="E237" s="13">
        <f>(C237/D237)*100</f>
        <v>115.44151461118572</v>
      </c>
      <c r="F237" s="13">
        <v>115.44151461118572</v>
      </c>
      <c r="G237" s="3">
        <f>(G236+G241)/2</f>
        <v>8.087499999999999</v>
      </c>
      <c r="H237" s="5">
        <f>(G237/7.63160102)*100</f>
        <v>105.97383142547983</v>
      </c>
      <c r="I237" s="5">
        <f>(H237/D237)*100</f>
        <v>114.724796596986</v>
      </c>
      <c r="J237" s="5">
        <v>114.72479659698602</v>
      </c>
      <c r="K237" s="3"/>
      <c r="M237" s="3">
        <f>(M236+M241)/2</f>
        <v>4.025</v>
      </c>
      <c r="N237" s="5">
        <f>(M237/4.29616690666667)*100</f>
        <v>93.68816639209523</v>
      </c>
      <c r="O237" s="5">
        <f>(N237/D237)*100</f>
        <v>101.42462236477583</v>
      </c>
      <c r="P237" s="5">
        <v>101.42462236477583</v>
      </c>
      <c r="Q237" s="5">
        <v>5</v>
      </c>
      <c r="R237" s="5">
        <f>(Q237/5.381499725)*100</f>
        <v>92.91090319622751</v>
      </c>
      <c r="S237" s="5">
        <f>(R237/X237)*100</f>
        <v>100.58317536933572</v>
      </c>
      <c r="T237" s="5">
        <v>100.58317536933572</v>
      </c>
      <c r="W237" s="5">
        <v>92.37221121232646</v>
      </c>
      <c r="X237" s="5">
        <f>(Y237/126.294866924271)*100</f>
        <v>92.37221121232646</v>
      </c>
      <c r="Y237" s="5">
        <v>116.66136122561424</v>
      </c>
      <c r="Z237" s="13">
        <f>(B237*240)/Y237</f>
        <v>17.3579322127384</v>
      </c>
      <c r="AA237" s="13">
        <f>(B237*240)/Y237</f>
        <v>17.3579322127384</v>
      </c>
      <c r="AB237" s="13"/>
      <c r="AC237" s="13">
        <f>(AE237/155.016)*100</f>
        <v>93.45271885912852</v>
      </c>
      <c r="AD237" s="13">
        <v>93.45271885912852</v>
      </c>
      <c r="AE237" s="19">
        <v>144.86666666666667</v>
      </c>
      <c r="AF237" s="13">
        <f>(B237*240)/AE237</f>
        <v>13.978370915784629</v>
      </c>
      <c r="AG237" s="13">
        <v>13.978370915784629</v>
      </c>
      <c r="AH237" s="13"/>
      <c r="AI237" s="13">
        <v>11</v>
      </c>
      <c r="AJ237" s="13">
        <f>(B237*240)/AI237</f>
        <v>184.0909090909091</v>
      </c>
      <c r="AK237" s="13">
        <v>184.0909090909091</v>
      </c>
      <c r="AL237" s="13">
        <f>(Q237*240)/AI237</f>
        <v>109.0909090909091</v>
      </c>
      <c r="AM237" s="13">
        <v>109.0909090909091</v>
      </c>
      <c r="AN237" s="25"/>
      <c r="AO237" s="13">
        <v>11.25</v>
      </c>
      <c r="AP237" s="13">
        <v>7.5</v>
      </c>
      <c r="AQ237" s="13">
        <f>AO237/1.5</f>
        <v>7.5</v>
      </c>
      <c r="AR237" s="13">
        <f>(B237*240)/AQ237</f>
        <v>270</v>
      </c>
      <c r="AS237" s="13">
        <v>270</v>
      </c>
      <c r="AT237" s="5">
        <f>(Q237*240)/AQ237</f>
        <v>160</v>
      </c>
      <c r="AU237" s="5">
        <v>160</v>
      </c>
    </row>
    <row r="238" spans="1:47" ht="12.75">
      <c r="A238" s="1"/>
      <c r="B238" s="16"/>
      <c r="C238" s="5"/>
      <c r="D238" s="13"/>
      <c r="E238" s="13"/>
      <c r="F238" s="13"/>
      <c r="G238" s="3"/>
      <c r="H238" s="5"/>
      <c r="I238" s="5"/>
      <c r="J238" s="5"/>
      <c r="K238" s="3"/>
      <c r="M238" s="3"/>
      <c r="N238" s="11"/>
      <c r="O238" s="3"/>
      <c r="P238" s="3"/>
      <c r="Q238" s="5"/>
      <c r="R238" s="5"/>
      <c r="S238" s="5"/>
      <c r="T238" s="5"/>
      <c r="W238" s="13"/>
      <c r="X238" s="13"/>
      <c r="Y238" s="14"/>
      <c r="Z238" s="13"/>
      <c r="AA238" s="13"/>
      <c r="AB238" s="13"/>
      <c r="AC238" s="13"/>
      <c r="AD238" s="13"/>
      <c r="AE238" s="19"/>
      <c r="AF238" s="13"/>
      <c r="AG238" s="13"/>
      <c r="AH238" s="13"/>
      <c r="AI238" s="13"/>
      <c r="AJ238" s="13"/>
      <c r="AK238" s="13"/>
      <c r="AL238" s="13"/>
      <c r="AM238" s="13"/>
      <c r="AN238" s="25"/>
      <c r="AO238" s="13"/>
      <c r="AP238" s="13"/>
      <c r="AQ238" s="13"/>
      <c r="AR238" s="13"/>
      <c r="AS238" s="13"/>
      <c r="AT238" s="5"/>
      <c r="AU238" s="5"/>
    </row>
    <row r="239" spans="1:47" ht="12.75">
      <c r="A239" s="1" t="s">
        <v>52</v>
      </c>
      <c r="B239" s="16">
        <f>AVERAGE(B233:B238)</f>
        <v>8.1875</v>
      </c>
      <c r="C239" s="16">
        <f>AVERAGE(C233:C238)</f>
        <v>103.47629808251311</v>
      </c>
      <c r="D239" s="16">
        <f>AVERAGE(D233:D238)</f>
        <v>96.52011116931288</v>
      </c>
      <c r="E239" s="16">
        <f>AVERAGE(E233:E238)</f>
        <v>107.37387830623615</v>
      </c>
      <c r="F239" s="5">
        <f>1/((1/F233+1/F234+1/F235+1/F236+1/F237)/5)</f>
        <v>107.10716615625086</v>
      </c>
      <c r="G239" s="16">
        <f>AVERAGE(G233:G238)</f>
        <v>8.552499999999998</v>
      </c>
      <c r="H239" s="16">
        <f>AVERAGE(H233:H238)</f>
        <v>112.06691725087065</v>
      </c>
      <c r="I239" s="16">
        <f>AVERAGE(I233:I238)</f>
        <v>116.13902300017602</v>
      </c>
      <c r="J239" s="5">
        <f>1/((1/J233+1/J234+1/J235+1/J236+1/J237)/5)</f>
        <v>116.08315777660412</v>
      </c>
      <c r="K239" s="3"/>
      <c r="M239" s="16">
        <f>AVERAGE(M233:M238)</f>
        <v>3.9450000000000003</v>
      </c>
      <c r="N239" s="16">
        <f>AVERAGE(N233:N238)</f>
        <v>91.82604134579272</v>
      </c>
      <c r="O239" s="5">
        <f>(N239/D239)*100</f>
        <v>95.13669248133587</v>
      </c>
      <c r="P239" s="5">
        <v>95.13669248133586</v>
      </c>
      <c r="Q239" s="16">
        <f>AVERAGE(Q233:Q238)</f>
        <v>4.89</v>
      </c>
      <c r="R239" s="16">
        <f>AVERAGE(R233:R238)</f>
        <v>90.8668633259105</v>
      </c>
      <c r="S239" s="16">
        <f>AVERAGE(S233:S238)</f>
        <v>94.27893224581686</v>
      </c>
      <c r="T239" s="5">
        <f>1/((1/T233+1/T234+1/T235+1/T236+1/T237)/5)</f>
        <v>94.07222230419121</v>
      </c>
      <c r="W239" s="16">
        <f>AVERAGE(W233:W238)</f>
        <v>96.52011116931288</v>
      </c>
      <c r="X239" s="16">
        <f>AVERAGE(X233:X238)</f>
        <v>96.52011116931288</v>
      </c>
      <c r="Y239" s="16">
        <f>AVERAGE(Y233:Y238)</f>
        <v>121.89994595644214</v>
      </c>
      <c r="Z239" s="16">
        <f>AVERAGE(Z233:Z238)</f>
        <v>16.144872209411197</v>
      </c>
      <c r="AA239" s="5">
        <f>1/((1/AA233+1/AA234+1/AA235+1/AA236+1/AA237)/5)</f>
        <v>16.10476903305085</v>
      </c>
      <c r="AB239" s="13"/>
      <c r="AC239" s="16">
        <f>AVERAGE(AC233:AC238)</f>
        <v>96.95343276392975</v>
      </c>
      <c r="AD239" s="13">
        <v>96.95343276392975</v>
      </c>
      <c r="AE239" s="16">
        <f>AVERAGE(AE233:AE238)</f>
        <v>150.29333333333332</v>
      </c>
      <c r="AF239" s="16">
        <f>AVERAGE(AF233:AF238)</f>
        <v>13.11613006602282</v>
      </c>
      <c r="AG239" s="5">
        <f>1/((1/AG233+1/AG234+1/AG235+1/AG236+1/AG237)/5)</f>
        <v>13.07560898743888</v>
      </c>
      <c r="AH239" s="13"/>
      <c r="AI239" s="29">
        <f>AVERAGE(AI233:AI238)</f>
        <v>11</v>
      </c>
      <c r="AJ239" s="29">
        <f>AVERAGE(AJ233:AJ238)</f>
        <v>178.63636363636363</v>
      </c>
      <c r="AK239" s="5">
        <f>1/((1/AK233+1/AK234+1/AK235+1/AK236+1/AK237)/5)</f>
        <v>178.56158721410853</v>
      </c>
      <c r="AL239" s="29">
        <f>AVERAGE(AL233:AL238)</f>
        <v>106.6909090909091</v>
      </c>
      <c r="AM239" s="29">
        <v>106.6909090909091</v>
      </c>
      <c r="AN239" s="25"/>
      <c r="AO239" s="29">
        <f>AVERAGE(AO233:AO238)</f>
        <v>11.25</v>
      </c>
      <c r="AP239" s="29">
        <f>AVERAGE(AP233:AP238)</f>
        <v>7.5</v>
      </c>
      <c r="AQ239" s="29">
        <f>AVERAGE(AQ233:AQ238)</f>
        <v>7.5</v>
      </c>
      <c r="AR239" s="29">
        <f>AVERAGE(AR233:AR238)</f>
        <v>262</v>
      </c>
      <c r="AS239" s="5">
        <f>1/((1/AS233+1/AS234+1/AS235+1/AS236+1/AS237)/5)</f>
        <v>261.89032791402593</v>
      </c>
      <c r="AT239" s="29">
        <f>AVERAGE(AT233:AT238)</f>
        <v>156.48</v>
      </c>
      <c r="AU239" s="5">
        <f>1/((1/AU233+1/AU234+1/AU235+1/AU236+1/AU237)/5)</f>
        <v>156.4253317654964</v>
      </c>
    </row>
    <row r="240" spans="1:47" ht="12.75">
      <c r="A240" s="1"/>
      <c r="B240" s="16"/>
      <c r="C240" s="5"/>
      <c r="D240" s="13"/>
      <c r="E240" s="13"/>
      <c r="F240" s="13"/>
      <c r="G240" s="3"/>
      <c r="H240" s="5"/>
      <c r="I240" s="5"/>
      <c r="J240" s="5"/>
      <c r="K240" s="3"/>
      <c r="M240" s="3"/>
      <c r="N240" s="11"/>
      <c r="O240" s="3"/>
      <c r="P240" s="3"/>
      <c r="Q240" s="5"/>
      <c r="R240" s="5"/>
      <c r="S240" s="5"/>
      <c r="T240" s="5"/>
      <c r="W240" s="13"/>
      <c r="X240" s="13"/>
      <c r="Y240" s="14"/>
      <c r="Z240" s="13"/>
      <c r="AA240" s="13"/>
      <c r="AB240" s="13"/>
      <c r="AC240" s="13"/>
      <c r="AD240" s="13"/>
      <c r="AE240" s="19"/>
      <c r="AF240" s="13"/>
      <c r="AG240" s="13"/>
      <c r="AH240" s="13"/>
      <c r="AI240" s="13"/>
      <c r="AJ240" s="13"/>
      <c r="AK240" s="13"/>
      <c r="AL240" s="13"/>
      <c r="AM240" s="13"/>
      <c r="AN240" s="25"/>
      <c r="AO240" s="13"/>
      <c r="AP240" s="13"/>
      <c r="AQ240" s="13"/>
      <c r="AR240" s="13"/>
      <c r="AS240" s="13"/>
      <c r="AT240" s="5"/>
      <c r="AU240" s="5"/>
    </row>
    <row r="241" spans="1:47" ht="12.75">
      <c r="A241" s="1">
        <v>1471</v>
      </c>
      <c r="B241" s="16">
        <v>8.625</v>
      </c>
      <c r="C241" s="5">
        <f>(B241/7.91244)*100</f>
        <v>109.00556591898327</v>
      </c>
      <c r="D241" s="5">
        <v>99.60372011561184</v>
      </c>
      <c r="E241" s="13">
        <f>(C241/D241)*100</f>
        <v>109.43925165893256</v>
      </c>
      <c r="F241" s="13">
        <v>109.43925165893256</v>
      </c>
      <c r="G241" s="3">
        <v>7.475</v>
      </c>
      <c r="H241" s="5">
        <f>(G241/7.63160102)*100</f>
        <v>97.94799256945433</v>
      </c>
      <c r="I241" s="5">
        <f>(H241/D241)*100</f>
        <v>98.33768503401713</v>
      </c>
      <c r="J241" s="5">
        <v>98.33768503401713</v>
      </c>
      <c r="K241" s="3"/>
      <c r="M241" s="5">
        <v>4.05</v>
      </c>
      <c r="N241" s="5">
        <f>(M241/4.29616690666667)*100</f>
        <v>94.27008046906475</v>
      </c>
      <c r="O241" s="5">
        <f>(N241/D241)*100</f>
        <v>94.64514012091493</v>
      </c>
      <c r="P241" s="5">
        <v>94.64514012091493</v>
      </c>
      <c r="Q241" s="5">
        <v>5</v>
      </c>
      <c r="R241" s="5">
        <f>(Q241/5.381499725)*100</f>
        <v>92.91090319622751</v>
      </c>
      <c r="S241" s="5">
        <f>(R241/X241)*100</f>
        <v>93.28055527281927</v>
      </c>
      <c r="T241" s="5">
        <v>93.28055527281927</v>
      </c>
      <c r="W241" s="5">
        <v>99.60372011561184</v>
      </c>
      <c r="X241" s="5">
        <f>(Y241/126.294866924271)*100</f>
        <v>99.60372011561184</v>
      </c>
      <c r="Y241" s="5">
        <v>125.79438577163532</v>
      </c>
      <c r="Z241" s="13">
        <f>(B241*240)/Y241</f>
        <v>16.455424360176437</v>
      </c>
      <c r="AA241" s="13">
        <f>(B241*240)/Y241</f>
        <v>16.455424360176437</v>
      </c>
      <c r="AB241" s="13"/>
      <c r="AC241" s="13">
        <f>(AE241/155.016)*100</f>
        <v>94.18382618568405</v>
      </c>
      <c r="AD241" s="13">
        <v>94.18382618568405</v>
      </c>
      <c r="AE241" s="19">
        <v>146</v>
      </c>
      <c r="AF241" s="13">
        <f>(B241*240)/AE241</f>
        <v>14.178082191780822</v>
      </c>
      <c r="AG241" s="13">
        <v>14.178082191780822</v>
      </c>
      <c r="AH241" s="13"/>
      <c r="AI241" s="13">
        <v>11</v>
      </c>
      <c r="AJ241" s="13">
        <f>(B241*240)/AI241</f>
        <v>188.1818181818182</v>
      </c>
      <c r="AK241" s="13">
        <v>188.1818181818182</v>
      </c>
      <c r="AL241" s="13">
        <f>(Q241*240)/AI241</f>
        <v>109.0909090909091</v>
      </c>
      <c r="AM241" s="13">
        <v>109.0909090909091</v>
      </c>
      <c r="AN241" s="25"/>
      <c r="AO241" s="13">
        <v>11.25</v>
      </c>
      <c r="AP241" s="13">
        <v>7.5</v>
      </c>
      <c r="AQ241" s="13">
        <f>AO241/1.5</f>
        <v>7.5</v>
      </c>
      <c r="AR241" s="13">
        <f>(B241*240)/AQ241</f>
        <v>276</v>
      </c>
      <c r="AS241" s="13">
        <v>276</v>
      </c>
      <c r="AT241" s="5">
        <f>(Q241*240)/AQ241</f>
        <v>160</v>
      </c>
      <c r="AU241" s="5">
        <v>160</v>
      </c>
    </row>
    <row r="242" spans="1:47" ht="12.75">
      <c r="A242" s="1">
        <v>1472</v>
      </c>
      <c r="B242" s="16">
        <v>8.75</v>
      </c>
      <c r="C242" s="5">
        <f>(B242/7.91244)*100</f>
        <v>110.58535672940333</v>
      </c>
      <c r="D242" s="5">
        <v>95.61726607188868</v>
      </c>
      <c r="E242" s="13">
        <f>(C242/D242)*100</f>
        <v>115.65417133581406</v>
      </c>
      <c r="F242" s="13">
        <v>115.65417133581406</v>
      </c>
      <c r="G242" s="3">
        <v>7.45</v>
      </c>
      <c r="H242" s="5">
        <f>(G242/7.63160102)*100</f>
        <v>97.62040731002472</v>
      </c>
      <c r="I242" s="5">
        <f>(H242/D242)*100</f>
        <v>102.09495765820161</v>
      </c>
      <c r="J242" s="5">
        <v>102.09495765820161</v>
      </c>
      <c r="K242" s="3"/>
      <c r="M242" s="5">
        <v>4.1</v>
      </c>
      <c r="N242" s="5">
        <f>(M242/4.29616690666667)*100</f>
        <v>95.43390862300382</v>
      </c>
      <c r="O242" s="5">
        <f>(N242/D242)*100</f>
        <v>99.80823813897062</v>
      </c>
      <c r="P242" s="5">
        <v>99.80823813897062</v>
      </c>
      <c r="Q242" s="5">
        <v>5</v>
      </c>
      <c r="R242" s="5">
        <f>(Q242/5.381499725)*100</f>
        <v>92.91090319622751</v>
      </c>
      <c r="S242" s="5">
        <f>(R242/X242)*100</f>
        <v>97.16958768343531</v>
      </c>
      <c r="T242" s="5">
        <v>97.16958768343531</v>
      </c>
      <c r="W242" s="5">
        <v>95.61726607188868</v>
      </c>
      <c r="X242" s="5">
        <f>(Y242/126.294866924271)*100</f>
        <v>95.61726607188868</v>
      </c>
      <c r="Y242" s="5">
        <v>120.75969894211795</v>
      </c>
      <c r="Z242" s="13">
        <f>(B242*240)/Y242</f>
        <v>17.38990754694216</v>
      </c>
      <c r="AA242" s="13">
        <f>(B242*240)/Y242</f>
        <v>17.38990754694216</v>
      </c>
      <c r="AB242" s="13"/>
      <c r="AC242" s="13">
        <f>(AE242/155.016)*100</f>
        <v>95.51702189881475</v>
      </c>
      <c r="AD242" s="13">
        <v>95.51702189881475</v>
      </c>
      <c r="AE242" s="19">
        <v>148.06666666666666</v>
      </c>
      <c r="AF242" s="13">
        <f>(B242*240)/AE242</f>
        <v>14.182800540297164</v>
      </c>
      <c r="AG242" s="13">
        <v>14.182800540297164</v>
      </c>
      <c r="AH242" s="13"/>
      <c r="AI242" s="13">
        <v>11</v>
      </c>
      <c r="AJ242" s="13">
        <f>(B242*240)/AI242</f>
        <v>190.9090909090909</v>
      </c>
      <c r="AK242" s="13">
        <v>190.9090909090909</v>
      </c>
      <c r="AL242" s="13">
        <f>(Q242*240)/AI242</f>
        <v>109.0909090909091</v>
      </c>
      <c r="AM242" s="13">
        <v>109.0909090909091</v>
      </c>
      <c r="AN242" s="25"/>
      <c r="AO242" s="13">
        <v>11.25</v>
      </c>
      <c r="AP242" s="13">
        <v>7.5</v>
      </c>
      <c r="AQ242" s="13">
        <f>AO242/1.5</f>
        <v>7.5</v>
      </c>
      <c r="AR242" s="13">
        <f>(B242*240)/AQ242</f>
        <v>280</v>
      </c>
      <c r="AS242" s="13">
        <v>280</v>
      </c>
      <c r="AT242" s="5">
        <f>(Q242*240)/AQ242</f>
        <v>160</v>
      </c>
      <c r="AU242" s="5">
        <v>160</v>
      </c>
    </row>
    <row r="243" spans="1:47" ht="12.75">
      <c r="A243" s="1">
        <v>1473</v>
      </c>
      <c r="B243" s="16">
        <f>(B242+B244)/2</f>
        <v>8.65</v>
      </c>
      <c r="C243" s="5">
        <f>(B243/7.91244)*100</f>
        <v>109.32152408106728</v>
      </c>
      <c r="D243" s="5">
        <v>82.95654512610032</v>
      </c>
      <c r="E243" s="13">
        <f>(C243/D243)*100</f>
        <v>131.78167426679857</v>
      </c>
      <c r="F243" s="13">
        <v>131.78167426679857</v>
      </c>
      <c r="G243" s="5">
        <v>7.95</v>
      </c>
      <c r="H243" s="5">
        <f>(G243/7.63160102)*100</f>
        <v>104.17211249861697</v>
      </c>
      <c r="I243" s="5">
        <f>(H243/D243)*100</f>
        <v>125.57431404630866</v>
      </c>
      <c r="J243" s="5">
        <v>125.57431404630866</v>
      </c>
      <c r="K243" s="3"/>
      <c r="M243" s="5">
        <v>4.55</v>
      </c>
      <c r="N243" s="5">
        <f>(M243/4.29616690666667)*100</f>
        <v>105.90836200845546</v>
      </c>
      <c r="O243" s="5">
        <f>(N243/D243)*100</f>
        <v>127.66727670187639</v>
      </c>
      <c r="P243" s="5">
        <v>127.66727670187639</v>
      </c>
      <c r="Q243" s="5">
        <v>5.7</v>
      </c>
      <c r="R243" s="5">
        <f>(Q243/5.381499725)*100</f>
        <v>105.91842964369937</v>
      </c>
      <c r="S243" s="5">
        <f>(R243/X243)*100</f>
        <v>127.67941273674694</v>
      </c>
      <c r="T243" s="5">
        <v>127.67941273674694</v>
      </c>
      <c r="W243" s="5">
        <v>82.95654512610032</v>
      </c>
      <c r="X243" s="5">
        <f>(Y243/126.294866924271)*100</f>
        <v>82.95654512610032</v>
      </c>
      <c r="Y243" s="5">
        <v>104.76985827198122</v>
      </c>
      <c r="Z243" s="13">
        <f>(B243*240)/Y243</f>
        <v>19.81485929484347</v>
      </c>
      <c r="AA243" s="13">
        <f>(B243*240)/Y243</f>
        <v>19.81485929484347</v>
      </c>
      <c r="AB243" s="13"/>
      <c r="AC243" s="13">
        <f>(AE243/155.016)*100</f>
        <v>101.0648363179715</v>
      </c>
      <c r="AD243" s="13">
        <v>101.0648363179715</v>
      </c>
      <c r="AE243" s="19">
        <v>156.66666666666669</v>
      </c>
      <c r="AF243" s="13">
        <f>(B243*240)/AE243</f>
        <v>13.251063829787233</v>
      </c>
      <c r="AG243" s="13">
        <v>13.251063829787233</v>
      </c>
      <c r="AH243" s="13"/>
      <c r="AI243" s="13">
        <v>11</v>
      </c>
      <c r="AJ243" s="13">
        <f>(B243*240)/AI243</f>
        <v>188.72727272727272</v>
      </c>
      <c r="AK243" s="13">
        <v>188.72727272727272</v>
      </c>
      <c r="AL243" s="13">
        <f>(Q243*240)/AI243</f>
        <v>124.36363636363636</v>
      </c>
      <c r="AM243" s="13">
        <v>124.36363636363636</v>
      </c>
      <c r="AN243" s="25"/>
      <c r="AO243" s="13">
        <v>11.25</v>
      </c>
      <c r="AP243" s="13">
        <v>7.5</v>
      </c>
      <c r="AQ243" s="13">
        <f>AO243/1.5</f>
        <v>7.5</v>
      </c>
      <c r="AR243" s="13">
        <f>(B243*240)/AQ243</f>
        <v>276.8</v>
      </c>
      <c r="AS243" s="13">
        <v>276.8</v>
      </c>
      <c r="AT243" s="5">
        <f>(Q243*240)/AQ243</f>
        <v>182.4</v>
      </c>
      <c r="AU243" s="5">
        <v>182.4</v>
      </c>
    </row>
    <row r="244" spans="1:47" ht="12.75">
      <c r="A244" s="1">
        <v>1474</v>
      </c>
      <c r="B244" s="16">
        <v>8.55</v>
      </c>
      <c r="C244" s="5">
        <f>(B244/7.91244)*100</f>
        <v>108.05769143273125</v>
      </c>
      <c r="D244" s="5">
        <v>108.20778634590151</v>
      </c>
      <c r="E244" s="13">
        <f>(C244/D244)*100</f>
        <v>99.86129009913347</v>
      </c>
      <c r="F244" s="13">
        <v>99.86129009913347</v>
      </c>
      <c r="G244" s="3">
        <v>9</v>
      </c>
      <c r="H244" s="5">
        <f>(G244/7.63160102)*100</f>
        <v>117.93069339466071</v>
      </c>
      <c r="I244" s="5">
        <f>(H244/D244)*100</f>
        <v>108.98540426442007</v>
      </c>
      <c r="J244" s="5">
        <v>108.98540426442007</v>
      </c>
      <c r="K244" s="3"/>
      <c r="M244" s="5">
        <v>4.35</v>
      </c>
      <c r="N244" s="5">
        <f>(M244/4.29616690666667)*100</f>
        <v>101.25304939269917</v>
      </c>
      <c r="O244" s="5">
        <f>(N244/D244)*100</f>
        <v>93.57279435421539</v>
      </c>
      <c r="P244" s="5">
        <v>93.57279435421539</v>
      </c>
      <c r="Q244" s="5">
        <v>5.8</v>
      </c>
      <c r="R244" s="5">
        <f>(Q244/5.381499725)*100</f>
        <v>107.77664770762392</v>
      </c>
      <c r="S244" s="5">
        <f>(R244/X244)*100</f>
        <v>99.60156412691099</v>
      </c>
      <c r="T244" s="5">
        <v>99.60156412691099</v>
      </c>
      <c r="W244" s="5">
        <v>108.20778634590151</v>
      </c>
      <c r="X244" s="5">
        <f>(Y244/126.294866924271)*100</f>
        <v>108.20778634590151</v>
      </c>
      <c r="Y244" s="5">
        <v>136.6608797672558</v>
      </c>
      <c r="Z244" s="13">
        <f>(B244*240)/Y244</f>
        <v>15.015269940415406</v>
      </c>
      <c r="AA244" s="13">
        <f>(B244*240)/Y244</f>
        <v>15.015269940415406</v>
      </c>
      <c r="AB244" s="13"/>
      <c r="AC244" s="13">
        <f>(AE244/155.016)*100</f>
        <v>104.93540451738315</v>
      </c>
      <c r="AD244" s="13">
        <v>104.93540451738315</v>
      </c>
      <c r="AE244" s="19">
        <v>162.66666666666666</v>
      </c>
      <c r="AF244" s="13">
        <f>(B244*240)/AE244</f>
        <v>12.614754098360656</v>
      </c>
      <c r="AG244" s="13">
        <v>12.614754098360656</v>
      </c>
      <c r="AH244" s="13"/>
      <c r="AI244" s="13">
        <v>11</v>
      </c>
      <c r="AJ244" s="13">
        <f>(B244*240)/AI244</f>
        <v>186.54545454545453</v>
      </c>
      <c r="AK244" s="13">
        <v>186.54545454545453</v>
      </c>
      <c r="AL244" s="13">
        <f>(Q244*240)/AI244</f>
        <v>126.54545454545455</v>
      </c>
      <c r="AM244" s="13">
        <v>126.54545454545455</v>
      </c>
      <c r="AN244" s="25"/>
      <c r="AO244" s="13">
        <v>11.25</v>
      </c>
      <c r="AP244" s="13">
        <v>7.5</v>
      </c>
      <c r="AQ244" s="13">
        <f>AO244/1.5</f>
        <v>7.5</v>
      </c>
      <c r="AR244" s="13">
        <f>(B244*240)/AQ244</f>
        <v>273.6</v>
      </c>
      <c r="AS244" s="13">
        <v>273.6</v>
      </c>
      <c r="AT244" s="5">
        <f>(Q244*240)/AQ244</f>
        <v>185.6</v>
      </c>
      <c r="AU244" s="5">
        <v>185.6</v>
      </c>
    </row>
    <row r="245" spans="1:47" ht="12.75">
      <c r="A245" s="1">
        <v>1475</v>
      </c>
      <c r="B245" s="16">
        <v>8.875</v>
      </c>
      <c r="C245" s="5">
        <f>(B245/7.91244)*100</f>
        <v>112.16514753982337</v>
      </c>
      <c r="D245" s="5">
        <v>93.69931753898884</v>
      </c>
      <c r="E245" s="13">
        <f>(C245/D245)*100</f>
        <v>119.70753948464011</v>
      </c>
      <c r="F245" s="13">
        <v>119.70753948464011</v>
      </c>
      <c r="G245" s="3">
        <v>9.05</v>
      </c>
      <c r="H245" s="5">
        <f>(G245/7.63160102)*100</f>
        <v>118.58586391351994</v>
      </c>
      <c r="I245" s="5">
        <f>(H245/D245)*100</f>
        <v>126.56000814965986</v>
      </c>
      <c r="J245" s="5">
        <v>126.56000814965986</v>
      </c>
      <c r="K245" s="3"/>
      <c r="M245" s="5">
        <v>4.35</v>
      </c>
      <c r="N245" s="5">
        <f>(M245/4.29616690666667)*100</f>
        <v>101.25304939269917</v>
      </c>
      <c r="O245" s="5">
        <f>(N245/D245)*100</f>
        <v>108.0616722214302</v>
      </c>
      <c r="P245" s="5">
        <v>108.0616722214302</v>
      </c>
      <c r="Q245" s="5">
        <v>6.1</v>
      </c>
      <c r="R245" s="5">
        <f>(Q245/5.381499725)*100</f>
        <v>113.35130189939755</v>
      </c>
      <c r="S245" s="5">
        <f>(R245/X245)*100</f>
        <v>120.97345517189217</v>
      </c>
      <c r="T245" s="5">
        <v>120.97345517189217</v>
      </c>
      <c r="W245" s="5">
        <v>93.69931753898884</v>
      </c>
      <c r="X245" s="5">
        <f>(Y245/126.294866924271)*100</f>
        <v>93.69931753898884</v>
      </c>
      <c r="Y245" s="5">
        <v>118.33742839481607</v>
      </c>
      <c r="Z245" s="13">
        <f>(B245*240)/Y245</f>
        <v>17.999377110795045</v>
      </c>
      <c r="AA245" s="13">
        <f>(B245*240)/Y245</f>
        <v>17.999377110795045</v>
      </c>
      <c r="AB245" s="13"/>
      <c r="AC245" s="13">
        <f>(AE245/155.016)*100</f>
        <v>98.57047014501728</v>
      </c>
      <c r="AD245" s="13">
        <v>98.57047014501728</v>
      </c>
      <c r="AE245" s="19">
        <v>152.79999999999998</v>
      </c>
      <c r="AF245" s="13">
        <f>(B245*240)/AE245</f>
        <v>13.939790575916232</v>
      </c>
      <c r="AG245" s="13">
        <v>13.939790575916232</v>
      </c>
      <c r="AH245" s="13"/>
      <c r="AI245" s="13">
        <v>11</v>
      </c>
      <c r="AJ245" s="13">
        <f>(B245*240)/AI245</f>
        <v>193.63636363636363</v>
      </c>
      <c r="AK245" s="13">
        <v>193.63636363636363</v>
      </c>
      <c r="AL245" s="13">
        <f>(Q245*240)/AI245</f>
        <v>133.0909090909091</v>
      </c>
      <c r="AM245" s="13">
        <v>133.09090909090912</v>
      </c>
      <c r="AN245" s="25"/>
      <c r="AO245" s="13">
        <v>11.25</v>
      </c>
      <c r="AP245" s="13">
        <v>7.5</v>
      </c>
      <c r="AQ245" s="13">
        <f>AO245/1.5</f>
        <v>7.5</v>
      </c>
      <c r="AR245" s="13">
        <f>(B245*240)/AQ245</f>
        <v>284</v>
      </c>
      <c r="AS245" s="13">
        <v>284</v>
      </c>
      <c r="AT245" s="5">
        <f>(Q245*240)/AQ245</f>
        <v>195.2</v>
      </c>
      <c r="AU245" s="5">
        <v>195.2</v>
      </c>
    </row>
    <row r="246" spans="1:47" ht="12.75">
      <c r="A246" s="1"/>
      <c r="B246" s="16"/>
      <c r="C246" s="5"/>
      <c r="D246" s="13"/>
      <c r="E246" s="13"/>
      <c r="F246" s="13"/>
      <c r="G246" s="3"/>
      <c r="H246" s="5"/>
      <c r="I246" s="5"/>
      <c r="J246" s="5"/>
      <c r="K246" s="3"/>
      <c r="M246" s="5"/>
      <c r="O246" s="5"/>
      <c r="P246" s="5"/>
      <c r="Q246" s="5"/>
      <c r="R246" s="5"/>
      <c r="S246" s="5"/>
      <c r="T246" s="5"/>
      <c r="W246" s="13"/>
      <c r="X246" s="13"/>
      <c r="Y246" s="14"/>
      <c r="Z246" s="13"/>
      <c r="AA246" s="13"/>
      <c r="AB246" s="13"/>
      <c r="AC246" s="13"/>
      <c r="AD246" s="13"/>
      <c r="AE246" s="19"/>
      <c r="AF246" s="13"/>
      <c r="AG246" s="13"/>
      <c r="AH246" s="13"/>
      <c r="AI246" s="13"/>
      <c r="AJ246" s="13"/>
      <c r="AK246" s="13"/>
      <c r="AL246" s="13"/>
      <c r="AM246" s="13"/>
      <c r="AN246" s="25"/>
      <c r="AO246" s="13"/>
      <c r="AP246" s="13"/>
      <c r="AQ246" s="13"/>
      <c r="AR246" s="13"/>
      <c r="AS246" s="13"/>
      <c r="AT246" s="5"/>
      <c r="AU246" s="5"/>
    </row>
    <row r="247" spans="1:47" ht="12.75">
      <c r="A247" s="1" t="s">
        <v>53</v>
      </c>
      <c r="B247" s="16">
        <f>AVERAGE(B241:B246)</f>
        <v>8.690000000000001</v>
      </c>
      <c r="C247" s="16">
        <f>AVERAGE(C241:C246)</f>
        <v>109.8270571404017</v>
      </c>
      <c r="D247" s="16">
        <f>AVERAGE(D241:D246)</f>
        <v>96.01692703969823</v>
      </c>
      <c r="E247" s="16">
        <f>AVERAGE(E241:E246)</f>
        <v>115.28878536906377</v>
      </c>
      <c r="F247" s="5">
        <f>1/((1/F241+1/F242+1/F243+1/F244+1/F245)/5)</f>
        <v>114.31223977811047</v>
      </c>
      <c r="G247" s="16">
        <f>AVERAGE(G241:G246)</f>
        <v>8.184999999999999</v>
      </c>
      <c r="H247" s="16">
        <f>AVERAGE(H241:H246)</f>
        <v>107.25141393725532</v>
      </c>
      <c r="I247" s="16">
        <f>AVERAGE(I241:I246)</f>
        <v>112.31047383052146</v>
      </c>
      <c r="J247" s="5">
        <f>1/((1/J241+1/J242+1/J243+1/J244+1/J245)/5)</f>
        <v>111.10077318749188</v>
      </c>
      <c r="K247" s="3"/>
      <c r="M247" s="16">
        <f>AVERAGE(M241:M246)</f>
        <v>4.279999999999999</v>
      </c>
      <c r="N247" s="16">
        <f>AVERAGE(N241:N246)</f>
        <v>99.62368997718447</v>
      </c>
      <c r="O247" s="5">
        <f>(N247/D247)*100</f>
        <v>103.75638238869594</v>
      </c>
      <c r="P247" s="5">
        <v>103.75638238869594</v>
      </c>
      <c r="Q247" s="16">
        <f>AVERAGE(Q241:Q246)</f>
        <v>5.5200000000000005</v>
      </c>
      <c r="R247" s="16">
        <f>AVERAGE(R241:R246)</f>
        <v>102.57363712863517</v>
      </c>
      <c r="S247" s="16">
        <f>AVERAGE(S241:S246)</f>
        <v>107.74091499836095</v>
      </c>
      <c r="T247" s="5">
        <f>1/((1/T241+1/T242+1/T243+1/T244+1/T245)/5)</f>
        <v>106.04447320689115</v>
      </c>
      <c r="W247" s="16">
        <f>AVERAGE(W241:W246)</f>
        <v>96.01692703969823</v>
      </c>
      <c r="X247" s="16">
        <f>AVERAGE(X241:X246)</f>
        <v>96.01692703969823</v>
      </c>
      <c r="Y247" s="16">
        <f>AVERAGE(Y241:Y246)</f>
        <v>121.26445022956128</v>
      </c>
      <c r="Z247" s="16">
        <f>AVERAGE(Z241:Z246)</f>
        <v>17.334967650634503</v>
      </c>
      <c r="AA247" s="5">
        <f>1/((1/AA241+1/AA242+1/AA243+1/AA244+1/AA245)/5)</f>
        <v>17.1881330198909</v>
      </c>
      <c r="AB247" s="13"/>
      <c r="AC247" s="16">
        <f>AVERAGE(AC241:AC246)</f>
        <v>98.85431181297415</v>
      </c>
      <c r="AD247" s="13">
        <v>98.85431181297413</v>
      </c>
      <c r="AE247" s="16">
        <f>AVERAGE(AE241:AE246)</f>
        <v>153.23999999999998</v>
      </c>
      <c r="AF247" s="16">
        <f>AVERAGE(AF241:AF246)</f>
        <v>13.63329824722842</v>
      </c>
      <c r="AG247" s="5">
        <f>1/((1/AG241+1/AG242+1/AG243+1/AG244+1/AG245)/5)</f>
        <v>13.604912031901593</v>
      </c>
      <c r="AH247" s="13"/>
      <c r="AI247" s="29">
        <f>AVERAGE(AI241:AI246)</f>
        <v>11</v>
      </c>
      <c r="AJ247" s="29">
        <f>AVERAGE(AJ241:AJ246)</f>
        <v>189.6</v>
      </c>
      <c r="AK247" s="5">
        <f>1/((1/AK241+1/AK242+1/AK243+1/AK244+1/AK245)/5)</f>
        <v>189.56843438874915</v>
      </c>
      <c r="AL247" s="29">
        <f>AVERAGE(AL241:AL246)</f>
        <v>120.43636363636365</v>
      </c>
      <c r="AM247" s="29">
        <v>120.43636363636365</v>
      </c>
      <c r="AN247" s="25"/>
      <c r="AO247" s="29">
        <f>AVERAGE(AO241:AO246)</f>
        <v>11.25</v>
      </c>
      <c r="AP247" s="29">
        <f>AVERAGE(AP241:AP246)</f>
        <v>7.5</v>
      </c>
      <c r="AQ247" s="29">
        <f>AVERAGE(AQ241:AQ246)</f>
        <v>7.5</v>
      </c>
      <c r="AR247" s="29">
        <f>AVERAGE(AR241:AR246)</f>
        <v>278.08000000000004</v>
      </c>
      <c r="AS247" s="5">
        <f>1/((1/AS241+1/AS242+1/AS243+1/AS244+1/AS245)/5)</f>
        <v>278.0337037701654</v>
      </c>
      <c r="AT247" s="29">
        <f>AVERAGE(AT241:AT246)</f>
        <v>176.64000000000001</v>
      </c>
      <c r="AU247" s="5">
        <f>1/((1/AU241+1/AU242+1/AU243+1/AU244+1/AU245)/5)</f>
        <v>175.4796156548638</v>
      </c>
    </row>
    <row r="248" spans="1:47" ht="12.75">
      <c r="A248" s="1"/>
      <c r="B248" s="16"/>
      <c r="C248" s="5"/>
      <c r="D248" s="13"/>
      <c r="E248" s="13"/>
      <c r="F248" s="13"/>
      <c r="G248" s="3"/>
      <c r="H248" s="5"/>
      <c r="I248" s="5"/>
      <c r="J248" s="5"/>
      <c r="K248" s="3"/>
      <c r="M248" s="5"/>
      <c r="O248" s="5"/>
      <c r="P248" s="5"/>
      <c r="Q248" s="5"/>
      <c r="R248" s="5"/>
      <c r="S248" s="5"/>
      <c r="T248" s="5"/>
      <c r="W248" s="13"/>
      <c r="X248" s="13"/>
      <c r="Y248" s="14"/>
      <c r="Z248" s="13"/>
      <c r="AA248" s="13"/>
      <c r="AB248" s="13"/>
      <c r="AC248" s="13"/>
      <c r="AD248" s="13"/>
      <c r="AE248" s="19"/>
      <c r="AF248" s="13"/>
      <c r="AG248" s="13"/>
      <c r="AH248" s="13"/>
      <c r="AI248" s="13"/>
      <c r="AJ248" s="13"/>
      <c r="AK248" s="13"/>
      <c r="AL248" s="13"/>
      <c r="AM248" s="13"/>
      <c r="AN248" s="25"/>
      <c r="AO248" s="13"/>
      <c r="AP248" s="13"/>
      <c r="AQ248" s="13"/>
      <c r="AR248" s="13"/>
      <c r="AS248" s="13"/>
      <c r="AT248" s="5"/>
      <c r="AU248" s="5"/>
    </row>
    <row r="249" spans="1:47" ht="12.75">
      <c r="A249" s="1">
        <v>1476</v>
      </c>
      <c r="B249" s="16">
        <f>B245+0.33333*(B251-B245)</f>
        <v>8.875</v>
      </c>
      <c r="C249" s="5">
        <f>(B249/7.91244)*100</f>
        <v>112.16514753982337</v>
      </c>
      <c r="D249" s="5">
        <v>92.37028543353951</v>
      </c>
      <c r="E249" s="13">
        <f>(C249/D249)*100</f>
        <v>121.42990249881416</v>
      </c>
      <c r="F249" s="13">
        <v>121.42990249881416</v>
      </c>
      <c r="G249" s="3">
        <v>8.25</v>
      </c>
      <c r="H249" s="5">
        <f>(G249/7.63160102)*100</f>
        <v>108.10313561177234</v>
      </c>
      <c r="I249" s="5">
        <f>(H249/D249)*100</f>
        <v>117.03237150820827</v>
      </c>
      <c r="J249" s="5">
        <v>117.03237150820827</v>
      </c>
      <c r="K249" s="3"/>
      <c r="M249" s="5">
        <v>4.2</v>
      </c>
      <c r="N249" s="5">
        <f>(M249/4.29616690666667)*100</f>
        <v>97.76156493088197</v>
      </c>
      <c r="O249" s="5">
        <f>(N249/D249)*100</f>
        <v>105.83659503923639</v>
      </c>
      <c r="P249" s="5">
        <v>105.83659503923639</v>
      </c>
      <c r="Q249" s="5">
        <v>6.3</v>
      </c>
      <c r="R249" s="5">
        <f>(Q249/5.381499725)*100</f>
        <v>117.06773802724666</v>
      </c>
      <c r="S249" s="5">
        <f>(R249/X249)*100</f>
        <v>126.73744319159542</v>
      </c>
      <c r="T249" s="5">
        <v>126.73744319159542</v>
      </c>
      <c r="W249" s="5">
        <v>92.37028543353951</v>
      </c>
      <c r="X249" s="5">
        <f>(Y249/126.294866924271)*100</f>
        <v>92.37028543353951</v>
      </c>
      <c r="Y249" s="5">
        <v>116.65892906585802</v>
      </c>
      <c r="Z249" s="13">
        <f>(B249*240)/Y249</f>
        <v>18.258353793026345</v>
      </c>
      <c r="AA249" s="13">
        <f>(B249*240)/Y249</f>
        <v>18.258353793026345</v>
      </c>
      <c r="AB249" s="13"/>
      <c r="AC249" s="13">
        <f>(AE249/155.016)*100</f>
        <v>96.93623023859902</v>
      </c>
      <c r="AD249" s="13">
        <v>96.93623023859902</v>
      </c>
      <c r="AE249" s="19">
        <v>150.26666666666665</v>
      </c>
      <c r="AF249" s="13">
        <f>(B249*240)/AE249</f>
        <v>14.17480035492458</v>
      </c>
      <c r="AG249" s="13">
        <v>14.17480035492458</v>
      </c>
      <c r="AH249" s="13"/>
      <c r="AI249" s="13">
        <v>11</v>
      </c>
      <c r="AJ249" s="13">
        <f>(B249*240)/AI249</f>
        <v>193.63636363636363</v>
      </c>
      <c r="AK249" s="13">
        <v>193.63636363636363</v>
      </c>
      <c r="AL249" s="13">
        <f>(Q249*240)/AI249</f>
        <v>137.45454545454547</v>
      </c>
      <c r="AM249" s="13">
        <v>137.45454545454547</v>
      </c>
      <c r="AN249" s="25"/>
      <c r="AO249" s="13">
        <v>11.25</v>
      </c>
      <c r="AP249" s="13">
        <v>7.5</v>
      </c>
      <c r="AQ249" s="13">
        <f>AO249/1.5</f>
        <v>7.5</v>
      </c>
      <c r="AR249" s="13">
        <f>(B249*240)/AQ249</f>
        <v>284</v>
      </c>
      <c r="AS249" s="13">
        <v>284</v>
      </c>
      <c r="AT249" s="5">
        <f>(Q249*240)/AQ249</f>
        <v>201.6</v>
      </c>
      <c r="AU249" s="5">
        <v>201.6</v>
      </c>
    </row>
    <row r="250" spans="1:47" ht="12.75">
      <c r="A250" s="1">
        <v>1477</v>
      </c>
      <c r="B250" s="16">
        <f>B245+0.6667*(B251-B245)</f>
        <v>8.875</v>
      </c>
      <c r="C250" s="5">
        <f>(B250/7.91244)*100</f>
        <v>112.16514753982337</v>
      </c>
      <c r="D250" s="5">
        <v>98.7745472154678</v>
      </c>
      <c r="E250" s="13">
        <f>(C250/D250)*100</f>
        <v>113.55673167009834</v>
      </c>
      <c r="F250" s="13">
        <v>113.55673167009834</v>
      </c>
      <c r="G250" s="3">
        <v>8.675</v>
      </c>
      <c r="H250" s="5">
        <f>(G250/7.63160102)*100</f>
        <v>113.67208502207575</v>
      </c>
      <c r="I250" s="5">
        <f>(H250/D250)*100</f>
        <v>115.08236506932327</v>
      </c>
      <c r="J250" s="5">
        <v>115.08236506932327</v>
      </c>
      <c r="K250" s="3"/>
      <c r="M250" s="5">
        <v>4.2</v>
      </c>
      <c r="N250" s="5">
        <f>(M250/4.29616690666667)*100</f>
        <v>97.76156493088197</v>
      </c>
      <c r="O250" s="5">
        <f>(N250/D250)*100</f>
        <v>98.9744500854293</v>
      </c>
      <c r="P250" s="5">
        <v>98.9744500854293</v>
      </c>
      <c r="Q250" s="5">
        <v>6.2</v>
      </c>
      <c r="R250" s="5">
        <f>(Q250/5.381499725)*100</f>
        <v>115.20951996332212</v>
      </c>
      <c r="S250" s="5">
        <f>(R250/X250)*100</f>
        <v>116.6388742962323</v>
      </c>
      <c r="T250" s="5">
        <v>116.6388742962323</v>
      </c>
      <c r="W250" s="5">
        <v>98.7745472154678</v>
      </c>
      <c r="X250" s="5">
        <f>(Y250/126.294866924271)*100</f>
        <v>98.7745472154678</v>
      </c>
      <c r="Y250" s="5">
        <v>124.74718296082631</v>
      </c>
      <c r="Z250" s="13">
        <f>(B250*240)/Y250</f>
        <v>17.07453386477571</v>
      </c>
      <c r="AA250" s="13">
        <f>(B250*240)/Y250</f>
        <v>17.07453386477571</v>
      </c>
      <c r="AB250" s="13"/>
      <c r="AC250" s="13">
        <f>(AE250/155.016)*100</f>
        <v>109.40806110337</v>
      </c>
      <c r="AD250" s="13">
        <v>109.40806110337</v>
      </c>
      <c r="AE250" s="19">
        <v>169.60000000000002</v>
      </c>
      <c r="AF250" s="13">
        <f>(B250*240)/AE250</f>
        <v>12.558962264150942</v>
      </c>
      <c r="AG250" s="13">
        <v>12.558962264150942</v>
      </c>
      <c r="AH250" s="13"/>
      <c r="AI250" s="13">
        <v>11</v>
      </c>
      <c r="AJ250" s="13">
        <f>(B250*240)/AI250</f>
        <v>193.63636363636363</v>
      </c>
      <c r="AK250" s="13">
        <v>193.63636363636363</v>
      </c>
      <c r="AL250" s="13">
        <f>(Q250*240)/AI250</f>
        <v>135.27272727272728</v>
      </c>
      <c r="AM250" s="13">
        <v>135.27272727272728</v>
      </c>
      <c r="AO250" s="13">
        <v>11.25</v>
      </c>
      <c r="AP250" s="13">
        <v>7.5</v>
      </c>
      <c r="AQ250" s="13">
        <f>AO250/1.5</f>
        <v>7.5</v>
      </c>
      <c r="AR250" s="13">
        <f>(B250*240)/AQ250</f>
        <v>284</v>
      </c>
      <c r="AS250" s="13">
        <v>284</v>
      </c>
      <c r="AT250" s="5">
        <f>(Q250*240)/AQ250</f>
        <v>198.4</v>
      </c>
      <c r="AU250" s="5">
        <v>198.4</v>
      </c>
    </row>
    <row r="251" spans="1:47" ht="12.75">
      <c r="A251" s="1">
        <v>1478</v>
      </c>
      <c r="B251" s="16">
        <v>8.875</v>
      </c>
      <c r="C251" s="5">
        <f>(B251/7.91244)*100</f>
        <v>112.16514753982337</v>
      </c>
      <c r="D251" s="5">
        <v>129.91148976142694</v>
      </c>
      <c r="E251" s="13">
        <f>(C251/D251)*100</f>
        <v>86.33966691153073</v>
      </c>
      <c r="F251" s="13">
        <v>86.33966691153073</v>
      </c>
      <c r="G251" s="3">
        <v>9</v>
      </c>
      <c r="H251" s="5">
        <f>(G251/7.63160102)*100</f>
        <v>117.93069339466071</v>
      </c>
      <c r="I251" s="5">
        <f>(H251/D251)*100</f>
        <v>90.77772382660834</v>
      </c>
      <c r="J251" s="5">
        <v>90.77772382660834</v>
      </c>
      <c r="K251" s="3"/>
      <c r="M251" s="5">
        <v>4.1</v>
      </c>
      <c r="N251" s="5">
        <f>(M251/4.29616690666667)*100</f>
        <v>95.43390862300382</v>
      </c>
      <c r="O251" s="5">
        <f>(N251/D251)*100</f>
        <v>73.4607145205257</v>
      </c>
      <c r="P251" s="5">
        <v>73.4607145205257</v>
      </c>
      <c r="Q251" s="5">
        <v>6.3</v>
      </c>
      <c r="R251" s="5">
        <f>(Q251/5.381499725)*100</f>
        <v>117.06773802724666</v>
      </c>
      <c r="S251" s="5">
        <f>(R251/X251)*100</f>
        <v>90.11345974265487</v>
      </c>
      <c r="T251" s="5">
        <v>90.11345974265487</v>
      </c>
      <c r="W251" s="5">
        <v>129.91148976142694</v>
      </c>
      <c r="X251" s="5">
        <f>(Y251/126.294866924271)*100</f>
        <v>129.91148976142694</v>
      </c>
      <c r="Y251" s="5">
        <v>164.0715431135321</v>
      </c>
      <c r="Z251" s="13">
        <f>(B251*240)/Y251</f>
        <v>12.982141568121355</v>
      </c>
      <c r="AA251" s="13">
        <f>(B251*240)/Y251</f>
        <v>12.982141568121355</v>
      </c>
      <c r="AB251" s="13"/>
      <c r="AC251" s="13">
        <f>(AE251/155.016)*100</f>
        <v>129.19096523369632</v>
      </c>
      <c r="AD251" s="13">
        <v>129.19096523369632</v>
      </c>
      <c r="AE251" s="19">
        <v>200.26666666666665</v>
      </c>
      <c r="AF251" s="13">
        <f>(B251*240)/AE251</f>
        <v>10.635818908122504</v>
      </c>
      <c r="AG251" s="13">
        <v>10.635818908122504</v>
      </c>
      <c r="AH251" s="13"/>
      <c r="AI251" s="13">
        <v>11</v>
      </c>
      <c r="AJ251" s="13">
        <f>(B251*240)/AI251</f>
        <v>193.63636363636363</v>
      </c>
      <c r="AK251" s="13">
        <v>193.63636363636363</v>
      </c>
      <c r="AL251" s="13">
        <f>(Q251*240)/AI251</f>
        <v>137.45454545454547</v>
      </c>
      <c r="AM251" s="13">
        <v>137.45454545454547</v>
      </c>
      <c r="AO251" s="13">
        <v>11.25</v>
      </c>
      <c r="AP251" s="13">
        <v>7.5</v>
      </c>
      <c r="AQ251" s="13">
        <f>AO251/1.5</f>
        <v>7.5</v>
      </c>
      <c r="AR251" s="13">
        <f>(B251*240)/AQ251</f>
        <v>284</v>
      </c>
      <c r="AS251" s="13">
        <v>284</v>
      </c>
      <c r="AT251" s="5">
        <f>(Q251*240)/AQ251</f>
        <v>201.6</v>
      </c>
      <c r="AU251" s="5">
        <v>201.6</v>
      </c>
    </row>
    <row r="252" spans="1:47" ht="12.75">
      <c r="A252" s="1">
        <v>1479</v>
      </c>
      <c r="B252" s="16">
        <f>(B251+B253)/2</f>
        <v>9.1875</v>
      </c>
      <c r="C252" s="5">
        <f>(B252/7.91244)*100</f>
        <v>116.1146245658735</v>
      </c>
      <c r="D252" s="5">
        <v>149.3274310884954</v>
      </c>
      <c r="E252" s="13">
        <f>(C252/D252)*100</f>
        <v>77.75840227041802</v>
      </c>
      <c r="F252" s="13">
        <v>77.75840227041802</v>
      </c>
      <c r="G252" s="3">
        <f>(G251+G253)/2</f>
        <v>9.125</v>
      </c>
      <c r="H252" s="5">
        <f>(G252/7.63160102)*100</f>
        <v>119.56861969180879</v>
      </c>
      <c r="I252" s="5">
        <f>(H252/D252)*100</f>
        <v>80.07143685539549</v>
      </c>
      <c r="J252" s="5">
        <v>80.07143685539549</v>
      </c>
      <c r="K252" s="3"/>
      <c r="M252" s="3">
        <f>(M251+M253)/2</f>
        <v>4.8</v>
      </c>
      <c r="N252" s="5">
        <f>(M252/4.29616690666667)*100</f>
        <v>111.72750277815082</v>
      </c>
      <c r="O252" s="5">
        <f>(N252/D252)*100</f>
        <v>74.82048138358327</v>
      </c>
      <c r="P252" s="5">
        <v>74.82048138358327</v>
      </c>
      <c r="Q252" s="3">
        <f>(Q251+Q253)/2</f>
        <v>7.025</v>
      </c>
      <c r="R252" s="5">
        <f>(Q252/5.381499725)*100</f>
        <v>130.53981899069967</v>
      </c>
      <c r="S252" s="5">
        <f>(R252/X252)*100</f>
        <v>87.41851248571894</v>
      </c>
      <c r="T252" s="5">
        <v>87.41851248571894</v>
      </c>
      <c r="W252" s="5">
        <v>149.3274310884954</v>
      </c>
      <c r="X252" s="5">
        <f>(Y252/126.294866924271)*100</f>
        <v>149.3274310884954</v>
      </c>
      <c r="Y252" s="5">
        <v>188.59288037464773</v>
      </c>
      <c r="Z252" s="13">
        <f>(B252*240)/Y252</f>
        <v>11.691851758240684</v>
      </c>
      <c r="AA252" s="13">
        <f>(B252*240)/Y252</f>
        <v>11.691851758240684</v>
      </c>
      <c r="AB252" s="13"/>
      <c r="AC252" s="13">
        <f>(AE252/155.016)*100</f>
        <v>135.2548554127746</v>
      </c>
      <c r="AD252" s="13">
        <v>135.2548554127746</v>
      </c>
      <c r="AE252" s="19">
        <v>209.66666666666666</v>
      </c>
      <c r="AF252" s="13">
        <f>(B252*240)/AE252</f>
        <v>10.516693163751988</v>
      </c>
      <c r="AG252" s="13">
        <v>10.516693163751988</v>
      </c>
      <c r="AH252" s="13"/>
      <c r="AI252" s="13">
        <v>11</v>
      </c>
      <c r="AJ252" s="13">
        <f>(B252*240)/AI252</f>
        <v>200.45454545454547</v>
      </c>
      <c r="AK252" s="13">
        <v>200.45454545454547</v>
      </c>
      <c r="AL252" s="13">
        <f>(Q252*240)/AI252</f>
        <v>153.27272727272728</v>
      </c>
      <c r="AM252" s="13">
        <v>153.27272727272728</v>
      </c>
      <c r="AO252" s="13">
        <v>11.25</v>
      </c>
      <c r="AP252" s="13">
        <v>7.5</v>
      </c>
      <c r="AQ252" s="13">
        <f>AO252/1.5</f>
        <v>7.5</v>
      </c>
      <c r="AR252" s="13">
        <f>(B252*240)/AQ252</f>
        <v>294</v>
      </c>
      <c r="AS252" s="13">
        <v>294</v>
      </c>
      <c r="AT252" s="5">
        <f>(Q252*240)/AQ252</f>
        <v>224.8</v>
      </c>
      <c r="AU252" s="5">
        <v>224.8</v>
      </c>
    </row>
    <row r="253" spans="1:47" ht="12.75">
      <c r="A253" s="1">
        <v>1480</v>
      </c>
      <c r="B253" s="16">
        <v>9.5</v>
      </c>
      <c r="C253" s="5">
        <f>(B253/7.91244)*100</f>
        <v>120.0641015919236</v>
      </c>
      <c r="D253" s="5">
        <v>115.67948708529545</v>
      </c>
      <c r="E253" s="13">
        <f>(C253/D253)*100</f>
        <v>103.79031288701617</v>
      </c>
      <c r="F253" s="13">
        <v>103.79031288701617</v>
      </c>
      <c r="G253" s="3">
        <v>9.25</v>
      </c>
      <c r="H253" s="5">
        <f>(G253/7.63160102)*100</f>
        <v>121.20654598895686</v>
      </c>
      <c r="I253" s="5">
        <f>(H253/D253)*100</f>
        <v>104.77790751231986</v>
      </c>
      <c r="J253" s="5">
        <v>104.77790751231986</v>
      </c>
      <c r="K253" s="3"/>
      <c r="M253" s="5">
        <v>5.5</v>
      </c>
      <c r="N253" s="5">
        <f>(M253/4.29616690666667)*100</f>
        <v>128.02109693329783</v>
      </c>
      <c r="O253" s="5">
        <f>(N253/D253)*100</f>
        <v>110.66879717309118</v>
      </c>
      <c r="P253" s="5">
        <v>110.66879717309118</v>
      </c>
      <c r="Q253" s="5">
        <v>7.75</v>
      </c>
      <c r="R253" s="5">
        <f>(Q253/5.381499725)*100</f>
        <v>144.01189995415265</v>
      </c>
      <c r="S253" s="5">
        <f>(R253/X253)*100</f>
        <v>124.49216674687233</v>
      </c>
      <c r="T253" s="5">
        <v>124.49216674687233</v>
      </c>
      <c r="W253" s="5">
        <v>115.67948708529545</v>
      </c>
      <c r="X253" s="5">
        <f>(Y253/126.294866924271)*100</f>
        <v>115.67948708529545</v>
      </c>
      <c r="Y253" s="5">
        <v>146.09725427305315</v>
      </c>
      <c r="Z253" s="13">
        <f>(B253*240)/Y253</f>
        <v>15.606042778454418</v>
      </c>
      <c r="AA253" s="13">
        <f>(B253*240)/Y253</f>
        <v>15.606042778454418</v>
      </c>
      <c r="AB253" s="13"/>
      <c r="AC253" s="13">
        <f>(AE253/155.016)*100</f>
        <v>132.67447661316683</v>
      </c>
      <c r="AD253" s="13">
        <v>132.67447661316683</v>
      </c>
      <c r="AE253" s="19">
        <v>205.66666666666666</v>
      </c>
      <c r="AF253" s="13">
        <f>(B253*240)/AE253</f>
        <v>11.085899513776338</v>
      </c>
      <c r="AG253" s="13">
        <v>11.085899513776338</v>
      </c>
      <c r="AH253" s="13"/>
      <c r="AI253" s="13">
        <v>11</v>
      </c>
      <c r="AJ253" s="13">
        <f>(B253*240)/AI253</f>
        <v>207.27272727272728</v>
      </c>
      <c r="AK253" s="13">
        <v>207.27272727272728</v>
      </c>
      <c r="AL253" s="13">
        <f>(Q253*240)/AI253</f>
        <v>169.0909090909091</v>
      </c>
      <c r="AM253" s="13">
        <v>169.0909090909091</v>
      </c>
      <c r="AO253" s="13">
        <v>11.25</v>
      </c>
      <c r="AP253" s="13">
        <v>7.5</v>
      </c>
      <c r="AQ253" s="13">
        <f>AO253/1.5</f>
        <v>7.5</v>
      </c>
      <c r="AR253" s="13">
        <f>(B253*240)/AQ253</f>
        <v>304</v>
      </c>
      <c r="AS253" s="13">
        <v>304</v>
      </c>
      <c r="AT253" s="5">
        <f>(Q253*240)/AQ253</f>
        <v>248</v>
      </c>
      <c r="AU253" s="5">
        <v>248</v>
      </c>
    </row>
    <row r="254" spans="1:47" ht="12.75">
      <c r="A254" s="1"/>
      <c r="B254" s="16"/>
      <c r="C254" s="5"/>
      <c r="D254" s="13"/>
      <c r="E254" s="13"/>
      <c r="F254" s="13"/>
      <c r="G254" s="3"/>
      <c r="H254" s="5"/>
      <c r="I254" s="5"/>
      <c r="J254" s="5"/>
      <c r="K254" s="3"/>
      <c r="M254" s="5"/>
      <c r="O254" s="5"/>
      <c r="P254" s="5"/>
      <c r="Q254" s="5"/>
      <c r="R254" s="5"/>
      <c r="S254" s="5"/>
      <c r="T254" s="5"/>
      <c r="W254" s="13"/>
      <c r="X254" s="13"/>
      <c r="Y254" s="14"/>
      <c r="Z254" s="13"/>
      <c r="AA254" s="13"/>
      <c r="AB254" s="13"/>
      <c r="AC254" s="13"/>
      <c r="AD254" s="13"/>
      <c r="AE254" s="19"/>
      <c r="AF254" s="13"/>
      <c r="AG254" s="13"/>
      <c r="AH254" s="13"/>
      <c r="AI254" s="13"/>
      <c r="AJ254" s="5"/>
      <c r="AK254" s="5"/>
      <c r="AL254" s="5"/>
      <c r="AM254" s="5"/>
      <c r="AO254" s="13"/>
      <c r="AP254" s="13"/>
      <c r="AQ254" s="13"/>
      <c r="AR254" s="13"/>
      <c r="AS254" s="13"/>
      <c r="AT254" s="5"/>
      <c r="AU254" s="5"/>
    </row>
    <row r="255" spans="1:47" ht="12.75">
      <c r="A255" s="1" t="s">
        <v>54</v>
      </c>
      <c r="B255" s="16">
        <f>AVERAGE(B249:B254)</f>
        <v>9.0625</v>
      </c>
      <c r="C255" s="16">
        <f>AVERAGE(C249:C254)</f>
        <v>114.53483375545345</v>
      </c>
      <c r="D255" s="16">
        <f>AVERAGE(D249:D254)</f>
        <v>117.21264811684503</v>
      </c>
      <c r="E255" s="16">
        <f>AVERAGE(E249:E254)</f>
        <v>100.57500324757548</v>
      </c>
      <c r="F255" s="5">
        <f>1/((1/F249+1/F250+1/F251+1/F252+1/F253)/5)</f>
        <v>97.81157584724875</v>
      </c>
      <c r="G255" s="16">
        <f>AVERAGE(G249:G254)</f>
        <v>8.86</v>
      </c>
      <c r="H255" s="16">
        <f>AVERAGE(H249:H254)</f>
        <v>116.0962159418549</v>
      </c>
      <c r="I255" s="16">
        <f>AVERAGE(I249:I254)</f>
        <v>101.54836095437106</v>
      </c>
      <c r="J255" s="5">
        <f>1/((1/J249+1/J250+1/J251+1/J252+1/J253)/5)</f>
        <v>99.43750964555316</v>
      </c>
      <c r="K255" s="3"/>
      <c r="M255" s="16">
        <f>AVERAGE(M249:M254)</f>
        <v>4.5600000000000005</v>
      </c>
      <c r="N255" s="16">
        <f>AVERAGE(N249:N254)</f>
        <v>106.14112763924327</v>
      </c>
      <c r="O255" s="5">
        <f>(N255/D255)*100</f>
        <v>90.55432954081459</v>
      </c>
      <c r="P255" s="5">
        <v>90.55432954081462</v>
      </c>
      <c r="Q255" s="16">
        <f>AVERAGE(Q249:Q254)</f>
        <v>6.715000000000001</v>
      </c>
      <c r="R255" s="16">
        <f>AVERAGE(R249:R254)</f>
        <v>124.77934299253357</v>
      </c>
      <c r="S255" s="16">
        <f>AVERAGE(S249:S254)</f>
        <v>109.08009129261477</v>
      </c>
      <c r="T255" s="5">
        <f>1/((1/T249+1/T250+1/T251+1/T252+1/T253)/5)</f>
        <v>106.30883651981061</v>
      </c>
      <c r="W255" s="16">
        <f>AVERAGE(W249:W254)</f>
        <v>117.21264811684503</v>
      </c>
      <c r="X255" s="16">
        <f>AVERAGE(X249:X254)</f>
        <v>117.21264811684503</v>
      </c>
      <c r="Y255" s="16">
        <f>AVERAGE(Y249:Y254)</f>
        <v>148.03355795758347</v>
      </c>
      <c r="Z255" s="16">
        <f>AVERAGE(Z249:Z254)</f>
        <v>15.122584752523704</v>
      </c>
      <c r="AA255" s="5">
        <f>1/((1/AA249+1/AA250+1/AA251+1/AA252+1/AA253)/5)</f>
        <v>14.70707231186271</v>
      </c>
      <c r="AB255" s="13"/>
      <c r="AC255" s="16">
        <f>AVERAGE(AC249:AC254)</f>
        <v>120.69291772032136</v>
      </c>
      <c r="AD255" s="13">
        <v>120.69291772032133</v>
      </c>
      <c r="AE255" s="16">
        <f>AVERAGE(AE249:AE254)</f>
        <v>187.0933333333333</v>
      </c>
      <c r="AF255" s="16">
        <f>AVERAGE(AF249:AF254)</f>
        <v>11.79443484094527</v>
      </c>
      <c r="AG255" s="5">
        <f>1/((1/AG249+1/AG250+1/AG251+1/AG252+1/AG253)/5)</f>
        <v>11.64183236185918</v>
      </c>
      <c r="AH255" s="13"/>
      <c r="AI255" s="29">
        <f>AVERAGE(AI249:AI254)</f>
        <v>11</v>
      </c>
      <c r="AJ255" s="29">
        <f>AVERAGE(AJ249:AJ254)</f>
        <v>197.72727272727272</v>
      </c>
      <c r="AK255" s="5">
        <f>1/((1/AK249+1/AK250+1/AK251+1/AK252+1/AK253)/5)</f>
        <v>197.5801858202077</v>
      </c>
      <c r="AL255" s="29">
        <f>AVERAGE(AL249:AL254)</f>
        <v>146.50909090909093</v>
      </c>
      <c r="AM255" s="29">
        <v>146.50909090909093</v>
      </c>
      <c r="AO255" s="29">
        <f>AVERAGE(AO249:AO254)</f>
        <v>11.25</v>
      </c>
      <c r="AP255" s="29">
        <f>AVERAGE(AP249:AP254)</f>
        <v>7.5</v>
      </c>
      <c r="AQ255" s="29">
        <f>AVERAGE(AQ249:AQ254)</f>
        <v>7.5</v>
      </c>
      <c r="AR255" s="29">
        <f>AVERAGE(AR249:AR254)</f>
        <v>290</v>
      </c>
      <c r="AS255" s="5">
        <f>1/((1/AS249+1/AS250+1/AS251+1/AS252+1/AS253)/5)</f>
        <v>289.7842725363047</v>
      </c>
      <c r="AT255" s="29">
        <f>AVERAGE(AT249:AT254)</f>
        <v>214.88000000000002</v>
      </c>
      <c r="AU255" s="5">
        <f>1/((1/AU249+1/AU250+1/AU251+1/AU252+1/AU253)/5)</f>
        <v>213.2958920681036</v>
      </c>
    </row>
    <row r="256" spans="1:47" ht="12.75">
      <c r="A256" s="1"/>
      <c r="B256" s="16"/>
      <c r="C256" s="5"/>
      <c r="D256" s="13"/>
      <c r="E256" s="13"/>
      <c r="F256" s="13"/>
      <c r="G256" s="3"/>
      <c r="H256" s="5"/>
      <c r="I256" s="5"/>
      <c r="J256" s="5"/>
      <c r="K256" s="3"/>
      <c r="M256" s="5"/>
      <c r="O256" s="5"/>
      <c r="P256" s="5"/>
      <c r="Q256" s="5"/>
      <c r="R256" s="5"/>
      <c r="S256" s="5"/>
      <c r="T256" s="5"/>
      <c r="W256" s="13"/>
      <c r="X256" s="13"/>
      <c r="Y256" s="14"/>
      <c r="Z256" s="13"/>
      <c r="AA256" s="13"/>
      <c r="AB256" s="13"/>
      <c r="AC256" s="13"/>
      <c r="AD256" s="13"/>
      <c r="AE256" s="19"/>
      <c r="AF256" s="13"/>
      <c r="AG256" s="13"/>
      <c r="AH256" s="13"/>
      <c r="AI256" s="13"/>
      <c r="AJ256" s="5"/>
      <c r="AK256" s="5"/>
      <c r="AL256" s="5"/>
      <c r="AM256" s="5"/>
      <c r="AO256" s="13"/>
      <c r="AP256" s="13"/>
      <c r="AQ256" s="13"/>
      <c r="AR256" s="13"/>
      <c r="AS256" s="13"/>
      <c r="AT256" s="5"/>
      <c r="AU256" s="5"/>
    </row>
    <row r="257" spans="1:47" ht="12.75">
      <c r="A257" s="1">
        <v>1481</v>
      </c>
      <c r="B257" s="16">
        <v>9.375</v>
      </c>
      <c r="C257" s="5">
        <f>(B257/7.91244)*100</f>
        <v>118.48431078150354</v>
      </c>
      <c r="D257" s="5">
        <v>137.91014449437077</v>
      </c>
      <c r="E257" s="13">
        <f>(C257/D257)*100</f>
        <v>85.91413722022446</v>
      </c>
      <c r="F257" s="13">
        <v>85.91413722022446</v>
      </c>
      <c r="G257" s="3">
        <v>9.375</v>
      </c>
      <c r="H257" s="5">
        <f>(G257/7.63160102)*100</f>
        <v>122.84447228610492</v>
      </c>
      <c r="I257" s="5">
        <f>(H257/D257)*100</f>
        <v>89.07573314240071</v>
      </c>
      <c r="J257" s="5">
        <v>89.07573314240071</v>
      </c>
      <c r="K257" s="3"/>
      <c r="M257" s="5">
        <v>4</v>
      </c>
      <c r="N257" s="5">
        <f>(M257/4.29616690666667)*100</f>
        <v>93.10625231512569</v>
      </c>
      <c r="O257" s="5">
        <f>(N257/D257)*100</f>
        <v>67.51225782301033</v>
      </c>
      <c r="P257" s="5">
        <v>67.51225782301033</v>
      </c>
      <c r="Q257" s="5">
        <v>7.4</v>
      </c>
      <c r="R257" s="5">
        <f>(Q257/5.381499725)*100</f>
        <v>137.50813673041674</v>
      </c>
      <c r="S257" s="5">
        <f>(R257/X257)*100</f>
        <v>99.70850022278785</v>
      </c>
      <c r="T257" s="5">
        <v>99.70850022278785</v>
      </c>
      <c r="W257" s="5">
        <v>137.91014449437077</v>
      </c>
      <c r="X257" s="5">
        <f>(Y257/126.294866924271)*100</f>
        <v>137.91014449437077</v>
      </c>
      <c r="Y257" s="5">
        <v>174.17343346423542</v>
      </c>
      <c r="Z257" s="13">
        <f>(B257*240)/Y257</f>
        <v>12.918158385285622</v>
      </c>
      <c r="AA257" s="13">
        <f>(B257*240)/Y257</f>
        <v>12.918158385285622</v>
      </c>
      <c r="AB257" s="13"/>
      <c r="AC257" s="13">
        <f>(AE257/155.016)*100</f>
        <v>192.28122688410662</v>
      </c>
      <c r="AD257" s="13">
        <v>192.28122688410662</v>
      </c>
      <c r="AE257" s="19">
        <v>298.06666666666666</v>
      </c>
      <c r="AF257" s="13">
        <f>(B257*240)/AE257</f>
        <v>7.54864683515992</v>
      </c>
      <c r="AG257" s="13">
        <v>7.54864683515992</v>
      </c>
      <c r="AH257" s="13"/>
      <c r="AI257" s="13">
        <v>11</v>
      </c>
      <c r="AJ257" s="13">
        <f>(B257*240)/AI257</f>
        <v>204.54545454545453</v>
      </c>
      <c r="AK257" s="13">
        <v>204.54545454545453</v>
      </c>
      <c r="AL257" s="13">
        <f>(Q257*240)/AI257</f>
        <v>161.45454545454547</v>
      </c>
      <c r="AM257" s="13">
        <v>161.45454545454547</v>
      </c>
      <c r="AO257" s="13">
        <v>11.25</v>
      </c>
      <c r="AP257" s="13">
        <v>7.5</v>
      </c>
      <c r="AQ257" s="13">
        <f>AO257/1.5</f>
        <v>7.5</v>
      </c>
      <c r="AR257" s="13">
        <f>(B257*240)/AQ257</f>
        <v>300</v>
      </c>
      <c r="AS257" s="13">
        <v>300</v>
      </c>
      <c r="AT257" s="5">
        <f>(Q257*240)/AQ257</f>
        <v>236.8</v>
      </c>
      <c r="AU257" s="5">
        <v>236.8</v>
      </c>
    </row>
    <row r="258" spans="1:47" ht="12.75">
      <c r="A258" s="1">
        <v>1482</v>
      </c>
      <c r="B258" s="16">
        <v>10.363</v>
      </c>
      <c r="C258" s="5">
        <f>(B258/7.91244)*100</f>
        <v>130.9709773470636</v>
      </c>
      <c r="D258" s="5">
        <v>193.93167005705564</v>
      </c>
      <c r="E258" s="13">
        <f>(C258/D258)*100</f>
        <v>67.53459984567313</v>
      </c>
      <c r="F258" s="13">
        <v>67.53459984567313</v>
      </c>
      <c r="G258" s="3">
        <v>9.375</v>
      </c>
      <c r="H258" s="5">
        <f>(G258/7.63160102)*100</f>
        <v>122.84447228610492</v>
      </c>
      <c r="I258" s="5">
        <f>(H258/D258)*100</f>
        <v>63.34420378577851</v>
      </c>
      <c r="J258" s="5">
        <v>63.34420378577851</v>
      </c>
      <c r="K258" s="3"/>
      <c r="M258" s="5">
        <v>4.4</v>
      </c>
      <c r="N258" s="5">
        <f>(M258/4.29616690666667)*100</f>
        <v>102.41687754663826</v>
      </c>
      <c r="O258" s="5">
        <f>(N258/D258)*100</f>
        <v>52.810805742304346</v>
      </c>
      <c r="P258" s="5">
        <v>52.810805742304346</v>
      </c>
      <c r="Q258" s="5">
        <v>8.25</v>
      </c>
      <c r="R258" s="5">
        <f>(Q258/5.381499725)*100</f>
        <v>153.30299027377538</v>
      </c>
      <c r="S258" s="5">
        <f>(R258/X258)*100</f>
        <v>79.05000262652969</v>
      </c>
      <c r="T258" s="5">
        <v>79.05000262652969</v>
      </c>
      <c r="W258" s="5">
        <v>193.93167005705564</v>
      </c>
      <c r="X258" s="5">
        <f>(Y258/126.294866924271)*100</f>
        <v>193.93167005705564</v>
      </c>
      <c r="Y258" s="5">
        <v>244.92574462257474</v>
      </c>
      <c r="Z258" s="13">
        <f>(B258*240)/Y258</f>
        <v>10.154587888801146</v>
      </c>
      <c r="AA258" s="13">
        <f>(B258*240)/Y258</f>
        <v>10.154587888801146</v>
      </c>
      <c r="AB258" s="13"/>
      <c r="AC258" s="13">
        <f>(AE258/155.016)*100</f>
        <v>203.72090622903443</v>
      </c>
      <c r="AD258" s="13">
        <v>203.72090622903443</v>
      </c>
      <c r="AE258" s="19">
        <v>315.8</v>
      </c>
      <c r="AF258" s="13">
        <f>(B258*240)/AE258</f>
        <v>7.875617479417352</v>
      </c>
      <c r="AG258" s="13">
        <v>7.875617479417352</v>
      </c>
      <c r="AH258" s="13"/>
      <c r="AI258" s="13">
        <v>11</v>
      </c>
      <c r="AJ258" s="13">
        <f>(B258*240)/AI258</f>
        <v>226.10181818181817</v>
      </c>
      <c r="AK258" s="13">
        <v>226.10181818181817</v>
      </c>
      <c r="AL258" s="13">
        <f>(Q258*240)/AI258</f>
        <v>180</v>
      </c>
      <c r="AM258" s="13">
        <v>180</v>
      </c>
      <c r="AO258" s="13">
        <v>11.25</v>
      </c>
      <c r="AP258" s="13">
        <v>7.5</v>
      </c>
      <c r="AQ258" s="13">
        <f>AO258/1.5</f>
        <v>7.5</v>
      </c>
      <c r="AR258" s="13">
        <f>(B258*240)/AQ258</f>
        <v>331.616</v>
      </c>
      <c r="AS258" s="13">
        <v>331.616</v>
      </c>
      <c r="AT258" s="5">
        <f>(Q258*240)/AQ258</f>
        <v>264</v>
      </c>
      <c r="AU258" s="5">
        <v>264</v>
      </c>
    </row>
    <row r="259" spans="1:47" ht="12.75">
      <c r="A259" s="1">
        <v>1483</v>
      </c>
      <c r="B259" s="16">
        <v>10.5</v>
      </c>
      <c r="C259" s="5">
        <f>(B259/7.91244)*100</f>
        <v>132.702428075284</v>
      </c>
      <c r="D259" s="5">
        <v>224.45706870948783</v>
      </c>
      <c r="E259" s="13">
        <f>(C259/D259)*100</f>
        <v>59.121518800122615</v>
      </c>
      <c r="F259" s="13">
        <v>59.121518800122615</v>
      </c>
      <c r="G259" s="3">
        <v>9.625</v>
      </c>
      <c r="H259" s="5">
        <f>(G259/7.63160102)*100</f>
        <v>126.12032488040106</v>
      </c>
      <c r="I259" s="5">
        <f>(H259/D259)*100</f>
        <v>56.18906350578654</v>
      </c>
      <c r="J259" s="5">
        <v>56.18906350578654</v>
      </c>
      <c r="K259" s="3"/>
      <c r="M259" s="5">
        <v>4.55</v>
      </c>
      <c r="N259" s="5">
        <f>(M259/4.29616690666667)*100</f>
        <v>105.90836200845546</v>
      </c>
      <c r="O259" s="5">
        <f>(N259/D259)*100</f>
        <v>47.18424000517062</v>
      </c>
      <c r="P259" s="5">
        <v>47.18424000517062</v>
      </c>
      <c r="Q259" s="5">
        <v>8.25</v>
      </c>
      <c r="R259" s="5">
        <f>(Q259/5.381499725)*100</f>
        <v>153.30299027377538</v>
      </c>
      <c r="S259" s="5">
        <f>(R259/X259)*100</f>
        <v>68.2994708766306</v>
      </c>
      <c r="T259" s="5">
        <v>68.2994708766306</v>
      </c>
      <c r="W259" s="5">
        <v>224.45706870948783</v>
      </c>
      <c r="X259" s="5">
        <f>(Y259/126.294866924271)*100</f>
        <v>224.45706870948783</v>
      </c>
      <c r="Y259" s="5">
        <v>283.4777562287672</v>
      </c>
      <c r="Z259" s="13">
        <f>(B259*240)/Y259</f>
        <v>8.889586377163061</v>
      </c>
      <c r="AA259" s="13">
        <f>(B259*240)/Y259</f>
        <v>8.889586377163061</v>
      </c>
      <c r="AB259" s="13"/>
      <c r="AC259" s="13">
        <f>(AE259/155.016)*100</f>
        <v>122.82603086133047</v>
      </c>
      <c r="AD259" s="13">
        <v>122.82603086133047</v>
      </c>
      <c r="AE259" s="19">
        <v>190.4</v>
      </c>
      <c r="AF259" s="13">
        <f>(B259*240)/AE259</f>
        <v>13.235294117647058</v>
      </c>
      <c r="AG259" s="13">
        <v>13.235294117647058</v>
      </c>
      <c r="AH259" s="13"/>
      <c r="AI259" s="13">
        <v>11</v>
      </c>
      <c r="AJ259" s="13">
        <f>(B259*240)/AI259</f>
        <v>229.0909090909091</v>
      </c>
      <c r="AK259" s="13">
        <v>229.0909090909091</v>
      </c>
      <c r="AL259" s="13">
        <f>(Q259*240)/AI259</f>
        <v>180</v>
      </c>
      <c r="AM259" s="13">
        <v>180</v>
      </c>
      <c r="AO259" s="13">
        <v>11.25</v>
      </c>
      <c r="AP259" s="13">
        <v>7.5</v>
      </c>
      <c r="AQ259" s="13">
        <f>AO259/1.5</f>
        <v>7.5</v>
      </c>
      <c r="AR259" s="13">
        <f>(B259*240)/AQ259</f>
        <v>336</v>
      </c>
      <c r="AS259" s="13">
        <v>336</v>
      </c>
      <c r="AT259" s="5">
        <f>(Q259*240)/AQ259</f>
        <v>264</v>
      </c>
      <c r="AU259" s="5">
        <v>264</v>
      </c>
    </row>
    <row r="260" spans="1:47" ht="12.75">
      <c r="A260" s="1">
        <v>1484</v>
      </c>
      <c r="B260" s="16">
        <v>12</v>
      </c>
      <c r="C260" s="5">
        <f>(B260/7.91244)*100</f>
        <v>151.65991780032456</v>
      </c>
      <c r="D260" s="5">
        <v>120.30690263726387</v>
      </c>
      <c r="E260" s="13">
        <f>(C260/D260)*100</f>
        <v>126.06086141008288</v>
      </c>
      <c r="F260" s="13">
        <v>126.06086141008288</v>
      </c>
      <c r="G260" s="3">
        <v>11</v>
      </c>
      <c r="H260" s="5">
        <f>(G260/7.63160102)*100</f>
        <v>144.13751414902978</v>
      </c>
      <c r="I260" s="5">
        <f>(H260/D260)*100</f>
        <v>119.80818306295969</v>
      </c>
      <c r="J260" s="5">
        <v>119.80818306295969</v>
      </c>
      <c r="K260" s="3"/>
      <c r="M260" s="5">
        <v>4.55</v>
      </c>
      <c r="N260" s="5">
        <f>(M260/4.29616690666667)*100</f>
        <v>105.90836200845546</v>
      </c>
      <c r="O260" s="5">
        <f>(N260/D260)*100</f>
        <v>88.03182501321531</v>
      </c>
      <c r="P260" s="5">
        <v>88.03182501321531</v>
      </c>
      <c r="Q260" s="5">
        <v>9.2</v>
      </c>
      <c r="R260" s="5">
        <f>(Q260/5.381499725)*100</f>
        <v>170.95606188105862</v>
      </c>
      <c r="S260" s="5">
        <f>(R260/X260)*100</f>
        <v>142.0999611273399</v>
      </c>
      <c r="T260" s="5">
        <v>142.0999611273399</v>
      </c>
      <c r="W260" s="5">
        <v>120.30690263726387</v>
      </c>
      <c r="X260" s="5">
        <f>(Y260/126.294866924271)*100</f>
        <v>120.30690263726387</v>
      </c>
      <c r="Y260" s="5">
        <v>151.94144258644468</v>
      </c>
      <c r="Z260" s="13">
        <f>(B260*240)/Y260</f>
        <v>18.954670634783987</v>
      </c>
      <c r="AA260" s="13">
        <f>(B260*240)/Y260</f>
        <v>18.954670634783987</v>
      </c>
      <c r="AB260" s="13"/>
      <c r="AC260" s="13">
        <f>(AE260/155.016)*100</f>
        <v>119.04147528857234</v>
      </c>
      <c r="AD260" s="13">
        <v>119.04147528857234</v>
      </c>
      <c r="AE260" s="19">
        <v>184.5333333333333</v>
      </c>
      <c r="AF260" s="13">
        <f>(B260*240)/AE260</f>
        <v>15.606936416184974</v>
      </c>
      <c r="AG260" s="13">
        <v>15.606936416184974</v>
      </c>
      <c r="AH260" s="13"/>
      <c r="AI260" s="13">
        <v>11</v>
      </c>
      <c r="AJ260" s="13">
        <f>(B260*240)/AI260</f>
        <v>261.8181818181818</v>
      </c>
      <c r="AK260" s="13">
        <v>261.8181818181818</v>
      </c>
      <c r="AL260" s="13">
        <f>(Q260*240)/AI260</f>
        <v>200.72727272727272</v>
      </c>
      <c r="AM260" s="13">
        <v>200.72727272727272</v>
      </c>
      <c r="AO260" s="13">
        <v>11.25</v>
      </c>
      <c r="AP260" s="13">
        <v>7.5</v>
      </c>
      <c r="AQ260" s="13">
        <f>AO260/1.5</f>
        <v>7.5</v>
      </c>
      <c r="AR260" s="13">
        <f>(B260*240)/AQ260</f>
        <v>384</v>
      </c>
      <c r="AS260" s="13">
        <v>384</v>
      </c>
      <c r="AT260" s="5">
        <f>(Q260*240)/AQ260</f>
        <v>294.4</v>
      </c>
      <c r="AU260" s="5">
        <v>294.4</v>
      </c>
    </row>
    <row r="261" spans="1:47" ht="12.75">
      <c r="A261" s="1">
        <v>1485</v>
      </c>
      <c r="B261" s="16">
        <v>12.75</v>
      </c>
      <c r="C261" s="5">
        <f>(B261/7.91244)*100</f>
        <v>161.13866266284484</v>
      </c>
      <c r="D261" s="5">
        <v>107.658191293176</v>
      </c>
      <c r="E261" s="13">
        <f>(C261/D261)*100</f>
        <v>149.67617487092107</v>
      </c>
      <c r="F261" s="13">
        <v>149.67617487092107</v>
      </c>
      <c r="G261" s="3">
        <v>12</v>
      </c>
      <c r="H261" s="5">
        <f>(G261/7.63160102)*100</f>
        <v>157.2409245262143</v>
      </c>
      <c r="I261" s="5">
        <f>(H261/D261)*100</f>
        <v>146.05569965225777</v>
      </c>
      <c r="J261" s="5">
        <v>146.05569965225777</v>
      </c>
      <c r="K261" s="3"/>
      <c r="M261" s="5">
        <f>(M260+M265)/2</f>
        <v>5.275</v>
      </c>
      <c r="N261" s="5">
        <f>(M261/4.29616690666667)*100</f>
        <v>122.783870240572</v>
      </c>
      <c r="O261" s="5">
        <f>(N261/D261)*100</f>
        <v>114.04972419256569</v>
      </c>
      <c r="P261" s="5">
        <v>114.04972419256569</v>
      </c>
      <c r="Q261" s="5">
        <v>9.2</v>
      </c>
      <c r="R261" s="5">
        <f>(Q261/5.381499725)*100</f>
        <v>170.95606188105862</v>
      </c>
      <c r="S261" s="5">
        <f>(R261/X261)*100</f>
        <v>158.79522015701446</v>
      </c>
      <c r="T261" s="5">
        <v>158.79522015701446</v>
      </c>
      <c r="W261" s="5">
        <v>107.658191293176</v>
      </c>
      <c r="X261" s="5">
        <f>(Y261/126.294866924271)*100</f>
        <v>107.658191293176</v>
      </c>
      <c r="Y261" s="5">
        <v>135.96676942679375</v>
      </c>
      <c r="Z261" s="13">
        <f>(B261*240)/Y261</f>
        <v>22.505499048777086</v>
      </c>
      <c r="AA261" s="13">
        <f>(B261*240)/Y261</f>
        <v>22.505499048777086</v>
      </c>
      <c r="AB261" s="13"/>
      <c r="AC261" s="13">
        <f>(AE261/155.016)*100</f>
        <v>140.88868245858492</v>
      </c>
      <c r="AD261" s="13">
        <v>140.88868245858492</v>
      </c>
      <c r="AE261" s="19">
        <v>218.4</v>
      </c>
      <c r="AF261" s="13">
        <f>(B261*240)/AE261</f>
        <v>14.010989010989011</v>
      </c>
      <c r="AG261" s="13">
        <v>14.010989010989011</v>
      </c>
      <c r="AH261" s="13"/>
      <c r="AI261" s="13">
        <v>11</v>
      </c>
      <c r="AJ261" s="13">
        <f>(B261*240)/AI261</f>
        <v>278.1818181818182</v>
      </c>
      <c r="AK261" s="13">
        <v>278.1818181818182</v>
      </c>
      <c r="AL261" s="13">
        <f>(Q261*240)/AI261</f>
        <v>200.72727272727272</v>
      </c>
      <c r="AM261" s="13">
        <v>200.72727272727272</v>
      </c>
      <c r="AO261" s="13">
        <v>11.25</v>
      </c>
      <c r="AP261" s="13">
        <v>7.5</v>
      </c>
      <c r="AQ261" s="13">
        <f>AO261/1.5</f>
        <v>7.5</v>
      </c>
      <c r="AR261" s="13">
        <f>(B261*240)/AQ261</f>
        <v>408</v>
      </c>
      <c r="AS261" s="13">
        <v>408</v>
      </c>
      <c r="AT261" s="5">
        <f>(Q261*240)/AQ261</f>
        <v>294.4</v>
      </c>
      <c r="AU261" s="5">
        <v>294.4</v>
      </c>
    </row>
    <row r="262" spans="1:47" ht="12.75">
      <c r="A262" s="1"/>
      <c r="B262" s="16"/>
      <c r="C262" s="5"/>
      <c r="D262" s="13"/>
      <c r="E262" s="13"/>
      <c r="F262" s="13"/>
      <c r="G262" s="3"/>
      <c r="H262" s="5"/>
      <c r="I262" s="5"/>
      <c r="J262" s="5"/>
      <c r="K262" s="3"/>
      <c r="M262" s="5"/>
      <c r="O262" s="5"/>
      <c r="P262" s="5"/>
      <c r="Q262" s="5"/>
      <c r="R262" s="5"/>
      <c r="S262" s="5"/>
      <c r="T262" s="5"/>
      <c r="W262" s="13"/>
      <c r="X262" s="13"/>
      <c r="Y262" s="14"/>
      <c r="Z262" s="13"/>
      <c r="AA262" s="13"/>
      <c r="AB262" s="13"/>
      <c r="AC262" s="13"/>
      <c r="AD262" s="13"/>
      <c r="AE262" s="19"/>
      <c r="AF262" s="13"/>
      <c r="AG262" s="13"/>
      <c r="AH262" s="13"/>
      <c r="AI262" s="13"/>
      <c r="AJ262" s="5"/>
      <c r="AK262" s="5"/>
      <c r="AL262" s="5"/>
      <c r="AM262" s="5"/>
      <c r="AO262" s="13"/>
      <c r="AP262" s="13"/>
      <c r="AQ262" s="13"/>
      <c r="AR262" s="13"/>
      <c r="AS262" s="13"/>
      <c r="AT262" s="5"/>
      <c r="AU262" s="5"/>
    </row>
    <row r="263" spans="1:47" ht="12.75">
      <c r="A263" s="1" t="s">
        <v>55</v>
      </c>
      <c r="B263" s="16">
        <f>AVERAGE(B257:B262)</f>
        <v>10.9976</v>
      </c>
      <c r="C263" s="16">
        <f>AVERAGE(C257:C262)</f>
        <v>138.99125933340412</v>
      </c>
      <c r="D263" s="16">
        <f>AVERAGE(D257:D262)</f>
        <v>156.85279543827082</v>
      </c>
      <c r="E263" s="16">
        <f>AVERAGE(E257:E262)</f>
        <v>97.66145842940482</v>
      </c>
      <c r="F263" s="5">
        <f>1/((1/F257+1/F258+1/F259+1/F260+1/F261)/5)</f>
        <v>86.24431749998804</v>
      </c>
      <c r="G263" s="16">
        <f>AVERAGE(G257:G262)</f>
        <v>10.275</v>
      </c>
      <c r="H263" s="16">
        <f>AVERAGE(H257:H262)</f>
        <v>134.637541625571</v>
      </c>
      <c r="I263" s="16">
        <f>AVERAGE(I257:I262)</f>
        <v>94.89457662983665</v>
      </c>
      <c r="J263" s="5">
        <f>1/((1/J257+1/J258+1/J259+1/J260+1/J261)/5)</f>
        <v>83.32833072011911</v>
      </c>
      <c r="K263" s="3"/>
      <c r="M263" s="16">
        <f>AVERAGE(M257:M262)</f>
        <v>4.555</v>
      </c>
      <c r="N263" s="16">
        <f>AVERAGE(N257:N262)</f>
        <v>106.02474482384937</v>
      </c>
      <c r="O263" s="5">
        <f>(N263/D263)*100</f>
        <v>67.59506231788853</v>
      </c>
      <c r="P263" s="5">
        <v>67.59506231788852</v>
      </c>
      <c r="Q263" s="16">
        <f>AVERAGE(Q257:Q262)</f>
        <v>8.459999999999999</v>
      </c>
      <c r="R263" s="16">
        <f>AVERAGE(R257:R262)</f>
        <v>157.20524820801694</v>
      </c>
      <c r="S263" s="16">
        <f>AVERAGE(S257:S262)</f>
        <v>109.59063100206049</v>
      </c>
      <c r="T263" s="5">
        <f>1/((1/T257+1/T258+1/T259+1/T260+1/T261)/5)</f>
        <v>98.70581594893349</v>
      </c>
      <c r="W263" s="16">
        <f>AVERAGE(W257:W262)</f>
        <v>156.85279543827082</v>
      </c>
      <c r="X263" s="16">
        <f>AVERAGE(X257:X262)</f>
        <v>156.85279543827082</v>
      </c>
      <c r="Y263" s="16">
        <f>AVERAGE(Y257:Y262)</f>
        <v>198.09702926576315</v>
      </c>
      <c r="Z263" s="16">
        <f>AVERAGE(Z257:Z262)</f>
        <v>14.68450046696218</v>
      </c>
      <c r="AA263" s="5">
        <f>1/((1/AA257+1/AA258+1/AA259+1/AA260+1/AA261)/5)</f>
        <v>12.967804709949867</v>
      </c>
      <c r="AB263" s="13"/>
      <c r="AC263" s="16">
        <f>AVERAGE(AC257:AC262)</f>
        <v>155.75166434432577</v>
      </c>
      <c r="AD263" s="13">
        <v>155.75166434432575</v>
      </c>
      <c r="AE263" s="16">
        <f>AVERAGE(AE257:AE262)</f>
        <v>241.44</v>
      </c>
      <c r="AF263" s="16">
        <f>AVERAGE(AF257:AF262)</f>
        <v>11.655496771879664</v>
      </c>
      <c r="AG263" s="5">
        <f>1/((1/AG257+1/AG258+1/AG259+1/AG260+1/AG261)/5)</f>
        <v>10.62811243996087</v>
      </c>
      <c r="AH263" s="13"/>
      <c r="AI263" s="29">
        <f>AVERAGE(AI257:AI262)</f>
        <v>11</v>
      </c>
      <c r="AJ263" s="29">
        <f>AVERAGE(AJ257:AJ262)</f>
        <v>239.94763636363638</v>
      </c>
      <c r="AK263" s="5">
        <f>1/((1/AK257+1/AK258+1/AK259+1/AK260+1/AK261)/5)</f>
        <v>237.0682793661432</v>
      </c>
      <c r="AL263" s="29">
        <f>AVERAGE(AL257:AL262)</f>
        <v>184.5818181818182</v>
      </c>
      <c r="AM263" s="29">
        <v>184.5818181818182</v>
      </c>
      <c r="AO263" s="29">
        <f>AVERAGE(AO257:AO262)</f>
        <v>11.25</v>
      </c>
      <c r="AP263" s="29">
        <f>AVERAGE(AP257:AP262)</f>
        <v>7.5</v>
      </c>
      <c r="AQ263" s="29">
        <f>AVERAGE(AQ257:AQ262)</f>
        <v>7.5</v>
      </c>
      <c r="AR263" s="29">
        <f>AVERAGE(AR257:AR262)</f>
        <v>351.9232</v>
      </c>
      <c r="AS263" s="5">
        <f>1/((1/AS257+1/AS258+1/AS259+1/AS260+1/AS261)/5)</f>
        <v>347.70014307034336</v>
      </c>
      <c r="AT263" s="29">
        <f>AVERAGE(AT257:AT262)</f>
        <v>270.71999999999997</v>
      </c>
      <c r="AU263" s="5">
        <f>1/((1/AU257+1/AU258+1/AU259+1/AU260+1/AU261)/5)</f>
        <v>268.9298539621738</v>
      </c>
    </row>
    <row r="264" spans="1:47" ht="12.75">
      <c r="A264" s="1"/>
      <c r="B264" s="16"/>
      <c r="C264" s="5"/>
      <c r="D264" s="13"/>
      <c r="E264" s="13"/>
      <c r="F264" s="13"/>
      <c r="G264" s="3"/>
      <c r="H264" s="5"/>
      <c r="I264" s="5"/>
      <c r="J264" s="5"/>
      <c r="K264" s="3"/>
      <c r="M264" s="5"/>
      <c r="O264" s="5"/>
      <c r="P264" s="5"/>
      <c r="Q264" s="5"/>
      <c r="R264" s="5"/>
      <c r="S264" s="5"/>
      <c r="T264" s="5"/>
      <c r="W264" s="13"/>
      <c r="X264" s="13"/>
      <c r="Y264" s="14"/>
      <c r="Z264" s="13"/>
      <c r="AA264" s="13"/>
      <c r="AB264" s="13"/>
      <c r="AC264" s="13"/>
      <c r="AD264" s="13"/>
      <c r="AE264" s="19"/>
      <c r="AF264" s="13"/>
      <c r="AG264" s="13"/>
      <c r="AH264" s="13"/>
      <c r="AI264" s="13"/>
      <c r="AJ264" s="5"/>
      <c r="AK264" s="5"/>
      <c r="AL264" s="5"/>
      <c r="AO264" s="13"/>
      <c r="AP264" s="13"/>
      <c r="AQ264" s="13"/>
      <c r="AR264" s="13"/>
      <c r="AS264" s="13"/>
      <c r="AT264" s="5"/>
      <c r="AU264" s="5"/>
    </row>
    <row r="265" spans="1:47" ht="12.75">
      <c r="A265" s="1">
        <v>1486</v>
      </c>
      <c r="B265" s="16">
        <f>(B261+B266)/2</f>
        <v>13.75</v>
      </c>
      <c r="C265" s="5">
        <f>(B265/7.91244)*100</f>
        <v>173.7769891462052</v>
      </c>
      <c r="D265" s="5">
        <v>149.57960224392383</v>
      </c>
      <c r="E265" s="13">
        <f>(C265/D265)*100</f>
        <v>116.17692956745667</v>
      </c>
      <c r="F265" s="13">
        <v>116.17692956745667</v>
      </c>
      <c r="G265" s="3">
        <v>12.75</v>
      </c>
      <c r="H265" s="5">
        <f>(G265/7.63160102)*100</f>
        <v>167.0684823091027</v>
      </c>
      <c r="I265" s="5">
        <f>(H265/D265)*100</f>
        <v>111.69202204232316</v>
      </c>
      <c r="J265" s="5">
        <v>111.69202204232316</v>
      </c>
      <c r="K265" s="3"/>
      <c r="M265" s="5">
        <v>6</v>
      </c>
      <c r="N265" s="5">
        <f>(M265/4.29616690666667)*100</f>
        <v>139.65937847268853</v>
      </c>
      <c r="O265" s="5">
        <f>(N265/D265)*100</f>
        <v>93.36793010382652</v>
      </c>
      <c r="P265" s="5">
        <v>93.36793010382652</v>
      </c>
      <c r="Q265" s="3">
        <f>(Q261+Q266)/2</f>
        <v>10.1</v>
      </c>
      <c r="R265" s="5">
        <f>(Q265/5.381499725)*100</f>
        <v>187.68002445637956</v>
      </c>
      <c r="S265" s="5">
        <f>(R265/X265)*100</f>
        <v>125.47166969352162</v>
      </c>
      <c r="T265" s="5">
        <v>125.47166969352162</v>
      </c>
      <c r="W265" s="5">
        <v>149.57960224392383</v>
      </c>
      <c r="X265" s="5">
        <f>(Y265/126.294866924271)*100</f>
        <v>149.57960224392383</v>
      </c>
      <c r="Y265" s="5">
        <v>188.9113595998175</v>
      </c>
      <c r="Z265" s="13">
        <f>(B265*240)/Y265</f>
        <v>17.468510136132586</v>
      </c>
      <c r="AA265" s="13">
        <f>(B265*240)/Y265</f>
        <v>17.468510136132586</v>
      </c>
      <c r="AB265" s="13"/>
      <c r="AC265" s="13">
        <f>(AE265/155.016)*100</f>
        <v>154.3066522165454</v>
      </c>
      <c r="AD265" s="13">
        <v>154.3066522165454</v>
      </c>
      <c r="AE265" s="19">
        <v>239.19999999999996</v>
      </c>
      <c r="AF265" s="13">
        <f>(B265*240)/AE265</f>
        <v>13.795986622073581</v>
      </c>
      <c r="AG265" s="13">
        <v>13.795986622073581</v>
      </c>
      <c r="AH265" s="13"/>
      <c r="AI265" s="13"/>
      <c r="AJ265" s="5"/>
      <c r="AK265" s="5"/>
      <c r="AL265" s="5"/>
      <c r="AO265" s="13">
        <v>11.25</v>
      </c>
      <c r="AP265" s="13">
        <v>7.5</v>
      </c>
      <c r="AQ265" s="13">
        <f>AO265/1.5</f>
        <v>7.5</v>
      </c>
      <c r="AR265" s="13">
        <f>(B265*240)/AQ265</f>
        <v>440</v>
      </c>
      <c r="AS265" s="13">
        <v>440</v>
      </c>
      <c r="AT265" s="5">
        <f>(Q265*240)/AQ265</f>
        <v>323.2</v>
      </c>
      <c r="AU265" s="5">
        <v>323.2</v>
      </c>
    </row>
    <row r="266" spans="1:47" ht="12.75">
      <c r="A266" s="1">
        <v>1487</v>
      </c>
      <c r="B266" s="16">
        <v>14.75</v>
      </c>
      <c r="C266" s="5">
        <f>(B266/7.91244)*100</f>
        <v>186.41531562956558</v>
      </c>
      <c r="D266" s="5">
        <v>165.3976217065016</v>
      </c>
      <c r="E266" s="13">
        <f>(C266/D266)*100</f>
        <v>112.70737372533681</v>
      </c>
      <c r="F266" s="13">
        <v>112.70737372533681</v>
      </c>
      <c r="G266" s="3">
        <v>14.625</v>
      </c>
      <c r="H266" s="5">
        <f>(G266/7.63160102)*100</f>
        <v>191.63737676632365</v>
      </c>
      <c r="I266" s="5">
        <f>(H266/D266)*100</f>
        <v>115.86465076649321</v>
      </c>
      <c r="J266" s="5">
        <v>115.86465076649321</v>
      </c>
      <c r="K266" s="3"/>
      <c r="M266" s="5">
        <v>6</v>
      </c>
      <c r="N266" s="5">
        <f>(M266/4.29616690666667)*100</f>
        <v>139.65937847268853</v>
      </c>
      <c r="O266" s="5">
        <f>(N266/D266)*100</f>
        <v>84.43856509648873</v>
      </c>
      <c r="P266" s="5">
        <v>84.43856509648873</v>
      </c>
      <c r="Q266" s="5">
        <v>11</v>
      </c>
      <c r="R266" s="5">
        <f>(Q266/5.381499725)*100</f>
        <v>204.40398703170052</v>
      </c>
      <c r="S266" s="5">
        <f>(R266/X266)*100</f>
        <v>123.58338948453309</v>
      </c>
      <c r="T266" s="5">
        <v>123.58338948453309</v>
      </c>
      <c r="W266" s="5">
        <v>165.3976217065016</v>
      </c>
      <c r="X266" s="5">
        <f>(Y266/126.294866924271)*100</f>
        <v>165.3976217065016</v>
      </c>
      <c r="Y266" s="5">
        <v>208.88870623013537</v>
      </c>
      <c r="Z266" s="13">
        <f>(B266*240)/Y266</f>
        <v>16.946823329452464</v>
      </c>
      <c r="AA266" s="13">
        <f>(B266*240)/Y266</f>
        <v>16.946823329452464</v>
      </c>
      <c r="AB266" s="13"/>
      <c r="AC266" s="13">
        <f>(AE266/155.016)*100</f>
        <v>167.76762828783268</v>
      </c>
      <c r="AD266" s="13">
        <v>167.76762828783268</v>
      </c>
      <c r="AE266" s="19">
        <v>260.06666666666666</v>
      </c>
      <c r="AF266" s="13">
        <f>(B266*240)/AE266</f>
        <v>13.611894386054859</v>
      </c>
      <c r="AG266" s="13">
        <v>13.611894386054859</v>
      </c>
      <c r="AH266" s="13"/>
      <c r="AI266" s="5"/>
      <c r="AJ266" s="5"/>
      <c r="AK266" s="5"/>
      <c r="AL266" s="5"/>
      <c r="AO266" s="13">
        <v>12.75</v>
      </c>
      <c r="AP266" s="13">
        <v>8.5</v>
      </c>
      <c r="AQ266" s="13">
        <f>AO266/1.5</f>
        <v>8.5</v>
      </c>
      <c r="AR266" s="13">
        <f>(B266*240)/AQ266</f>
        <v>416.47058823529414</v>
      </c>
      <c r="AS266" s="13">
        <v>416.47058823529414</v>
      </c>
      <c r="AT266" s="5">
        <f>(Q266*240)/AQ266</f>
        <v>310.5882352941176</v>
      </c>
      <c r="AU266" s="5">
        <v>310.5882352941176</v>
      </c>
    </row>
    <row r="267" spans="1:47" ht="12.75">
      <c r="A267" s="1">
        <v>1488</v>
      </c>
      <c r="B267" s="16">
        <v>14.5</v>
      </c>
      <c r="C267" s="5">
        <f>(B267/7.91244)*100</f>
        <v>183.2557340087255</v>
      </c>
      <c r="D267" s="5">
        <v>174.07972053348786</v>
      </c>
      <c r="E267" s="13">
        <f>(C267/D267)*100</f>
        <v>105.27115590898049</v>
      </c>
      <c r="F267" s="13">
        <v>105.27115590898049</v>
      </c>
      <c r="G267" s="3">
        <v>14.5</v>
      </c>
      <c r="H267" s="5">
        <f>(G267/7.63160102)*100</f>
        <v>189.9994504691756</v>
      </c>
      <c r="I267" s="5">
        <f>(H267/D267)*100</f>
        <v>109.14508013162008</v>
      </c>
      <c r="J267" s="5">
        <v>109.14508013162008</v>
      </c>
      <c r="K267" s="3"/>
      <c r="M267" s="5">
        <v>5.2</v>
      </c>
      <c r="N267" s="5">
        <f>(M267/4.29616690666667)*100</f>
        <v>121.03812800966338</v>
      </c>
      <c r="O267" s="5">
        <f>(N267/D267)*100</f>
        <v>69.53028626121856</v>
      </c>
      <c r="P267" s="5">
        <v>69.53028626121856</v>
      </c>
      <c r="Q267" s="5">
        <v>11.2</v>
      </c>
      <c r="R267" s="5">
        <f>(Q267/5.381499725)*100</f>
        <v>208.1204231595496</v>
      </c>
      <c r="S267" s="5">
        <f>(R267/X267)*100</f>
        <v>119.55466295656956</v>
      </c>
      <c r="T267" s="5">
        <v>119.55466295656959</v>
      </c>
      <c r="W267" s="5">
        <v>174.07972053348786</v>
      </c>
      <c r="X267" s="5">
        <f>(Y267/126.294866924271)*100</f>
        <v>174.07972053348786</v>
      </c>
      <c r="Y267" s="5">
        <v>219.85375138991137</v>
      </c>
      <c r="Z267" s="13">
        <f>(B267*240)/Y267</f>
        <v>15.828704209045805</v>
      </c>
      <c r="AA267" s="13">
        <f>(B267*240)/Y267</f>
        <v>15.828704209045805</v>
      </c>
      <c r="AB267" s="13"/>
      <c r="AC267" s="13">
        <f>(AE267/155.016)*100</f>
        <v>200.6674579828319</v>
      </c>
      <c r="AD267" s="13">
        <v>200.6674579828319</v>
      </c>
      <c r="AE267" s="19">
        <v>311.06666666666666</v>
      </c>
      <c r="AF267" s="13">
        <f>(B267*240)/AE267</f>
        <v>11.18731247321046</v>
      </c>
      <c r="AG267" s="13">
        <v>11.18731247321046</v>
      </c>
      <c r="AH267" s="13"/>
      <c r="AI267" s="5"/>
      <c r="AJ267" s="5"/>
      <c r="AK267" s="5"/>
      <c r="AL267" s="5"/>
      <c r="AO267" s="13">
        <v>12.75</v>
      </c>
      <c r="AP267" s="13">
        <v>8.5</v>
      </c>
      <c r="AQ267" s="13">
        <f>AO267/1.5</f>
        <v>8.5</v>
      </c>
      <c r="AR267" s="13">
        <f>(B267*240)/AQ267</f>
        <v>409.4117647058824</v>
      </c>
      <c r="AS267" s="13">
        <v>409.4117647058824</v>
      </c>
      <c r="AT267" s="5">
        <f>(Q267*240)/AQ267</f>
        <v>316.2352941176471</v>
      </c>
      <c r="AU267" s="5">
        <v>316.23529411764713</v>
      </c>
    </row>
    <row r="268" spans="1:47" ht="12.75">
      <c r="A268" s="1">
        <v>1489</v>
      </c>
      <c r="B268" s="16">
        <v>17.571</v>
      </c>
      <c r="C268" s="5">
        <f>(B268/7.91244)*100</f>
        <v>222.06803463912524</v>
      </c>
      <c r="D268" s="5">
        <v>201.63366012374362</v>
      </c>
      <c r="E268" s="13">
        <f>(C268/D268)*100</f>
        <v>110.13440637978844</v>
      </c>
      <c r="F268" s="13">
        <v>110.13440637978844</v>
      </c>
      <c r="G268" s="3">
        <v>16</v>
      </c>
      <c r="H268" s="5">
        <f>(G268/7.63160102)*100</f>
        <v>209.65456603495238</v>
      </c>
      <c r="I268" s="5">
        <f>(H268/D268)*100</f>
        <v>103.97795978423756</v>
      </c>
      <c r="J268" s="5">
        <v>103.97795978423756</v>
      </c>
      <c r="K268" s="3"/>
      <c r="M268" s="5">
        <v>7</v>
      </c>
      <c r="N268" s="5">
        <f>(M268/4.29616690666667)*100</f>
        <v>162.93594155146997</v>
      </c>
      <c r="O268" s="5">
        <f>(N268/D268)*100</f>
        <v>80.80790749494669</v>
      </c>
      <c r="P268" s="5">
        <v>80.80790749494669</v>
      </c>
      <c r="Q268" s="5">
        <v>13</v>
      </c>
      <c r="R268" s="5">
        <f>(Q268/5.381499725)*100</f>
        <v>241.56834831019154</v>
      </c>
      <c r="S268" s="5">
        <f>(R268/X268)*100</f>
        <v>119.80556627397418</v>
      </c>
      <c r="T268" s="5">
        <v>119.80556627397418</v>
      </c>
      <c r="W268" s="5">
        <v>201.63366012374362</v>
      </c>
      <c r="X268" s="5">
        <f>(Y268/126.294866924271)*100</f>
        <v>201.63366012374362</v>
      </c>
      <c r="Y268" s="5">
        <v>254.65296272781887</v>
      </c>
      <c r="Z268" s="13">
        <f>(B268*240)/Y268</f>
        <v>16.559948703629676</v>
      </c>
      <c r="AA268" s="13">
        <f>(B268*240)/Y268</f>
        <v>16.559948703629676</v>
      </c>
      <c r="AB268" s="13"/>
      <c r="AC268" s="13">
        <f>(AE268/155.016)*100</f>
        <v>194.17350467048564</v>
      </c>
      <c r="AD268" s="13">
        <v>194.17350467048564</v>
      </c>
      <c r="AE268" s="19">
        <v>301</v>
      </c>
      <c r="AF268" s="13">
        <f>(B268*240)/AE268</f>
        <v>14.010099667774087</v>
      </c>
      <c r="AG268" s="13">
        <v>14.010099667774087</v>
      </c>
      <c r="AH268" s="13"/>
      <c r="AI268" s="5"/>
      <c r="AJ268" s="5"/>
      <c r="AK268" s="5"/>
      <c r="AL268" s="5"/>
      <c r="AO268" s="13">
        <v>12.75</v>
      </c>
      <c r="AP268" s="13">
        <v>8.5</v>
      </c>
      <c r="AQ268" s="13">
        <f>AO268/1.5</f>
        <v>8.5</v>
      </c>
      <c r="AR268" s="13">
        <f>(B268*240)/AQ268</f>
        <v>496.1223529411765</v>
      </c>
      <c r="AS268" s="13">
        <v>496.1223529411765</v>
      </c>
      <c r="AT268" s="5">
        <f>(Q268*240)/AQ268</f>
        <v>367.05882352941177</v>
      </c>
      <c r="AU268" s="5">
        <v>367.05882352941177</v>
      </c>
    </row>
    <row r="269" spans="1:47" ht="12.75">
      <c r="A269" s="1">
        <v>1490</v>
      </c>
      <c r="B269" s="16">
        <v>24</v>
      </c>
      <c r="C269" s="5">
        <f>(B269/7.91244)*100</f>
        <v>303.3198356006491</v>
      </c>
      <c r="D269" s="5">
        <v>231.86508202718042</v>
      </c>
      <c r="E269" s="13">
        <f>(C269/D269)*100</f>
        <v>130.81738438092736</v>
      </c>
      <c r="F269" s="13">
        <v>130.81738438092736</v>
      </c>
      <c r="G269" s="3">
        <v>20</v>
      </c>
      <c r="H269" s="5">
        <f>(G269/7.63160102)*100</f>
        <v>262.0682075436905</v>
      </c>
      <c r="I269" s="5">
        <f>(H269/D269)*100</f>
        <v>113.02616385893307</v>
      </c>
      <c r="J269" s="5">
        <v>113.02616385893307</v>
      </c>
      <c r="K269" s="3"/>
      <c r="M269" s="5">
        <v>9</v>
      </c>
      <c r="N269" s="5">
        <f>(M269/4.29616690666667)*100</f>
        <v>209.48906770903278</v>
      </c>
      <c r="O269" s="5">
        <f>(N269/D269)*100</f>
        <v>90.34955409304597</v>
      </c>
      <c r="P269" s="5">
        <v>90.34955409304597</v>
      </c>
      <c r="Q269" s="5">
        <v>16</v>
      </c>
      <c r="R269" s="5">
        <f>(Q269/5.381499725)*100</f>
        <v>297.314890227928</v>
      </c>
      <c r="S269" s="5">
        <f>(R269/X269)*100</f>
        <v>128.22753975222332</v>
      </c>
      <c r="T269" s="5">
        <v>128.22753975222332</v>
      </c>
      <c r="W269" s="5">
        <v>231.86508202718042</v>
      </c>
      <c r="X269" s="5">
        <f>(Y269/126.294866924271)*100</f>
        <v>231.86508202718042</v>
      </c>
      <c r="Y269" s="5">
        <v>292.83369679007933</v>
      </c>
      <c r="Z269" s="13">
        <f>(B269*240)/Y269</f>
        <v>19.66986744742396</v>
      </c>
      <c r="AA269" s="13">
        <f>(B269*240)/Y269</f>
        <v>19.66986744742396</v>
      </c>
      <c r="AB269" s="13"/>
      <c r="AC269" s="13">
        <f>(AE269/155.016)*100</f>
        <v>153.57554488998983</v>
      </c>
      <c r="AD269" s="13">
        <v>153.57554488998983</v>
      </c>
      <c r="AE269" s="19">
        <v>238.06666666666663</v>
      </c>
      <c r="AF269" s="13">
        <f>(B269*240)/AE269</f>
        <v>24.194903388406612</v>
      </c>
      <c r="AG269" s="13">
        <v>24.194903388406612</v>
      </c>
      <c r="AH269" s="13"/>
      <c r="AI269" s="5"/>
      <c r="AJ269" s="5"/>
      <c r="AK269" s="5"/>
      <c r="AL269" s="5"/>
      <c r="AO269" s="13">
        <v>11.25</v>
      </c>
      <c r="AP269" s="13">
        <v>7.5</v>
      </c>
      <c r="AQ269" s="13">
        <f>AO269/1.5</f>
        <v>7.5</v>
      </c>
      <c r="AR269" s="13">
        <f>(B269*240)/AQ269</f>
        <v>768</v>
      </c>
      <c r="AS269" s="13">
        <v>768</v>
      </c>
      <c r="AT269" s="5">
        <f>(Q269*240)/AQ269</f>
        <v>512</v>
      </c>
      <c r="AU269" s="5">
        <v>512</v>
      </c>
    </row>
    <row r="270" spans="1:47" ht="12.75">
      <c r="A270" s="1"/>
      <c r="B270" s="16"/>
      <c r="C270" s="5"/>
      <c r="D270" s="13"/>
      <c r="E270" s="13"/>
      <c r="F270" s="13"/>
      <c r="G270" s="3"/>
      <c r="H270" s="5"/>
      <c r="I270" s="3"/>
      <c r="J270" s="3"/>
      <c r="K270" s="3"/>
      <c r="M270" s="5"/>
      <c r="O270" s="5"/>
      <c r="P270" s="5"/>
      <c r="Q270" s="5"/>
      <c r="R270" s="5"/>
      <c r="S270" s="5"/>
      <c r="T270" s="5"/>
      <c r="W270" s="13"/>
      <c r="X270" s="13"/>
      <c r="Y270" s="14"/>
      <c r="Z270" s="13"/>
      <c r="AA270" s="13"/>
      <c r="AB270" s="13"/>
      <c r="AC270" s="13"/>
      <c r="AD270" s="13"/>
      <c r="AE270" s="19"/>
      <c r="AF270" s="13"/>
      <c r="AG270" s="13"/>
      <c r="AH270" s="13"/>
      <c r="AI270" s="5"/>
      <c r="AJ270" s="5"/>
      <c r="AK270" s="5"/>
      <c r="AL270" s="5"/>
      <c r="AO270" s="13"/>
      <c r="AP270" s="13"/>
      <c r="AQ270" s="13"/>
      <c r="AR270" s="13"/>
      <c r="AS270" s="13"/>
      <c r="AT270" s="5"/>
      <c r="AU270" s="5"/>
    </row>
    <row r="271" spans="1:47" ht="12.75">
      <c r="A271" s="1" t="s">
        <v>56</v>
      </c>
      <c r="B271" s="16">
        <f>AVERAGE(B265:B270)</f>
        <v>16.9142</v>
      </c>
      <c r="C271" s="16">
        <f>AVERAGE(C265:C270)</f>
        <v>213.76718180485415</v>
      </c>
      <c r="D271" s="16">
        <f>AVERAGE(D265:D270)</f>
        <v>184.51113732696746</v>
      </c>
      <c r="E271" s="16">
        <f>AVERAGE(E265:E270)</f>
        <v>115.02144999249795</v>
      </c>
      <c r="F271" s="5">
        <f>1/((1/F265+1/F266+1/F267+1/F268+1/F269)/5)</f>
        <v>114.40749156770278</v>
      </c>
      <c r="G271" s="16">
        <f>AVERAGE(G265:G270)</f>
        <v>15.575</v>
      </c>
      <c r="H271" s="16">
        <f>AVERAGE(H265:H270)</f>
        <v>204.08561662464896</v>
      </c>
      <c r="I271" s="16">
        <f>AVERAGE(I265:I270)</f>
        <v>110.74117531672141</v>
      </c>
      <c r="J271" s="5">
        <f>1/((1/J265+1/J266+1/J267+1/J268+1/J269)/5)</f>
        <v>110.5925553366985</v>
      </c>
      <c r="K271" s="3"/>
      <c r="M271" s="16">
        <f>AVERAGE(M265:M270)</f>
        <v>6.640000000000001</v>
      </c>
      <c r="N271" s="16">
        <f>AVERAGE(N265:N270)</f>
        <v>154.55637884310863</v>
      </c>
      <c r="O271" s="5">
        <f>(N271/D271)*100</f>
        <v>83.7653385493057</v>
      </c>
      <c r="P271" s="5">
        <v>83.7653385493057</v>
      </c>
      <c r="Q271" s="16">
        <f>AVERAGE(Q265:Q270)</f>
        <v>12.26</v>
      </c>
      <c r="R271" s="16">
        <f>AVERAGE(R265:R270)</f>
        <v>227.81753463714986</v>
      </c>
      <c r="S271" s="16">
        <f>AVERAGE(S265:S270)</f>
        <v>123.32856563216436</v>
      </c>
      <c r="T271" s="5">
        <f>1/((1/T265+1/T266+1/T267+1/T268+1/T269)/5)</f>
        <v>123.23922582697759</v>
      </c>
      <c r="W271" s="16">
        <f>AVERAGE(W265:W270)</f>
        <v>184.51113732696746</v>
      </c>
      <c r="X271" s="16">
        <f>AVERAGE(X265:X270)</f>
        <v>184.51113732696746</v>
      </c>
      <c r="Y271" s="16">
        <f>AVERAGE(Y265:Y270)</f>
        <v>233.02809534755247</v>
      </c>
      <c r="Z271" s="16">
        <f>AVERAGE(Z265:Z270)</f>
        <v>17.2947707651369</v>
      </c>
      <c r="AA271" s="5">
        <f>1/((1/AA265+1/AA266+1/AA267+1/AA268+1/AA269)/5)</f>
        <v>17.202455199502403</v>
      </c>
      <c r="AB271" s="13"/>
      <c r="AC271" s="16">
        <f>AVERAGE(AC265:AC270)</f>
        <v>174.09815760953708</v>
      </c>
      <c r="AD271" s="13">
        <v>174.09815760953708</v>
      </c>
      <c r="AE271" s="16">
        <f>AVERAGE(AE265:AE270)</f>
        <v>269.88</v>
      </c>
      <c r="AF271" s="16">
        <f>AVERAGE(AF265:AF270)</f>
        <v>15.36003930750392</v>
      </c>
      <c r="AG271" s="5">
        <f>1/((1/AG265+1/AG266+1/AG267+1/AG268+1/AG269)/5)</f>
        <v>14.365955126269693</v>
      </c>
      <c r="AH271" s="13"/>
      <c r="AI271" s="5"/>
      <c r="AJ271" s="5"/>
      <c r="AK271" s="5"/>
      <c r="AL271" s="5"/>
      <c r="AO271" s="29">
        <f>AVERAGE(AO265:AO270)</f>
        <v>12.15</v>
      </c>
      <c r="AP271" s="29">
        <f>AVERAGE(AP265:AP270)</f>
        <v>8.1</v>
      </c>
      <c r="AQ271" s="29">
        <f>AVERAGE(AQ265:AQ270)</f>
        <v>8.1</v>
      </c>
      <c r="AR271" s="29">
        <f>AVERAGE(AR265:AR270)</f>
        <v>506.0009411764706</v>
      </c>
      <c r="AS271" s="5">
        <f>1/((1/AS265+1/AS266+1/AS267+1/AS268+1/AS269)/5)</f>
        <v>479.19796355728147</v>
      </c>
      <c r="AT271" s="29">
        <f>AVERAGE(AT265:AT270)</f>
        <v>365.8164705882353</v>
      </c>
      <c r="AU271" s="5">
        <f>1/((1/AU265+1/AU266+1/AU267+1/AU268+1/AU269)/5)</f>
        <v>353.2709387424621</v>
      </c>
    </row>
    <row r="272" spans="1:47" ht="12.75">
      <c r="A272" s="1"/>
      <c r="B272" s="16"/>
      <c r="C272" s="5"/>
      <c r="D272" s="13"/>
      <c r="E272" s="13"/>
      <c r="F272" s="13"/>
      <c r="G272" s="3"/>
      <c r="H272" s="5"/>
      <c r="I272" s="3"/>
      <c r="J272" s="3"/>
      <c r="K272" s="3"/>
      <c r="M272" s="5"/>
      <c r="O272" s="5"/>
      <c r="P272" s="5"/>
      <c r="Q272" s="5"/>
      <c r="R272" s="5"/>
      <c r="S272" s="5"/>
      <c r="T272" s="5"/>
      <c r="W272" s="13"/>
      <c r="X272" s="13"/>
      <c r="Y272" s="14"/>
      <c r="Z272" s="13"/>
      <c r="AA272" s="13"/>
      <c r="AB272" s="13"/>
      <c r="AC272" s="13"/>
      <c r="AD272" s="13"/>
      <c r="AE272" s="19"/>
      <c r="AF272" s="13"/>
      <c r="AG272" s="13"/>
      <c r="AH272" s="13"/>
      <c r="AI272" s="5"/>
      <c r="AJ272" s="5"/>
      <c r="AK272" s="5"/>
      <c r="AL272" s="5"/>
      <c r="AO272" s="13"/>
      <c r="AP272" s="13"/>
      <c r="AQ272" s="13"/>
      <c r="AR272" s="13"/>
      <c r="AS272" s="13"/>
      <c r="AT272" s="5"/>
      <c r="AU272" s="5"/>
    </row>
    <row r="273" spans="1:47" ht="12.75">
      <c r="A273" s="1">
        <v>1491</v>
      </c>
      <c r="B273" s="16">
        <v>14</v>
      </c>
      <c r="C273" s="5">
        <f>(B273/7.91244)*100</f>
        <v>176.9365707670453</v>
      </c>
      <c r="D273" s="5">
        <v>213.72538021425083</v>
      </c>
      <c r="E273" s="13">
        <f>(C273/D273)*100</f>
        <v>82.78687846510027</v>
      </c>
      <c r="F273" s="13">
        <v>82.78687846510027</v>
      </c>
      <c r="G273" s="3">
        <v>13.5</v>
      </c>
      <c r="H273" s="5">
        <f>(G273/7.63160102)*100</f>
        <v>176.8960400919911</v>
      </c>
      <c r="I273" s="5">
        <f>(H273/D273)*100</f>
        <v>82.76791456150886</v>
      </c>
      <c r="J273" s="5">
        <v>82.76791456150886</v>
      </c>
      <c r="K273" s="3"/>
      <c r="M273" s="5">
        <v>7.5</v>
      </c>
      <c r="N273" s="5">
        <f>(M273/4.29616690666667)*100</f>
        <v>174.57422309086067</v>
      </c>
      <c r="O273" s="5">
        <f>(N273/D273)*100</f>
        <v>81.6815592588289</v>
      </c>
      <c r="P273" s="5">
        <v>81.6815592588289</v>
      </c>
      <c r="Q273" s="5">
        <v>13.5</v>
      </c>
      <c r="R273" s="5">
        <f>(Q273/5.381499725)*100</f>
        <v>250.8594386298143</v>
      </c>
      <c r="S273" s="5">
        <f>(R273/X273)*100</f>
        <v>117.37466012615727</v>
      </c>
      <c r="T273" s="5">
        <v>117.37466012615727</v>
      </c>
      <c r="W273" s="5">
        <v>213.72538021425083</v>
      </c>
      <c r="X273" s="5">
        <f>(Y273/126.294866924271)*100</f>
        <v>213.72538021425083</v>
      </c>
      <c r="Y273" s="5">
        <v>269.9241845249803</v>
      </c>
      <c r="Z273" s="13">
        <f>(B273*240)/Y273</f>
        <v>12.447939801737352</v>
      </c>
      <c r="AA273" s="13">
        <f>(B273*240)/Y273</f>
        <v>12.447939801737352</v>
      </c>
      <c r="AB273" s="13"/>
      <c r="AC273" s="13">
        <f>(AE273/155.016)*100</f>
        <v>166.69247045466273</v>
      </c>
      <c r="AD273" s="13">
        <v>166.69247045466273</v>
      </c>
      <c r="AE273" s="19">
        <v>258.4</v>
      </c>
      <c r="AF273" s="13">
        <f>(B273*240)/AE273</f>
        <v>13.003095975232199</v>
      </c>
      <c r="AG273" s="13">
        <v>13.003095975232199</v>
      </c>
      <c r="AH273" s="13"/>
      <c r="AI273" s="5"/>
      <c r="AJ273" s="5"/>
      <c r="AK273" s="5"/>
      <c r="AL273" s="5"/>
      <c r="AO273" s="13">
        <v>11.25</v>
      </c>
      <c r="AP273" s="13">
        <v>7.5</v>
      </c>
      <c r="AQ273" s="13">
        <f>AO273/1.5</f>
        <v>7.5</v>
      </c>
      <c r="AR273" s="13">
        <f>(B273*240)/AQ273</f>
        <v>448</v>
      </c>
      <c r="AS273" s="13">
        <v>448</v>
      </c>
      <c r="AT273" s="5">
        <f>(Q273*240)/AQ273</f>
        <v>432</v>
      </c>
      <c r="AU273" s="5">
        <v>432</v>
      </c>
    </row>
    <row r="274" spans="1:47" ht="12.75">
      <c r="A274" s="1">
        <v>1492</v>
      </c>
      <c r="B274" s="16">
        <f>(B273+B275)/2</f>
        <v>14.1665</v>
      </c>
      <c r="C274" s="5">
        <f>(B274/7.91244)*100</f>
        <v>179.0408521265248</v>
      </c>
      <c r="D274" s="5">
        <v>170.44315875671245</v>
      </c>
      <c r="E274" s="13">
        <f>(C274/D274)*100</f>
        <v>105.0443170805609</v>
      </c>
      <c r="F274" s="13">
        <v>105.0443170805609</v>
      </c>
      <c r="G274" s="3">
        <f>(G273+G275)/2</f>
        <v>12.125</v>
      </c>
      <c r="H274" s="5">
        <f>(G274/7.63160102)*100</f>
        <v>158.87885082336237</v>
      </c>
      <c r="I274" s="5">
        <f>(H274/D274)*100</f>
        <v>93.21515277133724</v>
      </c>
      <c r="J274" s="5">
        <v>93.21515277133724</v>
      </c>
      <c r="K274" s="3"/>
      <c r="M274" s="3">
        <f>(M273+M275)/2</f>
        <v>7.25</v>
      </c>
      <c r="N274" s="5">
        <f>(M274/4.29616690666667)*100</f>
        <v>168.7550823211653</v>
      </c>
      <c r="O274" s="5">
        <f>(N274/D274)*100</f>
        <v>99.00959566352753</v>
      </c>
      <c r="P274" s="5">
        <v>99.00959566352753</v>
      </c>
      <c r="Q274" s="3">
        <f>(Q273+Q275)/2</f>
        <v>13.25</v>
      </c>
      <c r="R274" s="5">
        <f>(Q274/5.381499725)*100</f>
        <v>246.2138934700029</v>
      </c>
      <c r="S274" s="5">
        <f>(R274/X274)*100</f>
        <v>144.45513405524494</v>
      </c>
      <c r="T274" s="5">
        <v>144.45513405524494</v>
      </c>
      <c r="W274" s="5">
        <v>170.44315875671245</v>
      </c>
      <c r="X274" s="5">
        <f>(Y274/126.294866924271)*100</f>
        <v>170.44315875671245</v>
      </c>
      <c r="Y274" s="5">
        <v>215.26096053331395</v>
      </c>
      <c r="Z274" s="13">
        <f>(B274*240)/Y274</f>
        <v>15.794596435770432</v>
      </c>
      <c r="AA274" s="13">
        <f>(B274*240)/Y274</f>
        <v>15.794596435770432</v>
      </c>
      <c r="AB274" s="13"/>
      <c r="AC274" s="13">
        <f>(AE274/155.016)*100</f>
        <v>176.7129414598063</v>
      </c>
      <c r="AD274" s="13">
        <v>176.7129414598063</v>
      </c>
      <c r="AE274" s="19">
        <v>273.93333333333334</v>
      </c>
      <c r="AF274" s="13">
        <f>(B274*240)/AE274</f>
        <v>12.411633000730104</v>
      </c>
      <c r="AG274" s="13">
        <v>12.411633000730104</v>
      </c>
      <c r="AH274" s="13"/>
      <c r="AI274" s="5"/>
      <c r="AJ274" s="5"/>
      <c r="AK274" s="5"/>
      <c r="AL274" s="5"/>
      <c r="AO274" s="13">
        <v>11.25</v>
      </c>
      <c r="AP274" s="13">
        <v>7.5</v>
      </c>
      <c r="AQ274" s="13">
        <f>AO274/1.5</f>
        <v>7.5</v>
      </c>
      <c r="AR274" s="13">
        <f>(B274*240)/AQ274</f>
        <v>453.32800000000003</v>
      </c>
      <c r="AS274" s="13">
        <v>453.32800000000003</v>
      </c>
      <c r="AT274" s="5">
        <f>(Q274*240)/AQ274</f>
        <v>424</v>
      </c>
      <c r="AU274" s="5">
        <v>424</v>
      </c>
    </row>
    <row r="275" spans="1:47" ht="12.75">
      <c r="A275" s="1">
        <v>1493</v>
      </c>
      <c r="B275" s="16">
        <v>14.333</v>
      </c>
      <c r="C275" s="5">
        <f>(B275/7.91244)*100</f>
        <v>181.1451334860043</v>
      </c>
      <c r="D275" s="5">
        <v>140.6487127229721</v>
      </c>
      <c r="E275" s="13">
        <f>(C275/D275)*100</f>
        <v>128.7925996470339</v>
      </c>
      <c r="F275" s="13">
        <v>128.7925996470339</v>
      </c>
      <c r="G275" s="3">
        <v>10.75</v>
      </c>
      <c r="H275" s="5">
        <f>(G275/7.63160102)*100</f>
        <v>140.86166155473364</v>
      </c>
      <c r="I275" s="5">
        <f>(H275/D275)*100</f>
        <v>100.1514047499183</v>
      </c>
      <c r="J275" s="5">
        <v>100.1514047499183</v>
      </c>
      <c r="K275" s="3"/>
      <c r="M275" s="5">
        <v>7</v>
      </c>
      <c r="N275" s="5">
        <f>(M275/4.29616690666667)*100</f>
        <v>162.93594155146997</v>
      </c>
      <c r="O275" s="5">
        <f>(N275/D275)*100</f>
        <v>115.84602403890874</v>
      </c>
      <c r="P275" s="5">
        <v>115.84602403890874</v>
      </c>
      <c r="Q275" s="5">
        <v>13</v>
      </c>
      <c r="R275" s="5">
        <f>(Q275/5.381499725)*100</f>
        <v>241.56834831019154</v>
      </c>
      <c r="S275" s="5">
        <f>(R275/X275)*100</f>
        <v>171.75297493550133</v>
      </c>
      <c r="T275" s="5">
        <v>171.75297493550133</v>
      </c>
      <c r="W275" s="5">
        <v>140.6487127229721</v>
      </c>
      <c r="X275" s="5">
        <f>(Y275/126.294866924271)*100</f>
        <v>140.6487127229721</v>
      </c>
      <c r="Y275" s="5">
        <v>177.63210456417784</v>
      </c>
      <c r="Z275" s="13">
        <f>(B275*240)/Y275</f>
        <v>19.36541825274141</v>
      </c>
      <c r="AA275" s="13">
        <f>(B275*240)/Y275</f>
        <v>19.36541825274141</v>
      </c>
      <c r="AB275" s="13"/>
      <c r="AC275" s="13">
        <f>(AE275/155.016)*100</f>
        <v>113.19261667612805</v>
      </c>
      <c r="AD275" s="13">
        <v>113.19261667612805</v>
      </c>
      <c r="AE275" s="19">
        <v>175.46666666666667</v>
      </c>
      <c r="AF275" s="13">
        <f>(B275*240)/AE275</f>
        <v>19.60440729483283</v>
      </c>
      <c r="AG275" s="13">
        <v>19.60440729483283</v>
      </c>
      <c r="AH275" s="13"/>
      <c r="AI275" s="5"/>
      <c r="AJ275" s="5"/>
      <c r="AK275" s="5"/>
      <c r="AL275" s="5"/>
      <c r="AO275" s="13">
        <v>11.25</v>
      </c>
      <c r="AP275" s="13">
        <v>7.5</v>
      </c>
      <c r="AQ275" s="13">
        <f>AO275/1.5</f>
        <v>7.5</v>
      </c>
      <c r="AR275" s="13">
        <f>(B275*240)/AQ275</f>
        <v>458.656</v>
      </c>
      <c r="AS275" s="13">
        <v>458.656</v>
      </c>
      <c r="AT275" s="5">
        <f>(Q275*240)/AQ275</f>
        <v>416</v>
      </c>
      <c r="AU275" s="5">
        <v>416</v>
      </c>
    </row>
    <row r="276" spans="1:47" ht="12.75">
      <c r="A276" s="1">
        <v>1494</v>
      </c>
      <c r="B276" s="16">
        <v>14.667</v>
      </c>
      <c r="C276" s="5">
        <f>(B276/7.91244)*100</f>
        <v>185.36633453144668</v>
      </c>
      <c r="D276" s="5">
        <v>106.71458423061864</v>
      </c>
      <c r="E276" s="13">
        <f>(C276/D276)*100</f>
        <v>173.70290655947775</v>
      </c>
      <c r="F276" s="13">
        <v>173.70290655947775</v>
      </c>
      <c r="G276" s="3">
        <v>11</v>
      </c>
      <c r="H276" s="5">
        <f>(G276/7.63160102)*100</f>
        <v>144.13751414902978</v>
      </c>
      <c r="I276" s="5">
        <f>(H276/D276)*100</f>
        <v>135.0682431911436</v>
      </c>
      <c r="J276" s="5">
        <v>135.0682431911436</v>
      </c>
      <c r="K276" s="3"/>
      <c r="M276" s="5">
        <v>6.5</v>
      </c>
      <c r="N276" s="5">
        <f>(M276/4.29616690666667)*100</f>
        <v>151.29766001207923</v>
      </c>
      <c r="O276" s="5">
        <f>(N276/D276)*100</f>
        <v>141.7778657930326</v>
      </c>
      <c r="P276" s="5">
        <v>141.7778657930326</v>
      </c>
      <c r="Q276" s="5">
        <v>12.5</v>
      </c>
      <c r="R276" s="5">
        <f>(Q276/5.381499725)*100</f>
        <v>232.27725799056878</v>
      </c>
      <c r="S276" s="5">
        <f>(R276/X276)*100</f>
        <v>217.6621496164004</v>
      </c>
      <c r="T276" s="5">
        <v>217.6621496164004</v>
      </c>
      <c r="W276" s="5">
        <v>106.71458423061864</v>
      </c>
      <c r="X276" s="5">
        <f>(Y276/126.294866924271)*100</f>
        <v>106.71458423061864</v>
      </c>
      <c r="Y276" s="5">
        <v>134.7750421428489</v>
      </c>
      <c r="Z276" s="13">
        <f>(B276*240)/Y276</f>
        <v>26.118188828084694</v>
      </c>
      <c r="AA276" s="13">
        <f>(B276*240)/Y276</f>
        <v>26.118188828084694</v>
      </c>
      <c r="AB276" s="13"/>
      <c r="AC276" s="13">
        <f>(AE276/155.016)*100</f>
        <v>103.60220880425246</v>
      </c>
      <c r="AD276" s="13">
        <v>103.60220880425246</v>
      </c>
      <c r="AE276" s="19">
        <v>160.6</v>
      </c>
      <c r="AF276" s="13">
        <f>(B276*240)/AE276</f>
        <v>21.918306351183062</v>
      </c>
      <c r="AG276" s="13">
        <v>21.918306351183062</v>
      </c>
      <c r="AH276" s="13"/>
      <c r="AI276" s="5"/>
      <c r="AJ276" s="5"/>
      <c r="AK276" s="5"/>
      <c r="AL276" s="5"/>
      <c r="AO276" s="13">
        <v>11.25</v>
      </c>
      <c r="AP276" s="13">
        <v>7.5</v>
      </c>
      <c r="AQ276" s="13">
        <f>AO276/1.5</f>
        <v>7.5</v>
      </c>
      <c r="AR276" s="13">
        <f>(B276*240)/AQ276</f>
        <v>469.344</v>
      </c>
      <c r="AS276" s="13">
        <v>469.344</v>
      </c>
      <c r="AT276" s="5">
        <f>(Q276*240)/AQ276</f>
        <v>400</v>
      </c>
      <c r="AU276" s="5">
        <v>400</v>
      </c>
    </row>
    <row r="277" spans="1:47" ht="12.75">
      <c r="A277" s="1">
        <v>1495</v>
      </c>
      <c r="B277" s="16">
        <v>14.667</v>
      </c>
      <c r="C277" s="5">
        <f>(B277/7.91244)*100</f>
        <v>185.36633453144668</v>
      </c>
      <c r="D277" s="5">
        <v>93.37309206583384</v>
      </c>
      <c r="E277" s="13">
        <f>(C277/D277)*100</f>
        <v>198.52221922858877</v>
      </c>
      <c r="F277" s="13">
        <v>198.52221922858877</v>
      </c>
      <c r="G277" s="3">
        <v>12.75</v>
      </c>
      <c r="H277" s="5">
        <f>(G277/7.63160102)*100</f>
        <v>167.0684823091027</v>
      </c>
      <c r="I277" s="5">
        <f>(H277/D277)*100</f>
        <v>178.9257254020345</v>
      </c>
      <c r="J277" s="5">
        <v>178.9257254020345</v>
      </c>
      <c r="K277" s="3"/>
      <c r="M277" s="5">
        <v>7</v>
      </c>
      <c r="N277" s="5">
        <f>(M277/4.29616690666667)*100</f>
        <v>162.93594155146997</v>
      </c>
      <c r="O277" s="5">
        <f>(N277/D277)*100</f>
        <v>174.49988850812608</v>
      </c>
      <c r="P277" s="5">
        <v>174.49988850812608</v>
      </c>
      <c r="Q277" s="5">
        <v>12</v>
      </c>
      <c r="R277" s="5">
        <f>(Q277/5.381499725)*100</f>
        <v>222.986167670946</v>
      </c>
      <c r="S277" s="5">
        <f>(R277/X277)*100</f>
        <v>238.81202039847503</v>
      </c>
      <c r="T277" s="5">
        <v>238.81202039847503</v>
      </c>
      <c r="W277" s="5">
        <v>93.37309206583384</v>
      </c>
      <c r="X277" s="5">
        <f>(Y277/126.294866924271)*100</f>
        <v>93.37309206583384</v>
      </c>
      <c r="Y277" s="5">
        <v>117.92542236762189</v>
      </c>
      <c r="Z277" s="13">
        <f>(B277*240)/Y277</f>
        <v>29.8500520865337</v>
      </c>
      <c r="AA277" s="13">
        <f>(B277*240)/Y277</f>
        <v>29.8500520865337</v>
      </c>
      <c r="AB277" s="13"/>
      <c r="AC277" s="13">
        <f>(AE277/155.016)*100</f>
        <v>105.88154341057268</v>
      </c>
      <c r="AD277" s="13">
        <v>105.88154341057268</v>
      </c>
      <c r="AE277" s="19">
        <v>164.13333333333333</v>
      </c>
      <c r="AF277" s="13">
        <f>(B277*240)/AE277</f>
        <v>21.44646628757108</v>
      </c>
      <c r="AG277" s="13">
        <v>21.44646628757108</v>
      </c>
      <c r="AH277" s="13"/>
      <c r="AI277" s="5"/>
      <c r="AJ277" s="5"/>
      <c r="AK277" s="5"/>
      <c r="AL277" s="5"/>
      <c r="AO277" s="13">
        <v>11.25</v>
      </c>
      <c r="AP277" s="13">
        <v>7.5</v>
      </c>
      <c r="AQ277" s="13">
        <f>AO277/1.5</f>
        <v>7.5</v>
      </c>
      <c r="AR277" s="13">
        <f>(B277*240)/AQ277</f>
        <v>469.344</v>
      </c>
      <c r="AS277" s="13">
        <v>469.344</v>
      </c>
      <c r="AT277" s="5">
        <f>(Q277*240)/AQ277</f>
        <v>384</v>
      </c>
      <c r="AU277" s="5">
        <v>384</v>
      </c>
    </row>
    <row r="278" spans="1:47" ht="12.75">
      <c r="A278" s="1"/>
      <c r="B278" s="16"/>
      <c r="C278" s="5"/>
      <c r="D278" s="13"/>
      <c r="E278" s="13"/>
      <c r="F278" s="13"/>
      <c r="G278" s="3"/>
      <c r="H278" s="5"/>
      <c r="I278" s="3"/>
      <c r="J278" s="3"/>
      <c r="K278" s="3"/>
      <c r="M278" s="5"/>
      <c r="O278" s="5"/>
      <c r="P278" s="5"/>
      <c r="Q278" s="5"/>
      <c r="R278" s="5"/>
      <c r="S278" s="5"/>
      <c r="T278" s="5"/>
      <c r="W278" s="13"/>
      <c r="X278" s="13"/>
      <c r="Y278" s="14"/>
      <c r="Z278" s="13"/>
      <c r="AA278" s="13"/>
      <c r="AB278" s="13"/>
      <c r="AC278" s="13"/>
      <c r="AD278" s="13"/>
      <c r="AE278" s="19"/>
      <c r="AF278" s="13"/>
      <c r="AG278" s="13"/>
      <c r="AH278" s="13"/>
      <c r="AI278" s="5"/>
      <c r="AJ278" s="5"/>
      <c r="AK278" s="5"/>
      <c r="AL278" s="5"/>
      <c r="AO278" s="13"/>
      <c r="AP278" s="13"/>
      <c r="AQ278" s="13"/>
      <c r="AR278" s="13"/>
      <c r="AS278" s="13"/>
      <c r="AT278" s="5"/>
      <c r="AU278" s="5"/>
    </row>
    <row r="279" spans="1:47" ht="12.75">
      <c r="A279" s="1" t="s">
        <v>57</v>
      </c>
      <c r="B279" s="16">
        <f>AVERAGE(B273:B278)</f>
        <v>14.3667</v>
      </c>
      <c r="C279" s="16">
        <f>AVERAGE(C273:C278)</f>
        <v>181.57104508849358</v>
      </c>
      <c r="D279" s="16">
        <f>AVERAGE(D273:D278)</f>
        <v>144.98098559807755</v>
      </c>
      <c r="E279" s="16">
        <f>AVERAGE(E273:E278)</f>
        <v>137.76978419615233</v>
      </c>
      <c r="F279" s="5">
        <f>1/((1/F273+1/F274+1/F275+1/F276+1/F277)/5)</f>
        <v>124.50944121631862</v>
      </c>
      <c r="G279" s="16">
        <f>AVERAGE(G273:G278)</f>
        <v>12.025</v>
      </c>
      <c r="H279" s="16">
        <f>AVERAGE(H273:H278)</f>
        <v>157.56850978564393</v>
      </c>
      <c r="I279" s="16">
        <f>AVERAGE(I273:I278)</f>
        <v>118.02568813518852</v>
      </c>
      <c r="J279" s="5">
        <f>1/((1/J273+1/J274+1/J275+1/J276+1/J277)/5)</f>
        <v>109.20057531503389</v>
      </c>
      <c r="K279" s="3"/>
      <c r="M279" s="16">
        <f>AVERAGE(M273:M278)</f>
        <v>7.05</v>
      </c>
      <c r="N279" s="16">
        <f>AVERAGE(N273:N278)</f>
        <v>164.09976970540902</v>
      </c>
      <c r="O279" s="5">
        <f>(N279/D279)*100</f>
        <v>113.1870976241901</v>
      </c>
      <c r="P279" s="5">
        <v>113.1870976241901</v>
      </c>
      <c r="Q279" s="16">
        <f>AVERAGE(Q273:Q278)</f>
        <v>12.85</v>
      </c>
      <c r="R279" s="16">
        <f>AVERAGE(R273:R278)</f>
        <v>238.78102121430476</v>
      </c>
      <c r="S279" s="16">
        <f>AVERAGE(S273:S278)</f>
        <v>178.01138782635581</v>
      </c>
      <c r="T279" s="5">
        <f>1/((1/T273+1/T274+1/T275+1/T276+1/T277)/5)</f>
        <v>166.40997092263714</v>
      </c>
      <c r="W279" s="16">
        <f>AVERAGE(W273:W278)</f>
        <v>144.98098559807755</v>
      </c>
      <c r="X279" s="16">
        <f>AVERAGE(X273:X278)</f>
        <v>144.98098559807755</v>
      </c>
      <c r="Y279" s="16">
        <f>AVERAGE(Y273:Y278)</f>
        <v>183.10354282658858</v>
      </c>
      <c r="Z279" s="16">
        <f>AVERAGE(Z273:Z278)</f>
        <v>20.71523908097352</v>
      </c>
      <c r="AA279" s="5">
        <f>1/((1/AA273+1/AA274+1/AA275+1/AA276+1/AA277)/5)</f>
        <v>18.721397131334783</v>
      </c>
      <c r="AB279" s="13"/>
      <c r="AC279" s="16">
        <f>AVERAGE(AC273:AC278)</f>
        <v>133.21635616108443</v>
      </c>
      <c r="AD279" s="13">
        <v>133.21635616108443</v>
      </c>
      <c r="AE279" s="16">
        <f>AVERAGE(AE273:AE278)</f>
        <v>206.50666666666666</v>
      </c>
      <c r="AF279" s="16">
        <f>AVERAGE(AF273:AF278)</f>
        <v>17.676781781909856</v>
      </c>
      <c r="AG279" s="5">
        <f>1/((1/AG273+1/AG274+1/AG275+1/AG276+1/AG277)/5)</f>
        <v>16.625934972852914</v>
      </c>
      <c r="AH279" s="13"/>
      <c r="AI279" s="5"/>
      <c r="AJ279" s="5"/>
      <c r="AK279" s="5"/>
      <c r="AL279" s="5"/>
      <c r="AO279" s="29">
        <f>AVERAGE(AO273:AO278)</f>
        <v>11.25</v>
      </c>
      <c r="AP279" s="29">
        <f>AVERAGE(AP273:AP278)</f>
        <v>7.5</v>
      </c>
      <c r="AQ279" s="29">
        <f>AVERAGE(AQ273:AQ278)</f>
        <v>7.5</v>
      </c>
      <c r="AR279" s="29">
        <f>AVERAGE(AR273:AR278)</f>
        <v>459.7344</v>
      </c>
      <c r="AS279" s="5">
        <f>1/((1/AS273+1/AS274+1/AS275+1/AS276+1/AS277)/5)</f>
        <v>459.5756684248565</v>
      </c>
      <c r="AT279" s="29">
        <f>AVERAGE(AT273:AT278)</f>
        <v>411.2</v>
      </c>
      <c r="AU279" s="5">
        <f>1/((1/AU273+1/AU274+1/AU275+1/AU276+1/AU277)/5)</f>
        <v>410.4646079633289</v>
      </c>
    </row>
    <row r="280" spans="1:47" ht="12.75">
      <c r="A280" s="1"/>
      <c r="B280" s="16"/>
      <c r="C280" s="5"/>
      <c r="D280" s="13"/>
      <c r="E280" s="13"/>
      <c r="F280" s="13"/>
      <c r="G280" s="3"/>
      <c r="H280" s="5"/>
      <c r="I280" s="3"/>
      <c r="J280" s="3"/>
      <c r="K280" s="3"/>
      <c r="M280" s="5"/>
      <c r="O280" s="5"/>
      <c r="P280" s="5"/>
      <c r="Q280" s="5"/>
      <c r="R280" s="5"/>
      <c r="S280" s="5"/>
      <c r="T280" s="5"/>
      <c r="W280" s="13"/>
      <c r="X280" s="13"/>
      <c r="Y280" s="14"/>
      <c r="Z280" s="13"/>
      <c r="AA280" s="13"/>
      <c r="AB280" s="13"/>
      <c r="AC280" s="13"/>
      <c r="AD280" s="13"/>
      <c r="AE280" s="19"/>
      <c r="AF280" s="13"/>
      <c r="AG280" s="13"/>
      <c r="AH280" s="13"/>
      <c r="AI280" s="5"/>
      <c r="AJ280" s="5"/>
      <c r="AK280" s="5"/>
      <c r="AL280" s="5"/>
      <c r="AO280" s="13"/>
      <c r="AP280" s="13"/>
      <c r="AQ280" s="13"/>
      <c r="AR280" s="13"/>
      <c r="AS280" s="13"/>
      <c r="AT280" s="5"/>
      <c r="AU280" s="5"/>
    </row>
    <row r="281" spans="1:47" ht="12.75">
      <c r="A281" s="1">
        <v>1496</v>
      </c>
      <c r="B281" s="16">
        <v>14.667</v>
      </c>
      <c r="C281" s="5">
        <f>(B281/7.91244)*100</f>
        <v>185.36633453144668</v>
      </c>
      <c r="D281" s="5">
        <v>97.0219852463921</v>
      </c>
      <c r="E281" s="13">
        <f>(C281/D281)*100</f>
        <v>191.0560107182921</v>
      </c>
      <c r="F281" s="13">
        <v>191.0560107182921</v>
      </c>
      <c r="G281" s="3">
        <v>11.5</v>
      </c>
      <c r="H281" s="5">
        <f>(G281/7.63160102)*100</f>
        <v>150.68921933762203</v>
      </c>
      <c r="I281" s="5">
        <f>(H281/D281)*100</f>
        <v>155.31450830957473</v>
      </c>
      <c r="J281" s="5">
        <v>155.31450830957473</v>
      </c>
      <c r="K281" s="3"/>
      <c r="M281" s="5">
        <v>6.4</v>
      </c>
      <c r="N281" s="5">
        <f>(M281/4.29616690666667)*100</f>
        <v>148.9700037042011</v>
      </c>
      <c r="O281" s="5">
        <f>(N281/D281)*100</f>
        <v>153.5425226827553</v>
      </c>
      <c r="P281" s="5">
        <v>153.5425226827553</v>
      </c>
      <c r="Q281" s="5">
        <v>12</v>
      </c>
      <c r="R281" s="5">
        <f>(Q281/5.381499725)*100</f>
        <v>222.986167670946</v>
      </c>
      <c r="S281" s="5">
        <f>(R281/X281)*100</f>
        <v>229.83055552271134</v>
      </c>
      <c r="T281" s="5">
        <v>229.83055552271134</v>
      </c>
      <c r="W281" s="5">
        <v>97.0219852463921</v>
      </c>
      <c r="X281" s="5">
        <f>(Y281/126.294866924271)*100</f>
        <v>97.0219852463921</v>
      </c>
      <c r="Y281" s="5">
        <v>122.53378715421675</v>
      </c>
      <c r="Z281" s="13">
        <f>(B281*240)/Y281</f>
        <v>28.727423527436965</v>
      </c>
      <c r="AA281" s="13">
        <f>(B281*240)/Y281</f>
        <v>28.727423527436965</v>
      </c>
      <c r="AB281" s="13"/>
      <c r="AC281" s="13">
        <f>(AE281/155.016)*100</f>
        <v>120.80473413497101</v>
      </c>
      <c r="AD281" s="13">
        <v>120.80473413497101</v>
      </c>
      <c r="AE281" s="19">
        <v>187.26666666666665</v>
      </c>
      <c r="AF281" s="13">
        <f>(B281*240)/AE281</f>
        <v>18.797152011391955</v>
      </c>
      <c r="AG281" s="13">
        <v>18.797152011391955</v>
      </c>
      <c r="AH281" s="13"/>
      <c r="AI281" s="5"/>
      <c r="AJ281" s="5"/>
      <c r="AK281" s="5"/>
      <c r="AL281" s="5"/>
      <c r="AO281" s="13">
        <v>11.25</v>
      </c>
      <c r="AP281" s="13">
        <v>7.5</v>
      </c>
      <c r="AQ281" s="13">
        <f>AO281/1.5</f>
        <v>7.5</v>
      </c>
      <c r="AR281" s="13">
        <f>(B281*240)/AQ281</f>
        <v>469.344</v>
      </c>
      <c r="AS281" s="13">
        <v>469.344</v>
      </c>
      <c r="AT281" s="5">
        <f>(Q281*240)/AQ281</f>
        <v>384</v>
      </c>
      <c r="AU281" s="5">
        <v>384</v>
      </c>
    </row>
    <row r="282" spans="1:47" ht="12.75">
      <c r="A282" s="1">
        <v>1497</v>
      </c>
      <c r="B282" s="16">
        <v>14.667</v>
      </c>
      <c r="C282" s="5">
        <f>(B282/7.91244)*100</f>
        <v>185.36633453144668</v>
      </c>
      <c r="D282" s="5">
        <v>94.28961701896995</v>
      </c>
      <c r="E282" s="13">
        <f>(C282/D282)*100</f>
        <v>196.5925203558237</v>
      </c>
      <c r="F282" s="13">
        <v>196.5925203558237</v>
      </c>
      <c r="G282" s="3">
        <v>11.063</v>
      </c>
      <c r="H282" s="5">
        <f>(G282/7.63160102)*100</f>
        <v>144.9630290027924</v>
      </c>
      <c r="I282" s="5">
        <f>(H282/D282)*100</f>
        <v>153.74230332659806</v>
      </c>
      <c r="J282" s="5">
        <v>153.74230332659806</v>
      </c>
      <c r="K282" s="3"/>
      <c r="M282" s="5">
        <v>6.4</v>
      </c>
      <c r="N282" s="5">
        <f>(M282/4.29616690666667)*100</f>
        <v>148.9700037042011</v>
      </c>
      <c r="O282" s="5">
        <f>(N282/D282)*100</f>
        <v>157.99194907561255</v>
      </c>
      <c r="P282" s="5">
        <v>157.99194907561255</v>
      </c>
      <c r="Q282" s="5">
        <v>12</v>
      </c>
      <c r="R282" s="5">
        <f>(Q282/5.381499725)*100</f>
        <v>222.986167670946</v>
      </c>
      <c r="S282" s="5">
        <f>(R282/X282)*100</f>
        <v>236.49069189249525</v>
      </c>
      <c r="T282" s="5">
        <v>236.49069189249525</v>
      </c>
      <c r="W282" s="5">
        <v>94.28961701896995</v>
      </c>
      <c r="X282" s="5">
        <f>(Y282/126.294866924271)*100</f>
        <v>94.28961701896995</v>
      </c>
      <c r="Y282" s="5">
        <v>119.08294633751288</v>
      </c>
      <c r="Z282" s="13">
        <f>(B282*240)/Y282</f>
        <v>29.559900122248848</v>
      </c>
      <c r="AA282" s="13">
        <f>(B282*240)/Y282</f>
        <v>29.559900122248848</v>
      </c>
      <c r="AB282" s="13"/>
      <c r="AC282" s="13">
        <f>(AE282/155.016)*100</f>
        <v>125.06235915432387</v>
      </c>
      <c r="AD282" s="13">
        <v>125.06235915432387</v>
      </c>
      <c r="AE282" s="19">
        <v>193.86666666666667</v>
      </c>
      <c r="AF282" s="13">
        <f>(B282*240)/AE282</f>
        <v>18.157221458046767</v>
      </c>
      <c r="AG282" s="13">
        <v>18.157221458046767</v>
      </c>
      <c r="AH282" s="13"/>
      <c r="AI282" s="5"/>
      <c r="AJ282" s="5"/>
      <c r="AK282" s="5"/>
      <c r="AL282" s="5"/>
      <c r="AO282" s="13">
        <v>11.625</v>
      </c>
      <c r="AP282" s="13">
        <v>7.75</v>
      </c>
      <c r="AQ282" s="13">
        <f>AO282/1.5</f>
        <v>7.75</v>
      </c>
      <c r="AR282" s="13">
        <f>(B282*240)/AQ282</f>
        <v>454.2038709677419</v>
      </c>
      <c r="AS282" s="13">
        <v>454.2038709677419</v>
      </c>
      <c r="AT282" s="5">
        <f>(Q282*240)/AQ282</f>
        <v>371.61290322580646</v>
      </c>
      <c r="AU282" s="5">
        <v>371.61290322580646</v>
      </c>
    </row>
    <row r="283" spans="1:47" ht="12.75">
      <c r="A283" s="1">
        <v>1498</v>
      </c>
      <c r="B283" s="16">
        <v>14.667</v>
      </c>
      <c r="C283" s="5">
        <f>(B283/7.91244)*100</f>
        <v>185.36633453144668</v>
      </c>
      <c r="D283" s="5">
        <v>106.9640039846296</v>
      </c>
      <c r="E283" s="13">
        <f>(C283/D283)*100</f>
        <v>173.29786435265012</v>
      </c>
      <c r="F283" s="13">
        <v>173.29786435265012</v>
      </c>
      <c r="G283" s="3">
        <v>11.65</v>
      </c>
      <c r="H283" s="5">
        <f>(G283/7.63160102)*100</f>
        <v>152.65473089419973</v>
      </c>
      <c r="I283" s="5">
        <f>(H283/D283)*100</f>
        <v>142.71598407641486</v>
      </c>
      <c r="J283" s="5">
        <v>142.71598407641486</v>
      </c>
      <c r="K283" s="3"/>
      <c r="M283" s="5">
        <v>6.2</v>
      </c>
      <c r="N283" s="5">
        <f>(M283/4.29616690666667)*100</f>
        <v>144.31469108844482</v>
      </c>
      <c r="O283" s="5">
        <f>(N283/D283)*100</f>
        <v>134.9189313343042</v>
      </c>
      <c r="P283" s="5">
        <v>134.9189313343042</v>
      </c>
      <c r="Q283" s="5">
        <v>11.5</v>
      </c>
      <c r="R283" s="5">
        <f>(Q283/5.381499725)*100</f>
        <v>213.69507735132328</v>
      </c>
      <c r="S283" s="5">
        <f>(R283/X283)*100</f>
        <v>199.78223457494224</v>
      </c>
      <c r="T283" s="5">
        <v>199.78223457494224</v>
      </c>
      <c r="W283" s="5">
        <v>106.9640039846296</v>
      </c>
      <c r="X283" s="5">
        <f>(Y283/126.294866924271)*100</f>
        <v>106.9640039846296</v>
      </c>
      <c r="Y283" s="5">
        <v>135.0900464892599</v>
      </c>
      <c r="Z283" s="13">
        <f>(B283*240)/Y283</f>
        <v>26.05728616933934</v>
      </c>
      <c r="AA283" s="13">
        <f>(B283*240)/Y283</f>
        <v>26.05728616933934</v>
      </c>
      <c r="AB283" s="13"/>
      <c r="AC283" s="13">
        <f>(AE283/155.016)*100</f>
        <v>120.63270888166385</v>
      </c>
      <c r="AD283" s="13">
        <v>120.63270888166385</v>
      </c>
      <c r="AE283" s="19">
        <v>187</v>
      </c>
      <c r="AF283" s="13">
        <f>(B283*240)/AE283</f>
        <v>18.823957219251337</v>
      </c>
      <c r="AG283" s="13">
        <v>18.823957219251337</v>
      </c>
      <c r="AH283" s="13"/>
      <c r="AI283" s="5"/>
      <c r="AJ283" s="5"/>
      <c r="AK283" s="5"/>
      <c r="AL283" s="5"/>
      <c r="AO283" s="13">
        <v>11.625</v>
      </c>
      <c r="AP283" s="13">
        <v>7.75</v>
      </c>
      <c r="AQ283" s="13">
        <f>AO283/1.5</f>
        <v>7.75</v>
      </c>
      <c r="AR283" s="13">
        <f>(B283*240)/AQ283</f>
        <v>454.2038709677419</v>
      </c>
      <c r="AS283" s="13">
        <v>454.2038709677419</v>
      </c>
      <c r="AT283" s="5">
        <f>(Q283*240)/AQ283</f>
        <v>356.1290322580645</v>
      </c>
      <c r="AU283" s="5">
        <v>356.1290322580645</v>
      </c>
    </row>
    <row r="284" spans="1:47" ht="12.75">
      <c r="A284" s="1">
        <v>1499</v>
      </c>
      <c r="B284" s="16">
        <v>14.667</v>
      </c>
      <c r="C284" s="5">
        <f>(B284/7.91244)*100</f>
        <v>185.36633453144668</v>
      </c>
      <c r="D284" s="5">
        <v>107.99973161047582</v>
      </c>
      <c r="E284" s="13">
        <f>(C284/D284)*100</f>
        <v>171.6359214669256</v>
      </c>
      <c r="F284" s="13">
        <v>171.6359214669256</v>
      </c>
      <c r="G284" s="3">
        <v>12</v>
      </c>
      <c r="H284" s="5">
        <f>(G284/7.63160102)*100</f>
        <v>157.2409245262143</v>
      </c>
      <c r="I284" s="5">
        <f>(H284/D284)*100</f>
        <v>145.59381044884202</v>
      </c>
      <c r="J284" s="5">
        <v>145.59381044884202</v>
      </c>
      <c r="K284" s="3"/>
      <c r="M284" s="5">
        <v>6</v>
      </c>
      <c r="N284" s="5">
        <f>(M284/4.29616690666667)*100</f>
        <v>139.65937847268853</v>
      </c>
      <c r="O284" s="5">
        <f>(N284/D284)*100</f>
        <v>129.3145606846506</v>
      </c>
      <c r="P284" s="5">
        <v>129.3145606846506</v>
      </c>
      <c r="Q284" s="5">
        <v>11</v>
      </c>
      <c r="R284" s="5">
        <f>(Q284/5.381499725)*100</f>
        <v>204.40398703170052</v>
      </c>
      <c r="S284" s="5">
        <f>(R284/X284)*100</f>
        <v>189.26342129157072</v>
      </c>
      <c r="T284" s="5">
        <v>189.26342129157072</v>
      </c>
      <c r="W284" s="5">
        <v>107.99973161047582</v>
      </c>
      <c r="X284" s="5">
        <f>(Y284/126.294866924271)*100</f>
        <v>107.99973161047582</v>
      </c>
      <c r="Y284" s="5">
        <v>136.3981173160203</v>
      </c>
      <c r="Z284" s="13">
        <f>(B284*240)/Y284</f>
        <v>25.807394334075298</v>
      </c>
      <c r="AA284" s="13">
        <f>(B284*240)/Y284</f>
        <v>25.807394334075298</v>
      </c>
      <c r="AB284" s="13"/>
      <c r="AC284" s="13">
        <f>(AE284/155.016)*100</f>
        <v>100.16170373810876</v>
      </c>
      <c r="AD284" s="13">
        <v>100.16170373810876</v>
      </c>
      <c r="AE284" s="19">
        <v>155.26666666666665</v>
      </c>
      <c r="AF284" s="13">
        <f>(B284*240)/AE284</f>
        <v>22.671189351653073</v>
      </c>
      <c r="AG284" s="13">
        <v>22.671189351653073</v>
      </c>
      <c r="AH284" s="13"/>
      <c r="AI284" s="5"/>
      <c r="AJ284" s="5"/>
      <c r="AK284" s="5"/>
      <c r="AL284" s="5"/>
      <c r="AO284" s="13">
        <v>11.625</v>
      </c>
      <c r="AP284" s="13">
        <v>7.75</v>
      </c>
      <c r="AQ284" s="13">
        <f>AO284/1.5</f>
        <v>7.75</v>
      </c>
      <c r="AR284" s="13">
        <f>(B284*240)/AQ284</f>
        <v>454.2038709677419</v>
      </c>
      <c r="AS284" s="13">
        <v>454.2038709677419</v>
      </c>
      <c r="AT284" s="5">
        <f>(Q284*240)/AQ284</f>
        <v>340.64516129032256</v>
      </c>
      <c r="AU284" s="5">
        <v>340.64516129032256</v>
      </c>
    </row>
    <row r="285" spans="1:47" ht="12.75">
      <c r="A285" s="1">
        <v>1500</v>
      </c>
      <c r="B285" s="16">
        <v>14.667</v>
      </c>
      <c r="C285" s="5">
        <f>(B285/7.91244)*100</f>
        <v>185.36633453144668</v>
      </c>
      <c r="D285" s="5">
        <v>95.00103090389874</v>
      </c>
      <c r="E285" s="13">
        <f>(C285/D285)*100</f>
        <v>195.12034002974116</v>
      </c>
      <c r="F285" s="13">
        <v>195.12034002974116</v>
      </c>
      <c r="G285" s="3">
        <v>11.75</v>
      </c>
      <c r="H285" s="5">
        <f>(G285/7.63160102)*100</f>
        <v>153.96507193191817</v>
      </c>
      <c r="I285" s="5">
        <f>(H285/D285)*100</f>
        <v>162.06673808378602</v>
      </c>
      <c r="J285" s="5">
        <v>162.06673808378602</v>
      </c>
      <c r="K285" s="3"/>
      <c r="M285" s="5">
        <v>5.8</v>
      </c>
      <c r="N285" s="5">
        <f>(M285/4.29616690666667)*100</f>
        <v>135.00406585693224</v>
      </c>
      <c r="O285" s="5">
        <f>(N285/D285)*100</f>
        <v>142.1080009052742</v>
      </c>
      <c r="P285" s="5">
        <v>142.1080009052742</v>
      </c>
      <c r="Q285" s="5">
        <v>11</v>
      </c>
      <c r="R285" s="5">
        <f>(Q285/5.381499725)*100</f>
        <v>204.40398703170052</v>
      </c>
      <c r="S285" s="5">
        <f>(R285/X285)*100</f>
        <v>215.15975678039933</v>
      </c>
      <c r="T285" s="5">
        <v>215.15975678039933</v>
      </c>
      <c r="W285" s="5">
        <v>95.00103090389874</v>
      </c>
      <c r="X285" s="5">
        <f>(Y285/126.294866924271)*100</f>
        <v>95.00103090389874</v>
      </c>
      <c r="Y285" s="5">
        <v>119.98142555676449</v>
      </c>
      <c r="Z285" s="13">
        <f>(B285*240)/Y285</f>
        <v>29.338541225571724</v>
      </c>
      <c r="AA285" s="13">
        <f>(B285*240)/Y285</f>
        <v>29.338541225571724</v>
      </c>
      <c r="AB285" s="13"/>
      <c r="AC285" s="13">
        <f>(AE285/155.016)*100</f>
        <v>110.09616211659872</v>
      </c>
      <c r="AD285" s="13">
        <v>110.09616211659872</v>
      </c>
      <c r="AE285" s="19">
        <v>170.66666666666666</v>
      </c>
      <c r="AF285" s="13">
        <f>(B285*240)/AE285</f>
        <v>20.62546875</v>
      </c>
      <c r="AG285" s="13">
        <v>20.62546875</v>
      </c>
      <c r="AH285" s="13"/>
      <c r="AI285" s="5"/>
      <c r="AJ285" s="5"/>
      <c r="AK285" s="5"/>
      <c r="AL285" s="5"/>
      <c r="AO285" s="13">
        <v>11.625</v>
      </c>
      <c r="AP285" s="13">
        <v>7.75</v>
      </c>
      <c r="AQ285" s="13">
        <f>AO285/1.5</f>
        <v>7.75</v>
      </c>
      <c r="AR285" s="13">
        <f>(B285*240)/AQ285</f>
        <v>454.2038709677419</v>
      </c>
      <c r="AS285" s="13">
        <v>454.2038709677419</v>
      </c>
      <c r="AT285" s="5">
        <f>(Q285*240)/AQ285</f>
        <v>340.64516129032256</v>
      </c>
      <c r="AU285" s="5">
        <v>340.64516129032256</v>
      </c>
    </row>
    <row r="286" spans="1:47" ht="12.75">
      <c r="A286" s="1"/>
      <c r="B286" s="16"/>
      <c r="C286" s="5"/>
      <c r="D286" s="25"/>
      <c r="E286" s="25"/>
      <c r="F286" s="25"/>
      <c r="G286" s="3"/>
      <c r="H286" s="5"/>
      <c r="I286" s="3"/>
      <c r="J286" s="3"/>
      <c r="K286" s="3"/>
      <c r="M286" s="5"/>
      <c r="O286" s="5"/>
      <c r="P286" s="5"/>
      <c r="Q286" s="5"/>
      <c r="R286" s="5"/>
      <c r="S286" s="5"/>
      <c r="T286" s="5"/>
      <c r="W286" s="25"/>
      <c r="X286" s="25"/>
      <c r="Y286" s="14"/>
      <c r="Z286" s="13"/>
      <c r="AA286" s="13"/>
      <c r="AB286" s="13"/>
      <c r="AC286" s="13"/>
      <c r="AD286" s="13"/>
      <c r="AE286" s="19"/>
      <c r="AF286" s="13"/>
      <c r="AG286" s="13"/>
      <c r="AH286" s="13"/>
      <c r="AI286" s="5"/>
      <c r="AJ286" s="5"/>
      <c r="AK286" s="5"/>
      <c r="AL286" s="5"/>
      <c r="AO286" s="13"/>
      <c r="AP286" s="13"/>
      <c r="AQ286" s="13"/>
      <c r="AR286" s="13"/>
      <c r="AS286" s="13"/>
      <c r="AT286" s="5"/>
      <c r="AU286" s="5"/>
    </row>
    <row r="287" spans="1:47" ht="12.75">
      <c r="A287" s="1" t="s">
        <v>58</v>
      </c>
      <c r="B287" s="16">
        <f>AVERAGE(B281:B286)</f>
        <v>14.666999999999998</v>
      </c>
      <c r="C287" s="16">
        <f>AVERAGE(C281:C286)</f>
        <v>185.36633453144668</v>
      </c>
      <c r="D287" s="16">
        <f>AVERAGE(D281:D286)</f>
        <v>100.25527375287325</v>
      </c>
      <c r="E287" s="16">
        <f>AVERAGE(E281:E286)</f>
        <v>185.54053138468652</v>
      </c>
      <c r="F287" s="5">
        <f>1/((1/F281+1/F282+1/F283+1/F284+1/F285)/5)</f>
        <v>184.89434779099014</v>
      </c>
      <c r="G287" s="16">
        <f>AVERAGE(G281:G286)</f>
        <v>11.592600000000001</v>
      </c>
      <c r="H287" s="16">
        <f>AVERAGE(H281:H286)</f>
        <v>151.90259513854932</v>
      </c>
      <c r="I287" s="16">
        <f>AVERAGE(I281:I286)</f>
        <v>151.88666884904313</v>
      </c>
      <c r="J287" s="5">
        <f>1/((1/J281+1/J282+1/J283+1/J284+1/J285)/5)</f>
        <v>151.5675836869379</v>
      </c>
      <c r="K287" s="3"/>
      <c r="M287" s="16">
        <f>AVERAGE(M281:M286)</f>
        <v>6.16</v>
      </c>
      <c r="N287" s="16">
        <f>AVERAGE(N281:N286)</f>
        <v>143.38362856529358</v>
      </c>
      <c r="O287" s="5">
        <f>(N287/D287)*100</f>
        <v>143.0185397715143</v>
      </c>
      <c r="P287" s="5">
        <v>143.0185397715143</v>
      </c>
      <c r="Q287" s="16">
        <f>AVERAGE(Q281:Q286)</f>
        <v>11.5</v>
      </c>
      <c r="R287" s="16">
        <f>AVERAGE(R281:R286)</f>
        <v>213.69507735132328</v>
      </c>
      <c r="S287" s="16">
        <f>AVERAGE(S281:S286)</f>
        <v>214.1053320124238</v>
      </c>
      <c r="T287" s="5">
        <f>1/((1/T281+1/T282+1/T283+1/T284+1/T285)/5)</f>
        <v>212.61822582985369</v>
      </c>
      <c r="W287" s="16">
        <f>AVERAGE(W281:W286)</f>
        <v>100.25527375287325</v>
      </c>
      <c r="X287" s="16">
        <f>AVERAGE(X281:X286)</f>
        <v>100.25527375287325</v>
      </c>
      <c r="Y287" s="16">
        <f>AVERAGE(Y281:Y286)</f>
        <v>126.61726457075486</v>
      </c>
      <c r="Z287" s="16">
        <f>AVERAGE(Z281:Z286)</f>
        <v>27.898109075734435</v>
      </c>
      <c r="AA287" s="5">
        <f>1/((1/AA281+1/AA282+1/AA283+1/AA284+1/AA285)/5)</f>
        <v>27.800948092927307</v>
      </c>
      <c r="AB287" s="13"/>
      <c r="AC287" s="16">
        <f>AVERAGE(AC281:AC286)</f>
        <v>115.35153360513326</v>
      </c>
      <c r="AD287" s="13">
        <v>115.35153360513324</v>
      </c>
      <c r="AE287" s="16">
        <f>AVERAGE(AE281:AE286)</f>
        <v>178.81333333333333</v>
      </c>
      <c r="AF287" s="16">
        <f>AVERAGE(AF281:AF286)</f>
        <v>19.814997758068625</v>
      </c>
      <c r="AG287" s="5">
        <f>1/((1/AG281+1/AG282+1/AG283+1/AG284+1/AG285)/5)</f>
        <v>19.685780329580194</v>
      </c>
      <c r="AH287" s="13"/>
      <c r="AI287" s="5"/>
      <c r="AJ287" s="5"/>
      <c r="AK287" s="5"/>
      <c r="AL287" s="5"/>
      <c r="AO287" s="29">
        <f>AVERAGE(AO281:AO286)</f>
        <v>11.55</v>
      </c>
      <c r="AP287" s="29">
        <f>AVERAGE(AP281:AP286)</f>
        <v>7.7</v>
      </c>
      <c r="AQ287" s="29">
        <f>AVERAGE(AQ281:AQ286)</f>
        <v>7.7</v>
      </c>
      <c r="AR287" s="29">
        <f>AVERAGE(AR281:AR286)</f>
        <v>457.2318967741935</v>
      </c>
      <c r="AS287" s="5">
        <f>1/((1/AS281+1/AS282+1/AS283+1/AS284+1/AS285)/5)</f>
        <v>457.1532467532467</v>
      </c>
      <c r="AT287" s="29">
        <f>AVERAGE(AT281:AT286)</f>
        <v>358.60645161290324</v>
      </c>
      <c r="AU287" s="5">
        <f>1/((1/AU281+1/AU282+1/AU283+1/AU284+1/AU285)/5)</f>
        <v>357.799111198409</v>
      </c>
    </row>
    <row r="288" spans="1:47" ht="12.75">
      <c r="A288" s="1"/>
      <c r="B288" s="16"/>
      <c r="C288" s="5"/>
      <c r="D288" s="25"/>
      <c r="E288" s="25"/>
      <c r="F288" s="25"/>
      <c r="G288" s="3"/>
      <c r="H288" s="5"/>
      <c r="I288" s="3"/>
      <c r="J288" s="3"/>
      <c r="K288" s="3"/>
      <c r="M288" s="5"/>
      <c r="O288" s="5"/>
      <c r="Q288" s="5"/>
      <c r="R288" s="5"/>
      <c r="S288" s="5"/>
      <c r="T288" s="5"/>
      <c r="W288" s="25"/>
      <c r="X288" s="25"/>
      <c r="Y288" s="14"/>
      <c r="Z288" s="13"/>
      <c r="AA288" s="13"/>
      <c r="AB288" s="13"/>
      <c r="AC288" s="13"/>
      <c r="AD288" s="13"/>
      <c r="AE288" s="19"/>
      <c r="AF288" s="13"/>
      <c r="AG288" s="13"/>
      <c r="AH288" s="13"/>
      <c r="AI288" s="5"/>
      <c r="AJ288" s="5"/>
      <c r="AK288" s="5"/>
      <c r="AL288" s="5"/>
      <c r="AO288" s="13"/>
      <c r="AP288" s="13"/>
      <c r="AQ288" s="13"/>
      <c r="AR288" s="13"/>
      <c r="AS288" s="13"/>
      <c r="AT288" s="5"/>
      <c r="AU288" s="5"/>
    </row>
    <row r="289" spans="1:47" ht="12.75">
      <c r="A289" s="1">
        <v>1501</v>
      </c>
      <c r="B289" s="16">
        <v>14.667</v>
      </c>
      <c r="C289" s="5">
        <f>(B289/7.91244)*100</f>
        <v>185.36633453144668</v>
      </c>
      <c r="G289" s="3">
        <v>11.5</v>
      </c>
      <c r="H289" s="5">
        <f>(G289/7.63160102)*100</f>
        <v>150.68921933762203</v>
      </c>
      <c r="I289" s="5"/>
      <c r="J289" s="5"/>
      <c r="K289" s="3"/>
      <c r="M289" s="5">
        <v>5.9</v>
      </c>
      <c r="N289" s="5">
        <f>(M289/4.29616690666667)*100</f>
        <v>137.3317221648104</v>
      </c>
      <c r="O289" s="5"/>
      <c r="Q289" s="5">
        <v>11</v>
      </c>
      <c r="R289" s="5">
        <f>(Q289/5.381499725)*100</f>
        <v>204.40398703170052</v>
      </c>
      <c r="S289" s="5"/>
      <c r="T289" s="5"/>
      <c r="Y289" s="21"/>
      <c r="Z289" s="13"/>
      <c r="AA289" s="5"/>
      <c r="AC289" s="13">
        <f>(AE289/155.016)*100</f>
        <v>118.13834270870967</v>
      </c>
      <c r="AD289" s="13">
        <v>118.13834270870967</v>
      </c>
      <c r="AE289" s="19">
        <v>183.13333333333335</v>
      </c>
      <c r="AF289" s="13">
        <f>(B289*240)/AE289</f>
        <v>19.22140516927557</v>
      </c>
      <c r="AG289" s="13">
        <v>19.22140516927557</v>
      </c>
      <c r="AI289" s="5"/>
      <c r="AJ289" s="5"/>
      <c r="AK289" s="5"/>
      <c r="AL289" s="5"/>
      <c r="AO289" s="13">
        <v>11.625</v>
      </c>
      <c r="AP289" s="13">
        <v>7.75</v>
      </c>
      <c r="AQ289" s="13">
        <f>AO289/1.5</f>
        <v>7.75</v>
      </c>
      <c r="AR289" s="13">
        <f>(B289*240)/AQ289</f>
        <v>454.2038709677419</v>
      </c>
      <c r="AS289" s="13">
        <v>454.2038709677419</v>
      </c>
      <c r="AT289" s="5">
        <f>(Q289*240)/AQ289</f>
        <v>340.64516129032256</v>
      </c>
      <c r="AU289" s="5">
        <v>340.64516129032256</v>
      </c>
    </row>
    <row r="290" spans="1:47" ht="12.75">
      <c r="A290" s="1">
        <v>1502</v>
      </c>
      <c r="B290" s="16">
        <v>14.667</v>
      </c>
      <c r="C290" s="5">
        <f>(B290/7.91244)*100</f>
        <v>185.36633453144668</v>
      </c>
      <c r="G290" s="3">
        <v>11.5</v>
      </c>
      <c r="H290" s="5">
        <f>(G290/7.63160102)*100</f>
        <v>150.68921933762203</v>
      </c>
      <c r="I290" s="3"/>
      <c r="J290" s="3"/>
      <c r="K290" s="3"/>
      <c r="M290" s="5">
        <v>6.25</v>
      </c>
      <c r="N290" s="5">
        <f>(M290/4.29616690666667)*100</f>
        <v>145.4785192423839</v>
      </c>
      <c r="O290" s="5"/>
      <c r="Q290" s="5">
        <v>10.9</v>
      </c>
      <c r="R290" s="5">
        <f>(Q290/5.381499725)*100</f>
        <v>202.54576896777596</v>
      </c>
      <c r="S290" s="5"/>
      <c r="T290" s="5"/>
      <c r="Y290" s="21"/>
      <c r="Z290" s="13"/>
      <c r="AA290" s="5"/>
      <c r="AC290" s="13">
        <f>(AE290/155.016)*100</f>
        <v>133.57760919302956</v>
      </c>
      <c r="AD290" s="13">
        <v>133.57760919302956</v>
      </c>
      <c r="AE290" s="19">
        <v>207.0666666666667</v>
      </c>
      <c r="AF290" s="13">
        <f>(B290*240)/AE290</f>
        <v>16.99974243399871</v>
      </c>
      <c r="AG290" s="13">
        <v>16.99974243399871</v>
      </c>
      <c r="AI290" s="5"/>
      <c r="AJ290" s="5"/>
      <c r="AK290" s="5"/>
      <c r="AL290" s="5"/>
      <c r="AO290" s="13">
        <v>11.625</v>
      </c>
      <c r="AP290" s="13">
        <v>7.75</v>
      </c>
      <c r="AQ290" s="13">
        <f>AO290/1.5</f>
        <v>7.75</v>
      </c>
      <c r="AR290" s="13">
        <f>(B290*240)/AQ290</f>
        <v>454.2038709677419</v>
      </c>
      <c r="AS290" s="13">
        <v>454.2038709677419</v>
      </c>
      <c r="AT290" s="5">
        <f>(Q290*240)/AQ290</f>
        <v>337.5483870967742</v>
      </c>
      <c r="AU290" s="5">
        <v>337.5483870967742</v>
      </c>
    </row>
    <row r="291" spans="1:47" ht="12.75">
      <c r="A291" s="1">
        <v>1503</v>
      </c>
      <c r="B291" s="16">
        <v>14.667</v>
      </c>
      <c r="C291" s="5">
        <f>(B291/7.91244)*100</f>
        <v>185.36633453144668</v>
      </c>
      <c r="G291" s="3">
        <v>12</v>
      </c>
      <c r="H291" s="5">
        <f>(G291/7.63160102)*100</f>
        <v>157.2409245262143</v>
      </c>
      <c r="I291" s="3"/>
      <c r="J291" s="3"/>
      <c r="K291" s="3"/>
      <c r="M291" s="5">
        <v>6</v>
      </c>
      <c r="N291" s="5">
        <f>(M291/4.29616690666667)*100</f>
        <v>139.65937847268853</v>
      </c>
      <c r="O291" s="5"/>
      <c r="Q291" s="5">
        <v>11</v>
      </c>
      <c r="R291" s="5">
        <f>(Q291/5.381499725)*100</f>
        <v>204.40398703170052</v>
      </c>
      <c r="S291" s="5"/>
      <c r="T291" s="5"/>
      <c r="Y291" s="21"/>
      <c r="Z291" s="13"/>
      <c r="AA291" s="5"/>
      <c r="AC291" s="13">
        <f>(AE291/155.016)*100</f>
        <v>122.30995510140889</v>
      </c>
      <c r="AD291" s="13">
        <v>122.30995510140889</v>
      </c>
      <c r="AE291" s="19">
        <v>189.6</v>
      </c>
      <c r="AF291" s="13">
        <f>(B291*240)/AE291</f>
        <v>18.565822784810127</v>
      </c>
      <c r="AG291" s="13">
        <v>18.565822784810127</v>
      </c>
      <c r="AI291" s="5"/>
      <c r="AJ291" s="5"/>
      <c r="AK291" s="5"/>
      <c r="AL291" s="5"/>
      <c r="AO291" s="13">
        <v>11.625</v>
      </c>
      <c r="AP291" s="13">
        <v>7.75</v>
      </c>
      <c r="AQ291" s="13">
        <f>AO291/1.5</f>
        <v>7.75</v>
      </c>
      <c r="AR291" s="13">
        <f>(B291*240)/AQ291</f>
        <v>454.2038709677419</v>
      </c>
      <c r="AS291" s="13">
        <v>454.2038709677419</v>
      </c>
      <c r="AT291" s="5">
        <f>(Q291*240)/AQ291</f>
        <v>340.64516129032256</v>
      </c>
      <c r="AU291" s="5">
        <v>340.64516129032256</v>
      </c>
    </row>
    <row r="292" spans="1:47" ht="12.75">
      <c r="A292" s="1">
        <v>1504</v>
      </c>
      <c r="B292" s="16">
        <v>14.667</v>
      </c>
      <c r="C292" s="5">
        <f>(B292/7.91244)*100</f>
        <v>185.36633453144668</v>
      </c>
      <c r="G292" s="3">
        <v>11.75</v>
      </c>
      <c r="H292" s="5">
        <f>(G292/7.63160102)*100</f>
        <v>153.96507193191817</v>
      </c>
      <c r="I292" s="3"/>
      <c r="J292" s="3"/>
      <c r="K292" s="3"/>
      <c r="M292" s="5">
        <v>6.2</v>
      </c>
      <c r="N292" s="5">
        <f>(M292/4.29616690666667)*100</f>
        <v>144.31469108844482</v>
      </c>
      <c r="O292" s="5"/>
      <c r="Q292" s="5">
        <v>11.1</v>
      </c>
      <c r="R292" s="5">
        <f>(Q292/5.381499725)*100</f>
        <v>206.26220509562506</v>
      </c>
      <c r="S292" s="5"/>
      <c r="T292" s="5"/>
      <c r="Y292" s="21"/>
      <c r="Z292" s="13"/>
      <c r="AA292" s="5"/>
      <c r="AC292" s="13">
        <f>(AE292/155.016)*100</f>
        <v>122.05191722144811</v>
      </c>
      <c r="AD292" s="13">
        <v>122.05191722144812</v>
      </c>
      <c r="AE292" s="19">
        <v>189.2</v>
      </c>
      <c r="AF292" s="13">
        <f>(B292*240)/AE292</f>
        <v>18.605073995771672</v>
      </c>
      <c r="AG292" s="13">
        <v>18.60507399577167</v>
      </c>
      <c r="AI292" s="5"/>
      <c r="AJ292" s="5"/>
      <c r="AK292" s="5"/>
      <c r="AL292" s="5"/>
      <c r="AO292" s="13">
        <v>11.625</v>
      </c>
      <c r="AP292" s="13">
        <v>7.75</v>
      </c>
      <c r="AQ292" s="13">
        <f>AO292/1.5</f>
        <v>7.75</v>
      </c>
      <c r="AR292" s="13">
        <f>(B292*240)/AQ292</f>
        <v>454.2038709677419</v>
      </c>
      <c r="AS292" s="13">
        <v>454.2038709677419</v>
      </c>
      <c r="AT292" s="5">
        <f>(Q292*240)/AQ292</f>
        <v>343.741935483871</v>
      </c>
      <c r="AU292" s="5">
        <v>343.741935483871</v>
      </c>
    </row>
    <row r="293" spans="1:47" ht="12.75">
      <c r="A293" s="1">
        <v>1505</v>
      </c>
      <c r="B293" s="16">
        <v>14.667</v>
      </c>
      <c r="C293" s="5">
        <f>(B293/7.91244)*100</f>
        <v>185.36633453144668</v>
      </c>
      <c r="G293" s="3">
        <v>12.1</v>
      </c>
      <c r="H293" s="5">
        <f>(G293/7.63160102)*100</f>
        <v>158.55126556393276</v>
      </c>
      <c r="I293" s="3"/>
      <c r="J293" s="3"/>
      <c r="K293" s="3"/>
      <c r="M293" s="5">
        <v>6.2</v>
      </c>
      <c r="N293" s="5">
        <f>(M293/4.29616690666667)*100</f>
        <v>144.31469108844482</v>
      </c>
      <c r="O293" s="5"/>
      <c r="Q293" s="5">
        <v>11.5</v>
      </c>
      <c r="R293" s="5">
        <f>(Q293/5.381499725)*100</f>
        <v>213.69507735132328</v>
      </c>
      <c r="S293" s="5"/>
      <c r="T293" s="5"/>
      <c r="Y293" s="21"/>
      <c r="Z293" s="13"/>
      <c r="AA293" s="5"/>
      <c r="AC293" s="13">
        <f>(AE293/155.016)*100</f>
        <v>131.16925564672894</v>
      </c>
      <c r="AD293" s="13">
        <v>131.16925564672894</v>
      </c>
      <c r="AE293" s="19">
        <v>203.33333333333334</v>
      </c>
      <c r="AF293" s="13">
        <f>(B293*240)/AE293</f>
        <v>17.311868852459014</v>
      </c>
      <c r="AG293" s="13">
        <v>17.311868852459014</v>
      </c>
      <c r="AI293" s="5"/>
      <c r="AJ293" s="5"/>
      <c r="AK293" s="5"/>
      <c r="AL293" s="5"/>
      <c r="AO293" s="13">
        <v>11.625</v>
      </c>
      <c r="AP293" s="13">
        <v>7.75</v>
      </c>
      <c r="AQ293" s="13">
        <f>AO293/1.5</f>
        <v>7.75</v>
      </c>
      <c r="AR293" s="13">
        <f>(B293*240)/AQ293</f>
        <v>454.2038709677419</v>
      </c>
      <c r="AS293" s="13">
        <v>454.2038709677419</v>
      </c>
      <c r="AT293" s="5">
        <f>(Q293*240)/AQ293</f>
        <v>356.1290322580645</v>
      </c>
      <c r="AU293" s="5">
        <v>356.1290322580645</v>
      </c>
    </row>
    <row r="294" spans="1:47" ht="12.75">
      <c r="A294" s="1"/>
      <c r="B294" s="16"/>
      <c r="C294" s="5"/>
      <c r="G294" s="3"/>
      <c r="H294" s="5"/>
      <c r="I294" s="3"/>
      <c r="J294" s="3"/>
      <c r="K294" s="3"/>
      <c r="M294" s="5"/>
      <c r="O294" s="5"/>
      <c r="Q294" s="5"/>
      <c r="R294" s="5"/>
      <c r="S294" s="5"/>
      <c r="T294" s="5"/>
      <c r="Y294" s="21"/>
      <c r="Z294" s="13"/>
      <c r="AA294" s="5"/>
      <c r="AC294" s="13"/>
      <c r="AD294" s="13"/>
      <c r="AE294" s="19"/>
      <c r="AF294" s="13"/>
      <c r="AG294" s="13"/>
      <c r="AI294" s="5"/>
      <c r="AJ294" s="5"/>
      <c r="AK294" s="5"/>
      <c r="AL294" s="5"/>
      <c r="AO294" s="13"/>
      <c r="AP294" s="13"/>
      <c r="AQ294" s="13"/>
      <c r="AR294" s="13"/>
      <c r="AS294" s="13"/>
      <c r="AT294" s="5"/>
      <c r="AU294" s="5"/>
    </row>
    <row r="295" spans="1:47" ht="12.75">
      <c r="A295" s="1" t="s">
        <v>60</v>
      </c>
      <c r="B295" s="16">
        <f>AVERAGE(B289:B294)</f>
        <v>14.666999999999998</v>
      </c>
      <c r="C295" s="16">
        <f>AVERAGE(C289:C294)</f>
        <v>185.36633453144668</v>
      </c>
      <c r="G295" s="16">
        <f>AVERAGE(G289:G294)</f>
        <v>11.77</v>
      </c>
      <c r="H295" s="16">
        <f>AVERAGE(H289:H294)</f>
        <v>154.22714013946182</v>
      </c>
      <c r="I295" s="3"/>
      <c r="J295" s="3"/>
      <c r="K295" s="3"/>
      <c r="M295" s="16">
        <f>AVERAGE(M289:M294)</f>
        <v>6.109999999999999</v>
      </c>
      <c r="N295" s="16">
        <f>AVERAGE(N289:N294)</f>
        <v>142.21980041135447</v>
      </c>
      <c r="O295" s="3"/>
      <c r="P295" s="11"/>
      <c r="Q295" s="16">
        <f>AVERAGE(Q289:Q294)</f>
        <v>11.1</v>
      </c>
      <c r="R295" s="16">
        <f>AVERAGE(R289:R294)</f>
        <v>206.26220509562503</v>
      </c>
      <c r="S295" s="5"/>
      <c r="T295" s="5"/>
      <c r="Y295" s="21"/>
      <c r="Z295" s="13"/>
      <c r="AA295" s="5"/>
      <c r="AC295" s="16">
        <f>AVERAGE(AC289:AC294)</f>
        <v>125.44941597426502</v>
      </c>
      <c r="AD295" s="13">
        <v>125.44941597426504</v>
      </c>
      <c r="AE295" s="16">
        <f>AVERAGE(AE289:AE294)</f>
        <v>194.46666666666667</v>
      </c>
      <c r="AF295" s="16">
        <f>AVERAGE(AF289:AF294)</f>
        <v>18.140782647263016</v>
      </c>
      <c r="AG295" s="5">
        <f>1/((1/AG289+1/AG290+1/AG291+1/AG292+1/AG293)/5)</f>
        <v>18.10119986287281</v>
      </c>
      <c r="AI295" s="5"/>
      <c r="AJ295" s="5"/>
      <c r="AK295" s="5"/>
      <c r="AL295" s="5"/>
      <c r="AO295" s="29">
        <f>AVERAGE(AO289:AO294)</f>
        <v>11.625</v>
      </c>
      <c r="AP295" s="29">
        <f>AVERAGE(AP289:AP294)</f>
        <v>7.75</v>
      </c>
      <c r="AQ295" s="29">
        <f>AVERAGE(AQ289:AQ294)</f>
        <v>7.75</v>
      </c>
      <c r="AR295" s="29">
        <f>AVERAGE(AR289:AR294)</f>
        <v>454.2038709677419</v>
      </c>
      <c r="AS295" s="5">
        <f>1/((1/AS289+1/AS290+1/AS291+1/AS292+1/AS293)/5)</f>
        <v>454.20387096774186</v>
      </c>
      <c r="AT295" s="29">
        <f>AVERAGE(AT289:AT294)</f>
        <v>343.7419354838709</v>
      </c>
      <c r="AU295" s="5">
        <f>1/((1/AU289+1/AU290+1/AU291+1/AU292+1/AU293)/5)</f>
        <v>343.6218167503802</v>
      </c>
    </row>
    <row r="296" spans="1:47" ht="12.75">
      <c r="A296" s="1"/>
      <c r="B296" s="16"/>
      <c r="C296" s="5"/>
      <c r="G296" s="3"/>
      <c r="H296" s="5"/>
      <c r="I296" s="3"/>
      <c r="J296" s="3"/>
      <c r="K296" s="3"/>
      <c r="M296" s="5"/>
      <c r="O296" s="5"/>
      <c r="Q296" s="5"/>
      <c r="R296" s="5"/>
      <c r="S296" s="5"/>
      <c r="T296" s="5"/>
      <c r="Y296" s="21"/>
      <c r="Z296" s="13"/>
      <c r="AA296" s="5"/>
      <c r="AC296" s="13"/>
      <c r="AD296" s="13"/>
      <c r="AE296" s="19"/>
      <c r="AF296" s="13"/>
      <c r="AG296" s="13"/>
      <c r="AI296" s="5"/>
      <c r="AJ296" s="5"/>
      <c r="AK296" s="5"/>
      <c r="AL296" s="5"/>
      <c r="AO296" s="13"/>
      <c r="AP296" s="13"/>
      <c r="AQ296" s="13"/>
      <c r="AR296" s="13"/>
      <c r="AS296" s="13"/>
      <c r="AT296" s="5"/>
      <c r="AU296" s="5"/>
    </row>
    <row r="297" spans="1:47" ht="12.75">
      <c r="A297" s="1">
        <v>1506</v>
      </c>
      <c r="B297" s="16">
        <v>14.667</v>
      </c>
      <c r="C297" s="5">
        <f>(B297/7.91244)*100</f>
        <v>185.36633453144668</v>
      </c>
      <c r="G297" s="3">
        <f>(G293+G298)/2</f>
        <v>12.05</v>
      </c>
      <c r="H297" s="5">
        <f>(G297/7.63160102)*100</f>
        <v>157.89609504507354</v>
      </c>
      <c r="I297" s="3"/>
      <c r="J297" s="3"/>
      <c r="K297" s="3"/>
      <c r="M297" s="3">
        <f>(M293+M298)/2</f>
        <v>6.2</v>
      </c>
      <c r="N297" s="5">
        <f>(M297/4.29616690666667)*100</f>
        <v>144.31469108844482</v>
      </c>
      <c r="O297" s="3"/>
      <c r="P297" s="11"/>
      <c r="Q297" s="3">
        <f>(Q293+Q298)/2</f>
        <v>11.5</v>
      </c>
      <c r="R297" s="5">
        <f>(Q297/5.381499725)*100</f>
        <v>213.69507735132328</v>
      </c>
      <c r="S297" s="5"/>
      <c r="T297" s="5"/>
      <c r="Y297" s="21"/>
      <c r="Z297" s="13"/>
      <c r="AA297" s="5"/>
      <c r="AC297" s="13">
        <f>(AE297/155.016)*100</f>
        <v>119.08448160189917</v>
      </c>
      <c r="AD297" s="13">
        <v>119.08448160189917</v>
      </c>
      <c r="AE297" s="19">
        <v>184.6</v>
      </c>
      <c r="AF297" s="13">
        <f>(B297*240)/AE297</f>
        <v>19.06868905742145</v>
      </c>
      <c r="AG297" s="13">
        <v>19.06868905742145</v>
      </c>
      <c r="AI297" s="5"/>
      <c r="AJ297" s="5"/>
      <c r="AK297" s="5"/>
      <c r="AL297" s="5"/>
      <c r="AO297" s="13">
        <v>11.625</v>
      </c>
      <c r="AP297" s="13">
        <v>7.75</v>
      </c>
      <c r="AQ297" s="13">
        <f>AO297/1.5</f>
        <v>7.75</v>
      </c>
      <c r="AR297" s="13">
        <f>(B297*240)/AQ297</f>
        <v>454.2038709677419</v>
      </c>
      <c r="AS297" s="13">
        <v>454.2038709677419</v>
      </c>
      <c r="AT297" s="5">
        <f>(Q297*240)/AQ297</f>
        <v>356.1290322580645</v>
      </c>
      <c r="AU297" s="5">
        <v>356.1290322580645</v>
      </c>
    </row>
    <row r="298" spans="1:47" ht="12.75">
      <c r="A298" s="1">
        <v>1507</v>
      </c>
      <c r="B298" s="16">
        <v>14.667</v>
      </c>
      <c r="C298" s="5">
        <f>(B298/7.91244)*100</f>
        <v>185.36633453144668</v>
      </c>
      <c r="G298" s="3">
        <v>12</v>
      </c>
      <c r="H298" s="5">
        <f>(G298/7.63160102)*100</f>
        <v>157.2409245262143</v>
      </c>
      <c r="I298" s="3"/>
      <c r="J298" s="3"/>
      <c r="K298" s="3"/>
      <c r="M298" s="5">
        <v>6.2</v>
      </c>
      <c r="N298" s="5">
        <f>(M298/4.29616690666667)*100</f>
        <v>144.31469108844482</v>
      </c>
      <c r="O298" s="5"/>
      <c r="Q298" s="5">
        <v>11.5</v>
      </c>
      <c r="R298" s="5">
        <f>(Q298/5.381499725)*100</f>
        <v>213.69507735132328</v>
      </c>
      <c r="S298" s="5"/>
      <c r="T298" s="5"/>
      <c r="Y298" s="21"/>
      <c r="Z298" s="13"/>
      <c r="AA298" s="5"/>
      <c r="AC298" s="13">
        <f>(AE298/155.016)*100</f>
        <v>121.87989196814091</v>
      </c>
      <c r="AD298" s="13">
        <v>121.87989196814091</v>
      </c>
      <c r="AE298" s="19">
        <v>188.9333333333333</v>
      </c>
      <c r="AF298" s="13">
        <f>(B298*240)/AE298</f>
        <v>18.631333803810872</v>
      </c>
      <c r="AG298" s="13">
        <v>18.631333803810872</v>
      </c>
      <c r="AI298" s="5"/>
      <c r="AJ298" s="5"/>
      <c r="AK298" s="5"/>
      <c r="AL298" s="5"/>
      <c r="AO298" s="13">
        <v>11.625</v>
      </c>
      <c r="AP298" s="13">
        <v>7.75</v>
      </c>
      <c r="AQ298" s="13">
        <f>AO298/1.5</f>
        <v>7.75</v>
      </c>
      <c r="AR298" s="13">
        <f>(B298*240)/AQ298</f>
        <v>454.2038709677419</v>
      </c>
      <c r="AS298" s="13">
        <v>454.2038709677419</v>
      </c>
      <c r="AT298" s="5">
        <f>(Q298*240)/AQ298</f>
        <v>356.1290322580645</v>
      </c>
      <c r="AU298" s="5">
        <v>356.1290322580645</v>
      </c>
    </row>
    <row r="299" spans="1:47" ht="12.75">
      <c r="A299" s="1">
        <v>1508</v>
      </c>
      <c r="B299" s="16">
        <v>14.667</v>
      </c>
      <c r="C299" s="5">
        <f>(B299/7.91244)*100</f>
        <v>185.36633453144668</v>
      </c>
      <c r="G299" s="3">
        <v>12.25</v>
      </c>
      <c r="H299" s="5">
        <f>(G299/7.63160102)*100</f>
        <v>160.51677712051043</v>
      </c>
      <c r="I299" s="3"/>
      <c r="J299" s="3"/>
      <c r="K299" s="3"/>
      <c r="M299" s="5">
        <v>6.1</v>
      </c>
      <c r="N299" s="5">
        <f>(M299/4.29616690666667)*100</f>
        <v>141.98703478056666</v>
      </c>
      <c r="O299" s="5"/>
      <c r="Q299" s="5">
        <v>11.7</v>
      </c>
      <c r="R299" s="5">
        <f>(Q299/5.381499725)*100</f>
        <v>217.41151347917236</v>
      </c>
      <c r="S299" s="5"/>
      <c r="T299" s="5"/>
      <c r="Y299" s="21"/>
      <c r="Z299" s="13"/>
      <c r="AA299" s="5"/>
      <c r="AC299" s="13">
        <f>(AE299/155.016)*100</f>
        <v>118.26736164869006</v>
      </c>
      <c r="AD299" s="13">
        <v>118.26736164869006</v>
      </c>
      <c r="AE299" s="19">
        <v>183.33333333333334</v>
      </c>
      <c r="AF299" s="13">
        <f>(B299*240)/AE299</f>
        <v>19.200436363636364</v>
      </c>
      <c r="AG299" s="13">
        <v>19.200436363636364</v>
      </c>
      <c r="AI299" s="5"/>
      <c r="AJ299" s="5"/>
      <c r="AK299" s="5"/>
      <c r="AL299" s="5"/>
      <c r="AO299" s="13">
        <v>11.625</v>
      </c>
      <c r="AP299" s="13">
        <v>7.75</v>
      </c>
      <c r="AQ299" s="13">
        <f>AO299/1.5</f>
        <v>7.75</v>
      </c>
      <c r="AR299" s="13">
        <f>(B299*240)/AQ299</f>
        <v>454.2038709677419</v>
      </c>
      <c r="AS299" s="13">
        <v>454.2038709677419</v>
      </c>
      <c r="AT299" s="5">
        <f>(Q299*240)/AQ299</f>
        <v>362.3225806451613</v>
      </c>
      <c r="AU299" s="5">
        <v>362.32258064516134</v>
      </c>
    </row>
    <row r="300" spans="1:47" ht="12.75">
      <c r="A300" s="1">
        <v>1509</v>
      </c>
      <c r="B300" s="16">
        <v>13</v>
      </c>
      <c r="C300" s="5">
        <f>(B300/7.91244)*100</f>
        <v>164.29824428368494</v>
      </c>
      <c r="G300" s="3">
        <v>12.75</v>
      </c>
      <c r="H300" s="5">
        <f>(G300/7.63160102)*100</f>
        <v>167.0684823091027</v>
      </c>
      <c r="I300" s="3"/>
      <c r="J300" s="3"/>
      <c r="K300" s="3"/>
      <c r="M300" s="5">
        <v>6.2</v>
      </c>
      <c r="N300" s="5">
        <f>(M300/4.29616690666667)*100</f>
        <v>144.31469108844482</v>
      </c>
      <c r="O300" s="5"/>
      <c r="Q300" s="5">
        <v>11.7</v>
      </c>
      <c r="R300" s="5">
        <f>(Q300/5.381499725)*100</f>
        <v>217.41151347917236</v>
      </c>
      <c r="S300" s="5"/>
      <c r="T300" s="5"/>
      <c r="Y300" s="21"/>
      <c r="Z300" s="13"/>
      <c r="AA300" s="5"/>
      <c r="AC300" s="13">
        <f>(AE300/155.016)*100</f>
        <v>105.7955307839191</v>
      </c>
      <c r="AD300" s="13">
        <v>105.7955307839191</v>
      </c>
      <c r="AE300" s="19">
        <v>164.00000000000003</v>
      </c>
      <c r="AF300" s="13">
        <f>(B300*240)/AE300</f>
        <v>19.024390243902435</v>
      </c>
      <c r="AG300" s="13">
        <v>19.024390243902435</v>
      </c>
      <c r="AI300" s="5"/>
      <c r="AJ300" s="5"/>
      <c r="AK300" s="5"/>
      <c r="AL300" s="5"/>
      <c r="AO300" s="13">
        <v>11.625</v>
      </c>
      <c r="AP300" s="13">
        <v>7.75</v>
      </c>
      <c r="AQ300" s="13">
        <f>AO300/1.5</f>
        <v>7.75</v>
      </c>
      <c r="AR300" s="13">
        <f>(B300*240)/AQ300</f>
        <v>402.5806451612903</v>
      </c>
      <c r="AS300" s="13">
        <v>402.5806451612903</v>
      </c>
      <c r="AT300" s="5">
        <f>(Q300*240)/AQ300</f>
        <v>362.3225806451613</v>
      </c>
      <c r="AU300" s="5">
        <v>362.32258064516134</v>
      </c>
    </row>
    <row r="301" spans="1:47" ht="12.75">
      <c r="A301" s="1">
        <v>1510</v>
      </c>
      <c r="B301" s="16">
        <v>13.65</v>
      </c>
      <c r="C301" s="5">
        <f>(B301/7.91244)*100</f>
        <v>172.51315649786918</v>
      </c>
      <c r="G301" s="3">
        <v>13.375</v>
      </c>
      <c r="H301" s="5">
        <f>(G301/7.63160102)*100</f>
        <v>175.258113794843</v>
      </c>
      <c r="I301" s="3"/>
      <c r="J301" s="3"/>
      <c r="K301" s="3"/>
      <c r="M301" s="5">
        <v>6.2</v>
      </c>
      <c r="N301" s="5">
        <f>(M301/4.29616690666667)*100</f>
        <v>144.31469108844482</v>
      </c>
      <c r="O301" s="5"/>
      <c r="Q301" s="5">
        <v>12.3</v>
      </c>
      <c r="R301" s="5">
        <f>(Q301/5.381499725)*100</f>
        <v>228.5608218627197</v>
      </c>
      <c r="S301" s="5"/>
      <c r="T301" s="5"/>
      <c r="Y301" s="21"/>
      <c r="Z301" s="13"/>
      <c r="AA301" s="5"/>
      <c r="AC301" s="13">
        <f>(AE301/155.016)*100</f>
        <v>108.977997970102</v>
      </c>
      <c r="AD301" s="13">
        <v>108.977997970102</v>
      </c>
      <c r="AE301" s="19">
        <v>168.9333333333333</v>
      </c>
      <c r="AF301" s="13">
        <f>(B301*240)/AE301</f>
        <v>19.392265193370168</v>
      </c>
      <c r="AG301" s="13">
        <v>19.392265193370168</v>
      </c>
      <c r="AI301" s="5"/>
      <c r="AJ301" s="5"/>
      <c r="AK301" s="5"/>
      <c r="AL301" s="5"/>
      <c r="AO301" s="13">
        <v>11.625</v>
      </c>
      <c r="AP301" s="13">
        <v>7.75</v>
      </c>
      <c r="AQ301" s="13">
        <f>AO301/1.5</f>
        <v>7.75</v>
      </c>
      <c r="AR301" s="13">
        <f>(B301*240)/AQ301</f>
        <v>422.7096774193548</v>
      </c>
      <c r="AS301" s="13">
        <v>422.7096774193548</v>
      </c>
      <c r="AT301" s="5">
        <f>(Q301*240)/AQ301</f>
        <v>380.9032258064516</v>
      </c>
      <c r="AU301" s="5">
        <v>380.9032258064516</v>
      </c>
    </row>
    <row r="302" spans="1:47" ht="12.75">
      <c r="A302" s="1"/>
      <c r="B302" s="16"/>
      <c r="C302" s="5"/>
      <c r="G302" s="3"/>
      <c r="H302" s="5"/>
      <c r="I302" s="3"/>
      <c r="J302" s="3"/>
      <c r="K302" s="3"/>
      <c r="M302" s="5"/>
      <c r="O302" s="5"/>
      <c r="Q302" s="5"/>
      <c r="R302" s="5"/>
      <c r="S302" s="5"/>
      <c r="T302" s="5"/>
      <c r="Y302" s="21"/>
      <c r="Z302" s="13"/>
      <c r="AA302" s="5"/>
      <c r="AC302" s="13"/>
      <c r="AD302" s="13"/>
      <c r="AE302" s="19"/>
      <c r="AF302" s="13"/>
      <c r="AG302" s="13"/>
      <c r="AI302" s="5"/>
      <c r="AJ302" s="5"/>
      <c r="AK302" s="5"/>
      <c r="AL302" s="5"/>
      <c r="AO302" s="13"/>
      <c r="AP302" s="13"/>
      <c r="AQ302" s="13"/>
      <c r="AR302" s="13"/>
      <c r="AS302" s="13"/>
      <c r="AT302" s="5"/>
      <c r="AU302" s="5"/>
    </row>
    <row r="303" spans="1:47" ht="12.75">
      <c r="A303" s="1" t="s">
        <v>61</v>
      </c>
      <c r="B303" s="16">
        <f>AVERAGE(B297:B302)</f>
        <v>14.130199999999999</v>
      </c>
      <c r="C303" s="16">
        <f>AVERAGE(C297:C302)</f>
        <v>178.58208087517883</v>
      </c>
      <c r="G303" s="16">
        <f>AVERAGE(G297:G302)</f>
        <v>12.485</v>
      </c>
      <c r="H303" s="16">
        <f>AVERAGE(H297:H302)</f>
        <v>163.5960785591488</v>
      </c>
      <c r="I303" s="3"/>
      <c r="J303" s="3"/>
      <c r="K303" s="3"/>
      <c r="M303" s="16">
        <f>AVERAGE(M297:M302)</f>
        <v>6.18</v>
      </c>
      <c r="N303" s="16">
        <f>AVERAGE(N297:N302)</f>
        <v>143.84915982686917</v>
      </c>
      <c r="O303" s="3"/>
      <c r="P303" s="11"/>
      <c r="Q303" s="16">
        <f>AVERAGE(Q297:Q302)</f>
        <v>11.74</v>
      </c>
      <c r="R303" s="16">
        <f>AVERAGE(R297:R302)</f>
        <v>218.15480070474217</v>
      </c>
      <c r="S303" s="5"/>
      <c r="T303" s="5"/>
      <c r="Y303" s="21"/>
      <c r="Z303" s="13"/>
      <c r="AA303" s="5"/>
      <c r="AC303" s="16">
        <f>AVERAGE(AC297:AC302)</f>
        <v>114.80105279455024</v>
      </c>
      <c r="AD303" s="13">
        <v>114.80105279455024</v>
      </c>
      <c r="AE303" s="16">
        <f>AVERAGE(AE297:AE302)</f>
        <v>177.95999999999998</v>
      </c>
      <c r="AF303" s="16">
        <f>AVERAGE(AF297:AF302)</f>
        <v>19.06342293242826</v>
      </c>
      <c r="AG303" s="5">
        <f>1/((1/AG297+1/AG298+1/AG299+1/AG300+1/AG301)/5)</f>
        <v>19.060092239419976</v>
      </c>
      <c r="AI303" s="5"/>
      <c r="AJ303" s="5"/>
      <c r="AK303" s="5"/>
      <c r="AL303" s="5"/>
      <c r="AO303" s="29">
        <f>AVERAGE(AO297:AO302)</f>
        <v>11.625</v>
      </c>
      <c r="AP303" s="29">
        <f>AVERAGE(AP297:AP302)</f>
        <v>7.75</v>
      </c>
      <c r="AQ303" s="29">
        <f>AVERAGE(AQ297:AQ302)</f>
        <v>7.75</v>
      </c>
      <c r="AR303" s="29">
        <f>AVERAGE(AR297:AR302)</f>
        <v>437.58038709677413</v>
      </c>
      <c r="AS303" s="5">
        <f>1/((1/AS297+1/AS298+1/AS299+1/AS300+1/AS301)/5)</f>
        <v>436.5048004966165</v>
      </c>
      <c r="AT303" s="29">
        <f>AVERAGE(AT297:AT302)</f>
        <v>363.5612903225806</v>
      </c>
      <c r="AU303" s="5">
        <f>1/((1/AU297+1/AU298+1/AU299+1/AU300+1/AU301)/5)</f>
        <v>363.33977790249173</v>
      </c>
    </row>
    <row r="304" spans="1:47" ht="12.75">
      <c r="A304" s="1"/>
      <c r="B304" s="16"/>
      <c r="C304" s="5"/>
      <c r="G304" s="3"/>
      <c r="H304" s="5"/>
      <c r="I304" s="3"/>
      <c r="J304" s="3"/>
      <c r="K304" s="3"/>
      <c r="M304" s="5"/>
      <c r="O304" s="5"/>
      <c r="Q304" s="5"/>
      <c r="R304" s="5"/>
      <c r="S304" s="5"/>
      <c r="T304" s="5"/>
      <c r="Y304" s="21"/>
      <c r="Z304" s="13"/>
      <c r="AA304" s="5"/>
      <c r="AC304" s="13"/>
      <c r="AD304" s="13"/>
      <c r="AE304" s="19"/>
      <c r="AF304" s="13"/>
      <c r="AG304" s="13"/>
      <c r="AI304" s="5"/>
      <c r="AJ304" s="5"/>
      <c r="AK304" s="5"/>
      <c r="AL304" s="5"/>
      <c r="AO304" s="13"/>
      <c r="AP304" s="13"/>
      <c r="AQ304" s="13"/>
      <c r="AR304" s="13"/>
      <c r="AS304" s="13"/>
      <c r="AT304" s="5"/>
      <c r="AU304" s="5"/>
    </row>
    <row r="305" spans="1:47" ht="12.75">
      <c r="A305" s="1">
        <v>1511</v>
      </c>
      <c r="B305" s="16">
        <v>13</v>
      </c>
      <c r="C305" s="5">
        <f>(B305/7.91244)*100</f>
        <v>164.29824428368494</v>
      </c>
      <c r="G305" s="3">
        <v>13</v>
      </c>
      <c r="H305" s="5">
        <f>(G305/7.63160102)*100</f>
        <v>170.34433490339882</v>
      </c>
      <c r="I305" s="3"/>
      <c r="J305" s="3"/>
      <c r="K305" s="3"/>
      <c r="M305" s="5">
        <v>6.3</v>
      </c>
      <c r="N305" s="5">
        <f>(M305/4.29616690666667)*100</f>
        <v>146.64234739632295</v>
      </c>
      <c r="O305" s="5"/>
      <c r="Q305" s="5">
        <v>12</v>
      </c>
      <c r="R305" s="5">
        <f>(Q305/5.381499725)*100</f>
        <v>222.986167670946</v>
      </c>
      <c r="S305" s="5"/>
      <c r="T305" s="5"/>
      <c r="Y305" s="21"/>
      <c r="Z305" s="13"/>
      <c r="AA305" s="5"/>
      <c r="AC305" s="13">
        <f>(AE305/155.016)*100</f>
        <v>124.20223288778793</v>
      </c>
      <c r="AD305" s="13">
        <v>124.20223288778793</v>
      </c>
      <c r="AE305" s="19">
        <v>192.53333333333333</v>
      </c>
      <c r="AF305" s="13">
        <f>(B305*240)/AE305</f>
        <v>16.20498614958449</v>
      </c>
      <c r="AG305" s="13">
        <v>16.20498614958449</v>
      </c>
      <c r="AI305" s="5"/>
      <c r="AJ305" s="5"/>
      <c r="AK305" s="5"/>
      <c r="AL305" s="5"/>
      <c r="AO305" s="13">
        <v>11.625</v>
      </c>
      <c r="AP305" s="13">
        <v>7.75</v>
      </c>
      <c r="AQ305" s="13">
        <f>AO305/1.5</f>
        <v>7.75</v>
      </c>
      <c r="AR305" s="13">
        <f>(B305*240)/AQ305</f>
        <v>402.5806451612903</v>
      </c>
      <c r="AS305" s="13">
        <v>402.5806451612903</v>
      </c>
      <c r="AT305" s="5">
        <f>(Q305*240)/AQ305</f>
        <v>371.61290322580646</v>
      </c>
      <c r="AU305" s="5">
        <v>371.61290322580646</v>
      </c>
    </row>
    <row r="306" spans="1:47" ht="12.75">
      <c r="A306" s="1">
        <v>1512</v>
      </c>
      <c r="B306" s="16">
        <f>(B305+B307)/2</f>
        <v>13</v>
      </c>
      <c r="C306" s="5">
        <f>(B306/7.91244)*100</f>
        <v>164.29824428368494</v>
      </c>
      <c r="G306" s="3">
        <f>(G305+G307)/2</f>
        <v>13</v>
      </c>
      <c r="H306" s="5">
        <f>(G306/7.63160102)*100</f>
        <v>170.34433490339882</v>
      </c>
      <c r="I306" s="3"/>
      <c r="J306" s="3"/>
      <c r="K306" s="3"/>
      <c r="M306" s="3">
        <f>(M305+M307)/2</f>
        <v>6.4</v>
      </c>
      <c r="N306" s="5">
        <f>(M306/4.29616690666667)*100</f>
        <v>148.9700037042011</v>
      </c>
      <c r="O306" s="3"/>
      <c r="P306" s="11"/>
      <c r="Q306" s="3">
        <f>(Q305+Q307)/2</f>
        <v>12.5</v>
      </c>
      <c r="R306" s="5">
        <f>(Q306/5.381499725)*100</f>
        <v>232.27725799056878</v>
      </c>
      <c r="S306" s="5"/>
      <c r="T306" s="5"/>
      <c r="Y306" s="21"/>
      <c r="Z306" s="13"/>
      <c r="AA306" s="5"/>
      <c r="AC306" s="13">
        <f>(AE306/155.016)*100</f>
        <v>134.0936849529511</v>
      </c>
      <c r="AD306" s="13">
        <v>134.0936849529511</v>
      </c>
      <c r="AE306" s="19">
        <v>207.86666666666665</v>
      </c>
      <c r="AF306" s="13">
        <f>(B306*240)/AE306</f>
        <v>15.009621552277101</v>
      </c>
      <c r="AG306" s="13">
        <v>15.009621552277101</v>
      </c>
      <c r="AI306" s="5"/>
      <c r="AJ306" s="5"/>
      <c r="AK306" s="5"/>
      <c r="AL306" s="5"/>
      <c r="AO306" s="13">
        <v>11.625</v>
      </c>
      <c r="AP306" s="13">
        <v>7.75</v>
      </c>
      <c r="AQ306" s="13">
        <f>AO306/1.5</f>
        <v>7.75</v>
      </c>
      <c r="AR306" s="13">
        <f>(B306*240)/AQ306</f>
        <v>402.5806451612903</v>
      </c>
      <c r="AS306" s="13">
        <v>402.5806451612903</v>
      </c>
      <c r="AT306" s="5">
        <f>(Q306*240)/AQ306</f>
        <v>387.0967741935484</v>
      </c>
      <c r="AU306" s="5">
        <v>387.0967741935484</v>
      </c>
    </row>
    <row r="307" spans="1:47" ht="12.75">
      <c r="A307" s="1">
        <v>1513</v>
      </c>
      <c r="B307" s="16">
        <v>13</v>
      </c>
      <c r="C307" s="5">
        <f>(B307/7.91244)*100</f>
        <v>164.29824428368494</v>
      </c>
      <c r="G307" s="3">
        <v>13</v>
      </c>
      <c r="H307" s="5">
        <f>(G307/7.63160102)*100</f>
        <v>170.34433490339882</v>
      </c>
      <c r="I307" s="3"/>
      <c r="J307" s="3"/>
      <c r="K307" s="3"/>
      <c r="M307" s="5">
        <v>6.5</v>
      </c>
      <c r="N307" s="5">
        <f>(M307/4.29616690666667)*100</f>
        <v>151.29766001207923</v>
      </c>
      <c r="O307" s="5"/>
      <c r="Q307" s="5">
        <v>13</v>
      </c>
      <c r="R307" s="5">
        <f>(Q307/5.381499725)*100</f>
        <v>241.56834831019154</v>
      </c>
      <c r="S307" s="5"/>
      <c r="T307" s="5"/>
      <c r="Y307" s="21"/>
      <c r="Z307" s="13"/>
      <c r="AA307" s="5"/>
      <c r="AC307" s="13">
        <f>(AE307/155.016)*100</f>
        <v>148.62981885740828</v>
      </c>
      <c r="AD307" s="13">
        <v>148.62981885740828</v>
      </c>
      <c r="AE307" s="19">
        <v>230.4</v>
      </c>
      <c r="AF307" s="13">
        <f>(B307*240)/AE307</f>
        <v>13.541666666666666</v>
      </c>
      <c r="AG307" s="13">
        <v>13.541666666666666</v>
      </c>
      <c r="AI307" s="5"/>
      <c r="AJ307" s="5"/>
      <c r="AK307" s="5"/>
      <c r="AL307" s="5"/>
      <c r="AO307" s="13">
        <v>13.5</v>
      </c>
      <c r="AP307" s="13">
        <v>9</v>
      </c>
      <c r="AQ307" s="13">
        <f>AO307/1.5</f>
        <v>9</v>
      </c>
      <c r="AR307" s="13">
        <f>(B307*240)/AQ307</f>
        <v>346.6666666666667</v>
      </c>
      <c r="AS307" s="13">
        <v>346.6666666666667</v>
      </c>
      <c r="AT307" s="5">
        <f>(Q307*240)/AQ307</f>
        <v>346.6666666666667</v>
      </c>
      <c r="AU307" s="5">
        <v>346.6666666666667</v>
      </c>
    </row>
    <row r="308" spans="1:47" ht="12.75">
      <c r="A308" s="1">
        <v>1514</v>
      </c>
      <c r="B308" s="16">
        <v>13</v>
      </c>
      <c r="C308" s="5">
        <f>(B308/7.91244)*100</f>
        <v>164.29824428368494</v>
      </c>
      <c r="G308" s="3">
        <v>13</v>
      </c>
      <c r="H308" s="5">
        <f>(G308/7.63160102)*100</f>
        <v>170.34433490339882</v>
      </c>
      <c r="I308" s="3"/>
      <c r="J308" s="3"/>
      <c r="K308" s="3"/>
      <c r="M308" s="5">
        <v>6.4</v>
      </c>
      <c r="N308" s="5">
        <f>(M308/4.29616690666667)*100</f>
        <v>148.9700037042011</v>
      </c>
      <c r="O308" s="5"/>
      <c r="Q308" s="5">
        <v>13</v>
      </c>
      <c r="R308" s="5">
        <f>(Q308/5.381499725)*100</f>
        <v>241.56834831019154</v>
      </c>
      <c r="S308" s="5"/>
      <c r="T308" s="5"/>
      <c r="Y308" s="21"/>
      <c r="Z308" s="13"/>
      <c r="AA308" s="5"/>
      <c r="AC308" s="13">
        <f>(AE308/155.016)*100</f>
        <v>139.12542361218627</v>
      </c>
      <c r="AD308" s="13">
        <v>139.12542361218627</v>
      </c>
      <c r="AE308" s="19">
        <v>215.66666666666666</v>
      </c>
      <c r="AF308" s="13">
        <f>(B308*240)/AE308</f>
        <v>14.46676970633694</v>
      </c>
      <c r="AG308" s="13">
        <v>14.46676970633694</v>
      </c>
      <c r="AI308" s="5"/>
      <c r="AJ308" s="5"/>
      <c r="AK308" s="5"/>
      <c r="AL308" s="5"/>
      <c r="AO308" s="13">
        <v>13.875</v>
      </c>
      <c r="AP308" s="13">
        <v>9.25</v>
      </c>
      <c r="AQ308" s="13">
        <f>AO308/1.5</f>
        <v>9.25</v>
      </c>
      <c r="AR308" s="13">
        <f>(B308*240)/AQ308</f>
        <v>337.2972972972973</v>
      </c>
      <c r="AS308" s="13">
        <v>337.2972972972973</v>
      </c>
      <c r="AT308" s="5">
        <f>(Q308*240)/AQ308</f>
        <v>337.2972972972973</v>
      </c>
      <c r="AU308" s="5">
        <v>337.2972972972973</v>
      </c>
    </row>
    <row r="309" spans="1:47" ht="12.75">
      <c r="A309" s="1">
        <v>1515</v>
      </c>
      <c r="B309" s="16">
        <v>13</v>
      </c>
      <c r="C309" s="5">
        <f>(B309/7.91244)*100</f>
        <v>164.29824428368494</v>
      </c>
      <c r="G309" s="3">
        <v>13</v>
      </c>
      <c r="H309" s="5">
        <f>(G309/7.63160102)*100</f>
        <v>170.34433490339882</v>
      </c>
      <c r="I309" s="3"/>
      <c r="J309" s="3"/>
      <c r="K309" s="3"/>
      <c r="M309" s="3">
        <f>(M308+M313)/2</f>
        <v>6.5</v>
      </c>
      <c r="N309" s="5">
        <f>(M309/4.29616690666667)*100</f>
        <v>151.29766001207923</v>
      </c>
      <c r="O309" s="3"/>
      <c r="P309" s="11"/>
      <c r="Q309" s="3">
        <f>(Q308+Q313)/2</f>
        <v>13.25</v>
      </c>
      <c r="R309" s="5">
        <f>(Q309/5.381499725)*100</f>
        <v>246.2138934700029</v>
      </c>
      <c r="S309" s="5"/>
      <c r="T309" s="5"/>
      <c r="Y309" s="21"/>
      <c r="Z309" s="13"/>
      <c r="AA309" s="5"/>
      <c r="AC309" s="13">
        <f>(AE309/155.016)*100</f>
        <v>143.4690612581927</v>
      </c>
      <c r="AD309" s="13">
        <v>143.4690612581927</v>
      </c>
      <c r="AE309" s="19">
        <v>222.4</v>
      </c>
      <c r="AF309" s="13">
        <f>(B309*240)/AE309</f>
        <v>14.028776978417266</v>
      </c>
      <c r="AG309" s="13">
        <v>14.028776978417266</v>
      </c>
      <c r="AI309" s="5"/>
      <c r="AJ309" s="5"/>
      <c r="AK309" s="5"/>
      <c r="AL309" s="5"/>
      <c r="AO309" s="13">
        <v>13.875</v>
      </c>
      <c r="AP309" s="13">
        <v>9.25</v>
      </c>
      <c r="AQ309" s="13">
        <f>AO309/1.5</f>
        <v>9.25</v>
      </c>
      <c r="AR309" s="13">
        <f>(B309*240)/AQ309</f>
        <v>337.2972972972973</v>
      </c>
      <c r="AS309" s="13">
        <v>337.2972972972973</v>
      </c>
      <c r="AT309" s="5">
        <f>(Q309*240)/AQ309</f>
        <v>343.7837837837838</v>
      </c>
      <c r="AU309" s="5">
        <v>343.7837837837838</v>
      </c>
    </row>
    <row r="310" spans="1:47" ht="12.75">
      <c r="A310" s="1"/>
      <c r="B310" s="16"/>
      <c r="C310" s="5"/>
      <c r="G310" s="3"/>
      <c r="H310" s="5"/>
      <c r="I310" s="3"/>
      <c r="J310" s="3"/>
      <c r="K310" s="3"/>
      <c r="M310" s="3"/>
      <c r="N310" s="11"/>
      <c r="O310" s="3"/>
      <c r="P310" s="11"/>
      <c r="Q310" s="3"/>
      <c r="R310" s="5"/>
      <c r="S310" s="5"/>
      <c r="T310" s="5"/>
      <c r="Y310" s="21"/>
      <c r="Z310" s="13"/>
      <c r="AA310" s="5"/>
      <c r="AC310" s="13"/>
      <c r="AD310" s="13"/>
      <c r="AE310" s="19"/>
      <c r="AF310" s="13"/>
      <c r="AG310" s="13"/>
      <c r="AI310" s="5"/>
      <c r="AJ310" s="5"/>
      <c r="AK310" s="5"/>
      <c r="AL310" s="5"/>
      <c r="AO310" s="13"/>
      <c r="AP310" s="13"/>
      <c r="AQ310" s="13"/>
      <c r="AR310" s="13"/>
      <c r="AS310" s="13"/>
      <c r="AT310" s="5"/>
      <c r="AU310" s="5"/>
    </row>
    <row r="311" spans="1:47" ht="12.75">
      <c r="A311" s="1" t="s">
        <v>62</v>
      </c>
      <c r="B311" s="16">
        <f>AVERAGE(B305:B310)</f>
        <v>13</v>
      </c>
      <c r="C311" s="16">
        <f>AVERAGE(C305:C310)</f>
        <v>164.29824428368494</v>
      </c>
      <c r="G311" s="16">
        <f>AVERAGE(G305:G310)</f>
        <v>13</v>
      </c>
      <c r="H311" s="16">
        <f>AVERAGE(H305:H310)</f>
        <v>170.34433490339882</v>
      </c>
      <c r="I311" s="3"/>
      <c r="J311" s="3"/>
      <c r="K311" s="3"/>
      <c r="M311" s="16">
        <f>AVERAGE(M305:M310)</f>
        <v>6.42</v>
      </c>
      <c r="N311" s="16">
        <f>AVERAGE(N305:N310)</f>
        <v>149.43553496577675</v>
      </c>
      <c r="O311" s="3"/>
      <c r="P311" s="11"/>
      <c r="Q311" s="16">
        <f>AVERAGE(Q305:Q310)</f>
        <v>12.75</v>
      </c>
      <c r="R311" s="16">
        <f>AVERAGE(R305:R310)</f>
        <v>236.92280315038016</v>
      </c>
      <c r="S311" s="5"/>
      <c r="T311" s="5"/>
      <c r="Y311" s="21"/>
      <c r="Z311" s="13"/>
      <c r="AA311" s="5"/>
      <c r="AC311" s="16">
        <f>AVERAGE(AC305:AC310)</f>
        <v>137.90404431370524</v>
      </c>
      <c r="AD311" s="13">
        <v>137.90404431370524</v>
      </c>
      <c r="AE311" s="16">
        <f>AVERAGE(AE305:AE310)</f>
        <v>213.7733333333333</v>
      </c>
      <c r="AF311" s="16">
        <f>AVERAGE(AF305:AF310)</f>
        <v>14.650364210656491</v>
      </c>
      <c r="AG311" s="5">
        <f>1/((1/AG305+1/AG306+1/AG307+1/AG308+1/AG309)/5)</f>
        <v>14.594898022827916</v>
      </c>
      <c r="AI311" s="5"/>
      <c r="AJ311" s="5"/>
      <c r="AK311" s="5"/>
      <c r="AL311" s="5"/>
      <c r="AO311" s="29">
        <f>AVERAGE(AO305:AO310)</f>
        <v>12.9</v>
      </c>
      <c r="AP311" s="29">
        <f>AVERAGE(AP305:AP310)</f>
        <v>8.6</v>
      </c>
      <c r="AQ311" s="29">
        <f>AVERAGE(AQ305:AQ310)</f>
        <v>8.6</v>
      </c>
      <c r="AR311" s="29">
        <f>AVERAGE(AR305:AR310)</f>
        <v>365.2845103167684</v>
      </c>
      <c r="AS311" s="5">
        <f>1/((1/AS305+1/AS306+1/AS307+1/AS308+1/AS309)/5)</f>
        <v>362.79069767441865</v>
      </c>
      <c r="AT311" s="29">
        <f>AVERAGE(AT305:AT310)</f>
        <v>357.29148503342054</v>
      </c>
      <c r="AU311" s="5">
        <f>1/((1/AU305+1/AU306+1/AU307+1/AU308+1/AU309)/5)</f>
        <v>356.31646861131895</v>
      </c>
    </row>
    <row r="312" spans="1:47" ht="12.75">
      <c r="A312" s="1"/>
      <c r="B312" s="16"/>
      <c r="C312" s="5"/>
      <c r="G312" s="3"/>
      <c r="H312" s="5"/>
      <c r="I312" s="3"/>
      <c r="J312" s="3"/>
      <c r="K312" s="3"/>
      <c r="M312" s="3"/>
      <c r="N312" s="11"/>
      <c r="O312" s="3"/>
      <c r="P312" s="11"/>
      <c r="Q312" s="3"/>
      <c r="R312" s="5"/>
      <c r="S312" s="5"/>
      <c r="T312" s="5"/>
      <c r="Y312" s="21"/>
      <c r="Z312" s="13"/>
      <c r="AA312" s="5"/>
      <c r="AC312" s="13"/>
      <c r="AD312" s="13"/>
      <c r="AE312" s="19"/>
      <c r="AF312" s="13"/>
      <c r="AG312" s="13"/>
      <c r="AI312" s="5"/>
      <c r="AJ312" s="5"/>
      <c r="AK312" s="5"/>
      <c r="AL312" s="5"/>
      <c r="AO312" s="13"/>
      <c r="AP312" s="13"/>
      <c r="AQ312" s="13"/>
      <c r="AR312" s="13"/>
      <c r="AS312" s="13"/>
      <c r="AT312" s="5"/>
      <c r="AU312" s="5"/>
    </row>
    <row r="313" spans="1:47" ht="12.75">
      <c r="A313" s="1">
        <v>1516</v>
      </c>
      <c r="B313" s="16">
        <v>13</v>
      </c>
      <c r="C313" s="5">
        <f>(B313/7.91244)*100</f>
        <v>164.29824428368494</v>
      </c>
      <c r="G313" s="3">
        <v>13</v>
      </c>
      <c r="H313" s="5">
        <f>(G313/7.63160102)*100</f>
        <v>170.34433490339882</v>
      </c>
      <c r="I313" s="3"/>
      <c r="J313" s="3"/>
      <c r="K313" s="3"/>
      <c r="M313" s="5">
        <v>6.6</v>
      </c>
      <c r="N313" s="5">
        <f>(M313/4.29616690666667)*100</f>
        <v>153.62531631995736</v>
      </c>
      <c r="O313" s="5"/>
      <c r="Q313" s="5">
        <v>13.5</v>
      </c>
      <c r="R313" s="5">
        <f>(Q313/5.381499725)*100</f>
        <v>250.8594386298143</v>
      </c>
      <c r="S313" s="5"/>
      <c r="T313" s="5"/>
      <c r="Y313" s="21"/>
      <c r="Z313" s="13"/>
      <c r="AA313" s="5"/>
      <c r="AC313" s="13">
        <f>(AE313/155.016)*100</f>
        <v>159.51041612908776</v>
      </c>
      <c r="AD313" s="13">
        <v>159.51041612908776</v>
      </c>
      <c r="AE313" s="19">
        <v>247.26666666666668</v>
      </c>
      <c r="AF313" s="13">
        <f>(B313*240)/AE313</f>
        <v>12.617956322458884</v>
      </c>
      <c r="AG313" s="13">
        <v>12.617956322458884</v>
      </c>
      <c r="AI313" s="5"/>
      <c r="AJ313" s="5"/>
      <c r="AK313" s="5"/>
      <c r="AL313" s="5"/>
      <c r="AO313" s="13">
        <v>13.875</v>
      </c>
      <c r="AP313" s="13">
        <v>9.25</v>
      </c>
      <c r="AQ313" s="13">
        <f>AO313/1.5</f>
        <v>9.25</v>
      </c>
      <c r="AR313" s="13">
        <f>(B313*240)/AQ313</f>
        <v>337.2972972972973</v>
      </c>
      <c r="AS313" s="13">
        <v>337.2972972972973</v>
      </c>
      <c r="AT313" s="5">
        <f>(Q313*240)/AQ313</f>
        <v>350.27027027027026</v>
      </c>
      <c r="AU313" s="5">
        <v>350.27027027027026</v>
      </c>
    </row>
    <row r="314" spans="1:47" ht="12.75">
      <c r="A314" s="1">
        <v>1517</v>
      </c>
      <c r="B314" s="16">
        <v>13.125</v>
      </c>
      <c r="C314" s="5">
        <f>(B314/7.91244)*100</f>
        <v>165.87803509410497</v>
      </c>
      <c r="G314" s="3">
        <v>13.25</v>
      </c>
      <c r="H314" s="5">
        <f>(G314/7.63160102)*100</f>
        <v>173.62018749769496</v>
      </c>
      <c r="I314" s="3"/>
      <c r="J314" s="3"/>
      <c r="K314" s="3"/>
      <c r="M314" s="5">
        <v>6.6</v>
      </c>
      <c r="N314" s="5">
        <f>(M314/4.29616690666667)*100</f>
        <v>153.62531631995736</v>
      </c>
      <c r="O314" s="5"/>
      <c r="Q314" s="5">
        <v>13.5</v>
      </c>
      <c r="R314" s="5">
        <f>(Q314/5.381499725)*100</f>
        <v>250.8594386298143</v>
      </c>
      <c r="S314" s="5"/>
      <c r="T314" s="5"/>
      <c r="Y314" s="21"/>
      <c r="Z314" s="13"/>
      <c r="AA314" s="5"/>
      <c r="AC314" s="13">
        <f>(AE314/155.016)*100</f>
        <v>146.565515817722</v>
      </c>
      <c r="AD314" s="13">
        <v>146.565515817722</v>
      </c>
      <c r="AE314" s="19">
        <v>227.19999999999996</v>
      </c>
      <c r="AF314" s="13">
        <f>(B314*240)/AE314</f>
        <v>13.864436619718312</v>
      </c>
      <c r="AG314" s="13">
        <v>13.864436619718312</v>
      </c>
      <c r="AI314" s="5"/>
      <c r="AJ314" s="5"/>
      <c r="AK314" s="5"/>
      <c r="AL314" s="5"/>
      <c r="AO314" s="13">
        <v>13.875</v>
      </c>
      <c r="AP314" s="13">
        <v>9.25</v>
      </c>
      <c r="AQ314" s="13">
        <f>AO314/1.5</f>
        <v>9.25</v>
      </c>
      <c r="AR314" s="13">
        <f>(B314*240)/AQ314</f>
        <v>340.5405405405405</v>
      </c>
      <c r="AS314" s="13">
        <v>340.5405405405405</v>
      </c>
      <c r="AT314" s="5">
        <f>(Q314*240)/AQ314</f>
        <v>350.27027027027026</v>
      </c>
      <c r="AU314" s="5">
        <v>350.27027027027026</v>
      </c>
    </row>
    <row r="315" spans="1:47" ht="12.75">
      <c r="A315" s="1">
        <v>1518</v>
      </c>
      <c r="B315" s="16">
        <v>13.125</v>
      </c>
      <c r="C315" s="5">
        <f>(B315/7.91244)*100</f>
        <v>165.87803509410497</v>
      </c>
      <c r="G315" s="3">
        <v>13.125</v>
      </c>
      <c r="H315" s="5">
        <f>(G315/7.63160102)*100</f>
        <v>171.9822612005469</v>
      </c>
      <c r="I315" s="3"/>
      <c r="J315" s="3"/>
      <c r="K315" s="3"/>
      <c r="M315" s="5">
        <v>6.6</v>
      </c>
      <c r="N315" s="5">
        <f>(M315/4.29616690666667)*100</f>
        <v>153.62531631995736</v>
      </c>
      <c r="O315" s="5"/>
      <c r="Q315" s="5">
        <v>13.5</v>
      </c>
      <c r="R315" s="5">
        <f>(Q315/5.381499725)*100</f>
        <v>250.8594386298143</v>
      </c>
      <c r="S315" s="5"/>
      <c r="T315" s="5"/>
      <c r="Y315" s="21"/>
      <c r="Z315" s="13"/>
      <c r="AA315" s="5"/>
      <c r="AC315" s="13">
        <f>(AE315/155.016)*100</f>
        <v>142.04985291840842</v>
      </c>
      <c r="AD315" s="13">
        <v>142.04985291840845</v>
      </c>
      <c r="AE315" s="19">
        <v>220.2</v>
      </c>
      <c r="AF315" s="13">
        <f>(B315*240)/AE315</f>
        <v>14.305177111716622</v>
      </c>
      <c r="AG315" s="13">
        <v>14.30517711171662</v>
      </c>
      <c r="AI315" s="5"/>
      <c r="AJ315" s="5"/>
      <c r="AK315" s="5"/>
      <c r="AL315" s="5"/>
      <c r="AO315" s="13">
        <v>13.875</v>
      </c>
      <c r="AP315" s="13">
        <v>9.25</v>
      </c>
      <c r="AQ315" s="13">
        <f>AO315/1.5</f>
        <v>9.25</v>
      </c>
      <c r="AR315" s="13">
        <f>(B315*240)/AQ315</f>
        <v>340.5405405405405</v>
      </c>
      <c r="AS315" s="13">
        <v>340.5405405405405</v>
      </c>
      <c r="AT315" s="5">
        <f>(Q315*240)/AQ315</f>
        <v>350.27027027027026</v>
      </c>
      <c r="AU315" s="5">
        <v>350.27027027027026</v>
      </c>
    </row>
    <row r="316" spans="1:47" ht="12.75">
      <c r="A316" s="1">
        <v>1519</v>
      </c>
      <c r="B316" s="16">
        <v>13.2</v>
      </c>
      <c r="C316" s="5">
        <f>(B316/7.91244)*100</f>
        <v>166.82590958035698</v>
      </c>
      <c r="G316" s="3">
        <v>13.3</v>
      </c>
      <c r="H316" s="5">
        <f>(G316/7.63160102)*100</f>
        <v>174.27535801655418</v>
      </c>
      <c r="I316" s="3"/>
      <c r="J316" s="3"/>
      <c r="K316" s="3"/>
      <c r="M316" s="5">
        <v>6.6</v>
      </c>
      <c r="N316" s="5">
        <f>(M316/4.29616690666667)*100</f>
        <v>153.62531631995736</v>
      </c>
      <c r="O316" s="5"/>
      <c r="Q316" s="5">
        <v>13.5</v>
      </c>
      <c r="R316" s="5">
        <f>(Q316/5.381499725)*100</f>
        <v>250.8594386298143</v>
      </c>
      <c r="S316" s="5"/>
      <c r="T316" s="5"/>
      <c r="Y316" s="21"/>
      <c r="Z316" s="13"/>
      <c r="AA316" s="5"/>
      <c r="AC316" s="13">
        <f>(AE316/155.016)*100</f>
        <v>145.36133904457176</v>
      </c>
      <c r="AD316" s="13">
        <v>145.36133904457176</v>
      </c>
      <c r="AE316" s="19">
        <v>225.33333333333334</v>
      </c>
      <c r="AF316" s="13">
        <f>(B316*240)/AE316</f>
        <v>14.059171597633135</v>
      </c>
      <c r="AG316" s="13">
        <v>14.059171597633137</v>
      </c>
      <c r="AI316" s="5"/>
      <c r="AJ316" s="5"/>
      <c r="AK316" s="5"/>
      <c r="AL316" s="5"/>
      <c r="AO316" s="13">
        <v>13.875</v>
      </c>
      <c r="AP316" s="13">
        <v>9.25</v>
      </c>
      <c r="AQ316" s="13">
        <f>AO316/1.5</f>
        <v>9.25</v>
      </c>
      <c r="AR316" s="13">
        <f>(B316*240)/AQ316</f>
        <v>342.4864864864865</v>
      </c>
      <c r="AS316" s="13">
        <v>342.4864864864865</v>
      </c>
      <c r="AT316" s="5">
        <f>(Q316*240)/AQ316</f>
        <v>350.27027027027026</v>
      </c>
      <c r="AU316" s="5">
        <v>350.27027027027026</v>
      </c>
    </row>
    <row r="317" spans="1:47" ht="12.75">
      <c r="A317" s="1">
        <v>1520</v>
      </c>
      <c r="B317" s="16">
        <v>13.2</v>
      </c>
      <c r="C317" s="5">
        <f>(B317/7.91244)*100</f>
        <v>166.82590958035698</v>
      </c>
      <c r="G317" s="3">
        <v>13</v>
      </c>
      <c r="H317" s="5">
        <f>(G317/7.63160102)*100</f>
        <v>170.34433490339882</v>
      </c>
      <c r="I317" s="3"/>
      <c r="J317" s="3"/>
      <c r="K317" s="3"/>
      <c r="M317" s="5">
        <v>6.6</v>
      </c>
      <c r="N317" s="5">
        <f>(M317/4.29616690666667)*100</f>
        <v>153.62531631995736</v>
      </c>
      <c r="O317" s="5"/>
      <c r="Q317" s="5">
        <v>13.5</v>
      </c>
      <c r="R317" s="5">
        <f>(Q317/5.381499725)*100</f>
        <v>250.8594386298143</v>
      </c>
      <c r="S317" s="5"/>
      <c r="T317" s="5"/>
      <c r="Y317" s="21"/>
      <c r="Z317" s="13"/>
      <c r="AA317" s="5"/>
      <c r="AC317" s="13">
        <f>(AE317/155.016)*100</f>
        <v>157.83316990934267</v>
      </c>
      <c r="AD317" s="13">
        <v>157.83316990934267</v>
      </c>
      <c r="AE317" s="19">
        <v>244.66666666666666</v>
      </c>
      <c r="AF317" s="13">
        <f>(B317*240)/AE317</f>
        <v>12.948228882833789</v>
      </c>
      <c r="AG317" s="13">
        <v>12.94822888283379</v>
      </c>
      <c r="AI317" s="5"/>
      <c r="AJ317" s="5"/>
      <c r="AK317" s="5"/>
      <c r="AL317" s="5"/>
      <c r="AO317" s="13">
        <v>13.875</v>
      </c>
      <c r="AP317" s="13">
        <v>9.25</v>
      </c>
      <c r="AQ317" s="13">
        <f>AO317/1.5</f>
        <v>9.25</v>
      </c>
      <c r="AR317" s="13">
        <f>(B317*240)/AQ317</f>
        <v>342.4864864864865</v>
      </c>
      <c r="AS317" s="13">
        <v>342.4864864864865</v>
      </c>
      <c r="AT317" s="5">
        <f>(Q317*240)/AQ317</f>
        <v>350.27027027027026</v>
      </c>
      <c r="AU317" s="5">
        <v>350.27027027027026</v>
      </c>
    </row>
    <row r="318" spans="1:47" ht="12.75">
      <c r="A318" s="1"/>
      <c r="B318" s="16"/>
      <c r="C318" s="5"/>
      <c r="G318" s="3"/>
      <c r="H318" s="5"/>
      <c r="I318" s="3"/>
      <c r="J318" s="3"/>
      <c r="K318" s="3"/>
      <c r="M318" s="5"/>
      <c r="O318" s="5"/>
      <c r="Q318" s="5"/>
      <c r="R318" s="5"/>
      <c r="S318" s="5"/>
      <c r="T318" s="5"/>
      <c r="Y318" s="21"/>
      <c r="Z318" s="13"/>
      <c r="AA318" s="5"/>
      <c r="AC318" s="13"/>
      <c r="AD318" s="13"/>
      <c r="AE318" s="19"/>
      <c r="AF318" s="13"/>
      <c r="AG318" s="13"/>
      <c r="AI318" s="5"/>
      <c r="AJ318" s="5"/>
      <c r="AK318" s="5"/>
      <c r="AL318" s="5"/>
      <c r="AO318" s="13"/>
      <c r="AP318" s="13"/>
      <c r="AQ318" s="13"/>
      <c r="AR318" s="13"/>
      <c r="AS318" s="13"/>
      <c r="AT318" s="5"/>
      <c r="AU318" s="5"/>
    </row>
    <row r="319" spans="1:47" ht="12.75">
      <c r="A319" s="1" t="s">
        <v>63</v>
      </c>
      <c r="B319" s="16">
        <f>AVERAGE(B313:B318)</f>
        <v>13.13</v>
      </c>
      <c r="C319" s="16">
        <f>AVERAGE(C313:C318)</f>
        <v>165.94122672652176</v>
      </c>
      <c r="G319" s="16">
        <f>AVERAGE(G313:G318)</f>
        <v>13.135</v>
      </c>
      <c r="H319" s="16">
        <f>AVERAGE(H313:H318)</f>
        <v>172.1132953043187</v>
      </c>
      <c r="I319" s="3"/>
      <c r="J319" s="3"/>
      <c r="K319" s="3"/>
      <c r="M319" s="16">
        <f>AVERAGE(M313:M318)</f>
        <v>6.6</v>
      </c>
      <c r="N319" s="16">
        <f>AVERAGE(N313:N318)</f>
        <v>153.62531631995736</v>
      </c>
      <c r="O319" s="3"/>
      <c r="P319" s="11"/>
      <c r="Q319" s="16">
        <f>AVERAGE(Q313:Q318)</f>
        <v>13.5</v>
      </c>
      <c r="R319" s="16">
        <f>AVERAGE(R313:R318)</f>
        <v>250.8594386298143</v>
      </c>
      <c r="S319" s="5"/>
      <c r="T319" s="5"/>
      <c r="Y319" s="21"/>
      <c r="Z319" s="13"/>
      <c r="AA319" s="5"/>
      <c r="AC319" s="16">
        <f>AVERAGE(AC313:AC318)</f>
        <v>150.26405876382654</v>
      </c>
      <c r="AD319" s="13">
        <v>150.26405876382654</v>
      </c>
      <c r="AE319" s="16">
        <f>AVERAGE(AE313:AE318)</f>
        <v>232.93333333333334</v>
      </c>
      <c r="AF319" s="16">
        <f>AVERAGE(AF313:AF318)</f>
        <v>13.558994106872149</v>
      </c>
      <c r="AG319" s="5">
        <f>1/((1/AG313+1/AG314+1/AG315+1/AG316+1/AG317)/5)</f>
        <v>13.526584264959496</v>
      </c>
      <c r="AI319" s="5"/>
      <c r="AJ319" s="5"/>
      <c r="AK319" s="5"/>
      <c r="AL319" s="5"/>
      <c r="AO319" s="29">
        <f>AVERAGE(AO313:AO318)</f>
        <v>13.875</v>
      </c>
      <c r="AP319" s="29">
        <f>AVERAGE(AP313:AP318)</f>
        <v>9.25</v>
      </c>
      <c r="AQ319" s="29">
        <f>AVERAGE(AQ313:AQ318)</f>
        <v>9.25</v>
      </c>
      <c r="AR319" s="29">
        <f>AVERAGE(AR313:AR318)</f>
        <v>340.67027027027024</v>
      </c>
      <c r="AS319" s="5">
        <f>1/((1/AS313+1/AS314+1/AS315+1/AS316+1/AS317)/5)</f>
        <v>340.6596523070815</v>
      </c>
      <c r="AT319" s="29">
        <f>AVERAGE(AT313:AT318)</f>
        <v>350.27027027027026</v>
      </c>
      <c r="AU319" s="5">
        <f>1/((1/AU313+1/AU314+1/AU315+1/AU316+1/AU317)/5)</f>
        <v>350.27027027027026</v>
      </c>
    </row>
    <row r="320" spans="1:47" ht="12.75">
      <c r="A320" s="1"/>
      <c r="B320" s="16"/>
      <c r="C320" s="5"/>
      <c r="G320" s="3"/>
      <c r="H320" s="5"/>
      <c r="I320" s="3"/>
      <c r="J320" s="3"/>
      <c r="K320" s="3"/>
      <c r="M320" s="5"/>
      <c r="O320" s="5"/>
      <c r="Q320" s="5"/>
      <c r="R320" s="5"/>
      <c r="S320" s="5"/>
      <c r="T320" s="5"/>
      <c r="Y320" s="21"/>
      <c r="Z320" s="13"/>
      <c r="AA320" s="5"/>
      <c r="AC320" s="13"/>
      <c r="AD320" s="13"/>
      <c r="AE320" s="19"/>
      <c r="AF320" s="13"/>
      <c r="AG320" s="13"/>
      <c r="AI320" s="5"/>
      <c r="AJ320" s="5"/>
      <c r="AK320" s="5"/>
      <c r="AL320" s="5"/>
      <c r="AO320" s="13"/>
      <c r="AP320" s="13"/>
      <c r="AQ320" s="13"/>
      <c r="AR320" s="13"/>
      <c r="AS320" s="13"/>
      <c r="AT320" s="5"/>
      <c r="AU320" s="5"/>
    </row>
    <row r="321" spans="1:47" ht="12.75">
      <c r="A321" s="1">
        <v>1521</v>
      </c>
      <c r="B321" s="19">
        <v>13.15</v>
      </c>
      <c r="C321" s="5">
        <f>(B321/7.91244)*100</f>
        <v>166.193993256189</v>
      </c>
      <c r="G321" s="3"/>
      <c r="H321" s="3"/>
      <c r="I321" s="3"/>
      <c r="J321" s="3"/>
      <c r="K321" s="3"/>
      <c r="M321" s="5"/>
      <c r="O321" s="5"/>
      <c r="S321" s="5"/>
      <c r="T321" s="5"/>
      <c r="Y321" s="21"/>
      <c r="Z321" s="5"/>
      <c r="AA321" s="5"/>
      <c r="AC321" s="13">
        <f>(AE321/155.016)*100</f>
        <v>210.94596686793622</v>
      </c>
      <c r="AD321" s="13">
        <v>210.94596686793622</v>
      </c>
      <c r="AE321" s="19">
        <v>327</v>
      </c>
      <c r="AF321" s="13">
        <f>(B321*240)/AE321</f>
        <v>9.65137614678899</v>
      </c>
      <c r="AG321" s="13">
        <v>9.65137614678899</v>
      </c>
      <c r="AI321" s="5"/>
      <c r="AJ321" s="5"/>
      <c r="AK321" s="5"/>
      <c r="AL321" s="5"/>
      <c r="AO321" s="13">
        <v>13.875</v>
      </c>
      <c r="AP321" s="13">
        <v>9.25</v>
      </c>
      <c r="AQ321" s="13">
        <f>AO321/1.5</f>
        <v>9.25</v>
      </c>
      <c r="AR321" s="13">
        <f>(B321*240)/AQ321</f>
        <v>341.18918918918916</v>
      </c>
      <c r="AS321" s="13">
        <v>341.18918918918916</v>
      </c>
      <c r="AT321" s="5"/>
      <c r="AU321" s="5"/>
    </row>
    <row r="322" spans="1:47" ht="12.75">
      <c r="A322" s="1">
        <v>1522</v>
      </c>
      <c r="B322" s="19">
        <v>13.125</v>
      </c>
      <c r="C322" s="5">
        <f>(B322/7.91244)*100</f>
        <v>165.87803509410497</v>
      </c>
      <c r="G322" s="3"/>
      <c r="H322" s="3"/>
      <c r="I322" s="3"/>
      <c r="J322" s="3"/>
      <c r="K322" s="3"/>
      <c r="M322" s="5"/>
      <c r="O322" s="5"/>
      <c r="S322" s="5"/>
      <c r="T322" s="5"/>
      <c r="Y322" s="21"/>
      <c r="Z322" s="5"/>
      <c r="AA322" s="5"/>
      <c r="AC322" s="13">
        <f>(AE322/155.016)*100</f>
        <v>166.2624073213948</v>
      </c>
      <c r="AD322" s="13">
        <v>166.2624073213948</v>
      </c>
      <c r="AE322" s="19">
        <v>257.73333333333335</v>
      </c>
      <c r="AF322" s="13">
        <f>(B322*240)/AE322</f>
        <v>12.221934816347645</v>
      </c>
      <c r="AG322" s="13">
        <v>12.221934816347645</v>
      </c>
      <c r="AI322" s="5"/>
      <c r="AJ322" s="5"/>
      <c r="AK322" s="5"/>
      <c r="AL322" s="5"/>
      <c r="AO322" s="13">
        <v>13.875</v>
      </c>
      <c r="AP322" s="13">
        <v>9.25</v>
      </c>
      <c r="AQ322" s="13">
        <f>AO322/1.5</f>
        <v>9.25</v>
      </c>
      <c r="AR322" s="13">
        <f>(B322*240)/AQ322</f>
        <v>340.5405405405405</v>
      </c>
      <c r="AS322" s="13">
        <v>340.5405405405405</v>
      </c>
      <c r="AT322" s="5"/>
      <c r="AU322" s="5"/>
    </row>
    <row r="323" spans="1:47" ht="12.75">
      <c r="A323" s="1">
        <v>1523</v>
      </c>
      <c r="B323" s="19">
        <v>13.2</v>
      </c>
      <c r="C323" s="5">
        <f>(B323/7.91244)*100</f>
        <v>166.82590958035698</v>
      </c>
      <c r="G323" s="3"/>
      <c r="H323" s="3"/>
      <c r="I323" s="3"/>
      <c r="J323" s="3"/>
      <c r="K323" s="3"/>
      <c r="M323" s="5"/>
      <c r="O323" s="5"/>
      <c r="S323" s="5"/>
      <c r="T323" s="5"/>
      <c r="Y323" s="21"/>
      <c r="Z323" s="5"/>
      <c r="AA323" s="5"/>
      <c r="AC323" s="13">
        <f>(AE323/155.016)*100</f>
        <v>154.2206395898918</v>
      </c>
      <c r="AD323" s="13">
        <v>154.2206395898918</v>
      </c>
      <c r="AE323" s="19">
        <v>239.06666666666663</v>
      </c>
      <c r="AF323" s="13">
        <f>(B323*240)/AE323</f>
        <v>13.25153374233129</v>
      </c>
      <c r="AG323" s="13">
        <v>13.251533742331292</v>
      </c>
      <c r="AI323" s="5"/>
      <c r="AJ323" s="5"/>
      <c r="AK323" s="5"/>
      <c r="AL323" s="5"/>
      <c r="AO323" s="13">
        <v>13.875</v>
      </c>
      <c r="AP323" s="13">
        <v>9.25</v>
      </c>
      <c r="AQ323" s="13">
        <f>AO323/1.5</f>
        <v>9.25</v>
      </c>
      <c r="AR323" s="13">
        <f>(B323*240)/AQ323</f>
        <v>342.4864864864865</v>
      </c>
      <c r="AS323" s="13">
        <v>342.4864864864865</v>
      </c>
      <c r="AT323" s="5"/>
      <c r="AU323" s="5"/>
    </row>
    <row r="324" spans="1:47" ht="12.75">
      <c r="A324" s="1">
        <v>1524</v>
      </c>
      <c r="B324" s="13">
        <f>B323+(1/6)*(B$331-B$322)</f>
        <v>13.274999999999995</v>
      </c>
      <c r="C324" s="5">
        <f>(B324/7.91244)*100</f>
        <v>167.77378406660895</v>
      </c>
      <c r="G324" s="3"/>
      <c r="H324" s="3"/>
      <c r="I324" s="3"/>
      <c r="J324" s="3"/>
      <c r="K324" s="3"/>
      <c r="M324" s="5"/>
      <c r="O324" s="5"/>
      <c r="S324" s="5"/>
      <c r="T324" s="5"/>
      <c r="Y324" s="21"/>
      <c r="Z324" s="5"/>
      <c r="AA324" s="5"/>
      <c r="AC324" s="13">
        <f>(AE324/155.016)*100</f>
        <v>204.2799883022828</v>
      </c>
      <c r="AD324" s="13">
        <v>204.2799883022828</v>
      </c>
      <c r="AE324" s="19">
        <v>316.6666666666667</v>
      </c>
      <c r="AF324" s="13">
        <f>(B324*240)/AE324</f>
        <v>10.061052631578942</v>
      </c>
      <c r="AG324" s="13">
        <v>10.067368421052633</v>
      </c>
      <c r="AI324" s="5"/>
      <c r="AJ324" s="5"/>
      <c r="AK324" s="5"/>
      <c r="AL324" s="5"/>
      <c r="AO324" s="13">
        <v>14.25</v>
      </c>
      <c r="AP324" s="13">
        <v>9.5</v>
      </c>
      <c r="AQ324" s="13">
        <f>AO324/1.5</f>
        <v>9.5</v>
      </c>
      <c r="AR324" s="13">
        <f>(B324*240)/AQ324</f>
        <v>335.36842105263145</v>
      </c>
      <c r="AS324" s="13">
        <v>335.5789473684211</v>
      </c>
      <c r="AT324" s="5"/>
      <c r="AU324" s="5"/>
    </row>
    <row r="325" spans="1:47" ht="12.75">
      <c r="A325" s="1">
        <v>1525</v>
      </c>
      <c r="B325" s="13">
        <f>B324+(1/6)*(B$331-B$322)</f>
        <v>13.34999999999999</v>
      </c>
      <c r="C325" s="5">
        <f>(B325/7.91244)*100</f>
        <v>168.72165855286093</v>
      </c>
      <c r="G325" s="3"/>
      <c r="H325" s="3"/>
      <c r="I325" s="3"/>
      <c r="J325" s="3"/>
      <c r="K325" s="3"/>
      <c r="M325" s="5"/>
      <c r="O325" s="5"/>
      <c r="S325" s="5"/>
      <c r="T325" s="5"/>
      <c r="Y325" s="21"/>
      <c r="Z325" s="5"/>
      <c r="AA325" s="5"/>
      <c r="AC325" s="13">
        <f>(AE325/155.016)*100</f>
        <v>163.98307271507457</v>
      </c>
      <c r="AD325" s="13">
        <v>163.9830727150746</v>
      </c>
      <c r="AE325" s="19">
        <v>254.2</v>
      </c>
      <c r="AF325" s="13">
        <f>(B325*240)/AE325</f>
        <v>12.604248623131385</v>
      </c>
      <c r="AG325" s="13">
        <v>12.619984264358774</v>
      </c>
      <c r="AI325" s="5"/>
      <c r="AJ325" s="5"/>
      <c r="AK325" s="5"/>
      <c r="AL325" s="5"/>
      <c r="AO325" s="13">
        <v>15.375</v>
      </c>
      <c r="AP325" s="13">
        <v>10.25</v>
      </c>
      <c r="AQ325" s="13">
        <f>AO325/1.5</f>
        <v>10.25</v>
      </c>
      <c r="AR325" s="13">
        <f>(B325*240)/AQ325</f>
        <v>312.5853658536583</v>
      </c>
      <c r="AS325" s="13">
        <v>312.9756097560976</v>
      </c>
      <c r="AT325" s="5"/>
      <c r="AU325" s="5"/>
    </row>
    <row r="326" spans="1:47" ht="12.75">
      <c r="A326" s="1"/>
      <c r="B326" s="13"/>
      <c r="C326" s="5"/>
      <c r="G326" s="3"/>
      <c r="H326" s="3"/>
      <c r="I326" s="3"/>
      <c r="J326" s="3"/>
      <c r="K326" s="3"/>
      <c r="M326" s="5"/>
      <c r="O326" s="5"/>
      <c r="S326" s="5"/>
      <c r="T326" s="5"/>
      <c r="Y326" s="21"/>
      <c r="Z326" s="5"/>
      <c r="AA326" s="5"/>
      <c r="AC326" s="13"/>
      <c r="AD326" s="13"/>
      <c r="AE326" s="19"/>
      <c r="AF326" s="13"/>
      <c r="AG326" s="13"/>
      <c r="AI326" s="5"/>
      <c r="AJ326" s="5"/>
      <c r="AK326" s="5"/>
      <c r="AL326" s="5"/>
      <c r="AO326" s="13"/>
      <c r="AP326" s="13"/>
      <c r="AQ326" s="13"/>
      <c r="AR326" s="13"/>
      <c r="AS326" s="13"/>
      <c r="AT326" s="5"/>
      <c r="AU326" s="5"/>
    </row>
    <row r="327" spans="1:47" ht="12.75">
      <c r="A327" s="1" t="s">
        <v>64</v>
      </c>
      <c r="B327" s="16">
        <f>AVERAGE(B321:B326)</f>
        <v>13.219999999999995</v>
      </c>
      <c r="C327" s="16">
        <f>AVERAGE(C321:C326)</f>
        <v>167.0786761100242</v>
      </c>
      <c r="G327" s="3"/>
      <c r="H327" s="3"/>
      <c r="I327" s="3"/>
      <c r="J327" s="3"/>
      <c r="K327" s="3"/>
      <c r="M327" s="5"/>
      <c r="O327" s="5"/>
      <c r="S327" s="5"/>
      <c r="T327" s="5"/>
      <c r="Y327" s="21"/>
      <c r="Z327" s="5"/>
      <c r="AA327" s="5"/>
      <c r="AC327" s="16">
        <f>AVERAGE(AC321:AC326)</f>
        <v>179.93841495931602</v>
      </c>
      <c r="AD327" s="13">
        <v>179.93841495931605</v>
      </c>
      <c r="AE327" s="16">
        <f>AVERAGE(AE321:AE326)</f>
        <v>278.93333333333334</v>
      </c>
      <c r="AF327" s="16">
        <f>AVERAGE(AF321:AF326)</f>
        <v>11.55802919203565</v>
      </c>
      <c r="AG327" s="5">
        <f>1/((1/AG321+1/AG322+1/AG323+1/AG324+1/AG325)/5)</f>
        <v>11.377458385244859</v>
      </c>
      <c r="AI327" s="5"/>
      <c r="AJ327" s="5"/>
      <c r="AK327" s="5"/>
      <c r="AL327" s="5"/>
      <c r="AO327" s="29">
        <f>AVERAGE(AO321:AO326)</f>
        <v>14.25</v>
      </c>
      <c r="AP327" s="29">
        <f>AVERAGE(AP321:AP326)</f>
        <v>9.5</v>
      </c>
      <c r="AQ327" s="29">
        <f>AVERAGE(AQ321:AQ326)</f>
        <v>9.5</v>
      </c>
      <c r="AR327" s="29">
        <f>AVERAGE(AR321:AR326)</f>
        <v>334.4340006245012</v>
      </c>
      <c r="AS327" s="5">
        <f>1/((1/AS321+1/AS322+1/AS323+1/AS324+1/AS325)/5)</f>
        <v>334.1728140854031</v>
      </c>
      <c r="AT327" s="5"/>
      <c r="AU327" s="5"/>
    </row>
    <row r="328" spans="1:47" ht="12.75">
      <c r="A328" s="1"/>
      <c r="B328" s="13"/>
      <c r="C328" s="5"/>
      <c r="G328" s="3"/>
      <c r="H328" s="3"/>
      <c r="I328" s="3"/>
      <c r="J328" s="3"/>
      <c r="K328" s="3"/>
      <c r="M328" s="5"/>
      <c r="O328" s="5"/>
      <c r="S328" s="5"/>
      <c r="T328" s="5"/>
      <c r="Y328" s="21"/>
      <c r="Z328" s="5"/>
      <c r="AA328" s="5"/>
      <c r="AC328" s="13"/>
      <c r="AD328" s="13"/>
      <c r="AE328" s="19"/>
      <c r="AF328" s="13"/>
      <c r="AG328" s="13"/>
      <c r="AI328" s="5"/>
      <c r="AJ328" s="5"/>
      <c r="AK328" s="5"/>
      <c r="AL328" s="5"/>
      <c r="AO328" s="13"/>
      <c r="AP328" s="13"/>
      <c r="AQ328" s="13"/>
      <c r="AR328" s="13"/>
      <c r="AS328" s="13"/>
      <c r="AT328" s="5"/>
      <c r="AU328" s="5"/>
    </row>
    <row r="329" spans="1:47" ht="12.75">
      <c r="A329" s="1">
        <v>1526</v>
      </c>
      <c r="B329" s="13">
        <f>B325+(1/6)*(B$331-B$322)</f>
        <v>13.424999999999986</v>
      </c>
      <c r="C329" s="5">
        <f>(B329/7.91244)*100</f>
        <v>169.6695330391129</v>
      </c>
      <c r="G329" s="3"/>
      <c r="H329" s="3"/>
      <c r="I329" s="3"/>
      <c r="J329" s="3"/>
      <c r="K329" s="3"/>
      <c r="M329" s="5"/>
      <c r="O329" s="5"/>
      <c r="S329" s="5"/>
      <c r="T329" s="5"/>
      <c r="Y329" s="21"/>
      <c r="Z329" s="5"/>
      <c r="AA329" s="5"/>
      <c r="AC329" s="13">
        <f>(AE329/155.016)*100</f>
        <v>175.59477731330958</v>
      </c>
      <c r="AD329" s="13">
        <v>175.59477731330958</v>
      </c>
      <c r="AE329" s="19">
        <v>272.2</v>
      </c>
      <c r="AF329" s="13">
        <f>(B329*240)/AE329</f>
        <v>11.836884643644368</v>
      </c>
      <c r="AG329" s="13">
        <v>11.858927259368116</v>
      </c>
      <c r="AI329" s="5"/>
      <c r="AJ329" s="5"/>
      <c r="AK329" s="5"/>
      <c r="AL329" s="5"/>
      <c r="AO329" s="13">
        <v>15</v>
      </c>
      <c r="AP329" s="13">
        <v>10</v>
      </c>
      <c r="AQ329" s="13">
        <f>AO329/1.5</f>
        <v>10</v>
      </c>
      <c r="AR329" s="13">
        <f>(B329*240)/AQ329</f>
        <v>322.1999999999997</v>
      </c>
      <c r="AS329" s="13">
        <v>322.80000000000007</v>
      </c>
      <c r="AT329" s="5"/>
      <c r="AU329" s="5"/>
    </row>
    <row r="330" spans="1:47" ht="12.75">
      <c r="A330" s="1">
        <v>1527</v>
      </c>
      <c r="B330" s="13">
        <f>B329+(1/6)*(B$331-B$322)</f>
        <v>13.499999999999982</v>
      </c>
      <c r="C330" s="5">
        <f>(B330/7.91244)*100</f>
        <v>170.61740752536488</v>
      </c>
      <c r="G330" s="3"/>
      <c r="H330" s="3"/>
      <c r="I330" s="3"/>
      <c r="J330" s="3"/>
      <c r="K330" s="3"/>
      <c r="M330" s="5"/>
      <c r="O330" s="5"/>
      <c r="S330" s="5"/>
      <c r="T330" s="5"/>
      <c r="Y330" s="21"/>
      <c r="Z330" s="5"/>
      <c r="AA330" s="5"/>
      <c r="AC330" s="13">
        <f>(AE330/155.016)*100</f>
        <v>173.0574048270286</v>
      </c>
      <c r="AD330" s="13">
        <v>173.0574048270286</v>
      </c>
      <c r="AE330" s="19">
        <v>268.26666666666665</v>
      </c>
      <c r="AF330" s="13">
        <f>(B330*240)/AE330</f>
        <v>12.07753479125247</v>
      </c>
      <c r="AG330" s="13">
        <v>12.107355864811137</v>
      </c>
      <c r="AI330" s="5"/>
      <c r="AJ330" s="5"/>
      <c r="AK330" s="5"/>
      <c r="AL330" s="5"/>
      <c r="AO330" s="13">
        <v>15</v>
      </c>
      <c r="AP330" s="13">
        <v>10</v>
      </c>
      <c r="AQ330" s="13">
        <f>AO330/1.5</f>
        <v>10</v>
      </c>
      <c r="AR330" s="13">
        <f>(B330*240)/AQ330</f>
        <v>323.9999999999996</v>
      </c>
      <c r="AS330" s="13">
        <v>324.80000000000007</v>
      </c>
      <c r="AT330" s="5"/>
      <c r="AU330" s="5"/>
    </row>
    <row r="331" spans="1:47" ht="12.75">
      <c r="A331" s="1">
        <v>1528</v>
      </c>
      <c r="B331" s="13">
        <f>B330+(1/6)*(B$331-B$322)</f>
        <v>13.574999999999978</v>
      </c>
      <c r="C331" s="5">
        <f>(B331/7.91244)*100</f>
        <v>171.56528201161686</v>
      </c>
      <c r="G331" s="3"/>
      <c r="H331" s="3"/>
      <c r="I331" s="3"/>
      <c r="J331" s="3"/>
      <c r="K331" s="3"/>
      <c r="M331" s="5"/>
      <c r="O331" s="5"/>
      <c r="S331" s="5"/>
      <c r="T331" s="5"/>
      <c r="Y331" s="21"/>
      <c r="Z331" s="5"/>
      <c r="AA331" s="5"/>
      <c r="AC331" s="13">
        <f>(AE331/155.016)*100</f>
        <v>175.59477731330958</v>
      </c>
      <c r="AD331" s="13">
        <v>175.59477731330958</v>
      </c>
      <c r="AE331" s="19">
        <v>272.2</v>
      </c>
      <c r="AF331" s="13">
        <f>(B331*240)/AE331</f>
        <v>11.969140337986754</v>
      </c>
      <c r="AG331" s="13">
        <v>12.005878030859666</v>
      </c>
      <c r="AI331" s="5"/>
      <c r="AJ331" s="5"/>
      <c r="AK331" s="5"/>
      <c r="AL331" s="5"/>
      <c r="AO331" s="13">
        <v>15</v>
      </c>
      <c r="AP331" s="13">
        <v>10</v>
      </c>
      <c r="AQ331" s="13">
        <f>AO331/1.5</f>
        <v>10</v>
      </c>
      <c r="AR331" s="13">
        <f>(B331*240)/AQ331</f>
        <v>325.79999999999944</v>
      </c>
      <c r="AS331" s="13">
        <v>326.80000000000007</v>
      </c>
      <c r="AT331" s="5"/>
      <c r="AU331" s="5"/>
    </row>
    <row r="332" spans="1:47" ht="12.75">
      <c r="A332" s="1">
        <v>1529</v>
      </c>
      <c r="B332" s="19">
        <v>13.7</v>
      </c>
      <c r="C332" s="5">
        <f>(B332/7.91244)*100</f>
        <v>173.1450728220372</v>
      </c>
      <c r="G332" s="3"/>
      <c r="H332" s="3"/>
      <c r="I332" s="3"/>
      <c r="J332" s="3"/>
      <c r="K332" s="3"/>
      <c r="M332" s="5"/>
      <c r="O332" s="5"/>
      <c r="S332" s="5"/>
      <c r="T332" s="5"/>
      <c r="Y332" s="21"/>
      <c r="Z332" s="5"/>
      <c r="AA332" s="5"/>
      <c r="AC332" s="13">
        <f>(AE332/155.016)*100</f>
        <v>173.35844902031621</v>
      </c>
      <c r="AD332" s="13">
        <v>173.35844902031621</v>
      </c>
      <c r="AE332" s="19">
        <v>268.73333333333335</v>
      </c>
      <c r="AF332" s="13">
        <f>(B332*240)/AE332</f>
        <v>12.235177375341106</v>
      </c>
      <c r="AG332" s="13">
        <v>12.235177375341108</v>
      </c>
      <c r="AI332" s="5"/>
      <c r="AJ332" s="5"/>
      <c r="AK332" s="5"/>
      <c r="AL332" s="5"/>
      <c r="AO332" s="13">
        <v>13.875</v>
      </c>
      <c r="AP332" s="13">
        <v>9.25</v>
      </c>
      <c r="AQ332" s="13">
        <f>AO332/1.5</f>
        <v>9.25</v>
      </c>
      <c r="AR332" s="13">
        <f>(B332*240)/AQ332</f>
        <v>355.4594594594595</v>
      </c>
      <c r="AS332" s="13">
        <v>355.4594594594595</v>
      </c>
      <c r="AT332" s="5"/>
      <c r="AU332" s="5"/>
    </row>
    <row r="333" spans="1:47" ht="12.75">
      <c r="A333" s="1">
        <v>1530</v>
      </c>
      <c r="B333" s="13">
        <f>B332-(1/4)*(B$331-B$338)</f>
        <v>13.825000000000024</v>
      </c>
      <c r="C333" s="5">
        <f>(B333/7.91244)*100</f>
        <v>174.72486363245753</v>
      </c>
      <c r="G333" s="3"/>
      <c r="H333" s="3"/>
      <c r="I333" s="3"/>
      <c r="J333" s="3"/>
      <c r="K333" s="3"/>
      <c r="M333" s="5"/>
      <c r="O333" s="5"/>
      <c r="S333" s="5"/>
      <c r="T333" s="5"/>
      <c r="Y333" s="21"/>
      <c r="Z333" s="5"/>
      <c r="AA333" s="5"/>
      <c r="AC333" s="13">
        <f>(AE333/155.016)*100</f>
        <v>194.99062462369477</v>
      </c>
      <c r="AD333" s="13">
        <v>194.99062462369477</v>
      </c>
      <c r="AE333" s="19">
        <v>302.26666666666665</v>
      </c>
      <c r="AF333" s="13">
        <f>(B333*240)/AE333</f>
        <v>10.977062196735794</v>
      </c>
      <c r="AG333" s="13">
        <v>10.857962064402294</v>
      </c>
      <c r="AI333" s="5"/>
      <c r="AJ333" s="5"/>
      <c r="AK333" s="5"/>
      <c r="AL333" s="5"/>
      <c r="AO333" s="13">
        <v>14.25</v>
      </c>
      <c r="AP333" s="13">
        <v>9.5</v>
      </c>
      <c r="AQ333" s="13">
        <f>AO333/1.5</f>
        <v>9.5</v>
      </c>
      <c r="AR333" s="13">
        <f>(B333*240)/AQ333</f>
        <v>349.26315789473745</v>
      </c>
      <c r="AS333" s="13">
        <v>345.4736842105263</v>
      </c>
      <c r="AT333" s="5"/>
      <c r="AU333" s="5"/>
    </row>
    <row r="334" spans="1:47" ht="12.75">
      <c r="A334" s="1"/>
      <c r="B334" s="13"/>
      <c r="C334" s="5"/>
      <c r="G334" s="3"/>
      <c r="H334" s="3"/>
      <c r="I334" s="3"/>
      <c r="J334" s="3"/>
      <c r="K334" s="3"/>
      <c r="M334" s="5"/>
      <c r="O334" s="5"/>
      <c r="S334" s="5"/>
      <c r="T334" s="5"/>
      <c r="Y334" s="21"/>
      <c r="Z334" s="5"/>
      <c r="AA334" s="5"/>
      <c r="AC334" s="13"/>
      <c r="AD334" s="13"/>
      <c r="AE334" s="19"/>
      <c r="AF334" s="13"/>
      <c r="AG334" s="13"/>
      <c r="AI334" s="5"/>
      <c r="AJ334" s="5"/>
      <c r="AK334" s="5"/>
      <c r="AL334" s="5"/>
      <c r="AO334" s="13"/>
      <c r="AP334" s="13"/>
      <c r="AQ334" s="13"/>
      <c r="AR334" s="13"/>
      <c r="AS334" s="13"/>
      <c r="AT334" s="5"/>
      <c r="AU334" s="5"/>
    </row>
    <row r="335" spans="1:47" ht="12.75">
      <c r="A335" s="1" t="s">
        <v>65</v>
      </c>
      <c r="B335" s="16">
        <f>AVERAGE(B329:B334)</f>
        <v>13.604999999999995</v>
      </c>
      <c r="C335" s="16">
        <f>AVERAGE(C329:C334)</f>
        <v>171.94443180611788</v>
      </c>
      <c r="G335" s="3"/>
      <c r="H335" s="3"/>
      <c r="I335" s="3"/>
      <c r="J335" s="3"/>
      <c r="K335" s="3"/>
      <c r="M335" s="5"/>
      <c r="O335" s="5"/>
      <c r="S335" s="5"/>
      <c r="T335" s="5"/>
      <c r="Y335" s="21"/>
      <c r="Z335" s="5"/>
      <c r="AA335" s="5"/>
      <c r="AC335" s="16">
        <f>AVERAGE(AC329:AC334)</f>
        <v>178.51920661953176</v>
      </c>
      <c r="AD335" s="13">
        <v>178.51920661953176</v>
      </c>
      <c r="AE335" s="16">
        <f>AVERAGE(AE329:AE334)</f>
        <v>276.73333333333335</v>
      </c>
      <c r="AF335" s="16">
        <f>AVERAGE(AF329:AF334)</f>
        <v>11.819159868992099</v>
      </c>
      <c r="AG335" s="5">
        <f>1/((1/AG329+1/AG330+1/AG331+1/AG332+1/AG333)/5)</f>
        <v>11.791299477798566</v>
      </c>
      <c r="AI335" s="5"/>
      <c r="AJ335" s="5"/>
      <c r="AK335" s="5"/>
      <c r="AL335" s="5"/>
      <c r="AO335" s="29">
        <f>AVERAGE(AO329:AO334)</f>
        <v>14.625</v>
      </c>
      <c r="AP335" s="29">
        <f>AVERAGE(AP329:AP334)</f>
        <v>9.75</v>
      </c>
      <c r="AQ335" s="29">
        <f>AVERAGE(AQ329:AQ334)</f>
        <v>9.75</v>
      </c>
      <c r="AR335" s="29">
        <f>AVERAGE(AR329:AR334)</f>
        <v>335.34452347083914</v>
      </c>
      <c r="AS335" s="5">
        <f>1/((1/AS329+1/AS330+1/AS331+1/AS332+1/AS333)/5)</f>
        <v>334.57072072676675</v>
      </c>
      <c r="AT335" s="5"/>
      <c r="AU335" s="5"/>
    </row>
    <row r="336" spans="1:47" ht="12.75">
      <c r="A336" s="1"/>
      <c r="B336" s="13"/>
      <c r="C336" s="5"/>
      <c r="G336" s="3"/>
      <c r="H336" s="3"/>
      <c r="I336" s="3"/>
      <c r="J336" s="3"/>
      <c r="K336" s="3"/>
      <c r="M336" s="5"/>
      <c r="O336" s="5"/>
      <c r="S336" s="5"/>
      <c r="T336" s="5"/>
      <c r="Y336" s="21"/>
      <c r="Z336" s="5"/>
      <c r="AA336" s="5"/>
      <c r="AC336" s="13"/>
      <c r="AD336" s="13"/>
      <c r="AE336" s="19"/>
      <c r="AF336" s="13"/>
      <c r="AG336" s="13"/>
      <c r="AI336" s="5"/>
      <c r="AJ336" s="5"/>
      <c r="AK336" s="5"/>
      <c r="AL336" s="5"/>
      <c r="AO336" s="13"/>
      <c r="AP336" s="13"/>
      <c r="AQ336" s="13"/>
      <c r="AR336" s="13"/>
      <c r="AS336" s="13"/>
      <c r="AT336" s="5"/>
      <c r="AU336" s="5"/>
    </row>
    <row r="337" spans="1:47" ht="12.75">
      <c r="A337" s="1">
        <v>1531</v>
      </c>
      <c r="B337" s="13">
        <f>B333-(1/4)*(B$331-B$338)</f>
        <v>13.950000000000049</v>
      </c>
      <c r="C337" s="5">
        <f>(B337/7.91244)*100</f>
        <v>176.3046544428779</v>
      </c>
      <c r="G337" s="3"/>
      <c r="H337" s="3"/>
      <c r="I337" s="3"/>
      <c r="J337" s="3"/>
      <c r="K337" s="3"/>
      <c r="M337" s="5"/>
      <c r="O337" s="5"/>
      <c r="S337" s="5"/>
      <c r="T337" s="5"/>
      <c r="Y337" s="21"/>
      <c r="Z337" s="5"/>
      <c r="AA337" s="5"/>
      <c r="AC337" s="13">
        <f>(AE337/155.016)*100</f>
        <v>210.42989110801466</v>
      </c>
      <c r="AD337" s="13">
        <v>210.42989110801466</v>
      </c>
      <c r="AE337" s="19">
        <v>326.2</v>
      </c>
      <c r="AF337" s="13">
        <f>(B337*240)/AE337</f>
        <v>10.263641937461717</v>
      </c>
      <c r="AG337" s="13">
        <v>10.042918454935622</v>
      </c>
      <c r="AI337" s="5"/>
      <c r="AJ337" s="5"/>
      <c r="AK337" s="5"/>
      <c r="AL337" s="5"/>
      <c r="AO337" s="13">
        <v>13.5</v>
      </c>
      <c r="AP337" s="13">
        <v>9</v>
      </c>
      <c r="AQ337" s="13">
        <f>AO337/1.5</f>
        <v>9</v>
      </c>
      <c r="AR337" s="13">
        <f>(B337*240)/AQ337</f>
        <v>372.0000000000013</v>
      </c>
      <c r="AS337" s="13">
        <v>364</v>
      </c>
      <c r="AT337" s="5"/>
      <c r="AU337" s="5"/>
    </row>
    <row r="338" spans="1:47" ht="12.75">
      <c r="A338" s="1">
        <v>1532</v>
      </c>
      <c r="B338" s="13">
        <f>B337-(1/4)*(B$331-B$338)</f>
        <v>14.075000000000074</v>
      </c>
      <c r="C338" s="5">
        <f>(B338/7.91244)*100</f>
        <v>177.88444525329828</v>
      </c>
      <c r="G338" s="3"/>
      <c r="H338" s="3"/>
      <c r="I338" s="3"/>
      <c r="J338" s="3"/>
      <c r="K338" s="3"/>
      <c r="M338" s="5"/>
      <c r="O338" s="5"/>
      <c r="S338" s="5"/>
      <c r="T338" s="5"/>
      <c r="Y338" s="21"/>
      <c r="Z338" s="5"/>
      <c r="AA338" s="5"/>
      <c r="AC338" s="13">
        <f>(AE338/155.016)*100</f>
        <v>174.6056321067933</v>
      </c>
      <c r="AD338" s="13">
        <v>174.6056321067933</v>
      </c>
      <c r="AE338" s="19">
        <v>270.6666666666667</v>
      </c>
      <c r="AF338" s="13">
        <f>(B338*240)/AE338</f>
        <v>12.480295566502528</v>
      </c>
      <c r="AG338" s="13">
        <v>12.08128078817734</v>
      </c>
      <c r="AI338" s="5"/>
      <c r="AJ338" s="5"/>
      <c r="AK338" s="5"/>
      <c r="AL338" s="5"/>
      <c r="AO338" s="13">
        <v>13.5</v>
      </c>
      <c r="AP338" s="13">
        <v>9</v>
      </c>
      <c r="AQ338" s="13">
        <f>AO338/1.5</f>
        <v>9</v>
      </c>
      <c r="AR338" s="13">
        <f>(B338*240)/AQ338</f>
        <v>375.3333333333353</v>
      </c>
      <c r="AS338" s="13">
        <v>363.3333333333333</v>
      </c>
      <c r="AT338" s="5"/>
      <c r="AU338" s="5"/>
    </row>
    <row r="339" spans="1:47" ht="12.75">
      <c r="A339" s="1">
        <v>1533</v>
      </c>
      <c r="B339" s="5">
        <v>13.6</v>
      </c>
      <c r="C339" s="5">
        <f>(B339/7.91244)*100</f>
        <v>171.88124017370114</v>
      </c>
      <c r="G339" s="3"/>
      <c r="H339" s="3"/>
      <c r="I339" s="3"/>
      <c r="J339" s="3"/>
      <c r="K339" s="3"/>
      <c r="M339" s="5"/>
      <c r="O339" s="5"/>
      <c r="S339" s="5"/>
      <c r="T339" s="5"/>
      <c r="Y339" s="21"/>
      <c r="Z339" s="5"/>
      <c r="AA339" s="5"/>
      <c r="AC339" s="13">
        <f>(AE339/155.016)*100</f>
        <v>153.1454817567219</v>
      </c>
      <c r="AD339" s="13">
        <v>153.1454817567219</v>
      </c>
      <c r="AE339" s="19">
        <v>237.4</v>
      </c>
      <c r="AF339" s="13">
        <f>(B339*240)/AE339</f>
        <v>13.74894692502106</v>
      </c>
      <c r="AG339" s="13">
        <v>13.74894692502106</v>
      </c>
      <c r="AI339" s="5"/>
      <c r="AJ339" s="5"/>
      <c r="AK339" s="5"/>
      <c r="AL339" s="5"/>
      <c r="AO339" s="13">
        <v>14.25</v>
      </c>
      <c r="AP339" s="13">
        <v>9.5</v>
      </c>
      <c r="AQ339" s="13">
        <f>AO339/1.5</f>
        <v>9.5</v>
      </c>
      <c r="AR339" s="13">
        <f>(B339*240)/AQ339</f>
        <v>343.57894736842104</v>
      </c>
      <c r="AS339" s="13">
        <v>343.57894736842104</v>
      </c>
      <c r="AT339" s="5"/>
      <c r="AU339" s="5"/>
    </row>
    <row r="340" spans="1:47" ht="12.75">
      <c r="A340" s="1">
        <v>1534</v>
      </c>
      <c r="B340" s="5">
        <v>13.85</v>
      </c>
      <c r="C340" s="5">
        <f>(B340/7.91244)*100</f>
        <v>175.04082179454124</v>
      </c>
      <c r="G340" s="3"/>
      <c r="H340" s="3"/>
      <c r="I340" s="3"/>
      <c r="J340" s="3"/>
      <c r="K340" s="3"/>
      <c r="M340" s="5"/>
      <c r="O340" s="5"/>
      <c r="S340" s="5"/>
      <c r="T340" s="5"/>
      <c r="Y340" s="21"/>
      <c r="Z340" s="5"/>
      <c r="AA340" s="5"/>
      <c r="AC340" s="13">
        <f>(AE340/155.016)*100</f>
        <v>158.43525829591783</v>
      </c>
      <c r="AD340" s="13">
        <v>158.43525829591783</v>
      </c>
      <c r="AE340" s="19">
        <v>245.6</v>
      </c>
      <c r="AF340" s="13">
        <f>(B340*240)/AE340</f>
        <v>13.534201954397394</v>
      </c>
      <c r="AG340" s="13">
        <v>13.534201954397394</v>
      </c>
      <c r="AI340" s="5"/>
      <c r="AJ340" s="5"/>
      <c r="AK340" s="5"/>
      <c r="AL340" s="5"/>
      <c r="AO340" s="13">
        <v>14.25</v>
      </c>
      <c r="AP340" s="13">
        <v>9.5</v>
      </c>
      <c r="AQ340" s="13">
        <f>AO340/1.5</f>
        <v>9.5</v>
      </c>
      <c r="AR340" s="13">
        <f>(B340*240)/AQ340</f>
        <v>349.89473684210526</v>
      </c>
      <c r="AS340" s="13">
        <v>349.89473684210526</v>
      </c>
      <c r="AT340" s="5"/>
      <c r="AU340" s="5"/>
    </row>
    <row r="341" spans="1:47" ht="12.75">
      <c r="A341" s="1">
        <v>1535</v>
      </c>
      <c r="B341" s="5">
        <v>14.15</v>
      </c>
      <c r="C341" s="5">
        <f>(B341/7.91244)*100</f>
        <v>178.83231973954935</v>
      </c>
      <c r="G341" s="3"/>
      <c r="H341" s="3"/>
      <c r="I341" s="3"/>
      <c r="J341" s="3"/>
      <c r="K341" s="3"/>
      <c r="M341" s="5"/>
      <c r="O341" s="5"/>
      <c r="S341" s="5"/>
      <c r="T341" s="5"/>
      <c r="Y341" s="21"/>
      <c r="Z341" s="5"/>
      <c r="AA341" s="5"/>
      <c r="AC341" s="13">
        <f>(AE341/155.016)*100</f>
        <v>173.35844902031621</v>
      </c>
      <c r="AD341" s="13">
        <v>173.35844902031621</v>
      </c>
      <c r="AE341" s="19">
        <v>268.73333333333335</v>
      </c>
      <c r="AF341" s="13">
        <f>(B341*240)/AE341</f>
        <v>12.637062763582238</v>
      </c>
      <c r="AG341" s="13">
        <v>12.637062763582238</v>
      </c>
      <c r="AI341" s="5"/>
      <c r="AJ341" s="5"/>
      <c r="AK341" s="5"/>
      <c r="AL341" s="5"/>
      <c r="AO341" s="13">
        <v>14.625</v>
      </c>
      <c r="AP341" s="13">
        <v>9.75</v>
      </c>
      <c r="AQ341" s="13">
        <f>AO341/1.5</f>
        <v>9.75</v>
      </c>
      <c r="AR341" s="13">
        <f>(B341*240)/AQ341</f>
        <v>348.3076923076923</v>
      </c>
      <c r="AS341" s="13">
        <v>348.3076923076923</v>
      </c>
      <c r="AT341" s="5"/>
      <c r="AU341" s="5"/>
    </row>
    <row r="342" spans="1:47" ht="12.75">
      <c r="A342" s="1"/>
      <c r="B342" s="5"/>
      <c r="C342" s="5"/>
      <c r="G342" s="3"/>
      <c r="H342" s="3"/>
      <c r="I342" s="3"/>
      <c r="J342" s="3"/>
      <c r="K342" s="3"/>
      <c r="M342" s="5"/>
      <c r="O342" s="5"/>
      <c r="S342" s="5"/>
      <c r="T342" s="5"/>
      <c r="Y342" s="21"/>
      <c r="Z342" s="5"/>
      <c r="AA342" s="5"/>
      <c r="AC342" s="13"/>
      <c r="AD342" s="13"/>
      <c r="AE342" s="19"/>
      <c r="AF342" s="13"/>
      <c r="AG342" s="13"/>
      <c r="AI342" s="5"/>
      <c r="AJ342" s="5"/>
      <c r="AK342" s="5"/>
      <c r="AL342" s="5"/>
      <c r="AO342" s="13"/>
      <c r="AP342" s="13"/>
      <c r="AQ342" s="13"/>
      <c r="AR342" s="13"/>
      <c r="AS342" s="13"/>
      <c r="AT342" s="5"/>
      <c r="AU342" s="5"/>
    </row>
    <row r="343" spans="1:47" ht="12.75">
      <c r="A343" s="1" t="s">
        <v>66</v>
      </c>
      <c r="B343" s="16">
        <f>AVERAGE(B337:B342)</f>
        <v>13.925000000000026</v>
      </c>
      <c r="C343" s="16">
        <f>AVERAGE(C337:C342)</f>
        <v>175.9886962807936</v>
      </c>
      <c r="G343" s="3"/>
      <c r="H343" s="3"/>
      <c r="I343" s="3"/>
      <c r="J343" s="3"/>
      <c r="K343" s="3"/>
      <c r="M343" s="5"/>
      <c r="O343" s="5"/>
      <c r="S343" s="5"/>
      <c r="T343" s="5"/>
      <c r="Y343" s="21"/>
      <c r="Z343" s="5"/>
      <c r="AA343" s="5"/>
      <c r="AC343" s="16">
        <f>AVERAGE(AC337:AC342)</f>
        <v>173.99494245755278</v>
      </c>
      <c r="AD343" s="13">
        <v>173.99494245755275</v>
      </c>
      <c r="AE343" s="16">
        <f>AVERAGE(AE337:AE342)</f>
        <v>269.71999999999997</v>
      </c>
      <c r="AF343" s="16">
        <f>AVERAGE(AF337:AF342)</f>
        <v>12.532829829392988</v>
      </c>
      <c r="AG343" s="5">
        <f>1/((1/AG337+1/AG338+1/AG339+1/AG340+1/AG341)/5)</f>
        <v>12.251978018860108</v>
      </c>
      <c r="AI343" s="5"/>
      <c r="AJ343" s="5"/>
      <c r="AK343" s="5"/>
      <c r="AL343" s="5"/>
      <c r="AO343" s="29">
        <f>AVERAGE(AO337:AO342)</f>
        <v>14.025</v>
      </c>
      <c r="AP343" s="29">
        <f>AVERAGE(AP337:AP342)</f>
        <v>9.35</v>
      </c>
      <c r="AQ343" s="29">
        <f>AVERAGE(AQ337:AQ342)</f>
        <v>9.35</v>
      </c>
      <c r="AR343" s="29">
        <f>AVERAGE(AR337:AR342)</f>
        <v>357.82294197031104</v>
      </c>
      <c r="AS343" s="5">
        <f>1/((1/AS337+1/AS338+1/AS339+1/AS340+1/AS341)/5)</f>
        <v>353.62898027811434</v>
      </c>
      <c r="AT343" s="5"/>
      <c r="AU343" s="5"/>
    </row>
    <row r="344" spans="1:47" ht="12.75">
      <c r="A344" s="1"/>
      <c r="B344" s="5"/>
      <c r="C344" s="5"/>
      <c r="G344" s="3"/>
      <c r="H344" s="3"/>
      <c r="I344" s="3"/>
      <c r="J344" s="3"/>
      <c r="K344" s="3"/>
      <c r="M344" s="5"/>
      <c r="O344" s="5"/>
      <c r="S344" s="5"/>
      <c r="T344" s="5"/>
      <c r="Y344" s="21"/>
      <c r="Z344" s="5"/>
      <c r="AA344" s="5"/>
      <c r="AC344" s="13"/>
      <c r="AD344" s="13"/>
      <c r="AE344" s="19"/>
      <c r="AF344" s="13"/>
      <c r="AG344" s="13"/>
      <c r="AI344" s="5"/>
      <c r="AJ344" s="5"/>
      <c r="AK344" s="5"/>
      <c r="AL344" s="5"/>
      <c r="AO344" s="13"/>
      <c r="AP344" s="13"/>
      <c r="AQ344" s="13"/>
      <c r="AR344" s="13"/>
      <c r="AS344" s="13"/>
      <c r="AT344" s="5"/>
      <c r="AU344" s="5"/>
    </row>
    <row r="345" spans="1:47" ht="12.75">
      <c r="A345" s="1">
        <v>1536</v>
      </c>
      <c r="B345" s="5">
        <v>14.25</v>
      </c>
      <c r="C345" s="5">
        <f>(B345/7.91244)*100</f>
        <v>180.0961523878854</v>
      </c>
      <c r="G345" s="3"/>
      <c r="H345" s="3"/>
      <c r="I345" s="3"/>
      <c r="J345" s="3"/>
      <c r="K345" s="3"/>
      <c r="M345" s="5"/>
      <c r="O345" s="5"/>
      <c r="S345" s="5"/>
      <c r="T345" s="5"/>
      <c r="Y345" s="21"/>
      <c r="Z345" s="5"/>
      <c r="AA345" s="5"/>
      <c r="AC345" s="13">
        <f>(AE345/155.016)*100</f>
        <v>191.89417006416545</v>
      </c>
      <c r="AD345" s="13">
        <v>191.89417006416545</v>
      </c>
      <c r="AE345" s="19">
        <v>297.4666666666667</v>
      </c>
      <c r="AF345" s="13">
        <f>(B345*240)/AE345</f>
        <v>11.497086508292245</v>
      </c>
      <c r="AG345" s="13">
        <v>11.497086508292245</v>
      </c>
      <c r="AI345" s="5"/>
      <c r="AJ345" s="5"/>
      <c r="AK345" s="5"/>
      <c r="AL345" s="5"/>
      <c r="AO345" s="13">
        <v>15.375</v>
      </c>
      <c r="AP345" s="13">
        <v>10.25</v>
      </c>
      <c r="AQ345" s="13">
        <f>AO345/1.5</f>
        <v>10.25</v>
      </c>
      <c r="AR345" s="13">
        <f>(B345*240)/AQ345</f>
        <v>333.6585365853659</v>
      </c>
      <c r="AS345" s="13">
        <v>333.6585365853659</v>
      </c>
      <c r="AT345" s="5"/>
      <c r="AU345" s="5"/>
    </row>
    <row r="346" spans="1:47" ht="12.75">
      <c r="A346" s="1">
        <v>1537</v>
      </c>
      <c r="B346" s="5">
        <v>14.5</v>
      </c>
      <c r="C346" s="5">
        <f>(B346/7.91244)*100</f>
        <v>183.2557340087255</v>
      </c>
      <c r="G346" s="3"/>
      <c r="H346" s="3"/>
      <c r="I346" s="3"/>
      <c r="J346" s="3"/>
      <c r="K346" s="3"/>
      <c r="M346" s="5"/>
      <c r="O346" s="5"/>
      <c r="S346" s="5"/>
      <c r="T346" s="5"/>
      <c r="Y346" s="21"/>
      <c r="Z346" s="5"/>
      <c r="AA346" s="5"/>
      <c r="AC346" s="13">
        <f>(AE346/155.016)*100</f>
        <v>164.06908534172817</v>
      </c>
      <c r="AD346" s="13">
        <v>164.06908534172817</v>
      </c>
      <c r="AE346" s="19">
        <v>254.33333333333334</v>
      </c>
      <c r="AF346" s="13">
        <f>(B346*240)/AE346</f>
        <v>13.682830930537351</v>
      </c>
      <c r="AG346" s="13">
        <v>13.682830930537351</v>
      </c>
      <c r="AI346" s="5"/>
      <c r="AJ346" s="5"/>
      <c r="AK346" s="5"/>
      <c r="AL346" s="5"/>
      <c r="AO346" s="13">
        <v>15.375</v>
      </c>
      <c r="AP346" s="13">
        <v>10.25</v>
      </c>
      <c r="AQ346" s="13">
        <f>AO346/1.5</f>
        <v>10.25</v>
      </c>
      <c r="AR346" s="13">
        <f>(B346*240)/AQ346</f>
        <v>339.5121951219512</v>
      </c>
      <c r="AS346" s="13">
        <v>339.5121951219512</v>
      </c>
      <c r="AT346" s="5"/>
      <c r="AU346" s="5"/>
    </row>
    <row r="347" spans="1:47" ht="12.75">
      <c r="A347" s="1">
        <v>1538</v>
      </c>
      <c r="B347" s="5">
        <v>14.5</v>
      </c>
      <c r="C347" s="5">
        <f>(B347/7.91244)*100</f>
        <v>183.2557340087255</v>
      </c>
      <c r="G347" s="3"/>
      <c r="H347" s="3"/>
      <c r="I347" s="3"/>
      <c r="J347" s="3"/>
      <c r="K347" s="3"/>
      <c r="M347" s="5"/>
      <c r="O347" s="5"/>
      <c r="S347" s="5"/>
      <c r="T347" s="5"/>
      <c r="Y347" s="21"/>
      <c r="Z347" s="5"/>
      <c r="AA347" s="5"/>
      <c r="AC347" s="13">
        <f>(AE347/155.016)*100</f>
        <v>190.64698697768833</v>
      </c>
      <c r="AD347" s="13">
        <v>190.64698697768833</v>
      </c>
      <c r="AE347" s="19">
        <v>295.5333333333333</v>
      </c>
      <c r="AF347" s="13">
        <f>(B347*240)/AE347</f>
        <v>11.775321452740808</v>
      </c>
      <c r="AG347" s="13">
        <v>11.775321452740808</v>
      </c>
      <c r="AI347" s="5"/>
      <c r="AJ347" s="5"/>
      <c r="AK347" s="5"/>
      <c r="AL347" s="5"/>
      <c r="AO347" s="13">
        <v>16.5</v>
      </c>
      <c r="AP347" s="13">
        <v>11</v>
      </c>
      <c r="AQ347" s="13">
        <f>AO347/1.5</f>
        <v>11</v>
      </c>
      <c r="AR347" s="13">
        <f>(B347*240)/AQ347</f>
        <v>316.3636363636364</v>
      </c>
      <c r="AS347" s="13">
        <v>316.3636363636364</v>
      </c>
      <c r="AT347" s="5"/>
      <c r="AU347" s="5"/>
    </row>
    <row r="348" spans="1:47" ht="12.75">
      <c r="A348" s="1">
        <v>1539</v>
      </c>
      <c r="B348" s="5">
        <v>15</v>
      </c>
      <c r="C348" s="5">
        <f>(B348/7.91244)*100</f>
        <v>189.57489725040568</v>
      </c>
      <c r="G348" s="3"/>
      <c r="H348" s="3"/>
      <c r="I348" s="3"/>
      <c r="J348" s="3"/>
      <c r="K348" s="3"/>
      <c r="M348" s="5"/>
      <c r="O348" s="5"/>
      <c r="S348" s="5"/>
      <c r="T348" s="5"/>
      <c r="Y348" s="21"/>
      <c r="Z348" s="5"/>
      <c r="AA348" s="5"/>
      <c r="AC348" s="13">
        <f>(AE348/155.016)*100</f>
        <v>193.78644785054448</v>
      </c>
      <c r="AD348" s="13">
        <v>193.78644785054448</v>
      </c>
      <c r="AE348" s="19">
        <v>300.40000000000003</v>
      </c>
      <c r="AF348" s="13">
        <f>(B348*240)/AE348</f>
        <v>11.984021304926763</v>
      </c>
      <c r="AG348" s="13">
        <v>11.984021304926763</v>
      </c>
      <c r="AI348" s="5"/>
      <c r="AJ348" s="5"/>
      <c r="AK348" s="5"/>
      <c r="AL348" s="5"/>
      <c r="AO348" s="13">
        <v>18</v>
      </c>
      <c r="AP348" s="13">
        <v>12</v>
      </c>
      <c r="AQ348" s="13">
        <f>AO348/1.5</f>
        <v>12</v>
      </c>
      <c r="AR348" s="13">
        <f>(B348*240)/AQ348</f>
        <v>300</v>
      </c>
      <c r="AS348" s="13">
        <v>300</v>
      </c>
      <c r="AT348" s="5"/>
      <c r="AU348" s="5"/>
    </row>
    <row r="349" spans="1:47" ht="12.75">
      <c r="A349" s="1">
        <v>1540</v>
      </c>
      <c r="B349" s="5">
        <v>11.5</v>
      </c>
      <c r="C349" s="5">
        <f>(B349/7.91244)*100</f>
        <v>145.34075455864436</v>
      </c>
      <c r="G349" s="3"/>
      <c r="H349" s="3"/>
      <c r="I349" s="3"/>
      <c r="J349" s="3"/>
      <c r="K349" s="3"/>
      <c r="M349" s="5"/>
      <c r="O349" s="5"/>
      <c r="S349" s="5"/>
      <c r="T349" s="5"/>
      <c r="Y349" s="21"/>
      <c r="Z349" s="5"/>
      <c r="AA349" s="5"/>
      <c r="AC349" s="13">
        <f>(AE349/155.016)*100</f>
        <v>187.8085702981198</v>
      </c>
      <c r="AD349" s="13">
        <v>187.8085702981198</v>
      </c>
      <c r="AE349" s="19">
        <v>291.1333333333334</v>
      </c>
      <c r="AF349" s="13">
        <f>(B349*240)/AE349</f>
        <v>9.480192351728874</v>
      </c>
      <c r="AG349" s="13">
        <v>9.480192351728874</v>
      </c>
      <c r="AI349" s="5"/>
      <c r="AJ349" s="5"/>
      <c r="AK349" s="5"/>
      <c r="AL349" s="5"/>
      <c r="AO349" s="13">
        <v>18</v>
      </c>
      <c r="AP349" s="13">
        <v>12</v>
      </c>
      <c r="AQ349" s="13">
        <f>AO349/1.5</f>
        <v>12</v>
      </c>
      <c r="AR349" s="13">
        <f>(B349*240)/AQ349</f>
        <v>230</v>
      </c>
      <c r="AS349" s="13">
        <v>230</v>
      </c>
      <c r="AT349" s="5"/>
      <c r="AU349" s="5"/>
    </row>
    <row r="350" spans="1:47" ht="12.75">
      <c r="A350" s="1"/>
      <c r="B350" s="5"/>
      <c r="C350" s="5"/>
      <c r="G350" s="3"/>
      <c r="H350" s="3"/>
      <c r="I350" s="3"/>
      <c r="J350" s="3"/>
      <c r="K350" s="3"/>
      <c r="M350" s="5"/>
      <c r="O350" s="5"/>
      <c r="S350" s="5"/>
      <c r="T350" s="5"/>
      <c r="Y350" s="21"/>
      <c r="Z350" s="5"/>
      <c r="AA350" s="5"/>
      <c r="AC350" s="13"/>
      <c r="AD350" s="13"/>
      <c r="AE350" s="19"/>
      <c r="AF350" s="13"/>
      <c r="AG350" s="13"/>
      <c r="AI350" s="5"/>
      <c r="AJ350" s="5"/>
      <c r="AK350" s="5"/>
      <c r="AL350" s="5"/>
      <c r="AO350" s="13"/>
      <c r="AP350" s="13"/>
      <c r="AQ350" s="13"/>
      <c r="AR350" s="13"/>
      <c r="AS350" s="13"/>
      <c r="AT350" s="5"/>
      <c r="AU350" s="5"/>
    </row>
    <row r="351" spans="1:47" ht="12.75">
      <c r="A351" s="1" t="s">
        <v>67</v>
      </c>
      <c r="B351" s="16">
        <f>AVERAGE(B345:B350)</f>
        <v>13.95</v>
      </c>
      <c r="C351" s="16">
        <f>AVERAGE(C345:C350)</f>
        <v>176.30465444287728</v>
      </c>
      <c r="G351" s="3"/>
      <c r="H351" s="3"/>
      <c r="I351" s="3"/>
      <c r="J351" s="3"/>
      <c r="K351" s="3"/>
      <c r="M351" s="5"/>
      <c r="O351" s="5"/>
      <c r="S351" s="5"/>
      <c r="T351" s="5"/>
      <c r="Y351" s="21"/>
      <c r="Z351" s="5"/>
      <c r="AA351" s="5"/>
      <c r="AC351" s="16">
        <f>AVERAGE(AC345:AC350)</f>
        <v>185.64105210644925</v>
      </c>
      <c r="AD351" s="13">
        <v>185.64105210644925</v>
      </c>
      <c r="AE351" s="16">
        <f>AVERAGE(AE345:AE350)</f>
        <v>287.77333333333337</v>
      </c>
      <c r="AF351" s="16">
        <f>AVERAGE(AF345:AF350)</f>
        <v>11.683890509645208</v>
      </c>
      <c r="AG351" s="5">
        <f>1/((1/AG345+1/AG346+1/AG347+1/AG348+1/AG349)/5)</f>
        <v>11.52302715521366</v>
      </c>
      <c r="AI351" s="5"/>
      <c r="AJ351" s="5"/>
      <c r="AK351" s="5"/>
      <c r="AL351" s="5"/>
      <c r="AO351" s="29">
        <f>AVERAGE(AO345:AO350)</f>
        <v>16.65</v>
      </c>
      <c r="AP351" s="29">
        <f>AVERAGE(AP345:AP350)</f>
        <v>11.1</v>
      </c>
      <c r="AQ351" s="29">
        <f>AVERAGE(AQ345:AQ350)</f>
        <v>11.1</v>
      </c>
      <c r="AR351" s="29">
        <f>AVERAGE(AR345:AR350)</f>
        <v>303.90687361419066</v>
      </c>
      <c r="AS351" s="5">
        <f>1/((1/AS345+1/AS346+1/AS347+1/AS348+1/AS349)/5)</f>
        <v>297.8928735365001</v>
      </c>
      <c r="AT351" s="5"/>
      <c r="AU351" s="5"/>
    </row>
    <row r="352" spans="1:47" ht="12.75">
      <c r="A352" s="1"/>
      <c r="B352" s="5"/>
      <c r="C352" s="5"/>
      <c r="G352" s="3"/>
      <c r="H352" s="3"/>
      <c r="I352" s="3"/>
      <c r="J352" s="3"/>
      <c r="K352" s="3"/>
      <c r="M352" s="5"/>
      <c r="O352" s="5"/>
      <c r="S352" s="5"/>
      <c r="T352" s="5"/>
      <c r="Y352" s="21"/>
      <c r="Z352" s="5"/>
      <c r="AA352" s="5"/>
      <c r="AC352" s="13"/>
      <c r="AD352" s="13"/>
      <c r="AE352" s="19"/>
      <c r="AF352" s="13"/>
      <c r="AG352" s="13"/>
      <c r="AI352" s="5"/>
      <c r="AJ352" s="5"/>
      <c r="AK352" s="5"/>
      <c r="AL352" s="5"/>
      <c r="AO352" s="13"/>
      <c r="AP352" s="13"/>
      <c r="AQ352" s="13"/>
      <c r="AR352" s="13"/>
      <c r="AS352" s="13"/>
      <c r="AT352" s="5"/>
      <c r="AU352" s="5"/>
    </row>
    <row r="353" spans="1:47" ht="12.75">
      <c r="A353" s="1">
        <v>1541</v>
      </c>
      <c r="B353" s="5">
        <v>12</v>
      </c>
      <c r="C353" s="5">
        <f>(B353/7.91244)*100</f>
        <v>151.65991780032456</v>
      </c>
      <c r="G353" s="3"/>
      <c r="H353" s="3"/>
      <c r="I353" s="3"/>
      <c r="J353" s="3"/>
      <c r="K353" s="3"/>
      <c r="M353" s="5"/>
      <c r="O353" s="5"/>
      <c r="S353" s="5"/>
      <c r="T353" s="5"/>
      <c r="Y353" s="21"/>
      <c r="Z353" s="5"/>
      <c r="AA353" s="5"/>
      <c r="AC353" s="13">
        <f>(AE353/155.016)*100</f>
        <v>179.3363265727409</v>
      </c>
      <c r="AD353" s="13">
        <v>179.3363265727409</v>
      </c>
      <c r="AE353" s="19">
        <v>278</v>
      </c>
      <c r="AF353" s="13">
        <f>(B353*240)/AE353</f>
        <v>10.359712230215827</v>
      </c>
      <c r="AG353" s="13">
        <v>10.359712230215827</v>
      </c>
      <c r="AI353" s="5"/>
      <c r="AJ353" s="5"/>
      <c r="AK353" s="5"/>
      <c r="AL353" s="5"/>
      <c r="AO353" s="13">
        <v>18</v>
      </c>
      <c r="AP353" s="13">
        <v>12</v>
      </c>
      <c r="AQ353" s="13">
        <f>AO353/1.5</f>
        <v>12</v>
      </c>
      <c r="AR353" s="13">
        <f>(B353*240)/AQ353</f>
        <v>240</v>
      </c>
      <c r="AS353" s="13">
        <v>240</v>
      </c>
      <c r="AT353" s="5"/>
      <c r="AU353" s="5"/>
    </row>
    <row r="354" spans="1:47" ht="12.75">
      <c r="A354" s="1">
        <v>1542</v>
      </c>
      <c r="B354" s="5">
        <v>14.6</v>
      </c>
      <c r="C354" s="5">
        <f>(B354/7.91244)*100</f>
        <v>184.51956665706152</v>
      </c>
      <c r="G354" s="3"/>
      <c r="H354" s="3"/>
      <c r="I354" s="3"/>
      <c r="J354" s="3"/>
      <c r="K354" s="3"/>
      <c r="M354" s="5"/>
      <c r="O354" s="5"/>
      <c r="S354" s="5"/>
      <c r="T354" s="5"/>
      <c r="Y354" s="21"/>
      <c r="Z354" s="5"/>
      <c r="AA354" s="5"/>
      <c r="AC354" s="13">
        <f>(AE354/155.016)*100</f>
        <v>189.39980389121123</v>
      </c>
      <c r="AD354" s="13">
        <v>189.39980389121123</v>
      </c>
      <c r="AE354" s="19">
        <v>293.59999999999997</v>
      </c>
      <c r="AF354" s="13">
        <f>(B354*240)/AE354</f>
        <v>11.934604904632154</v>
      </c>
      <c r="AG354" s="13">
        <v>11.934604904632154</v>
      </c>
      <c r="AI354" s="5"/>
      <c r="AJ354" s="5"/>
      <c r="AK354" s="5"/>
      <c r="AL354" s="5"/>
      <c r="AO354" s="13">
        <v>18</v>
      </c>
      <c r="AP354" s="13">
        <v>12</v>
      </c>
      <c r="AQ354" s="13">
        <f>AO354/1.5</f>
        <v>12</v>
      </c>
      <c r="AR354" s="13">
        <f>(B354*240)/AQ354</f>
        <v>292</v>
      </c>
      <c r="AS354" s="13">
        <v>292</v>
      </c>
      <c r="AT354" s="5"/>
      <c r="AU354" s="5"/>
    </row>
    <row r="355" spans="1:47" ht="12.75">
      <c r="A355" s="1">
        <v>1543</v>
      </c>
      <c r="B355" s="5">
        <v>14</v>
      </c>
      <c r="C355" s="5">
        <f>(B355/7.91244)*100</f>
        <v>176.9365707670453</v>
      </c>
      <c r="G355" s="3"/>
      <c r="H355" s="3"/>
      <c r="I355" s="3"/>
      <c r="J355" s="3"/>
      <c r="K355" s="3"/>
      <c r="M355" s="5"/>
      <c r="O355" s="5"/>
      <c r="S355" s="5"/>
      <c r="T355" s="5"/>
      <c r="Y355" s="21"/>
      <c r="Z355" s="5"/>
      <c r="AA355" s="5"/>
      <c r="AC355" s="13">
        <f>(AE355/155.016)*100</f>
        <v>209.1397017082108</v>
      </c>
      <c r="AD355" s="13">
        <v>209.1397017082108</v>
      </c>
      <c r="AE355" s="19">
        <v>324.2</v>
      </c>
      <c r="AF355" s="13">
        <f>(B355*240)/AE355</f>
        <v>10.363972856261567</v>
      </c>
      <c r="AG355" s="13">
        <v>10.363972856261567</v>
      </c>
      <c r="AI355" s="5"/>
      <c r="AJ355" s="5"/>
      <c r="AK355" s="5"/>
      <c r="AL355" s="5"/>
      <c r="AO355" s="13">
        <v>19.5</v>
      </c>
      <c r="AP355" s="13">
        <v>13</v>
      </c>
      <c r="AQ355" s="13">
        <f>AO355/1.5</f>
        <v>13</v>
      </c>
      <c r="AR355" s="13">
        <f>(B355*240)/AQ355</f>
        <v>258.46153846153845</v>
      </c>
      <c r="AS355" s="13">
        <v>258.46153846153845</v>
      </c>
      <c r="AT355" s="5"/>
      <c r="AU355" s="5"/>
    </row>
    <row r="356" spans="1:47" ht="12.75">
      <c r="A356" s="1">
        <v>1544</v>
      </c>
      <c r="B356" s="5">
        <v>14</v>
      </c>
      <c r="C356" s="5">
        <f>(B356/7.91244)*100</f>
        <v>176.9365707670453</v>
      </c>
      <c r="G356" s="3"/>
      <c r="H356" s="3"/>
      <c r="I356" s="3"/>
      <c r="J356" s="3"/>
      <c r="K356" s="3"/>
      <c r="M356" s="5"/>
      <c r="O356" s="5"/>
      <c r="S356" s="5"/>
      <c r="T356" s="5"/>
      <c r="Y356" s="21"/>
      <c r="Z356" s="5"/>
      <c r="AA356" s="5"/>
      <c r="AC356" s="13">
        <f>(AE356/155.016)*100</f>
        <v>226.47124597890974</v>
      </c>
      <c r="AD356" s="13">
        <v>226.47124597890974</v>
      </c>
      <c r="AE356" s="19">
        <v>351.06666666666666</v>
      </c>
      <c r="AF356" s="13">
        <f>(B356*240)/AE356</f>
        <v>9.57083175085454</v>
      </c>
      <c r="AG356" s="13">
        <v>9.57083175085454</v>
      </c>
      <c r="AI356" s="5"/>
      <c r="AJ356" s="5"/>
      <c r="AK356" s="5"/>
      <c r="AL356" s="5"/>
      <c r="AO356" s="13">
        <v>20.25</v>
      </c>
      <c r="AP356" s="13">
        <v>13.5</v>
      </c>
      <c r="AQ356" s="13">
        <f>AO356/1.5</f>
        <v>13.5</v>
      </c>
      <c r="AR356" s="13">
        <f>(B356*240)/AQ356</f>
        <v>248.88888888888889</v>
      </c>
      <c r="AS356" s="13">
        <v>248.88888888888889</v>
      </c>
      <c r="AT356" s="5"/>
      <c r="AU356" s="5"/>
    </row>
    <row r="357" spans="1:47" ht="12.75">
      <c r="A357" s="1">
        <v>1545</v>
      </c>
      <c r="B357" s="5">
        <v>14.5</v>
      </c>
      <c r="C357" s="5">
        <f>(B357/7.91244)*100</f>
        <v>183.2557340087255</v>
      </c>
      <c r="G357" s="3"/>
      <c r="H357" s="3"/>
      <c r="I357" s="3"/>
      <c r="J357" s="3"/>
      <c r="K357" s="3"/>
      <c r="M357" s="5"/>
      <c r="O357" s="5"/>
      <c r="S357" s="5"/>
      <c r="T357" s="5"/>
      <c r="Y357" s="21"/>
      <c r="Z357" s="5"/>
      <c r="AA357" s="5"/>
      <c r="AC357" s="13">
        <f>(AE357/155.016)*100</f>
        <v>237.3518432505892</v>
      </c>
      <c r="AD357" s="13">
        <v>237.3518432505892</v>
      </c>
      <c r="AE357" s="19">
        <v>367.93333333333334</v>
      </c>
      <c r="AF357" s="13">
        <f>(B357*240)/AE357</f>
        <v>9.458235187533974</v>
      </c>
      <c r="AG357" s="13">
        <v>9.458235187533974</v>
      </c>
      <c r="AI357" s="5"/>
      <c r="AJ357" s="5"/>
      <c r="AK357" s="5"/>
      <c r="AL357" s="5"/>
      <c r="AO357" s="13">
        <v>21.375</v>
      </c>
      <c r="AP357" s="13">
        <v>14.25</v>
      </c>
      <c r="AQ357" s="13">
        <f>AO357/1.5</f>
        <v>14.25</v>
      </c>
      <c r="AR357" s="13">
        <f>(B357*240)/AQ357</f>
        <v>244.21052631578948</v>
      </c>
      <c r="AS357" s="13">
        <v>244.21052631578948</v>
      </c>
      <c r="AT357" s="5"/>
      <c r="AU357" s="5"/>
    </row>
    <row r="358" spans="1:47" ht="12.75">
      <c r="A358" s="1"/>
      <c r="B358" s="5"/>
      <c r="C358" s="5"/>
      <c r="G358" s="3"/>
      <c r="H358" s="3"/>
      <c r="I358" s="3"/>
      <c r="J358" s="3"/>
      <c r="K358" s="3"/>
      <c r="M358" s="5"/>
      <c r="O358" s="5"/>
      <c r="S358" s="5"/>
      <c r="T358" s="5"/>
      <c r="Y358" s="21"/>
      <c r="Z358" s="5"/>
      <c r="AA358" s="5"/>
      <c r="AC358" s="13"/>
      <c r="AD358" s="13"/>
      <c r="AE358" s="19"/>
      <c r="AF358" s="13"/>
      <c r="AG358" s="13"/>
      <c r="AI358" s="5"/>
      <c r="AJ358" s="5"/>
      <c r="AK358" s="5"/>
      <c r="AL358" s="5"/>
      <c r="AO358" s="13"/>
      <c r="AP358" s="13"/>
      <c r="AQ358" s="13"/>
      <c r="AR358" s="13"/>
      <c r="AS358" s="13"/>
      <c r="AT358" s="5"/>
      <c r="AU358" s="5"/>
    </row>
    <row r="359" spans="1:47" ht="12.75">
      <c r="A359" s="1" t="s">
        <v>71</v>
      </c>
      <c r="B359" s="16">
        <f>AVERAGE(B353:B358)</f>
        <v>13.819999999999999</v>
      </c>
      <c r="C359" s="16">
        <f>AVERAGE(C353:C358)</f>
        <v>174.66167200004045</v>
      </c>
      <c r="G359" s="3"/>
      <c r="H359" s="3"/>
      <c r="I359" s="3"/>
      <c r="J359" s="3"/>
      <c r="K359" s="3"/>
      <c r="M359" s="5"/>
      <c r="O359" s="5"/>
      <c r="S359" s="5"/>
      <c r="T359" s="5"/>
      <c r="Y359" s="21"/>
      <c r="Z359" s="5"/>
      <c r="AA359" s="5"/>
      <c r="AC359" s="16">
        <f>AVERAGE(AC353:AC358)</f>
        <v>208.33978428033237</v>
      </c>
      <c r="AD359" s="13">
        <v>208.33978428033234</v>
      </c>
      <c r="AE359" s="16">
        <f>AVERAGE(AE353:AE358)</f>
        <v>322.96</v>
      </c>
      <c r="AF359" s="16">
        <f>AVERAGE(AF353:AF358)</f>
        <v>10.337471385899612</v>
      </c>
      <c r="AG359" s="5">
        <f>1/((1/AG353+1/AG354+1/AG355+1/AG356+1/AG357)/5)</f>
        <v>10.266562598254529</v>
      </c>
      <c r="AI359" s="5"/>
      <c r="AJ359" s="5"/>
      <c r="AK359" s="5"/>
      <c r="AL359" s="5"/>
      <c r="AO359" s="29">
        <f>AVERAGE(AO353:AO358)</f>
        <v>19.425</v>
      </c>
      <c r="AP359" s="29">
        <f>AVERAGE(AP353:AP358)</f>
        <v>12.95</v>
      </c>
      <c r="AQ359" s="29">
        <f>AVERAGE(AQ353:AQ358)</f>
        <v>12.95</v>
      </c>
      <c r="AR359" s="29">
        <f>AVERAGE(AR353:AR358)</f>
        <v>256.71219073324335</v>
      </c>
      <c r="AS359" s="5">
        <f>1/((1/AS353+1/AS354+1/AS355+1/AS356+1/AS357)/5)</f>
        <v>255.45320361571692</v>
      </c>
      <c r="AT359" s="5"/>
      <c r="AU359" s="5"/>
    </row>
    <row r="360" spans="1:47" ht="12.75">
      <c r="A360" s="1"/>
      <c r="B360" s="5"/>
      <c r="C360" s="5"/>
      <c r="G360" s="3"/>
      <c r="H360" s="3"/>
      <c r="I360" s="3"/>
      <c r="J360" s="3"/>
      <c r="K360" s="3"/>
      <c r="M360" s="5"/>
      <c r="O360" s="5"/>
      <c r="S360" s="5"/>
      <c r="T360" s="5"/>
      <c r="Y360" s="21"/>
      <c r="Z360" s="5"/>
      <c r="AA360" s="5"/>
      <c r="AC360" s="13"/>
      <c r="AD360" s="13"/>
      <c r="AE360" s="19"/>
      <c r="AF360" s="13"/>
      <c r="AG360" s="13"/>
      <c r="AI360" s="5"/>
      <c r="AJ360" s="5"/>
      <c r="AK360" s="5"/>
      <c r="AL360" s="5"/>
      <c r="AO360" s="13"/>
      <c r="AP360" s="13"/>
      <c r="AQ360" s="13"/>
      <c r="AR360" s="13"/>
      <c r="AS360" s="13"/>
      <c r="AT360" s="5"/>
      <c r="AU360" s="5"/>
    </row>
    <row r="361" spans="1:47" ht="12.75">
      <c r="A361" s="1">
        <v>1546</v>
      </c>
      <c r="B361" s="5">
        <v>16.5</v>
      </c>
      <c r="C361" s="5">
        <f>(B361/7.91244)*100</f>
        <v>208.53238697544626</v>
      </c>
      <c r="G361" s="3"/>
      <c r="H361" s="3"/>
      <c r="I361" s="3"/>
      <c r="J361" s="3"/>
      <c r="K361" s="3"/>
      <c r="M361" s="5"/>
      <c r="O361" s="5"/>
      <c r="S361" s="5"/>
      <c r="T361" s="5"/>
      <c r="Y361" s="21"/>
      <c r="Z361" s="5"/>
      <c r="AA361" s="5"/>
      <c r="AC361" s="13">
        <f>(AE361/155.016)*100</f>
        <v>184.0670210386885</v>
      </c>
      <c r="AD361" s="13">
        <v>184.0670210386885</v>
      </c>
      <c r="AE361" s="19">
        <v>285.3333333333333</v>
      </c>
      <c r="AF361" s="13">
        <f>(B361*240)/AE361</f>
        <v>13.878504672897197</v>
      </c>
      <c r="AG361" s="13">
        <v>13.878504672897197</v>
      </c>
      <c r="AI361" s="5"/>
      <c r="AJ361" s="5"/>
      <c r="AK361" s="5"/>
      <c r="AL361" s="5"/>
      <c r="AO361" s="13">
        <v>21.375</v>
      </c>
      <c r="AP361" s="13">
        <v>14.25</v>
      </c>
      <c r="AQ361" s="13">
        <f>AO361/1.5</f>
        <v>14.25</v>
      </c>
      <c r="AR361" s="13">
        <f>(B361*240)/AQ361</f>
        <v>277.89473684210526</v>
      </c>
      <c r="AS361" s="13">
        <v>277.89473684210526</v>
      </c>
      <c r="AT361" s="5"/>
      <c r="AU361" s="5"/>
    </row>
    <row r="362" spans="1:47" ht="12.75">
      <c r="A362" s="1">
        <v>1547</v>
      </c>
      <c r="B362" s="5">
        <v>16</v>
      </c>
      <c r="C362" s="5">
        <f>(B362/7.91244)*100</f>
        <v>202.21322373376606</v>
      </c>
      <c r="G362" s="3"/>
      <c r="H362" s="3"/>
      <c r="I362" s="3"/>
      <c r="J362" s="3"/>
      <c r="K362" s="3"/>
      <c r="M362" s="5"/>
      <c r="O362" s="5"/>
      <c r="S362" s="5"/>
      <c r="T362" s="5"/>
      <c r="Y362" s="21"/>
      <c r="Z362" s="5"/>
      <c r="AA362" s="5"/>
      <c r="AC362" s="13">
        <f>(AE362/155.016)*100</f>
        <v>170.649051280728</v>
      </c>
      <c r="AD362" s="13">
        <v>170.649051280728</v>
      </c>
      <c r="AE362" s="19">
        <v>264.5333333333333</v>
      </c>
      <c r="AF362" s="13">
        <f>(B362*240)/AE362</f>
        <v>14.516129032258066</v>
      </c>
      <c r="AG362" s="13">
        <v>14.516129032258066</v>
      </c>
      <c r="AI362" s="5"/>
      <c r="AJ362" s="5"/>
      <c r="AK362" s="5"/>
      <c r="AL362" s="5"/>
      <c r="AO362" s="13">
        <v>22.5</v>
      </c>
      <c r="AP362" s="13">
        <v>15</v>
      </c>
      <c r="AQ362" s="13">
        <f>AO362/1.5</f>
        <v>15</v>
      </c>
      <c r="AR362" s="13">
        <f>(B362*240)/AQ362</f>
        <v>256</v>
      </c>
      <c r="AS362" s="13">
        <v>256</v>
      </c>
      <c r="AT362" s="5"/>
      <c r="AU362" s="5"/>
    </row>
    <row r="363" spans="1:47" ht="12.75">
      <c r="A363" s="1">
        <v>1548</v>
      </c>
      <c r="B363" s="5">
        <v>17</v>
      </c>
      <c r="C363" s="5">
        <f>(B363/7.91244)*100</f>
        <v>214.85155021712643</v>
      </c>
      <c r="G363" s="3"/>
      <c r="H363" s="3"/>
      <c r="I363" s="3"/>
      <c r="J363" s="3"/>
      <c r="K363" s="3"/>
      <c r="M363" s="5"/>
      <c r="O363" s="5"/>
      <c r="S363" s="5"/>
      <c r="T363" s="5"/>
      <c r="Y363" s="21"/>
      <c r="Z363" s="5"/>
      <c r="AA363" s="5"/>
      <c r="AC363" s="13">
        <f>(AE363/155.016)*100</f>
        <v>196.62486453011303</v>
      </c>
      <c r="AD363" s="13">
        <v>196.62486453011303</v>
      </c>
      <c r="AE363" s="19">
        <v>304.8</v>
      </c>
      <c r="AF363" s="13">
        <f>(B363*240)/AE363</f>
        <v>13.385826771653543</v>
      </c>
      <c r="AG363" s="13">
        <v>13.385826771653543</v>
      </c>
      <c r="AI363" s="5"/>
      <c r="AJ363" s="5"/>
      <c r="AK363" s="5"/>
      <c r="AL363" s="5"/>
      <c r="AO363" s="13">
        <v>22.5</v>
      </c>
      <c r="AP363" s="13">
        <v>15</v>
      </c>
      <c r="AQ363" s="13">
        <f>AO363/1.5</f>
        <v>15</v>
      </c>
      <c r="AR363" s="13">
        <f>(B363*240)/AQ363</f>
        <v>272</v>
      </c>
      <c r="AS363" s="13">
        <v>272</v>
      </c>
      <c r="AT363" s="5"/>
      <c r="AU363" s="5"/>
    </row>
    <row r="364" spans="1:47" ht="12.75">
      <c r="A364" s="1">
        <v>1549</v>
      </c>
      <c r="B364" s="5">
        <v>17</v>
      </c>
      <c r="C364" s="5">
        <f>(B364/7.91244)*100</f>
        <v>214.85155021712643</v>
      </c>
      <c r="G364" s="3"/>
      <c r="H364" s="3"/>
      <c r="I364" s="3"/>
      <c r="J364" s="3"/>
      <c r="K364" s="3"/>
      <c r="M364" s="5"/>
      <c r="O364" s="5"/>
      <c r="S364" s="5"/>
      <c r="T364" s="5"/>
      <c r="Y364" s="21"/>
      <c r="Z364" s="5"/>
      <c r="AA364" s="5"/>
      <c r="AC364" s="13">
        <f>(AE364/155.016)*100</f>
        <v>232.535136157988</v>
      </c>
      <c r="AD364" s="13">
        <v>232.535136157988</v>
      </c>
      <c r="AE364" s="19">
        <v>360.4666666666667</v>
      </c>
      <c r="AF364" s="13">
        <f>(B364*240)/AE364</f>
        <v>11.318660995006471</v>
      </c>
      <c r="AG364" s="13">
        <v>11.318660995006471</v>
      </c>
      <c r="AI364" s="5"/>
      <c r="AJ364" s="5"/>
      <c r="AK364" s="5"/>
      <c r="AL364" s="5"/>
      <c r="AO364" s="13">
        <v>22.5</v>
      </c>
      <c r="AP364" s="13">
        <v>15</v>
      </c>
      <c r="AQ364" s="13">
        <f>AO364/1.5</f>
        <v>15</v>
      </c>
      <c r="AR364" s="13">
        <f>(B364*240)/AQ364</f>
        <v>272</v>
      </c>
      <c r="AS364" s="13">
        <v>272</v>
      </c>
      <c r="AT364" s="5"/>
      <c r="AU364" s="5"/>
    </row>
    <row r="365" spans="1:47" ht="12.75">
      <c r="A365" s="1">
        <v>1550</v>
      </c>
      <c r="B365" s="5">
        <v>18</v>
      </c>
      <c r="C365" s="5">
        <f>(B365/7.91244)*100</f>
        <v>227.48987670048683</v>
      </c>
      <c r="G365" s="3"/>
      <c r="H365" s="3"/>
      <c r="I365" s="3"/>
      <c r="J365" s="3"/>
      <c r="K365" s="3"/>
      <c r="M365" s="5"/>
      <c r="O365" s="5"/>
      <c r="S365" s="5"/>
      <c r="T365" s="5"/>
      <c r="Y365" s="21"/>
      <c r="Z365" s="5"/>
      <c r="AA365" s="5"/>
      <c r="AC365" s="13">
        <f>(AE365/155.016)*100</f>
        <v>213.22530147425644</v>
      </c>
      <c r="AD365" s="13">
        <v>213.22530147425644</v>
      </c>
      <c r="AE365" s="19">
        <v>330.53333333333336</v>
      </c>
      <c r="AF365" s="13">
        <f>(B365*240)/AE365</f>
        <v>13.06978620411456</v>
      </c>
      <c r="AG365" s="13">
        <v>13.06978620411456</v>
      </c>
      <c r="AI365" s="5"/>
      <c r="AJ365" s="5"/>
      <c r="AK365" s="5"/>
      <c r="AL365" s="5"/>
      <c r="AO365" s="13">
        <v>22.5</v>
      </c>
      <c r="AP365" s="13">
        <v>15</v>
      </c>
      <c r="AQ365" s="13">
        <f>AO365/1.5</f>
        <v>15</v>
      </c>
      <c r="AR365" s="13">
        <f>(B365*240)/AQ365</f>
        <v>288</v>
      </c>
      <c r="AS365" s="13">
        <v>288</v>
      </c>
      <c r="AT365" s="5"/>
      <c r="AU365" s="5"/>
    </row>
    <row r="366" spans="1:47" ht="12.75">
      <c r="A366" s="1"/>
      <c r="B366" s="5"/>
      <c r="C366" s="5"/>
      <c r="G366" s="3"/>
      <c r="H366" s="3"/>
      <c r="I366" s="3"/>
      <c r="J366" s="3"/>
      <c r="K366" s="3"/>
      <c r="M366" s="5"/>
      <c r="O366" s="5"/>
      <c r="S366" s="5"/>
      <c r="T366" s="5"/>
      <c r="Y366" s="25"/>
      <c r="Z366" s="5"/>
      <c r="AA366" s="5"/>
      <c r="AC366" s="13"/>
      <c r="AD366" s="13"/>
      <c r="AE366" s="19"/>
      <c r="AF366" s="13"/>
      <c r="AG366" s="13"/>
      <c r="AI366" s="5"/>
      <c r="AJ366" s="5"/>
      <c r="AK366" s="5"/>
      <c r="AL366" s="5"/>
      <c r="AO366" s="13"/>
      <c r="AP366" s="13"/>
      <c r="AQ366" s="13"/>
      <c r="AR366" s="13"/>
      <c r="AS366" s="13"/>
      <c r="AT366" s="5"/>
      <c r="AU366" s="5"/>
    </row>
    <row r="367" spans="1:47" ht="12.75">
      <c r="A367" s="1" t="s">
        <v>73</v>
      </c>
      <c r="B367" s="16">
        <f>AVERAGE(B361:B366)</f>
        <v>16.9</v>
      </c>
      <c r="C367" s="16">
        <f>AVERAGE(C361:C366)</f>
        <v>213.58771756879042</v>
      </c>
      <c r="G367" s="3"/>
      <c r="H367" s="3"/>
      <c r="I367" s="3"/>
      <c r="J367" s="3"/>
      <c r="K367" s="3"/>
      <c r="M367" s="5"/>
      <c r="O367" s="5"/>
      <c r="S367" s="5"/>
      <c r="T367" s="5"/>
      <c r="Y367" s="25"/>
      <c r="Z367" s="5"/>
      <c r="AA367" s="5"/>
      <c r="AC367" s="16">
        <f>AVERAGE(AC361:AC366)</f>
        <v>199.42027489635478</v>
      </c>
      <c r="AD367" s="13">
        <v>199.42027489635478</v>
      </c>
      <c r="AE367" s="16">
        <f>AVERAGE(AE361:AE366)</f>
        <v>309.1333333333333</v>
      </c>
      <c r="AF367" s="16">
        <f>AVERAGE(AF361:AF366)</f>
        <v>13.233781535185969</v>
      </c>
      <c r="AG367" s="5">
        <f>1/((1/AG361+1/AG362+1/AG363+1/AG364+1/AG365)/5)</f>
        <v>13.140236258793339</v>
      </c>
      <c r="AI367" s="5"/>
      <c r="AJ367" s="5"/>
      <c r="AK367" s="5"/>
      <c r="AL367" s="5"/>
      <c r="AO367" s="29">
        <f>AVERAGE(AO361:AO366)</f>
        <v>22.275</v>
      </c>
      <c r="AP367" s="29">
        <f>AVERAGE(AP361:AP366)</f>
        <v>14.85</v>
      </c>
      <c r="AQ367" s="29">
        <f>AVERAGE(AQ361:AQ366)</f>
        <v>14.85</v>
      </c>
      <c r="AR367" s="29">
        <f>AVERAGE(AR361:AR366)</f>
        <v>273.17894736842106</v>
      </c>
      <c r="AS367" s="5">
        <f>1/((1/AS361+1/AS362+1/AS363+1/AS364+1/AS365)/5)</f>
        <v>272.7783827588827</v>
      </c>
      <c r="AT367" s="5"/>
      <c r="AU367" s="5"/>
    </row>
    <row r="368" spans="1:47" ht="12.75">
      <c r="A368" s="1"/>
      <c r="B368" s="5"/>
      <c r="C368" s="5"/>
      <c r="G368" s="3"/>
      <c r="H368" s="3"/>
      <c r="I368" s="3"/>
      <c r="J368" s="3"/>
      <c r="K368" s="3"/>
      <c r="M368" s="5"/>
      <c r="O368" s="5"/>
      <c r="S368" s="5"/>
      <c r="T368" s="5"/>
      <c r="Y368" s="25"/>
      <c r="Z368" s="5"/>
      <c r="AA368" s="5"/>
      <c r="AC368" s="13"/>
      <c r="AD368" s="13"/>
      <c r="AE368" s="19"/>
      <c r="AF368" s="13"/>
      <c r="AG368" s="13"/>
      <c r="AI368" s="5"/>
      <c r="AJ368" s="5"/>
      <c r="AK368" s="5"/>
      <c r="AL368" s="5"/>
      <c r="AO368" s="13"/>
      <c r="AP368" s="13"/>
      <c r="AQ368" s="13"/>
      <c r="AR368" s="13"/>
      <c r="AS368" s="13"/>
      <c r="AT368" s="5"/>
      <c r="AU368" s="5"/>
    </row>
    <row r="369" spans="1:47" ht="12.75">
      <c r="A369" s="1">
        <v>1551</v>
      </c>
      <c r="B369" s="5">
        <v>17.5</v>
      </c>
      <c r="C369" s="5">
        <f>(B369/7.91244)*100</f>
        <v>221.17071345880666</v>
      </c>
      <c r="G369" s="3"/>
      <c r="H369" s="3"/>
      <c r="I369" s="3"/>
      <c r="J369" s="3"/>
      <c r="K369" s="3"/>
      <c r="M369" s="5"/>
      <c r="O369" s="5"/>
      <c r="S369" s="5"/>
      <c r="T369" s="5"/>
      <c r="Z369" s="5"/>
      <c r="AA369" s="5"/>
      <c r="AC369" s="13">
        <f>(AE369/155.016)*100</f>
        <v>252.70509710825553</v>
      </c>
      <c r="AD369" s="13">
        <v>252.70509710825553</v>
      </c>
      <c r="AE369" s="19">
        <v>391.73333333333335</v>
      </c>
      <c r="AF369" s="13">
        <f>(B369*240)/AE369</f>
        <v>10.721579305650101</v>
      </c>
      <c r="AG369" s="13">
        <v>10.721579305650101</v>
      </c>
      <c r="AI369" s="5"/>
      <c r="AJ369" s="5"/>
      <c r="AK369" s="5"/>
      <c r="AL369" s="5"/>
      <c r="AO369" s="13">
        <v>22.5</v>
      </c>
      <c r="AP369" s="13">
        <v>15</v>
      </c>
      <c r="AQ369" s="13">
        <f>AO369/1.5</f>
        <v>15</v>
      </c>
      <c r="AR369" s="13">
        <f>(B369*240)/AQ369</f>
        <v>280</v>
      </c>
      <c r="AS369" s="13">
        <v>280</v>
      </c>
      <c r="AT369" s="5"/>
      <c r="AU369" s="5"/>
    </row>
    <row r="370" spans="1:47" ht="12.75">
      <c r="A370" s="1">
        <v>1552</v>
      </c>
      <c r="B370" s="5">
        <v>21</v>
      </c>
      <c r="C370" s="5">
        <f>(B370/7.91244)*100</f>
        <v>265.404856150568</v>
      </c>
      <c r="G370" s="3"/>
      <c r="H370" s="3"/>
      <c r="I370" s="3"/>
      <c r="J370" s="3"/>
      <c r="K370" s="3"/>
      <c r="M370" s="5"/>
      <c r="O370" s="5"/>
      <c r="S370" s="5"/>
      <c r="T370" s="5"/>
      <c r="Z370" s="5"/>
      <c r="AA370" s="5"/>
      <c r="AC370" s="13">
        <f>(AE370/155.016)*100</f>
        <v>255.50050747449723</v>
      </c>
      <c r="AD370" s="13">
        <v>255.50050747449723</v>
      </c>
      <c r="AE370" s="19">
        <v>396.0666666666666</v>
      </c>
      <c r="AF370" s="13">
        <f>(B370*240)/AE370</f>
        <v>12.725130449419291</v>
      </c>
      <c r="AG370" s="13">
        <v>12.725130449419291</v>
      </c>
      <c r="AI370" s="5"/>
      <c r="AJ370" s="5"/>
      <c r="AK370" s="5"/>
      <c r="AL370" s="5"/>
      <c r="AO370" s="13">
        <v>22.5</v>
      </c>
      <c r="AP370" s="13">
        <v>15</v>
      </c>
      <c r="AQ370" s="13">
        <f>AO370/1.5</f>
        <v>15</v>
      </c>
      <c r="AR370" s="13">
        <f>(B370*240)/AQ370</f>
        <v>336</v>
      </c>
      <c r="AS370" s="13">
        <v>336</v>
      </c>
      <c r="AT370" s="5"/>
      <c r="AU370" s="5"/>
    </row>
    <row r="371" spans="1:47" ht="12.75">
      <c r="A371" s="1">
        <v>1553</v>
      </c>
      <c r="B371" s="5">
        <v>21</v>
      </c>
      <c r="C371" s="5">
        <f>(B371/7.91244)*100</f>
        <v>265.404856150568</v>
      </c>
      <c r="G371" s="3"/>
      <c r="H371" s="3"/>
      <c r="I371" s="3"/>
      <c r="J371" s="3"/>
      <c r="K371" s="3"/>
      <c r="M371" s="5"/>
      <c r="O371" s="5"/>
      <c r="S371" s="5"/>
      <c r="T371" s="5"/>
      <c r="Z371" s="5"/>
      <c r="AA371" s="5"/>
      <c r="AC371" s="13">
        <f>(AE371/155.016)*100</f>
        <v>270.89676764549034</v>
      </c>
      <c r="AD371" s="13">
        <v>270.89676764549034</v>
      </c>
      <c r="AE371" s="19">
        <v>419.93333333333334</v>
      </c>
      <c r="AF371" s="13">
        <f>(B371*240)/AE371</f>
        <v>12.00190506429592</v>
      </c>
      <c r="AG371" s="13">
        <v>12.00190506429592</v>
      </c>
      <c r="AI371" s="5"/>
      <c r="AJ371" s="5"/>
      <c r="AK371" s="5"/>
      <c r="AL371" s="5"/>
      <c r="AO371" s="13">
        <v>22.5</v>
      </c>
      <c r="AP371" s="13">
        <v>15</v>
      </c>
      <c r="AQ371" s="13">
        <f>AO371/1.5</f>
        <v>15</v>
      </c>
      <c r="AR371" s="13">
        <f>(B371*240)/AQ371</f>
        <v>336</v>
      </c>
      <c r="AS371" s="13">
        <v>336</v>
      </c>
      <c r="AT371" s="5"/>
      <c r="AU371" s="5"/>
    </row>
    <row r="372" spans="1:47" ht="12.75">
      <c r="A372" s="1">
        <v>1554</v>
      </c>
      <c r="B372" s="5">
        <v>21</v>
      </c>
      <c r="C372" s="5">
        <f>(B372/7.91244)*100</f>
        <v>265.404856150568</v>
      </c>
      <c r="G372" s="3"/>
      <c r="H372" s="3"/>
      <c r="I372" s="3"/>
      <c r="J372" s="3"/>
      <c r="K372" s="3"/>
      <c r="M372" s="5"/>
      <c r="O372" s="5"/>
      <c r="S372" s="5"/>
      <c r="T372" s="5"/>
      <c r="Z372" s="5"/>
      <c r="AA372" s="5"/>
      <c r="AC372" s="13">
        <f>(AE372/155.016)*100</f>
        <v>239.8032031102166</v>
      </c>
      <c r="AD372" s="13">
        <v>239.8032031102166</v>
      </c>
      <c r="AE372" s="19">
        <v>371.73333333333335</v>
      </c>
      <c r="AF372" s="13">
        <f>(B372*240)/AE372</f>
        <v>13.558106169296986</v>
      </c>
      <c r="AG372" s="13">
        <v>13.558106169296986</v>
      </c>
      <c r="AI372" s="5"/>
      <c r="AJ372" s="5"/>
      <c r="AK372" s="5"/>
      <c r="AL372" s="5"/>
      <c r="AO372" s="13">
        <v>22.5</v>
      </c>
      <c r="AP372" s="13">
        <v>15</v>
      </c>
      <c r="AQ372" s="13">
        <f>AO372/1.5</f>
        <v>15</v>
      </c>
      <c r="AR372" s="13">
        <f>(B372*240)/AQ372</f>
        <v>336</v>
      </c>
      <c r="AS372" s="13">
        <v>336</v>
      </c>
      <c r="AT372" s="5"/>
      <c r="AU372" s="5"/>
    </row>
    <row r="373" spans="1:47" ht="12.75">
      <c r="A373" s="1">
        <v>1555</v>
      </c>
      <c r="B373" s="5">
        <v>21</v>
      </c>
      <c r="C373" s="5">
        <f>(B373/7.91244)*100</f>
        <v>265.404856150568</v>
      </c>
      <c r="G373" s="3"/>
      <c r="H373" s="3"/>
      <c r="I373" s="3"/>
      <c r="J373" s="3"/>
      <c r="K373" s="3"/>
      <c r="M373" s="5"/>
      <c r="O373" s="5"/>
      <c r="S373" s="5"/>
      <c r="T373" s="5"/>
      <c r="Z373" s="5"/>
      <c r="AA373" s="5"/>
      <c r="AC373" s="13">
        <f>(AE373/155.016)*100</f>
        <v>283.6696427035489</v>
      </c>
      <c r="AD373" s="13">
        <v>283.6696427035489</v>
      </c>
      <c r="AE373" s="19">
        <v>439.73333333333335</v>
      </c>
      <c r="AF373" s="13">
        <f>(B373*240)/AE373</f>
        <v>11.461491813220134</v>
      </c>
      <c r="AG373" s="13">
        <v>11.461491813220134</v>
      </c>
      <c r="AI373" s="5"/>
      <c r="AJ373" s="5"/>
      <c r="AK373" s="5"/>
      <c r="AL373" s="5"/>
      <c r="AO373" s="13">
        <v>22.5</v>
      </c>
      <c r="AP373" s="13">
        <v>15</v>
      </c>
      <c r="AQ373" s="13">
        <f>AO373/1.5</f>
        <v>15</v>
      </c>
      <c r="AR373" s="13">
        <f>(B373*240)/AQ373</f>
        <v>336</v>
      </c>
      <c r="AS373" s="13">
        <v>336</v>
      </c>
      <c r="AT373" s="5"/>
      <c r="AU373" s="5"/>
    </row>
    <row r="374" spans="1:47" ht="12.75">
      <c r="A374" s="1"/>
      <c r="B374" s="5"/>
      <c r="C374" s="5"/>
      <c r="G374" s="3"/>
      <c r="H374" s="3"/>
      <c r="I374" s="3"/>
      <c r="J374" s="3"/>
      <c r="K374" s="3"/>
      <c r="M374" s="5"/>
      <c r="O374" s="5"/>
      <c r="S374" s="5"/>
      <c r="T374" s="5"/>
      <c r="Z374" s="5"/>
      <c r="AA374" s="5"/>
      <c r="AC374" s="13"/>
      <c r="AD374" s="13"/>
      <c r="AE374" s="19"/>
      <c r="AF374" s="13"/>
      <c r="AG374" s="13"/>
      <c r="AI374" s="5"/>
      <c r="AJ374" s="5"/>
      <c r="AK374" s="5"/>
      <c r="AL374" s="5"/>
      <c r="AO374" s="13"/>
      <c r="AP374" s="13"/>
      <c r="AQ374" s="13"/>
      <c r="AR374" s="13"/>
      <c r="AS374" s="13"/>
      <c r="AT374" s="5"/>
      <c r="AU374" s="5"/>
    </row>
    <row r="375" spans="1:47" ht="12.75">
      <c r="A375" s="1" t="s">
        <v>74</v>
      </c>
      <c r="B375" s="16">
        <f>AVERAGE(B369:B374)</f>
        <v>20.3</v>
      </c>
      <c r="C375" s="16">
        <f>AVERAGE(C369:C374)</f>
        <v>256.5580276122157</v>
      </c>
      <c r="G375" s="3"/>
      <c r="H375" s="3"/>
      <c r="I375" s="3"/>
      <c r="J375" s="3"/>
      <c r="K375" s="3"/>
      <c r="M375" s="5"/>
      <c r="O375" s="5"/>
      <c r="S375" s="5"/>
      <c r="T375" s="5"/>
      <c r="Z375" s="5"/>
      <c r="AA375" s="5"/>
      <c r="AC375" s="16">
        <f>AVERAGE(AC369:AC374)</f>
        <v>260.5150436084017</v>
      </c>
      <c r="AD375" s="13">
        <v>260.51504360840175</v>
      </c>
      <c r="AE375" s="16">
        <f>AVERAGE(AE369:AE374)</f>
        <v>403.84000000000003</v>
      </c>
      <c r="AF375" s="16">
        <f>AVERAGE(AF369:AF374)</f>
        <v>12.093642560376486</v>
      </c>
      <c r="AG375" s="5">
        <f>1/((1/AG369+1/AG370+1/AG371+1/AG372+1/AG373)/5)</f>
        <v>12.014035444582877</v>
      </c>
      <c r="AI375" s="5"/>
      <c r="AJ375" s="5"/>
      <c r="AK375" s="5"/>
      <c r="AL375" s="5"/>
      <c r="AO375" s="29">
        <f>AVERAGE(AO369:AO374)</f>
        <v>22.5</v>
      </c>
      <c r="AP375" s="29">
        <f>AVERAGE(AP369:AP374)</f>
        <v>15</v>
      </c>
      <c r="AQ375" s="29">
        <f>AVERAGE(AQ369:AQ374)</f>
        <v>15</v>
      </c>
      <c r="AR375" s="29">
        <f>AVERAGE(AR369:AR374)</f>
        <v>324.8</v>
      </c>
      <c r="AS375" s="5">
        <f>1/((1/AS369+1/AS370+1/AS371+1/AS372+1/AS373)/5)</f>
        <v>323.0769230769231</v>
      </c>
      <c r="AT375" s="5"/>
      <c r="AU375" s="5"/>
    </row>
    <row r="376" spans="1:47" ht="12.75">
      <c r="A376" s="1"/>
      <c r="B376" s="5"/>
      <c r="C376" s="5"/>
      <c r="G376" s="3"/>
      <c r="H376" s="3"/>
      <c r="I376" s="3"/>
      <c r="J376" s="3"/>
      <c r="K376" s="3"/>
      <c r="M376" s="5"/>
      <c r="O376" s="5"/>
      <c r="S376" s="5"/>
      <c r="T376" s="5"/>
      <c r="Z376" s="5"/>
      <c r="AA376" s="5"/>
      <c r="AC376" s="13"/>
      <c r="AD376" s="13"/>
      <c r="AE376" s="19"/>
      <c r="AF376" s="13"/>
      <c r="AG376" s="13"/>
      <c r="AI376" s="5"/>
      <c r="AJ376" s="5"/>
      <c r="AK376" s="5"/>
      <c r="AL376" s="5"/>
      <c r="AO376" s="13"/>
      <c r="AP376" s="13"/>
      <c r="AQ376" s="13"/>
      <c r="AR376" s="13"/>
      <c r="AS376" s="13"/>
      <c r="AT376" s="5"/>
      <c r="AU376" s="5"/>
    </row>
    <row r="377" spans="1:47" ht="12.75">
      <c r="A377" s="1">
        <v>1556</v>
      </c>
      <c r="B377" s="5">
        <v>21</v>
      </c>
      <c r="C377" s="5">
        <f>(B377/7.91244)*100</f>
        <v>265.404856150568</v>
      </c>
      <c r="G377" s="3"/>
      <c r="H377" s="3"/>
      <c r="I377" s="3"/>
      <c r="J377" s="3"/>
      <c r="K377" s="3"/>
      <c r="M377" s="5"/>
      <c r="O377" s="5"/>
      <c r="S377" s="5"/>
      <c r="T377" s="5"/>
      <c r="Z377" s="5"/>
      <c r="AA377" s="5"/>
      <c r="AC377" s="13">
        <f>(AE377/155.016)*100</f>
        <v>390.88438182725224</v>
      </c>
      <c r="AD377" s="13">
        <v>390.88438182725224</v>
      </c>
      <c r="AE377" s="19">
        <v>605.9333333333333</v>
      </c>
      <c r="AF377" s="13">
        <f>(B377*240)/AE377</f>
        <v>8.317746726812631</v>
      </c>
      <c r="AG377" s="13">
        <v>8.317746726812631</v>
      </c>
      <c r="AI377" s="5"/>
      <c r="AJ377" s="5"/>
      <c r="AK377" s="5"/>
      <c r="AL377" s="5"/>
      <c r="AO377" s="13">
        <v>22.5</v>
      </c>
      <c r="AP377" s="13">
        <v>15</v>
      </c>
      <c r="AQ377" s="13">
        <f>AO377/1.5</f>
        <v>15</v>
      </c>
      <c r="AR377" s="13">
        <f>(B377*240)/AQ377</f>
        <v>336</v>
      </c>
      <c r="AS377" s="13">
        <v>336</v>
      </c>
      <c r="AT377" s="5"/>
      <c r="AU377" s="5"/>
    </row>
    <row r="378" spans="1:47" ht="12.75">
      <c r="A378" s="1">
        <v>1557</v>
      </c>
      <c r="B378" s="5">
        <v>21</v>
      </c>
      <c r="C378" s="5">
        <f>(B378/7.91244)*100</f>
        <v>265.404856150568</v>
      </c>
      <c r="G378" s="3"/>
      <c r="H378" s="3"/>
      <c r="I378" s="3"/>
      <c r="J378" s="3"/>
      <c r="K378" s="3"/>
      <c r="M378" s="5"/>
      <c r="O378" s="5"/>
      <c r="S378" s="5"/>
      <c r="T378" s="5"/>
      <c r="Z378" s="5"/>
      <c r="AA378" s="5"/>
      <c r="AC378" s="13">
        <f>(AE378/155.016)*100</f>
        <v>263.06961862001344</v>
      </c>
      <c r="AD378" s="13">
        <v>263.06961862001344</v>
      </c>
      <c r="AE378" s="19">
        <v>407.8</v>
      </c>
      <c r="AF378" s="13">
        <f>(B378*240)/AE378</f>
        <v>12.35899950956351</v>
      </c>
      <c r="AG378" s="13">
        <v>12.35899950956351</v>
      </c>
      <c r="AI378" s="5"/>
      <c r="AJ378" s="5"/>
      <c r="AK378" s="5"/>
      <c r="AL378" s="5"/>
      <c r="AO378" s="13">
        <v>22.5</v>
      </c>
      <c r="AP378" s="13">
        <v>15</v>
      </c>
      <c r="AQ378" s="13">
        <f>AO378/1.5</f>
        <v>15</v>
      </c>
      <c r="AR378" s="13">
        <f>(B378*240)/AQ378</f>
        <v>336</v>
      </c>
      <c r="AS378" s="13">
        <v>336</v>
      </c>
      <c r="AT378" s="5"/>
      <c r="AU378" s="5"/>
    </row>
    <row r="379" spans="1:47" ht="12.75">
      <c r="A379" s="1">
        <v>1558</v>
      </c>
      <c r="B379" s="5">
        <v>20</v>
      </c>
      <c r="C379" s="5">
        <f>(B379/7.91244)*100</f>
        <v>252.76652966720755</v>
      </c>
      <c r="G379" s="3"/>
      <c r="H379" s="3"/>
      <c r="I379" s="3"/>
      <c r="J379" s="3"/>
      <c r="K379" s="3"/>
      <c r="M379" s="5"/>
      <c r="O379" s="5"/>
      <c r="S379" s="5"/>
      <c r="T379" s="5"/>
      <c r="Z379" s="5"/>
      <c r="AA379" s="5"/>
      <c r="AC379" s="13">
        <f>(AE379/155.016)*100</f>
        <v>283.6266363902221</v>
      </c>
      <c r="AD379" s="13">
        <v>283.6266363902221</v>
      </c>
      <c r="AE379" s="19">
        <v>439.6666666666667</v>
      </c>
      <c r="AF379" s="13">
        <f>(B379*240)/AE379</f>
        <v>10.917361637604245</v>
      </c>
      <c r="AG379" s="13">
        <v>10.917361637604245</v>
      </c>
      <c r="AI379" s="5"/>
      <c r="AJ379" s="5"/>
      <c r="AK379" s="5"/>
      <c r="AL379" s="5"/>
      <c r="AO379" s="13">
        <v>24.75</v>
      </c>
      <c r="AP379" s="13">
        <v>16.5</v>
      </c>
      <c r="AQ379" s="13">
        <f>AO379/1.5</f>
        <v>16.5</v>
      </c>
      <c r="AR379" s="13">
        <f>(B379*240)/AQ379</f>
        <v>290.90909090909093</v>
      </c>
      <c r="AS379" s="13">
        <v>290.90909090909093</v>
      </c>
      <c r="AT379" s="5"/>
      <c r="AU379" s="5"/>
    </row>
    <row r="380" spans="1:47" ht="12.75">
      <c r="A380" s="1">
        <v>1559</v>
      </c>
      <c r="B380" s="5">
        <v>21</v>
      </c>
      <c r="C380" s="5">
        <f>(B380/7.91244)*100</f>
        <v>265.404856150568</v>
      </c>
      <c r="G380" s="3"/>
      <c r="H380" s="3"/>
      <c r="I380" s="3"/>
      <c r="J380" s="3"/>
      <c r="K380" s="3"/>
      <c r="M380" s="5"/>
      <c r="O380" s="5"/>
      <c r="S380" s="5"/>
      <c r="T380" s="5"/>
      <c r="Z380" s="5"/>
      <c r="AA380" s="5"/>
      <c r="AC380" s="13">
        <f>(AE380/155.016)*100</f>
        <v>293.6471073953657</v>
      </c>
      <c r="AD380" s="13">
        <v>293.6471073953657</v>
      </c>
      <c r="AE380" s="19">
        <v>455.20000000000005</v>
      </c>
      <c r="AF380" s="13">
        <f>(B380*240)/AE380</f>
        <v>11.072056239015817</v>
      </c>
      <c r="AG380" s="13">
        <v>11.072056239015817</v>
      </c>
      <c r="AI380" s="5"/>
      <c r="AJ380" s="5"/>
      <c r="AK380" s="5"/>
      <c r="AL380" s="5"/>
      <c r="AO380" s="13">
        <v>24.75</v>
      </c>
      <c r="AP380" s="13">
        <v>16.5</v>
      </c>
      <c r="AQ380" s="13">
        <f>AO380/1.5</f>
        <v>16.5</v>
      </c>
      <c r="AR380" s="13">
        <f>(B380*240)/AQ380</f>
        <v>305.45454545454544</v>
      </c>
      <c r="AS380" s="13">
        <v>305.45454545454544</v>
      </c>
      <c r="AT380" s="5"/>
      <c r="AU380" s="5"/>
    </row>
    <row r="381" spans="1:47" ht="12.75">
      <c r="A381" s="1">
        <v>1560</v>
      </c>
      <c r="B381" s="5">
        <v>21.666666666666664</v>
      </c>
      <c r="C381" s="5">
        <f>(B381/7.91244)*100</f>
        <v>273.83040713947486</v>
      </c>
      <c r="G381" s="3"/>
      <c r="H381" s="3"/>
      <c r="I381" s="3"/>
      <c r="J381" s="3"/>
      <c r="K381" s="3"/>
      <c r="M381" s="5"/>
      <c r="O381" s="5"/>
      <c r="S381" s="5"/>
      <c r="T381" s="5"/>
      <c r="Z381" s="5"/>
      <c r="AA381" s="5"/>
      <c r="AC381" s="13">
        <f>(AE381/155.016)*100</f>
        <v>272.35898229860146</v>
      </c>
      <c r="AD381" s="13">
        <v>272.35898229860146</v>
      </c>
      <c r="AE381" s="19">
        <v>422.2</v>
      </c>
      <c r="AF381" s="13">
        <f>(B381*240)/AE381</f>
        <v>12.316437707247749</v>
      </c>
      <c r="AG381" s="13">
        <v>12.316437707247749</v>
      </c>
      <c r="AI381" s="5"/>
      <c r="AJ381" s="5"/>
      <c r="AK381" s="5"/>
      <c r="AL381" s="5"/>
      <c r="AO381" s="13">
        <v>27</v>
      </c>
      <c r="AP381" s="13">
        <v>18</v>
      </c>
      <c r="AQ381" s="13">
        <f>AO381/1.5</f>
        <v>18</v>
      </c>
      <c r="AR381" s="13">
        <f>(B381*240)/AQ381</f>
        <v>288.88888888888886</v>
      </c>
      <c r="AS381" s="13">
        <v>288.88888888888886</v>
      </c>
      <c r="AT381" s="5"/>
      <c r="AU381" s="5"/>
    </row>
    <row r="382" spans="1:47" ht="12.75">
      <c r="A382" s="1"/>
      <c r="B382" s="5"/>
      <c r="C382" s="5"/>
      <c r="G382" s="3"/>
      <c r="H382" s="3"/>
      <c r="I382" s="3"/>
      <c r="J382" s="3"/>
      <c r="K382" s="3"/>
      <c r="M382" s="5"/>
      <c r="O382" s="5"/>
      <c r="S382" s="5"/>
      <c r="T382" s="5"/>
      <c r="Z382" s="5"/>
      <c r="AA382" s="5"/>
      <c r="AC382" s="13"/>
      <c r="AD382" s="13"/>
      <c r="AE382" s="19"/>
      <c r="AF382" s="13"/>
      <c r="AG382" s="13"/>
      <c r="AI382" s="5"/>
      <c r="AJ382" s="5"/>
      <c r="AK382" s="5"/>
      <c r="AL382" s="5"/>
      <c r="AO382" s="13"/>
      <c r="AP382" s="13"/>
      <c r="AQ382" s="13"/>
      <c r="AR382" s="13"/>
      <c r="AS382" s="13"/>
      <c r="AT382" s="5"/>
      <c r="AU382" s="5"/>
    </row>
    <row r="383" spans="1:47" ht="12.75">
      <c r="A383" s="1" t="s">
        <v>75</v>
      </c>
      <c r="B383" s="16">
        <f>AVERAGE(B377:B382)</f>
        <v>20.93333333333333</v>
      </c>
      <c r="C383" s="16">
        <f>AVERAGE(C377:C382)</f>
        <v>264.5623010516773</v>
      </c>
      <c r="G383" s="3"/>
      <c r="H383" s="3"/>
      <c r="I383" s="3"/>
      <c r="J383" s="3"/>
      <c r="K383" s="3"/>
      <c r="M383" s="5"/>
      <c r="O383" s="5"/>
      <c r="S383" s="5"/>
      <c r="T383" s="5"/>
      <c r="Z383" s="5"/>
      <c r="AA383" s="5"/>
      <c r="AC383" s="16">
        <f>AVERAGE(AC377:AC382)</f>
        <v>300.71734530629095</v>
      </c>
      <c r="AD383" s="13">
        <v>300.717345306291</v>
      </c>
      <c r="AE383" s="16">
        <f>AVERAGE(AE377:AE382)</f>
        <v>466.16</v>
      </c>
      <c r="AF383" s="16">
        <f>AVERAGE(AF377:AF382)</f>
        <v>10.99652036404879</v>
      </c>
      <c r="AG383" s="5">
        <f>1/((1/AG377+1/AG378+1/AG379+1/AG380+1/AG381)/5)</f>
        <v>10.77018552269207</v>
      </c>
      <c r="AI383" s="5"/>
      <c r="AJ383" s="5"/>
      <c r="AK383" s="5"/>
      <c r="AL383" s="5"/>
      <c r="AO383" s="29">
        <f>AVERAGE(AO377:AO382)</f>
        <v>24.3</v>
      </c>
      <c r="AP383" s="29">
        <f>AVERAGE(AP377:AP382)</f>
        <v>16.2</v>
      </c>
      <c r="AQ383" s="29">
        <f>AVERAGE(AQ377:AQ382)</f>
        <v>16.2</v>
      </c>
      <c r="AR383" s="29">
        <f>AVERAGE(AR377:AR382)</f>
        <v>311.45050505050506</v>
      </c>
      <c r="AS383" s="5">
        <f>1/((1/AS377+1/AS378+1/AS379+1/AS380+1/AS381)/5)</f>
        <v>310.0731170582807</v>
      </c>
      <c r="AT383" s="5"/>
      <c r="AU383" s="5"/>
    </row>
    <row r="384" spans="1:47" ht="12.75">
      <c r="A384" s="1"/>
      <c r="B384" s="5"/>
      <c r="C384" s="5"/>
      <c r="G384" s="3"/>
      <c r="H384" s="3"/>
      <c r="I384" s="3"/>
      <c r="J384" s="3"/>
      <c r="K384" s="3"/>
      <c r="M384" s="5"/>
      <c r="O384" s="5"/>
      <c r="S384" s="5"/>
      <c r="T384" s="5"/>
      <c r="Z384" s="5"/>
      <c r="AA384" s="5"/>
      <c r="AC384" s="13"/>
      <c r="AD384" s="13"/>
      <c r="AE384" s="19"/>
      <c r="AF384" s="13"/>
      <c r="AG384" s="13"/>
      <c r="AI384" s="5"/>
      <c r="AJ384" s="5"/>
      <c r="AK384" s="5"/>
      <c r="AL384" s="5"/>
      <c r="AO384" s="13"/>
      <c r="AP384" s="13"/>
      <c r="AQ384" s="13"/>
      <c r="AR384" s="13"/>
      <c r="AS384" s="13"/>
      <c r="AT384" s="5"/>
      <c r="AU384" s="5"/>
    </row>
    <row r="385" spans="1:47" ht="12.75">
      <c r="A385" s="1">
        <v>1561</v>
      </c>
      <c r="B385" s="5">
        <v>22.75</v>
      </c>
      <c r="C385" s="5">
        <f>(B385/7.91244)*100</f>
        <v>287.5219274964486</v>
      </c>
      <c r="G385" s="3"/>
      <c r="H385" s="3"/>
      <c r="I385" s="3"/>
      <c r="J385" s="3"/>
      <c r="K385" s="3"/>
      <c r="M385" s="5"/>
      <c r="O385" s="5"/>
      <c r="S385" s="5"/>
      <c r="T385" s="5"/>
      <c r="Z385" s="5"/>
      <c r="AA385" s="5"/>
      <c r="AC385" s="13">
        <f>(AE385/155.016)*100</f>
        <v>272.9180643718498</v>
      </c>
      <c r="AD385" s="13">
        <v>272.9180643718498</v>
      </c>
      <c r="AE385" s="19">
        <v>423.06666666666666</v>
      </c>
      <c r="AF385" s="13">
        <f>(B385*240)/AE385</f>
        <v>12.905767412543334</v>
      </c>
      <c r="AG385" s="13">
        <v>12.905767412543334</v>
      </c>
      <c r="AI385" s="5"/>
      <c r="AJ385" s="5"/>
      <c r="AK385" s="5"/>
      <c r="AL385" s="5"/>
      <c r="AO385" s="13">
        <v>33.75</v>
      </c>
      <c r="AP385" s="13">
        <v>22.5</v>
      </c>
      <c r="AQ385" s="13">
        <f>AO385/1.5</f>
        <v>22.5</v>
      </c>
      <c r="AR385" s="13">
        <f>(B385*240)/AQ385</f>
        <v>242.66666666666666</v>
      </c>
      <c r="AS385" s="13">
        <v>242.66666666666666</v>
      </c>
      <c r="AT385" s="5"/>
      <c r="AU385" s="5"/>
    </row>
    <row r="386" spans="1:47" ht="12.75">
      <c r="A386" s="1">
        <v>1562</v>
      </c>
      <c r="B386" s="5">
        <v>26.5</v>
      </c>
      <c r="C386" s="5">
        <f>(B386/7.91244)*100</f>
        <v>334.9156518090501</v>
      </c>
      <c r="G386" s="3"/>
      <c r="H386" s="3"/>
      <c r="I386" s="3"/>
      <c r="J386" s="3"/>
      <c r="K386" s="3"/>
      <c r="M386" s="5"/>
      <c r="O386" s="5"/>
      <c r="S386" s="5"/>
      <c r="T386" s="5"/>
      <c r="Z386" s="5"/>
      <c r="AA386" s="5"/>
      <c r="AC386" s="13">
        <f>(AE386/155.016)*100</f>
        <v>335.14819975572414</v>
      </c>
      <c r="AD386" s="13">
        <v>335.14819975572414</v>
      </c>
      <c r="AE386" s="19">
        <v>519.5333333333333</v>
      </c>
      <c r="AF386" s="13">
        <f>(B386*240)/AE386</f>
        <v>12.241755421532146</v>
      </c>
      <c r="AG386" s="13">
        <v>12.241755421532146</v>
      </c>
      <c r="AI386" s="5"/>
      <c r="AJ386" s="5"/>
      <c r="AK386" s="5"/>
      <c r="AL386" s="5"/>
      <c r="AO386" s="13">
        <v>42.1875</v>
      </c>
      <c r="AP386" s="13">
        <v>28.125</v>
      </c>
      <c r="AQ386" s="13">
        <f>AO386/1.5</f>
        <v>28.125</v>
      </c>
      <c r="AR386" s="13">
        <f>(B386*240)/AQ386</f>
        <v>226.13333333333333</v>
      </c>
      <c r="AS386" s="13">
        <v>226.13333333333333</v>
      </c>
      <c r="AT386" s="5"/>
      <c r="AU386" s="5"/>
    </row>
    <row r="387" spans="1:47" ht="12.75">
      <c r="A387" s="1">
        <v>1563</v>
      </c>
      <c r="B387" s="5">
        <v>27</v>
      </c>
      <c r="C387" s="5">
        <f>(B387/7.91244)*100</f>
        <v>341.2348150507302</v>
      </c>
      <c r="G387" s="3"/>
      <c r="H387" s="3"/>
      <c r="I387" s="3"/>
      <c r="J387" s="3"/>
      <c r="K387" s="3"/>
      <c r="M387" s="5"/>
      <c r="O387" s="5"/>
      <c r="S387" s="5"/>
      <c r="T387" s="5"/>
      <c r="Z387" s="5"/>
      <c r="AA387" s="5"/>
      <c r="AC387" s="13">
        <f>(AE387/155.016)*100</f>
        <v>288.099292976209</v>
      </c>
      <c r="AD387" s="13">
        <v>288.0992929762089</v>
      </c>
      <c r="AE387" s="19">
        <v>446.6</v>
      </c>
      <c r="AF387" s="13">
        <f>(B387*240)/AE387</f>
        <v>14.50962830273175</v>
      </c>
      <c r="AG387" s="13">
        <v>14.50962830273175</v>
      </c>
      <c r="AI387" s="5"/>
      <c r="AJ387" s="5"/>
      <c r="AK387" s="5"/>
      <c r="AL387" s="5"/>
      <c r="AO387" s="13">
        <v>42.1875</v>
      </c>
      <c r="AP387" s="13">
        <v>28.125</v>
      </c>
      <c r="AQ387" s="13">
        <f>AO387/1.5</f>
        <v>28.125</v>
      </c>
      <c r="AR387" s="13">
        <f>(B387*240)/AQ387</f>
        <v>230.4</v>
      </c>
      <c r="AS387" s="13">
        <v>230.4</v>
      </c>
      <c r="AT387" s="5"/>
      <c r="AU387" s="5"/>
    </row>
    <row r="388" spans="1:47" ht="12.75">
      <c r="A388" s="1">
        <v>1564</v>
      </c>
      <c r="B388" s="5">
        <v>27</v>
      </c>
      <c r="C388" s="5">
        <f>(B388/7.91244)*100</f>
        <v>341.2348150507302</v>
      </c>
      <c r="G388" s="3"/>
      <c r="H388" s="3"/>
      <c r="I388" s="3"/>
      <c r="J388" s="3"/>
      <c r="K388" s="3"/>
      <c r="M388" s="5"/>
      <c r="O388" s="5"/>
      <c r="S388" s="5"/>
      <c r="T388" s="5"/>
      <c r="Z388" s="5"/>
      <c r="AA388" s="5"/>
      <c r="AC388" s="13">
        <f>(AE388/155.016)*100</f>
        <v>287.11014776969256</v>
      </c>
      <c r="AD388" s="13">
        <v>287.11014776969256</v>
      </c>
      <c r="AE388" s="19">
        <v>445.0666666666666</v>
      </c>
      <c r="AF388" s="13">
        <f>(B388*240)/AE388</f>
        <v>14.559616536848415</v>
      </c>
      <c r="AG388" s="13">
        <v>14.559616536848415</v>
      </c>
      <c r="AI388" s="5"/>
      <c r="AJ388" s="5"/>
      <c r="AK388" s="5"/>
      <c r="AL388" s="5"/>
      <c r="AO388" s="13">
        <v>42.1875</v>
      </c>
      <c r="AP388" s="13">
        <v>28.125</v>
      </c>
      <c r="AQ388" s="13">
        <f>AO388/1.5</f>
        <v>28.125</v>
      </c>
      <c r="AR388" s="13">
        <f>(B388*240)/AQ388</f>
        <v>230.4</v>
      </c>
      <c r="AS388" s="13">
        <v>230.4</v>
      </c>
      <c r="AT388" s="5"/>
      <c r="AU388" s="5"/>
    </row>
    <row r="389" spans="1:47" ht="12.75">
      <c r="A389" s="1">
        <v>1565</v>
      </c>
      <c r="B389" s="5">
        <v>27</v>
      </c>
      <c r="C389" s="5">
        <f>(B389/7.91244)*100</f>
        <v>341.2348150507302</v>
      </c>
      <c r="G389" s="3"/>
      <c r="H389" s="3"/>
      <c r="I389" s="3"/>
      <c r="J389" s="3"/>
      <c r="K389" s="3"/>
      <c r="M389" s="5"/>
      <c r="O389" s="5"/>
      <c r="S389" s="5"/>
      <c r="T389" s="5"/>
      <c r="Z389" s="5"/>
      <c r="AA389" s="5"/>
      <c r="AC389" s="13">
        <f>(AE389/155.016)*100</f>
        <v>386.4117252412655</v>
      </c>
      <c r="AD389" s="13">
        <v>386.4117252412655</v>
      </c>
      <c r="AE389" s="19">
        <v>599.0000000000001</v>
      </c>
      <c r="AF389" s="13">
        <f>(B389*240)/AE389</f>
        <v>10.81803005008347</v>
      </c>
      <c r="AG389" s="13">
        <v>10.81803005008347</v>
      </c>
      <c r="AI389" s="5"/>
      <c r="AJ389" s="5"/>
      <c r="AK389" s="5"/>
      <c r="AL389" s="5"/>
      <c r="AO389" s="13">
        <v>42.1875</v>
      </c>
      <c r="AP389" s="13">
        <v>28.125</v>
      </c>
      <c r="AQ389" s="13">
        <f>AO389/1.5</f>
        <v>28.125</v>
      </c>
      <c r="AR389" s="13">
        <f>(B389*240)/AQ389</f>
        <v>230.4</v>
      </c>
      <c r="AS389" s="13">
        <v>230.4</v>
      </c>
      <c r="AT389" s="5"/>
      <c r="AU389" s="5"/>
    </row>
    <row r="390" spans="1:47" ht="12.75">
      <c r="A390" s="1"/>
      <c r="B390" s="5"/>
      <c r="C390" s="5"/>
      <c r="G390" s="3"/>
      <c r="H390" s="3"/>
      <c r="I390" s="3"/>
      <c r="J390" s="3"/>
      <c r="K390" s="3"/>
      <c r="M390" s="5"/>
      <c r="O390" s="5"/>
      <c r="S390" s="5"/>
      <c r="T390" s="5"/>
      <c r="Z390" s="5"/>
      <c r="AA390" s="5"/>
      <c r="AC390" s="13"/>
      <c r="AD390" s="13"/>
      <c r="AE390" s="19"/>
      <c r="AF390" s="13"/>
      <c r="AG390" s="13"/>
      <c r="AI390" s="5"/>
      <c r="AJ390" s="5"/>
      <c r="AK390" s="5"/>
      <c r="AL390" s="5"/>
      <c r="AO390" s="13"/>
      <c r="AP390" s="13"/>
      <c r="AQ390" s="13"/>
      <c r="AR390" s="13"/>
      <c r="AS390" s="13"/>
      <c r="AT390" s="5"/>
      <c r="AU390" s="5"/>
    </row>
    <row r="391" spans="1:47" ht="12.75">
      <c r="A391" s="1" t="s">
        <v>76</v>
      </c>
      <c r="B391" s="16">
        <f>AVERAGE(B385:B390)</f>
        <v>26.05</v>
      </c>
      <c r="C391" s="16">
        <f>AVERAGE(C385:C390)</f>
        <v>329.22840489153793</v>
      </c>
      <c r="G391" s="3"/>
      <c r="H391" s="3"/>
      <c r="I391" s="3"/>
      <c r="J391" s="3"/>
      <c r="K391" s="3"/>
      <c r="M391" s="5"/>
      <c r="O391" s="5"/>
      <c r="S391" s="5"/>
      <c r="T391" s="5"/>
      <c r="Z391" s="5"/>
      <c r="AA391" s="5"/>
      <c r="AC391" s="16">
        <f>AVERAGE(AC385:AC390)</f>
        <v>313.9374860229482</v>
      </c>
      <c r="AD391" s="13">
        <v>313.9374860229482</v>
      </c>
      <c r="AE391" s="16">
        <f>AVERAGE(AE385:AE390)</f>
        <v>486.6533333333333</v>
      </c>
      <c r="AF391" s="16">
        <f>AVERAGE(AF385:AF390)</f>
        <v>13.006959544747824</v>
      </c>
      <c r="AG391" s="5">
        <f>1/((1/AG385+1/AG386+1/AG387+1/AG388+1/AG389)/5)</f>
        <v>12.846419081329262</v>
      </c>
      <c r="AI391" s="5"/>
      <c r="AJ391" s="5"/>
      <c r="AK391" s="5"/>
      <c r="AL391" s="5"/>
      <c r="AO391" s="29">
        <f>AVERAGE(AO385:AO390)</f>
        <v>40.5</v>
      </c>
      <c r="AP391" s="29">
        <f>AVERAGE(AP385:AP390)</f>
        <v>27</v>
      </c>
      <c r="AQ391" s="29">
        <f>AVERAGE(AQ385:AQ390)</f>
        <v>27</v>
      </c>
      <c r="AR391" s="29">
        <f>AVERAGE(AR385:AR390)</f>
        <v>232</v>
      </c>
      <c r="AS391" s="5">
        <f>1/((1/AS385+1/AS386+1/AS387+1/AS388+1/AS389)/5)</f>
        <v>231.86919398051933</v>
      </c>
      <c r="AT391" s="5"/>
      <c r="AU391" s="5"/>
    </row>
    <row r="392" spans="1:47" ht="12.75">
      <c r="A392" s="1"/>
      <c r="B392" s="5"/>
      <c r="C392" s="5"/>
      <c r="G392" s="3"/>
      <c r="H392" s="3"/>
      <c r="I392" s="3"/>
      <c r="J392" s="3"/>
      <c r="K392" s="3"/>
      <c r="M392" s="5"/>
      <c r="O392" s="5"/>
      <c r="S392" s="5"/>
      <c r="T392" s="5"/>
      <c r="Z392" s="5"/>
      <c r="AA392" s="5"/>
      <c r="AC392" s="13"/>
      <c r="AD392" s="13"/>
      <c r="AE392" s="19"/>
      <c r="AF392" s="13"/>
      <c r="AG392" s="13"/>
      <c r="AI392" s="5"/>
      <c r="AJ392" s="5"/>
      <c r="AK392" s="5"/>
      <c r="AL392" s="5"/>
      <c r="AO392" s="13"/>
      <c r="AP392" s="13"/>
      <c r="AQ392" s="13"/>
      <c r="AR392" s="13"/>
      <c r="AS392" s="13"/>
      <c r="AT392" s="5"/>
      <c r="AU392" s="5"/>
    </row>
    <row r="393" spans="1:47" ht="12.75">
      <c r="A393" s="1">
        <v>1566</v>
      </c>
      <c r="B393" s="5">
        <v>28</v>
      </c>
      <c r="C393" s="5">
        <f>(B393/7.91244)*100</f>
        <v>353.8731415340906</v>
      </c>
      <c r="G393" s="3"/>
      <c r="H393" s="3"/>
      <c r="I393" s="3"/>
      <c r="J393" s="3"/>
      <c r="K393" s="3"/>
      <c r="M393" s="5"/>
      <c r="O393" s="5"/>
      <c r="S393" s="5"/>
      <c r="T393" s="5"/>
      <c r="Z393" s="5"/>
      <c r="AA393" s="5"/>
      <c r="AC393" s="13">
        <f>(AE393/155.016)*100</f>
        <v>311.70975899262015</v>
      </c>
      <c r="AD393" s="13">
        <v>311.70975899262015</v>
      </c>
      <c r="AE393" s="19">
        <v>483.2</v>
      </c>
      <c r="AF393" s="13">
        <f>(B393*240)/AE393</f>
        <v>13.907284768211921</v>
      </c>
      <c r="AG393" s="13">
        <v>13.907284768211921</v>
      </c>
      <c r="AI393" s="5"/>
      <c r="AJ393" s="5"/>
      <c r="AK393" s="5"/>
      <c r="AL393" s="5"/>
      <c r="AO393" s="13">
        <v>36.5625</v>
      </c>
      <c r="AP393" s="13">
        <v>24.375</v>
      </c>
      <c r="AQ393" s="13">
        <f>AO393/1.5</f>
        <v>24.375</v>
      </c>
      <c r="AR393" s="13">
        <f>(B393*240)/AQ393</f>
        <v>275.6923076923077</v>
      </c>
      <c r="AS393" s="13">
        <v>275.6923076923077</v>
      </c>
      <c r="AT393" s="5"/>
      <c r="AU393" s="5"/>
    </row>
    <row r="394" spans="1:47" ht="12.75">
      <c r="A394" s="1">
        <v>1567</v>
      </c>
      <c r="B394" s="5">
        <v>28</v>
      </c>
      <c r="C394" s="5">
        <f>(B394/7.91244)*100</f>
        <v>353.8731415340906</v>
      </c>
      <c r="G394" s="3"/>
      <c r="H394" s="3"/>
      <c r="I394" s="3"/>
      <c r="J394" s="3"/>
      <c r="K394" s="3"/>
      <c r="M394" s="5"/>
      <c r="O394" s="5"/>
      <c r="S394" s="5"/>
      <c r="T394" s="5"/>
      <c r="Z394" s="5"/>
      <c r="AA394" s="5"/>
      <c r="AC394" s="13">
        <f>(AE394/155.016)*100</f>
        <v>302.50640794068573</v>
      </c>
      <c r="AD394" s="13">
        <v>302.50640794068573</v>
      </c>
      <c r="AE394" s="19">
        <v>468.93333333333334</v>
      </c>
      <c r="AF394" s="13">
        <f>(B394*240)/AE394</f>
        <v>14.330395223201592</v>
      </c>
      <c r="AG394" s="13">
        <v>14.330395223201592</v>
      </c>
      <c r="AI394" s="5"/>
      <c r="AJ394" s="5"/>
      <c r="AK394" s="5"/>
      <c r="AL394" s="5"/>
      <c r="AO394" s="13">
        <v>29.53125</v>
      </c>
      <c r="AP394" s="13">
        <v>19.6875</v>
      </c>
      <c r="AQ394" s="13">
        <f>AO394/1.5</f>
        <v>19.6875</v>
      </c>
      <c r="AR394" s="13">
        <f>(B394*240)/AQ394</f>
        <v>341.3333333333333</v>
      </c>
      <c r="AS394" s="13">
        <v>341.3333333333333</v>
      </c>
      <c r="AT394" s="5"/>
      <c r="AU394" s="5"/>
    </row>
    <row r="395" spans="1:47" ht="12.75">
      <c r="A395" s="1">
        <v>1568</v>
      </c>
      <c r="B395" s="5">
        <v>28</v>
      </c>
      <c r="C395" s="5">
        <f>(B395/7.91244)*100</f>
        <v>353.8731415340906</v>
      </c>
      <c r="G395" s="3"/>
      <c r="H395" s="3"/>
      <c r="I395" s="3"/>
      <c r="J395" s="3"/>
      <c r="K395" s="3"/>
      <c r="M395" s="5"/>
      <c r="O395" s="5"/>
      <c r="S395" s="5"/>
      <c r="T395" s="5"/>
      <c r="Z395" s="5"/>
      <c r="AA395" s="5"/>
      <c r="AC395" s="13">
        <f>(AE395/155.016)*100</f>
        <v>314.1611188522475</v>
      </c>
      <c r="AD395" s="13">
        <v>314.1611188522475</v>
      </c>
      <c r="AE395" s="19">
        <v>487</v>
      </c>
      <c r="AF395" s="13">
        <f>(B395*240)/AE395</f>
        <v>13.79876796714579</v>
      </c>
      <c r="AG395" s="13">
        <v>13.79876796714579</v>
      </c>
      <c r="AI395" s="5"/>
      <c r="AJ395" s="5"/>
      <c r="AK395" s="5"/>
      <c r="AL395" s="5"/>
      <c r="AO395" s="13">
        <v>30.9375</v>
      </c>
      <c r="AP395" s="13">
        <v>20.625</v>
      </c>
      <c r="AQ395" s="13">
        <f>AO395/1.5</f>
        <v>20.625</v>
      </c>
      <c r="AR395" s="13">
        <f>(B395*240)/AQ395</f>
        <v>325.8181818181818</v>
      </c>
      <c r="AS395" s="13">
        <v>325.8181818181818</v>
      </c>
      <c r="AT395" s="5"/>
      <c r="AU395" s="5"/>
    </row>
    <row r="396" spans="1:47" ht="12.75">
      <c r="A396" s="1">
        <v>1569</v>
      </c>
      <c r="B396" s="5">
        <v>28</v>
      </c>
      <c r="C396" s="5">
        <f>(B396/7.91244)*100</f>
        <v>353.8731415340906</v>
      </c>
      <c r="G396" s="3"/>
      <c r="H396" s="3"/>
      <c r="I396" s="3"/>
      <c r="J396" s="3"/>
      <c r="K396" s="3"/>
      <c r="M396" s="5"/>
      <c r="O396" s="5"/>
      <c r="S396" s="5"/>
      <c r="T396" s="5"/>
      <c r="Z396" s="5"/>
      <c r="AA396" s="5"/>
      <c r="AC396" s="13">
        <f>(AE396/155.016)*100</f>
        <v>322.03127419105124</v>
      </c>
      <c r="AD396" s="13">
        <v>322.03127419105124</v>
      </c>
      <c r="AE396" s="19">
        <v>499.2</v>
      </c>
      <c r="AF396" s="13">
        <f>(B396*240)/AE396</f>
        <v>13.461538461538462</v>
      </c>
      <c r="AG396" s="13">
        <v>13.461538461538462</v>
      </c>
      <c r="AI396" s="5"/>
      <c r="AJ396" s="5"/>
      <c r="AK396" s="5"/>
      <c r="AL396" s="5"/>
      <c r="AO396" s="13">
        <v>32.34375</v>
      </c>
      <c r="AP396" s="13">
        <v>21.5625</v>
      </c>
      <c r="AQ396" s="13">
        <f>AO396/1.5</f>
        <v>21.5625</v>
      </c>
      <c r="AR396" s="13">
        <f>(B396*240)/AQ396</f>
        <v>311.6521739130435</v>
      </c>
      <c r="AS396" s="13">
        <v>311.6521739130435</v>
      </c>
      <c r="AT396" s="5"/>
      <c r="AU396" s="5"/>
    </row>
    <row r="397" spans="1:47" ht="12.75">
      <c r="A397" s="1">
        <v>1570</v>
      </c>
      <c r="B397" s="5">
        <v>28</v>
      </c>
      <c r="C397" s="5">
        <f>(B397/7.91244)*100</f>
        <v>353.8731415340906</v>
      </c>
      <c r="G397" s="3"/>
      <c r="H397" s="3"/>
      <c r="I397" s="3"/>
      <c r="J397" s="3"/>
      <c r="K397" s="3"/>
      <c r="M397" s="5"/>
      <c r="O397" s="5"/>
      <c r="S397" s="5"/>
      <c r="T397" s="5"/>
      <c r="Z397" s="5"/>
      <c r="AA397" s="5"/>
      <c r="AC397" s="13">
        <f>(AE397/155.016)*100</f>
        <v>341.0400646814952</v>
      </c>
      <c r="AD397" s="13">
        <v>341.0400646814952</v>
      </c>
      <c r="AE397" s="19">
        <v>528.6666666666666</v>
      </c>
      <c r="AF397" s="13">
        <f>(B397*240)/AE397</f>
        <v>12.711223203026483</v>
      </c>
      <c r="AG397" s="13">
        <v>12.711223203026483</v>
      </c>
      <c r="AI397" s="5"/>
      <c r="AJ397" s="5"/>
      <c r="AK397" s="5"/>
      <c r="AL397" s="5"/>
      <c r="AO397" s="13">
        <v>33.75</v>
      </c>
      <c r="AP397" s="13">
        <v>22.5</v>
      </c>
      <c r="AQ397" s="13">
        <f>AO397/1.5</f>
        <v>22.5</v>
      </c>
      <c r="AR397" s="13">
        <f>(B397*240)/AQ397</f>
        <v>298.6666666666667</v>
      </c>
      <c r="AS397" s="13">
        <v>298.6666666666667</v>
      </c>
      <c r="AT397" s="5"/>
      <c r="AU397" s="5"/>
    </row>
    <row r="398" spans="1:47" ht="12.75">
      <c r="A398" s="1"/>
      <c r="B398" s="16"/>
      <c r="C398" s="16"/>
      <c r="G398" s="3"/>
      <c r="H398" s="3"/>
      <c r="I398" s="3"/>
      <c r="J398" s="3"/>
      <c r="K398" s="3"/>
      <c r="M398" s="5"/>
      <c r="O398" s="5"/>
      <c r="S398" s="5"/>
      <c r="T398" s="5"/>
      <c r="Z398" s="5"/>
      <c r="AA398" s="5"/>
      <c r="AD398" s="13"/>
      <c r="AE398" s="18"/>
      <c r="AI398" s="5"/>
      <c r="AJ398" s="5"/>
      <c r="AK398" s="5"/>
      <c r="AL398" s="5"/>
      <c r="AQ398" s="13"/>
      <c r="AR398" s="5"/>
      <c r="AS398" s="5"/>
      <c r="AT398" s="5"/>
      <c r="AU398" s="5"/>
    </row>
    <row r="399" spans="1:47" ht="12.75">
      <c r="A399" s="1" t="s">
        <v>77</v>
      </c>
      <c r="B399" s="16">
        <f>AVERAGE(B393:B398)</f>
        <v>28</v>
      </c>
      <c r="C399" s="16">
        <f>AVERAGE(C393:C398)</f>
        <v>353.8731415340906</v>
      </c>
      <c r="G399" s="3"/>
      <c r="H399" s="3"/>
      <c r="I399" s="3"/>
      <c r="J399" s="3"/>
      <c r="K399" s="3"/>
      <c r="M399" s="5"/>
      <c r="O399" s="5"/>
      <c r="S399" s="5"/>
      <c r="T399" s="5"/>
      <c r="Z399" s="5"/>
      <c r="AA399" s="5"/>
      <c r="AC399" s="16">
        <f>AVERAGE(AC393:AC398)</f>
        <v>318.2897249316199</v>
      </c>
      <c r="AD399" s="13">
        <v>318.28972493161996</v>
      </c>
      <c r="AE399" s="16">
        <f>AVERAGE(AE393:AE398)</f>
        <v>493.4</v>
      </c>
      <c r="AF399" s="16">
        <f>AVERAGE(AF393:AF398)</f>
        <v>13.64184192462485</v>
      </c>
      <c r="AG399" s="5">
        <f>1/((1/AG393+1/AG394+1/AG395+1/AG396+1/AG397)/5)</f>
        <v>13.61978111066072</v>
      </c>
      <c r="AI399" s="5"/>
      <c r="AJ399" s="5"/>
      <c r="AK399" s="5"/>
      <c r="AL399" s="5"/>
      <c r="AO399" s="29">
        <f>AVERAGE(AO393:AO398)</f>
        <v>32.625</v>
      </c>
      <c r="AP399" s="29">
        <f>AVERAGE(AP393:AP398)</f>
        <v>21.75</v>
      </c>
      <c r="AQ399" s="29">
        <f>AVERAGE(AQ393:AQ398)</f>
        <v>21.75</v>
      </c>
      <c r="AR399" s="29">
        <f>AVERAGE(AR393:AR398)</f>
        <v>310.63253268470663</v>
      </c>
      <c r="AS399" s="5">
        <f>1/((1/AS393+1/AS394+1/AS395+1/AS396+1/AS397)/5)</f>
        <v>308.96551724137936</v>
      </c>
      <c r="AT399" s="5"/>
      <c r="AU399" s="5"/>
    </row>
    <row r="400" spans="1:47" ht="12.75">
      <c r="A400" s="1"/>
      <c r="B400" s="16"/>
      <c r="C400" s="16"/>
      <c r="G400" s="3"/>
      <c r="H400" s="3"/>
      <c r="I400" s="3"/>
      <c r="J400" s="3"/>
      <c r="K400" s="3"/>
      <c r="M400" s="5"/>
      <c r="O400" s="5"/>
      <c r="S400" s="5"/>
      <c r="T400" s="5"/>
      <c r="Z400" s="5"/>
      <c r="AA400" s="5"/>
      <c r="AE400" s="18"/>
      <c r="AI400" s="5"/>
      <c r="AJ400" s="5"/>
      <c r="AK400" s="5"/>
      <c r="AL400" s="5"/>
      <c r="AQ400" s="13"/>
      <c r="AR400" s="5"/>
      <c r="AS400" s="5"/>
      <c r="AT400" s="5"/>
      <c r="AU400" s="5"/>
    </row>
    <row r="401" spans="1:47" ht="12.75">
      <c r="A401" s="1"/>
      <c r="B401" s="16"/>
      <c r="C401" s="16"/>
      <c r="G401" s="3"/>
      <c r="H401" s="3"/>
      <c r="I401" s="3"/>
      <c r="J401" s="3"/>
      <c r="K401" s="3"/>
      <c r="M401" s="5"/>
      <c r="O401" s="5"/>
      <c r="S401" s="5"/>
      <c r="T401" s="5"/>
      <c r="Z401" s="5"/>
      <c r="AA401" s="5"/>
      <c r="AE401" s="18"/>
      <c r="AI401" s="5"/>
      <c r="AJ401" s="5"/>
      <c r="AK401" s="5"/>
      <c r="AL401" s="5"/>
      <c r="AQ401" s="13"/>
      <c r="AR401" s="5"/>
      <c r="AS401" s="5"/>
      <c r="AT401" s="5"/>
      <c r="AU401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T110"/>
  <sheetViews>
    <sheetView zoomScalePageLayoutView="0" workbookViewId="0" topLeftCell="A4">
      <pane xSplit="1" ySplit="10" topLeftCell="B14" activePane="bottomRight" state="frozen"/>
      <selection pane="topLeft" activeCell="A1" sqref="A1"/>
      <selection pane="topRight" activeCell="A4" sqref="A4"/>
      <selection pane="bottomLeft" activeCell="A4" sqref="A4"/>
      <selection pane="bottomRight" activeCell="E16" sqref="E16"/>
    </sheetView>
  </sheetViews>
  <sheetFormatPr defaultColWidth="9.140625" defaultRowHeight="12.75"/>
  <cols>
    <col min="1" max="1" width="9.28125" style="0" customWidth="1"/>
    <col min="2" max="2" width="15.28125" style="0" customWidth="1"/>
    <col min="3" max="3" width="13.421875" style="0" customWidth="1"/>
    <col min="4" max="4" width="14.57421875" style="0" customWidth="1"/>
    <col min="5" max="5" width="17.28125" style="0" customWidth="1"/>
    <col min="6" max="6" width="16.7109375" style="0" customWidth="1"/>
    <col min="7" max="7" width="15.28125" style="0" customWidth="1"/>
    <col min="8" max="8" width="13.421875" style="0" customWidth="1"/>
    <col min="9" max="9" width="17.28125" style="0" customWidth="1"/>
    <col min="10" max="10" width="16.7109375" style="0" customWidth="1"/>
    <col min="11" max="11" width="15.28125" style="0" customWidth="1"/>
    <col min="13" max="14" width="14.28125" style="0" customWidth="1"/>
    <col min="15" max="15" width="17.28125" style="0" customWidth="1"/>
    <col min="16" max="17" width="16.7109375" style="0" customWidth="1"/>
    <col min="18" max="18" width="16.57421875" style="0" customWidth="1"/>
    <col min="19" max="19" width="17.28125" style="0" customWidth="1"/>
    <col min="20" max="20" width="16.7109375" style="0" customWidth="1"/>
    <col min="21" max="21" width="15.28125" style="0" customWidth="1"/>
    <col min="23" max="24" width="13.421875" style="0" customWidth="1"/>
    <col min="25" max="25" width="12.421875" style="0" customWidth="1"/>
    <col min="26" max="27" width="19.28125" style="0" customWidth="1"/>
    <col min="29" max="30" width="13.421875" style="0" customWidth="1"/>
    <col min="31" max="31" width="12.421875" style="0" customWidth="1"/>
    <col min="32" max="33" width="19.28125" style="0" customWidth="1"/>
    <col min="35" max="35" width="12.00390625" style="0" customWidth="1"/>
    <col min="36" max="39" width="17.57421875" style="0" customWidth="1"/>
    <col min="41" max="42" width="12.00390625" style="0" customWidth="1"/>
    <col min="43" max="46" width="18.7109375" style="0" customWidth="1"/>
  </cols>
  <sheetData>
    <row r="1" ht="12.75">
      <c r="A1" s="2" t="s">
        <v>139</v>
      </c>
    </row>
    <row r="2" spans="3:46" ht="12.75">
      <c r="C2" s="2" t="s">
        <v>197</v>
      </c>
      <c r="D2" s="2"/>
      <c r="E2" s="2"/>
      <c r="F2" s="2"/>
      <c r="H2" s="4"/>
      <c r="I2" s="3"/>
      <c r="J2" s="3"/>
      <c r="K2" s="3"/>
      <c r="L2" s="11"/>
      <c r="O2" s="5"/>
      <c r="S2" s="5"/>
      <c r="T2" s="5"/>
      <c r="AE2" s="18"/>
      <c r="AI2" s="5"/>
      <c r="AJ2" s="5"/>
      <c r="AK2" s="5"/>
      <c r="AL2" s="5"/>
      <c r="AQ2" s="5"/>
      <c r="AR2" s="5"/>
      <c r="AS2" s="5"/>
      <c r="AT2" s="5"/>
    </row>
    <row r="3" spans="1:46" ht="12.75">
      <c r="A3" s="1"/>
      <c r="B3" s="16"/>
      <c r="C3" s="17" t="s">
        <v>84</v>
      </c>
      <c r="D3" s="2"/>
      <c r="E3" s="2"/>
      <c r="F3" s="2"/>
      <c r="G3" s="3"/>
      <c r="H3" s="4"/>
      <c r="I3" s="3"/>
      <c r="J3" s="3"/>
      <c r="M3" s="5"/>
      <c r="O3" s="5"/>
      <c r="S3" s="5"/>
      <c r="T3" s="5"/>
      <c r="Z3" s="5"/>
      <c r="AA3" s="5"/>
      <c r="AE3" s="18"/>
      <c r="AI3" s="5"/>
      <c r="AJ3" s="5"/>
      <c r="AK3" s="5"/>
      <c r="AL3" s="5"/>
      <c r="AP3" s="12"/>
      <c r="AQ3" s="5"/>
      <c r="AR3" s="5"/>
      <c r="AS3" s="5"/>
      <c r="AT3" s="5"/>
    </row>
    <row r="4" spans="1:45" ht="12.75">
      <c r="A4" s="2" t="s">
        <v>139</v>
      </c>
      <c r="B4" s="16"/>
      <c r="C4" s="20" t="s">
        <v>141</v>
      </c>
      <c r="D4" s="2"/>
      <c r="E4" s="2"/>
      <c r="F4" s="2"/>
      <c r="G4" s="3"/>
      <c r="H4" s="4"/>
      <c r="I4" s="3"/>
      <c r="J4" s="3"/>
      <c r="K4" s="3"/>
      <c r="L4" s="11"/>
      <c r="M4" s="5"/>
      <c r="O4" s="5"/>
      <c r="S4" s="5"/>
      <c r="T4" s="5"/>
      <c r="Z4" s="5"/>
      <c r="AA4" s="5"/>
      <c r="AE4" s="18"/>
      <c r="AI4" s="5"/>
      <c r="AJ4" s="5"/>
      <c r="AK4" s="5"/>
      <c r="AL4" s="5"/>
      <c r="AP4" s="12"/>
      <c r="AQ4" s="5"/>
      <c r="AR4" s="5"/>
      <c r="AS4" s="5"/>
    </row>
    <row r="5" spans="1:45" ht="12.75">
      <c r="A5" s="1"/>
      <c r="B5" s="16"/>
      <c r="C5" s="20" t="s">
        <v>157</v>
      </c>
      <c r="D5" s="2"/>
      <c r="E5" s="2"/>
      <c r="F5" s="2"/>
      <c r="G5" s="3"/>
      <c r="H5" s="4"/>
      <c r="I5" s="3"/>
      <c r="J5" s="3"/>
      <c r="K5" s="3"/>
      <c r="L5" s="11"/>
      <c r="M5" s="5"/>
      <c r="O5" s="5"/>
      <c r="S5" s="5"/>
      <c r="T5" s="5"/>
      <c r="Z5" s="5"/>
      <c r="AA5" s="5"/>
      <c r="AE5" s="18"/>
      <c r="AI5" s="5"/>
      <c r="AJ5" s="5"/>
      <c r="AK5" s="5"/>
      <c r="AL5" s="5"/>
      <c r="AP5" s="12"/>
      <c r="AQ5" s="5"/>
      <c r="AR5" s="5"/>
      <c r="AS5" s="5"/>
    </row>
    <row r="6" spans="8:46" ht="12.75">
      <c r="H6" s="4"/>
      <c r="I6" s="3"/>
      <c r="J6" s="3"/>
      <c r="K6" s="3"/>
      <c r="L6" s="11"/>
      <c r="O6" s="5"/>
      <c r="S6" s="5"/>
      <c r="T6" s="5"/>
      <c r="Z6" s="5"/>
      <c r="AA6" s="5"/>
      <c r="AE6" s="18"/>
      <c r="AI6" s="5"/>
      <c r="AJ6" s="5"/>
      <c r="AK6" s="5"/>
      <c r="AL6" s="5"/>
      <c r="AP6" s="12"/>
      <c r="AQ6" s="5"/>
      <c r="AR6" s="5"/>
      <c r="AS6" s="5"/>
      <c r="AT6" s="5"/>
    </row>
    <row r="7" spans="1:46" ht="12.75">
      <c r="A7" s="1"/>
      <c r="B7" s="16"/>
      <c r="C7" s="16"/>
      <c r="D7" s="2"/>
      <c r="G7" s="3"/>
      <c r="H7" s="4" t="s">
        <v>221</v>
      </c>
      <c r="I7" s="4" t="s">
        <v>221</v>
      </c>
      <c r="J7" s="4" t="s">
        <v>221</v>
      </c>
      <c r="M7" s="5"/>
      <c r="O7" s="5"/>
      <c r="R7" s="2"/>
      <c r="S7" s="6" t="s">
        <v>199</v>
      </c>
      <c r="T7" s="6" t="s">
        <v>199</v>
      </c>
      <c r="W7" s="2" t="s">
        <v>124</v>
      </c>
      <c r="X7" s="2" t="s">
        <v>124</v>
      </c>
      <c r="Y7" s="2" t="s">
        <v>225</v>
      </c>
      <c r="Z7" s="6" t="s">
        <v>226</v>
      </c>
      <c r="AA7" s="6" t="s">
        <v>226</v>
      </c>
      <c r="AB7" s="2"/>
      <c r="AC7" s="2" t="s">
        <v>94</v>
      </c>
      <c r="AD7" s="2" t="s">
        <v>94</v>
      </c>
      <c r="AE7" s="28" t="s">
        <v>225</v>
      </c>
      <c r="AF7" s="6" t="s">
        <v>226</v>
      </c>
      <c r="AG7" s="6" t="s">
        <v>226</v>
      </c>
      <c r="AH7" s="6"/>
      <c r="AI7" s="6" t="s">
        <v>97</v>
      </c>
      <c r="AJ7" s="6" t="s">
        <v>171</v>
      </c>
      <c r="AK7" s="6" t="s">
        <v>171</v>
      </c>
      <c r="AL7" s="6" t="s">
        <v>171</v>
      </c>
      <c r="AM7" s="15" t="s">
        <v>171</v>
      </c>
      <c r="AN7" s="2"/>
      <c r="AO7" s="2" t="s">
        <v>85</v>
      </c>
      <c r="AP7" s="15" t="s">
        <v>85</v>
      </c>
      <c r="AQ7" s="6" t="s">
        <v>171</v>
      </c>
      <c r="AR7" s="6" t="s">
        <v>171</v>
      </c>
      <c r="AS7" s="6" t="s">
        <v>171</v>
      </c>
      <c r="AT7" s="6" t="s">
        <v>171</v>
      </c>
    </row>
    <row r="8" spans="1:46" ht="12.75">
      <c r="A8" s="1"/>
      <c r="B8" s="16"/>
      <c r="C8" s="17" t="s">
        <v>117</v>
      </c>
      <c r="D8" s="2" t="s">
        <v>126</v>
      </c>
      <c r="E8" s="2" t="s">
        <v>117</v>
      </c>
      <c r="F8" s="2" t="s">
        <v>117</v>
      </c>
      <c r="G8" s="4" t="s">
        <v>223</v>
      </c>
      <c r="H8" s="4" t="s">
        <v>117</v>
      </c>
      <c r="I8" s="4" t="s">
        <v>117</v>
      </c>
      <c r="J8" s="4" t="s">
        <v>117</v>
      </c>
      <c r="K8" s="3"/>
      <c r="L8" s="11"/>
      <c r="M8" s="5"/>
      <c r="N8" s="2" t="s">
        <v>211</v>
      </c>
      <c r="O8" s="6" t="s">
        <v>203</v>
      </c>
      <c r="P8" s="6" t="s">
        <v>203</v>
      </c>
      <c r="Q8" s="2" t="s">
        <v>222</v>
      </c>
      <c r="R8" s="4" t="s">
        <v>221</v>
      </c>
      <c r="S8" s="4" t="s">
        <v>221</v>
      </c>
      <c r="T8" s="4" t="s">
        <v>221</v>
      </c>
      <c r="W8" s="2" t="s">
        <v>180</v>
      </c>
      <c r="X8" s="2" t="s">
        <v>180</v>
      </c>
      <c r="Y8" s="2" t="s">
        <v>124</v>
      </c>
      <c r="Z8" s="6" t="s">
        <v>140</v>
      </c>
      <c r="AA8" s="6" t="s">
        <v>140</v>
      </c>
      <c r="AB8" s="2"/>
      <c r="AC8" s="2" t="s">
        <v>180</v>
      </c>
      <c r="AD8" s="2" t="s">
        <v>180</v>
      </c>
      <c r="AE8" s="28" t="s">
        <v>94</v>
      </c>
      <c r="AF8" s="6" t="s">
        <v>140</v>
      </c>
      <c r="AG8" s="6" t="s">
        <v>140</v>
      </c>
      <c r="AH8" s="6"/>
      <c r="AI8" s="6" t="s">
        <v>168</v>
      </c>
      <c r="AJ8" s="6" t="s">
        <v>128</v>
      </c>
      <c r="AK8" s="6" t="s">
        <v>128</v>
      </c>
      <c r="AL8" s="6" t="s">
        <v>128</v>
      </c>
      <c r="AM8" s="15" t="s">
        <v>128</v>
      </c>
      <c r="AN8" s="2"/>
      <c r="AO8" s="2" t="s">
        <v>168</v>
      </c>
      <c r="AP8" s="15" t="s">
        <v>168</v>
      </c>
      <c r="AQ8" s="6" t="s">
        <v>127</v>
      </c>
      <c r="AR8" s="6" t="s">
        <v>127</v>
      </c>
      <c r="AS8" s="6" t="s">
        <v>127</v>
      </c>
      <c r="AT8" s="6" t="s">
        <v>127</v>
      </c>
    </row>
    <row r="9" spans="1:46" ht="12.75">
      <c r="A9" s="1" t="s">
        <v>233</v>
      </c>
      <c r="B9" s="17" t="s">
        <v>204</v>
      </c>
      <c r="C9" s="17" t="s">
        <v>182</v>
      </c>
      <c r="D9" s="2" t="s">
        <v>161</v>
      </c>
      <c r="E9" s="2" t="s">
        <v>201</v>
      </c>
      <c r="F9" s="2" t="s">
        <v>201</v>
      </c>
      <c r="G9" s="4" t="s">
        <v>204</v>
      </c>
      <c r="H9" s="17" t="s">
        <v>182</v>
      </c>
      <c r="I9" s="17" t="s">
        <v>201</v>
      </c>
      <c r="J9" s="17" t="s">
        <v>201</v>
      </c>
      <c r="K9" s="4" t="s">
        <v>102</v>
      </c>
      <c r="L9" s="20"/>
      <c r="M9" s="2" t="s">
        <v>211</v>
      </c>
      <c r="N9" s="2" t="s">
        <v>204</v>
      </c>
      <c r="O9" s="6" t="s">
        <v>211</v>
      </c>
      <c r="P9" s="6" t="s">
        <v>211</v>
      </c>
      <c r="Q9" s="2" t="s">
        <v>211</v>
      </c>
      <c r="R9" s="4" t="s">
        <v>213</v>
      </c>
      <c r="S9" s="4" t="s">
        <v>213</v>
      </c>
      <c r="T9" s="4" t="s">
        <v>213</v>
      </c>
      <c r="U9" s="2" t="s">
        <v>211</v>
      </c>
      <c r="V9" s="2"/>
      <c r="W9" s="2" t="s">
        <v>161</v>
      </c>
      <c r="X9" s="2" t="s">
        <v>161</v>
      </c>
      <c r="Y9" s="2" t="s">
        <v>104</v>
      </c>
      <c r="Z9" s="6" t="s">
        <v>117</v>
      </c>
      <c r="AA9" s="6" t="s">
        <v>117</v>
      </c>
      <c r="AB9" s="2"/>
      <c r="AC9" s="2" t="s">
        <v>161</v>
      </c>
      <c r="AD9" s="2" t="s">
        <v>161</v>
      </c>
      <c r="AE9" s="28" t="s">
        <v>104</v>
      </c>
      <c r="AF9" s="6" t="s">
        <v>117</v>
      </c>
      <c r="AG9" s="6" t="s">
        <v>117</v>
      </c>
      <c r="AH9" s="6"/>
      <c r="AI9" s="6" t="s">
        <v>108</v>
      </c>
      <c r="AJ9" s="6" t="s">
        <v>110</v>
      </c>
      <c r="AK9" s="6" t="s">
        <v>110</v>
      </c>
      <c r="AL9" s="6" t="s">
        <v>110</v>
      </c>
      <c r="AM9" s="15" t="s">
        <v>110</v>
      </c>
      <c r="AN9" s="2"/>
      <c r="AO9" s="2" t="s">
        <v>108</v>
      </c>
      <c r="AP9" s="15" t="s">
        <v>108</v>
      </c>
      <c r="AQ9" s="6" t="s">
        <v>110</v>
      </c>
      <c r="AR9" s="6" t="s">
        <v>110</v>
      </c>
      <c r="AS9" s="6" t="s">
        <v>110</v>
      </c>
      <c r="AT9" s="6" t="s">
        <v>110</v>
      </c>
    </row>
    <row r="10" spans="1:46" ht="12.75">
      <c r="A10" s="1" t="s">
        <v>121</v>
      </c>
      <c r="B10" s="17" t="s">
        <v>117</v>
      </c>
      <c r="C10" s="17"/>
      <c r="E10" s="2" t="s">
        <v>161</v>
      </c>
      <c r="F10" s="2" t="s">
        <v>161</v>
      </c>
      <c r="G10" s="4" t="s">
        <v>117</v>
      </c>
      <c r="H10" s="17"/>
      <c r="I10" s="17" t="s">
        <v>161</v>
      </c>
      <c r="J10" s="17" t="s">
        <v>161</v>
      </c>
      <c r="K10" s="4" t="s">
        <v>117</v>
      </c>
      <c r="L10" s="20"/>
      <c r="M10" s="2" t="s">
        <v>204</v>
      </c>
      <c r="N10" s="2" t="s">
        <v>181</v>
      </c>
      <c r="O10" s="6" t="s">
        <v>204</v>
      </c>
      <c r="P10" s="6" t="s">
        <v>204</v>
      </c>
      <c r="Q10" s="2" t="s">
        <v>204</v>
      </c>
      <c r="R10" s="17" t="s">
        <v>182</v>
      </c>
      <c r="S10" s="4" t="s">
        <v>182</v>
      </c>
      <c r="T10" s="4" t="s">
        <v>182</v>
      </c>
      <c r="U10" s="2" t="s">
        <v>205</v>
      </c>
      <c r="V10" s="2"/>
      <c r="W10" s="5">
        <v>126.29486692427108</v>
      </c>
      <c r="X10" s="5">
        <v>126.29486692427108</v>
      </c>
      <c r="Y10" s="2" t="s">
        <v>90</v>
      </c>
      <c r="Z10" s="6" t="s">
        <v>152</v>
      </c>
      <c r="AA10" s="6" t="s">
        <v>152</v>
      </c>
      <c r="AB10" s="2"/>
      <c r="AC10" s="2" t="s">
        <v>12</v>
      </c>
      <c r="AD10" s="2" t="s">
        <v>12</v>
      </c>
      <c r="AE10" s="28" t="s">
        <v>90</v>
      </c>
      <c r="AF10" s="6" t="s">
        <v>146</v>
      </c>
      <c r="AG10" s="6" t="s">
        <v>146</v>
      </c>
      <c r="AH10" s="6"/>
      <c r="AI10" s="6" t="s">
        <v>113</v>
      </c>
      <c r="AJ10" s="6" t="s">
        <v>198</v>
      </c>
      <c r="AK10" s="6" t="s">
        <v>198</v>
      </c>
      <c r="AL10" s="6" t="s">
        <v>198</v>
      </c>
      <c r="AM10" s="15" t="s">
        <v>198</v>
      </c>
      <c r="AN10" s="2"/>
      <c r="AO10" s="2" t="s">
        <v>113</v>
      </c>
      <c r="AP10" s="15" t="s">
        <v>113</v>
      </c>
      <c r="AQ10" s="6" t="s">
        <v>198</v>
      </c>
      <c r="AR10" s="6" t="s">
        <v>198</v>
      </c>
      <c r="AS10" s="6" t="s">
        <v>198</v>
      </c>
      <c r="AT10" s="6" t="s">
        <v>198</v>
      </c>
    </row>
    <row r="11" spans="1:46" ht="12.75">
      <c r="A11" s="1"/>
      <c r="B11" s="17" t="s">
        <v>164</v>
      </c>
      <c r="C11" s="2" t="s">
        <v>12</v>
      </c>
      <c r="D11" s="2" t="s">
        <v>12</v>
      </c>
      <c r="E11" s="2" t="s">
        <v>12</v>
      </c>
      <c r="F11" s="2" t="s">
        <v>12</v>
      </c>
      <c r="G11" s="4" t="s">
        <v>165</v>
      </c>
      <c r="H11" s="2" t="s">
        <v>12</v>
      </c>
      <c r="I11" s="2" t="s">
        <v>12</v>
      </c>
      <c r="J11" s="2" t="s">
        <v>12</v>
      </c>
      <c r="K11" s="4" t="s">
        <v>208</v>
      </c>
      <c r="L11" s="20"/>
      <c r="M11" s="6" t="s">
        <v>19</v>
      </c>
      <c r="N11" s="2" t="s">
        <v>12</v>
      </c>
      <c r="O11" s="2" t="s">
        <v>12</v>
      </c>
      <c r="P11" s="2" t="s">
        <v>12</v>
      </c>
      <c r="Q11" s="6"/>
      <c r="R11" s="2" t="s">
        <v>12</v>
      </c>
      <c r="S11" s="2" t="s">
        <v>12</v>
      </c>
      <c r="T11" s="2" t="s">
        <v>12</v>
      </c>
      <c r="U11" s="2"/>
      <c r="V11" s="2"/>
      <c r="W11" s="2" t="s">
        <v>12</v>
      </c>
      <c r="X11" s="2" t="s">
        <v>12</v>
      </c>
      <c r="Y11" s="2" t="s">
        <v>149</v>
      </c>
      <c r="Z11" s="6" t="s">
        <v>105</v>
      </c>
      <c r="AA11" s="6" t="s">
        <v>105</v>
      </c>
      <c r="AB11" s="2"/>
      <c r="AC11" s="13">
        <v>155.016</v>
      </c>
      <c r="AD11" s="13">
        <v>155.016</v>
      </c>
      <c r="AE11" s="28" t="s">
        <v>149</v>
      </c>
      <c r="AF11" s="6" t="s">
        <v>105</v>
      </c>
      <c r="AG11" s="6" t="s">
        <v>105</v>
      </c>
      <c r="AH11" s="6"/>
      <c r="AI11" s="6" t="s">
        <v>149</v>
      </c>
      <c r="AJ11" s="6" t="s">
        <v>117</v>
      </c>
      <c r="AK11" s="6" t="s">
        <v>117</v>
      </c>
      <c r="AL11" s="6" t="s">
        <v>213</v>
      </c>
      <c r="AM11" s="15" t="s">
        <v>213</v>
      </c>
      <c r="AN11" s="2"/>
      <c r="AO11" s="2" t="s">
        <v>149</v>
      </c>
      <c r="AP11" s="15" t="s">
        <v>149</v>
      </c>
      <c r="AQ11" s="6" t="s">
        <v>117</v>
      </c>
      <c r="AR11" s="6" t="s">
        <v>117</v>
      </c>
      <c r="AS11" s="6" t="s">
        <v>211</v>
      </c>
      <c r="AT11" s="6" t="s">
        <v>211</v>
      </c>
    </row>
    <row r="12" spans="1:46" ht="12.75">
      <c r="A12" s="1"/>
      <c r="B12" s="17" t="s">
        <v>0</v>
      </c>
      <c r="C12" s="5">
        <v>7.91244</v>
      </c>
      <c r="D12" s="5">
        <v>126.29486692427108</v>
      </c>
      <c r="E12" s="2" t="s">
        <v>88</v>
      </c>
      <c r="F12" s="2" t="s">
        <v>145</v>
      </c>
      <c r="G12" s="17" t="s">
        <v>0</v>
      </c>
      <c r="H12" s="5">
        <v>7.63160102</v>
      </c>
      <c r="I12" s="2" t="s">
        <v>88</v>
      </c>
      <c r="J12" s="2" t="s">
        <v>145</v>
      </c>
      <c r="K12" s="17" t="s">
        <v>0</v>
      </c>
      <c r="L12" s="3"/>
      <c r="M12" s="6" t="s">
        <v>124</v>
      </c>
      <c r="N12" s="5">
        <v>4.296166906666666</v>
      </c>
      <c r="O12" s="2" t="s">
        <v>88</v>
      </c>
      <c r="P12" s="2" t="s">
        <v>145</v>
      </c>
      <c r="Q12" s="17" t="s">
        <v>0</v>
      </c>
      <c r="R12" s="5">
        <v>5.381499725</v>
      </c>
      <c r="S12" s="2" t="s">
        <v>88</v>
      </c>
      <c r="T12" s="2" t="s">
        <v>145</v>
      </c>
      <c r="U12" s="17" t="s">
        <v>0</v>
      </c>
      <c r="W12" s="2"/>
      <c r="X12" s="2"/>
      <c r="Y12" s="2" t="s">
        <v>124</v>
      </c>
      <c r="Z12" s="2" t="s">
        <v>88</v>
      </c>
      <c r="AA12" s="2" t="s">
        <v>145</v>
      </c>
      <c r="AB12" s="2"/>
      <c r="AC12" s="2" t="s">
        <v>111</v>
      </c>
      <c r="AD12" s="2" t="s">
        <v>111</v>
      </c>
      <c r="AE12" s="28" t="s">
        <v>124</v>
      </c>
      <c r="AF12" s="2" t="s">
        <v>88</v>
      </c>
      <c r="AG12" s="2" t="s">
        <v>145</v>
      </c>
      <c r="AI12" s="6" t="s">
        <v>124</v>
      </c>
      <c r="AJ12" s="2" t="s">
        <v>88</v>
      </c>
      <c r="AK12" s="2" t="s">
        <v>145</v>
      </c>
      <c r="AL12" s="6" t="s">
        <v>88</v>
      </c>
      <c r="AM12" s="2" t="s">
        <v>145</v>
      </c>
      <c r="AO12" s="2" t="s">
        <v>94</v>
      </c>
      <c r="AP12" s="2" t="s">
        <v>124</v>
      </c>
      <c r="AQ12" s="6" t="s">
        <v>88</v>
      </c>
      <c r="AR12" s="6" t="s">
        <v>145</v>
      </c>
      <c r="AS12" s="6" t="s">
        <v>88</v>
      </c>
      <c r="AT12" s="6" t="s">
        <v>145</v>
      </c>
    </row>
    <row r="13" spans="1:46" ht="12.75">
      <c r="A13" s="1"/>
      <c r="B13" s="16"/>
      <c r="C13" s="2"/>
      <c r="G13" s="3"/>
      <c r="H13" s="3"/>
      <c r="I13" s="3"/>
      <c r="J13" s="3"/>
      <c r="K13" s="3"/>
      <c r="L13" s="11"/>
      <c r="M13" s="5"/>
      <c r="O13" s="5"/>
      <c r="S13" s="5"/>
      <c r="T13" s="5"/>
      <c r="Z13" s="5"/>
      <c r="AA13" s="5"/>
      <c r="AE13" s="18"/>
      <c r="AI13" s="5"/>
      <c r="AJ13" s="5"/>
      <c r="AK13" s="5"/>
      <c r="AL13" s="5"/>
      <c r="AP13" s="12"/>
      <c r="AQ13" s="5"/>
      <c r="AR13" s="5"/>
      <c r="AS13" s="5"/>
      <c r="AT13" s="5"/>
    </row>
    <row r="14" spans="1:46" ht="12.75">
      <c r="A14" s="1">
        <v>1330</v>
      </c>
      <c r="B14" s="16">
        <v>1.4083</v>
      </c>
      <c r="C14" s="5">
        <v>17.798555186516424</v>
      </c>
      <c r="G14" s="3"/>
      <c r="H14" s="3"/>
      <c r="I14" s="3"/>
      <c r="J14" s="3"/>
      <c r="K14" s="3">
        <v>1.25</v>
      </c>
      <c r="L14" s="11"/>
      <c r="M14" s="5"/>
      <c r="O14" s="5"/>
      <c r="S14" s="5"/>
      <c r="T14" s="5"/>
      <c r="U14" s="5">
        <v>1.525</v>
      </c>
      <c r="Z14" s="5"/>
      <c r="AA14" s="5"/>
      <c r="AE14" s="18"/>
      <c r="AI14" s="5"/>
      <c r="AJ14" s="5"/>
      <c r="AK14" s="5"/>
      <c r="AL14" s="5"/>
      <c r="AP14" s="12"/>
      <c r="AQ14" s="5"/>
      <c r="AR14" s="5"/>
      <c r="AS14" s="5"/>
      <c r="AT14" s="5"/>
    </row>
    <row r="16" spans="1:46" ht="12.75">
      <c r="A16" s="1" t="s">
        <v>3</v>
      </c>
      <c r="B16" s="16">
        <v>2.7466</v>
      </c>
      <c r="C16" s="16">
        <v>34.712427519197625</v>
      </c>
      <c r="G16" s="3"/>
      <c r="H16" s="3"/>
      <c r="I16" s="3"/>
      <c r="J16" s="3"/>
      <c r="K16" s="16">
        <v>1.4200000000000002</v>
      </c>
      <c r="L16" s="16"/>
      <c r="M16" s="16">
        <v>1.55</v>
      </c>
      <c r="N16" s="5">
        <v>36.078672772111204</v>
      </c>
      <c r="O16" s="3"/>
      <c r="P16" s="11"/>
      <c r="S16" s="5"/>
      <c r="T16" s="5"/>
      <c r="U16" s="16">
        <v>1.2725</v>
      </c>
      <c r="V16" s="11"/>
      <c r="Z16" s="5"/>
      <c r="AA16" s="5"/>
      <c r="AE16" s="18"/>
      <c r="AI16" s="5"/>
      <c r="AJ16" s="5"/>
      <c r="AK16" s="5"/>
      <c r="AL16" s="5"/>
      <c r="AP16" s="12"/>
      <c r="AQ16" s="5"/>
      <c r="AR16" s="5"/>
      <c r="AS16" s="5"/>
      <c r="AT16" s="5"/>
    </row>
    <row r="18" spans="1:46" ht="12.75">
      <c r="A18" s="1" t="s">
        <v>7</v>
      </c>
      <c r="B18" s="16">
        <v>2.7879366755127757</v>
      </c>
      <c r="C18" s="16">
        <v>35.23485392006481</v>
      </c>
      <c r="G18" s="3"/>
      <c r="H18" s="3"/>
      <c r="I18" s="3"/>
      <c r="J18" s="3"/>
      <c r="K18" s="16">
        <v>1.1649999999999998</v>
      </c>
      <c r="L18" s="16"/>
      <c r="M18" s="5"/>
      <c r="O18" s="5"/>
      <c r="S18" s="5"/>
      <c r="T18" s="5"/>
      <c r="U18" s="16">
        <v>1.325</v>
      </c>
      <c r="V18" s="11"/>
      <c r="Z18" s="5"/>
      <c r="AA18" s="5"/>
      <c r="AE18" s="18"/>
      <c r="AI18" s="5"/>
      <c r="AJ18" s="5"/>
      <c r="AK18" s="5"/>
      <c r="AL18" s="5"/>
      <c r="AP18" s="12"/>
      <c r="AQ18" s="5"/>
      <c r="AR18" s="5"/>
      <c r="AS18" s="5"/>
      <c r="AT18" s="5"/>
    </row>
    <row r="20" spans="1:46" ht="12.75">
      <c r="A20" s="1" t="s">
        <v>8</v>
      </c>
      <c r="B20" s="16">
        <v>3.5120987338487426</v>
      </c>
      <c r="C20" s="16">
        <v>44.38705044017702</v>
      </c>
      <c r="G20" s="3"/>
      <c r="H20" s="3"/>
      <c r="I20" s="3"/>
      <c r="J20" s="3"/>
      <c r="K20" s="16">
        <v>1.5966</v>
      </c>
      <c r="L20" s="16"/>
      <c r="M20" s="5"/>
      <c r="O20" s="5"/>
      <c r="S20" s="5"/>
      <c r="T20" s="5"/>
      <c r="U20" s="16">
        <v>1.7304166666666667</v>
      </c>
      <c r="V20" s="11"/>
      <c r="Z20" s="5"/>
      <c r="AA20" s="5"/>
      <c r="AE20" s="18"/>
      <c r="AI20" s="5"/>
      <c r="AJ20" s="5"/>
      <c r="AK20" s="5"/>
      <c r="AL20" s="5"/>
      <c r="AP20" s="12"/>
      <c r="AQ20" s="5"/>
      <c r="AR20" s="5"/>
      <c r="AS20" s="5"/>
      <c r="AT20" s="5"/>
    </row>
    <row r="22" spans="1:46" ht="12.75">
      <c r="A22" s="1" t="s">
        <v>9</v>
      </c>
      <c r="B22" s="16">
        <v>2.8743091030159262</v>
      </c>
      <c r="C22" s="16">
        <v>36.32645685801</v>
      </c>
      <c r="D22" s="16">
        <v>50.57072475256605</v>
      </c>
      <c r="E22" s="16">
        <v>68.84004400621131</v>
      </c>
      <c r="F22" s="5">
        <v>68.67623308404599</v>
      </c>
      <c r="G22" s="3"/>
      <c r="H22" s="3"/>
      <c r="I22" s="3"/>
      <c r="J22" s="3"/>
      <c r="K22" s="16">
        <v>1.4973499999999997</v>
      </c>
      <c r="L22" s="16"/>
      <c r="M22" s="16">
        <v>1.7416666666666665</v>
      </c>
      <c r="N22" s="5">
        <v>40.540014028877636</v>
      </c>
      <c r="O22" s="3"/>
      <c r="P22" s="11"/>
      <c r="S22" s="5"/>
      <c r="T22" s="5"/>
      <c r="U22" s="16">
        <v>1.6327083333333334</v>
      </c>
      <c r="V22" s="11"/>
      <c r="W22" s="16">
        <v>50.57072475256605</v>
      </c>
      <c r="X22" s="16">
        <v>50.57072475256605</v>
      </c>
      <c r="Y22" s="16">
        <v>63.86822952889268</v>
      </c>
      <c r="Z22" s="16">
        <v>10.855802397659264</v>
      </c>
      <c r="AA22" s="13">
        <v>10.855802397659264</v>
      </c>
      <c r="AB22" s="13"/>
      <c r="AC22" s="13"/>
      <c r="AD22" s="13"/>
      <c r="AE22" s="19"/>
      <c r="AF22" s="13"/>
      <c r="AG22" s="13"/>
      <c r="AH22" s="13"/>
      <c r="AI22" s="29">
        <v>5</v>
      </c>
      <c r="AJ22" s="29">
        <v>132.23610237684426</v>
      </c>
      <c r="AK22" s="5">
        <v>131.8851790060059</v>
      </c>
      <c r="AL22" s="13"/>
      <c r="AM22" s="25"/>
      <c r="AN22" s="25"/>
      <c r="AP22" s="12"/>
      <c r="AQ22" s="13"/>
      <c r="AR22" s="13"/>
      <c r="AS22" s="5"/>
      <c r="AT22" s="5"/>
    </row>
    <row r="24" spans="1:46" ht="12.75">
      <c r="A24" s="1" t="s">
        <v>10</v>
      </c>
      <c r="B24" s="16">
        <v>3.7487473618020672</v>
      </c>
      <c r="C24" s="16">
        <v>47.37789306209042</v>
      </c>
      <c r="D24" s="16">
        <v>60.646274546006865</v>
      </c>
      <c r="E24" s="16">
        <v>78.95499946575178</v>
      </c>
      <c r="F24" s="5">
        <v>77.36175121524653</v>
      </c>
      <c r="G24" s="5"/>
      <c r="H24" s="5"/>
      <c r="I24" s="5"/>
      <c r="J24" s="5"/>
      <c r="K24" s="16">
        <v>1.73045</v>
      </c>
      <c r="L24" s="16"/>
      <c r="M24" s="16">
        <v>3.375</v>
      </c>
      <c r="N24" s="5">
        <v>78.5584003908873</v>
      </c>
      <c r="O24" s="5">
        <v>129.5354100131775</v>
      </c>
      <c r="P24" s="5">
        <v>129.5354100131775</v>
      </c>
      <c r="S24" s="5"/>
      <c r="T24" s="5"/>
      <c r="U24" s="16">
        <v>1.4618749999999998</v>
      </c>
      <c r="V24" s="11"/>
      <c r="W24" s="16">
        <v>60.646274546006865</v>
      </c>
      <c r="X24" s="16">
        <v>60.646274546006865</v>
      </c>
      <c r="Y24" s="16">
        <v>76.5931317324074</v>
      </c>
      <c r="Z24" s="16">
        <v>11.871773626664815</v>
      </c>
      <c r="AA24" s="5">
        <v>11.632210803676225</v>
      </c>
      <c r="AC24" s="13"/>
      <c r="AD24" s="13"/>
      <c r="AE24" s="19"/>
      <c r="AF24" s="13"/>
      <c r="AG24" s="13"/>
      <c r="AH24" s="13"/>
      <c r="AI24" s="29">
        <v>5.2</v>
      </c>
      <c r="AJ24" s="29">
        <v>173.54480043712113</v>
      </c>
      <c r="AK24" s="5">
        <v>171.45714983434328</v>
      </c>
      <c r="AL24" s="13"/>
      <c r="AM24" s="25"/>
      <c r="AN24" s="25"/>
      <c r="AP24" s="27"/>
      <c r="AQ24" s="13"/>
      <c r="AR24" s="13"/>
      <c r="AS24" s="5"/>
      <c r="AT24" s="5"/>
    </row>
    <row r="26" spans="1:46" ht="12.75">
      <c r="A26" s="1" t="s">
        <v>11</v>
      </c>
      <c r="B26" s="16">
        <v>4.329960633663951</v>
      </c>
      <c r="C26" s="16">
        <v>54.723456148343004</v>
      </c>
      <c r="D26" s="16">
        <v>87.5396222744308</v>
      </c>
      <c r="E26" s="16">
        <v>63.13746250495096</v>
      </c>
      <c r="F26" s="5">
        <v>62.28710534832383</v>
      </c>
      <c r="G26" s="5"/>
      <c r="H26" s="5"/>
      <c r="I26" s="5"/>
      <c r="J26" s="5"/>
      <c r="K26" s="16">
        <v>1.9683999999999997</v>
      </c>
      <c r="L26" s="16"/>
      <c r="M26" s="16">
        <v>2.944162991666667</v>
      </c>
      <c r="N26" s="5">
        <v>68.52999558974298</v>
      </c>
      <c r="O26" s="5">
        <v>78.28454568253228</v>
      </c>
      <c r="P26" s="5">
        <v>78.28454568253228</v>
      </c>
      <c r="S26" s="5"/>
      <c r="T26" s="5"/>
      <c r="U26" s="16">
        <v>1.8204166666666666</v>
      </c>
      <c r="V26" s="11"/>
      <c r="W26" s="16">
        <v>87.5396222744308</v>
      </c>
      <c r="X26" s="16">
        <v>87.5396222744308</v>
      </c>
      <c r="Y26" s="16">
        <v>110.55804945750188</v>
      </c>
      <c r="Z26" s="16">
        <v>9.493428754260819</v>
      </c>
      <c r="AA26" s="5">
        <v>9.365567976177088</v>
      </c>
      <c r="AC26" s="13"/>
      <c r="AD26" s="13"/>
      <c r="AE26" s="19"/>
      <c r="AF26" s="13"/>
      <c r="AG26" s="13"/>
      <c r="AH26" s="13"/>
      <c r="AI26" s="29">
        <v>6</v>
      </c>
      <c r="AJ26" s="29">
        <v>173.19842534655805</v>
      </c>
      <c r="AK26" s="5">
        <v>171.81075785605262</v>
      </c>
      <c r="AL26" s="13"/>
      <c r="AM26" s="25"/>
      <c r="AN26" s="25"/>
      <c r="AP26" s="27"/>
      <c r="AQ26" s="13"/>
      <c r="AR26" s="13"/>
      <c r="AS26" s="5"/>
      <c r="AT26" s="5"/>
    </row>
    <row r="28" spans="1:46" ht="12.75">
      <c r="A28" s="1" t="s">
        <v>23</v>
      </c>
      <c r="B28" s="16">
        <v>4.857406024</v>
      </c>
      <c r="C28" s="16">
        <v>61.38948319355344</v>
      </c>
      <c r="D28" s="16">
        <v>94.42546949522246</v>
      </c>
      <c r="E28" s="16">
        <v>67.46987849862555</v>
      </c>
      <c r="F28" s="5">
        <v>64.8582398564305</v>
      </c>
      <c r="G28" s="3"/>
      <c r="H28" s="3"/>
      <c r="I28" s="3"/>
      <c r="J28" s="3"/>
      <c r="K28" s="16">
        <v>2.5222005760000004</v>
      </c>
      <c r="L28" s="16"/>
      <c r="M28" s="16">
        <v>3.4491666666666667</v>
      </c>
      <c r="N28" s="5">
        <v>80.28474548589692</v>
      </c>
      <c r="O28" s="5">
        <v>85.02445994187934</v>
      </c>
      <c r="P28" s="5">
        <v>85.02445994187934</v>
      </c>
      <c r="S28" s="5"/>
      <c r="T28" s="5"/>
      <c r="U28" s="16">
        <v>2.6733371333333333</v>
      </c>
      <c r="V28" s="11"/>
      <c r="W28" s="16">
        <v>94.42546949522246</v>
      </c>
      <c r="X28" s="16">
        <v>94.42546949522246</v>
      </c>
      <c r="Y28" s="16">
        <v>119.25452104160934</v>
      </c>
      <c r="Z28" s="16">
        <v>10.144856305162861</v>
      </c>
      <c r="AA28" s="5">
        <v>9.752167014242927</v>
      </c>
      <c r="AC28" s="13"/>
      <c r="AD28" s="13"/>
      <c r="AE28" s="19"/>
      <c r="AF28" s="13"/>
      <c r="AG28" s="13"/>
      <c r="AH28" s="13"/>
      <c r="AI28" s="29">
        <v>6.85</v>
      </c>
      <c r="AJ28" s="29">
        <v>171.22055949206347</v>
      </c>
      <c r="AK28" s="5">
        <v>169.45908985844858</v>
      </c>
      <c r="AL28" s="13"/>
      <c r="AM28" s="25"/>
      <c r="AN28" s="25"/>
      <c r="AP28" s="27"/>
      <c r="AQ28" s="13"/>
      <c r="AR28" s="13"/>
      <c r="AS28" s="5"/>
      <c r="AT28" s="5"/>
    </row>
    <row r="30" spans="1:46" ht="12.75">
      <c r="A30" s="1" t="s">
        <v>24</v>
      </c>
      <c r="B30" s="16">
        <v>5.377</v>
      </c>
      <c r="C30" s="16">
        <v>67.95628150102877</v>
      </c>
      <c r="D30" s="16">
        <v>107.4005183268429</v>
      </c>
      <c r="E30" s="16">
        <v>64.00157671031269</v>
      </c>
      <c r="F30" s="5">
        <v>63.06576900882153</v>
      </c>
      <c r="G30" s="3"/>
      <c r="H30" s="3"/>
      <c r="I30" s="3"/>
      <c r="J30" s="3"/>
      <c r="K30" s="16">
        <v>2.9674</v>
      </c>
      <c r="L30" s="16"/>
      <c r="M30" s="16">
        <v>4.469166666666667</v>
      </c>
      <c r="N30" s="5">
        <v>104.02683982625398</v>
      </c>
      <c r="O30" s="5">
        <v>96.85878750573428</v>
      </c>
      <c r="P30" s="5">
        <v>96.85878750573428</v>
      </c>
      <c r="S30" s="5"/>
      <c r="T30" s="5"/>
      <c r="U30" s="16">
        <v>3.2683333333333335</v>
      </c>
      <c r="V30" s="11"/>
      <c r="W30" s="16">
        <v>107.4005183268429</v>
      </c>
      <c r="X30" s="16">
        <v>107.4005183268429</v>
      </c>
      <c r="Y30" s="16">
        <v>135.64134169686352</v>
      </c>
      <c r="Z30" s="16">
        <v>9.62335805959999</v>
      </c>
      <c r="AA30" s="5">
        <v>9.482648829464264</v>
      </c>
      <c r="AC30" s="13"/>
      <c r="AD30" s="13"/>
      <c r="AE30" s="19"/>
      <c r="AF30" s="13"/>
      <c r="AG30" s="13"/>
      <c r="AH30" s="13"/>
      <c r="AI30" s="29">
        <v>8</v>
      </c>
      <c r="AJ30" s="29">
        <v>161.31</v>
      </c>
      <c r="AK30" s="5">
        <v>160.55886966520566</v>
      </c>
      <c r="AL30" s="13"/>
      <c r="AM30" s="25"/>
      <c r="AN30" s="25"/>
      <c r="AP30" s="27"/>
      <c r="AQ30" s="13"/>
      <c r="AR30" s="13"/>
      <c r="AS30" s="5"/>
      <c r="AT30" s="5"/>
    </row>
    <row r="32" spans="1:46" ht="12.75">
      <c r="A32" s="1" t="s">
        <v>25</v>
      </c>
      <c r="B32" s="16">
        <v>5.332594522</v>
      </c>
      <c r="C32" s="16">
        <v>67.3950705724151</v>
      </c>
      <c r="D32" s="16">
        <v>115.22154561457378</v>
      </c>
      <c r="E32" s="16">
        <v>58.842023200936715</v>
      </c>
      <c r="F32" s="5">
        <v>58.577549384998</v>
      </c>
      <c r="G32" s="3"/>
      <c r="H32" s="3"/>
      <c r="I32" s="3"/>
      <c r="J32" s="3"/>
      <c r="K32" s="16">
        <v>3.7854538760000005</v>
      </c>
      <c r="M32" s="16">
        <v>5.7050032250000005</v>
      </c>
      <c r="N32" s="5">
        <v>132.79286743136393</v>
      </c>
      <c r="O32" s="5">
        <v>115.25003134011737</v>
      </c>
      <c r="P32" s="5">
        <v>115.25003134011737</v>
      </c>
      <c r="S32" s="5"/>
      <c r="T32" s="5"/>
      <c r="U32" s="16">
        <v>3.772164716666667</v>
      </c>
      <c r="V32" s="5"/>
      <c r="W32" s="16">
        <v>115.22154561457378</v>
      </c>
      <c r="X32" s="16">
        <v>115.22154561457378</v>
      </c>
      <c r="Y32" s="16">
        <v>145.5188977020142</v>
      </c>
      <c r="Z32" s="16">
        <v>8.847561065205163</v>
      </c>
      <c r="AA32" s="5">
        <v>8.807794447584365</v>
      </c>
      <c r="AB32" s="13"/>
      <c r="AC32" s="13"/>
      <c r="AD32" s="13"/>
      <c r="AE32" s="19"/>
      <c r="AF32" s="13"/>
      <c r="AG32" s="13"/>
      <c r="AH32" s="13"/>
      <c r="AI32" s="29">
        <v>8</v>
      </c>
      <c r="AJ32" s="29">
        <v>159.97783566</v>
      </c>
      <c r="AK32" s="5">
        <v>159.72468447208783</v>
      </c>
      <c r="AL32" s="13"/>
      <c r="AM32" s="25"/>
      <c r="AN32" s="25"/>
      <c r="AQ32" s="27"/>
      <c r="AR32" s="13"/>
      <c r="AS32" s="13"/>
      <c r="AT32" s="5"/>
    </row>
    <row r="34" spans="1:46" ht="12.75">
      <c r="A34" s="1" t="s">
        <v>26</v>
      </c>
      <c r="B34" s="16">
        <v>6.889999400000001</v>
      </c>
      <c r="C34" s="16">
        <v>87.07806188735712</v>
      </c>
      <c r="D34" s="16">
        <v>111.66221736292076</v>
      </c>
      <c r="E34" s="16">
        <v>78.29184863979015</v>
      </c>
      <c r="F34" s="5">
        <v>76.62769445634858</v>
      </c>
      <c r="G34" s="3"/>
      <c r="H34" s="3"/>
      <c r="I34" s="3"/>
      <c r="J34" s="3"/>
      <c r="K34" s="16">
        <v>3.708251998</v>
      </c>
      <c r="M34" s="16">
        <v>6.976875</v>
      </c>
      <c r="N34" s="5">
        <v>162.3976710302731</v>
      </c>
      <c r="O34" s="5">
        <v>145.4365450244049</v>
      </c>
      <c r="P34" s="5">
        <v>145.4365450244049</v>
      </c>
      <c r="S34" s="5"/>
      <c r="T34" s="5"/>
      <c r="U34" s="16">
        <v>4.073458333333333</v>
      </c>
      <c r="V34" s="5"/>
      <c r="W34" s="16">
        <v>111.66221736292076</v>
      </c>
      <c r="X34" s="16">
        <v>111.66221736292076</v>
      </c>
      <c r="Y34" s="16">
        <v>141.023648823191</v>
      </c>
      <c r="Z34" s="16">
        <v>11.772061429344527</v>
      </c>
      <c r="AA34" s="5">
        <v>11.521837100557653</v>
      </c>
      <c r="AB34" s="13"/>
      <c r="AC34" s="13"/>
      <c r="AD34" s="13"/>
      <c r="AE34" s="19"/>
      <c r="AF34" s="13"/>
      <c r="AG34" s="13"/>
      <c r="AH34" s="13"/>
      <c r="AI34" s="29">
        <v>8.8</v>
      </c>
      <c r="AJ34" s="29">
        <v>188.57998560000001</v>
      </c>
      <c r="AK34" s="5">
        <v>186.73295585121255</v>
      </c>
      <c r="AL34" s="13"/>
      <c r="AM34" s="25"/>
      <c r="AN34" s="25"/>
      <c r="AQ34" s="27"/>
      <c r="AR34" s="13"/>
      <c r="AS34" s="13"/>
      <c r="AT34" s="5"/>
    </row>
    <row r="36" spans="1:46" ht="12.75">
      <c r="A36" s="1" t="s">
        <v>27</v>
      </c>
      <c r="B36" s="16">
        <v>7.5</v>
      </c>
      <c r="C36" s="16">
        <v>94.78744862520284</v>
      </c>
      <c r="D36" s="16">
        <v>119.1927752410696</v>
      </c>
      <c r="E36" s="16">
        <v>80.21937380778698</v>
      </c>
      <c r="F36" s="5">
        <v>83.84582157812369</v>
      </c>
      <c r="G36" s="3"/>
      <c r="H36" s="3"/>
      <c r="I36" s="3"/>
      <c r="J36" s="3"/>
      <c r="K36" s="16">
        <v>3.9895</v>
      </c>
      <c r="M36" s="16">
        <v>6.997569444444444</v>
      </c>
      <c r="N36" s="5">
        <v>162.87936657176456</v>
      </c>
      <c r="O36" s="5">
        <v>136.65204643682304</v>
      </c>
      <c r="P36" s="5">
        <v>136.65204643682304</v>
      </c>
      <c r="S36" s="5"/>
      <c r="T36" s="5"/>
      <c r="U36" s="16">
        <v>4.274479166666667</v>
      </c>
      <c r="V36" s="5"/>
      <c r="W36" s="16">
        <v>119.1927752410696</v>
      </c>
      <c r="X36" s="16">
        <v>119.1927752410696</v>
      </c>
      <c r="Y36" s="16">
        <v>150.5343568740543</v>
      </c>
      <c r="Z36" s="16">
        <v>12.061886552629895</v>
      </c>
      <c r="AA36" s="5">
        <v>11.957403196042371</v>
      </c>
      <c r="AB36" s="13"/>
      <c r="AC36" s="13"/>
      <c r="AD36" s="13"/>
      <c r="AE36" s="19"/>
      <c r="AF36" s="13"/>
      <c r="AG36" s="13"/>
      <c r="AH36" s="13"/>
      <c r="AI36" s="29">
        <v>8.8</v>
      </c>
      <c r="AJ36" s="29">
        <v>207</v>
      </c>
      <c r="AK36" s="5">
        <v>204.54545454545456</v>
      </c>
      <c r="AL36" s="13"/>
      <c r="AM36" s="25"/>
      <c r="AN36" s="25"/>
      <c r="AQ36" s="27"/>
      <c r="AR36" s="13"/>
      <c r="AS36" s="13"/>
      <c r="AT36" s="5"/>
    </row>
    <row r="38" spans="1:46" ht="12.75">
      <c r="A38" s="1" t="s">
        <v>28</v>
      </c>
      <c r="B38" s="16">
        <v>7.191599999999999</v>
      </c>
      <c r="C38" s="16">
        <v>90.8897887377345</v>
      </c>
      <c r="D38" s="16">
        <v>124.7188494909287</v>
      </c>
      <c r="E38" s="16">
        <v>73.62656441012936</v>
      </c>
      <c r="F38" s="5">
        <v>72.09624637091781</v>
      </c>
      <c r="G38" s="3"/>
      <c r="H38" s="3"/>
      <c r="I38" s="3"/>
      <c r="J38" s="3"/>
      <c r="K38" s="3"/>
      <c r="M38" s="5"/>
      <c r="O38" s="5"/>
      <c r="P38" s="5"/>
      <c r="S38" s="5"/>
      <c r="T38" s="5"/>
      <c r="U38" s="5"/>
      <c r="V38" s="5"/>
      <c r="W38" s="16">
        <v>124.7188494909287</v>
      </c>
      <c r="X38" s="16">
        <v>124.7188494909287</v>
      </c>
      <c r="Y38" s="16">
        <v>157.51350499405027</v>
      </c>
      <c r="Z38" s="16">
        <v>11.070583389279358</v>
      </c>
      <c r="AA38" s="5">
        <v>10.840482832490656</v>
      </c>
      <c r="AB38" s="13"/>
      <c r="AC38" s="13"/>
      <c r="AD38" s="13"/>
      <c r="AE38" s="19"/>
      <c r="AF38" s="13"/>
      <c r="AG38" s="13"/>
      <c r="AH38" s="13"/>
      <c r="AI38" s="29">
        <v>10.86666666</v>
      </c>
      <c r="AJ38" s="29">
        <v>160.34742870918367</v>
      </c>
      <c r="AK38" s="5">
        <v>158.83482041121516</v>
      </c>
      <c r="AL38" s="13"/>
      <c r="AM38" s="25"/>
      <c r="AN38" s="25"/>
      <c r="AQ38" s="27"/>
      <c r="AR38" s="13"/>
      <c r="AS38" s="13"/>
      <c r="AT38" s="5"/>
    </row>
    <row r="40" spans="1:46" ht="12.75">
      <c r="A40" s="1" t="s">
        <v>29</v>
      </c>
      <c r="B40" s="16">
        <v>5.538</v>
      </c>
      <c r="C40" s="16">
        <v>69.99105206484978</v>
      </c>
      <c r="D40" s="16">
        <v>88.51027878633886</v>
      </c>
      <c r="E40" s="16">
        <v>79.98389740633696</v>
      </c>
      <c r="F40" s="5">
        <v>79.07675020864647</v>
      </c>
      <c r="G40" s="3"/>
      <c r="H40" s="3"/>
      <c r="I40" s="3"/>
      <c r="J40" s="3"/>
      <c r="K40" s="3"/>
      <c r="M40" s="16">
        <v>7.758333333333334</v>
      </c>
      <c r="N40" s="5">
        <v>180.58733521954588</v>
      </c>
      <c r="O40" s="5">
        <v>204.02978919033603</v>
      </c>
      <c r="P40" s="5">
        <v>204.02978919033603</v>
      </c>
      <c r="S40" s="5"/>
      <c r="T40" s="5"/>
      <c r="U40" s="5"/>
      <c r="V40" s="5"/>
      <c r="W40" s="16">
        <v>88.51027878633886</v>
      </c>
      <c r="X40" s="16">
        <v>88.51027878633886</v>
      </c>
      <c r="Y40" s="16">
        <v>111.78393880750794</v>
      </c>
      <c r="Z40" s="16">
        <v>12.026480022943973</v>
      </c>
      <c r="AA40" s="5">
        <v>11.89008022242575</v>
      </c>
      <c r="AB40" s="13"/>
      <c r="AC40" s="13"/>
      <c r="AD40" s="13"/>
      <c r="AE40" s="19"/>
      <c r="AF40" s="13"/>
      <c r="AG40" s="13"/>
      <c r="AH40" s="13"/>
      <c r="AI40" s="29">
        <v>9</v>
      </c>
      <c r="AJ40" s="29">
        <v>147.68</v>
      </c>
      <c r="AK40" s="5">
        <v>147.68</v>
      </c>
      <c r="AL40" s="13"/>
      <c r="AM40" s="25"/>
      <c r="AN40" s="25"/>
      <c r="AQ40" s="27"/>
      <c r="AR40" s="13"/>
      <c r="AS40" s="13"/>
      <c r="AT40" s="5"/>
    </row>
    <row r="42" spans="1:46" ht="12.75">
      <c r="A42" s="1" t="s">
        <v>32</v>
      </c>
      <c r="B42" s="16">
        <v>5.7589375</v>
      </c>
      <c r="C42" s="16">
        <v>72.78333232226721</v>
      </c>
      <c r="D42" s="16">
        <v>89.7957798192934</v>
      </c>
      <c r="E42" s="16">
        <v>81.54000039817915</v>
      </c>
      <c r="F42" s="5">
        <v>81.05429060111474</v>
      </c>
      <c r="G42" s="3"/>
      <c r="H42" s="3"/>
      <c r="I42" s="3"/>
      <c r="J42" s="3"/>
      <c r="K42" s="3"/>
      <c r="M42" s="5"/>
      <c r="O42" s="5"/>
      <c r="P42" s="5"/>
      <c r="S42" s="5"/>
      <c r="T42" s="5"/>
      <c r="U42" s="5"/>
      <c r="V42" s="5"/>
      <c r="W42" s="16">
        <v>89.7957798192934</v>
      </c>
      <c r="X42" s="16">
        <v>89.7957798192934</v>
      </c>
      <c r="Y42" s="16">
        <v>113.40746062638797</v>
      </c>
      <c r="Z42" s="16">
        <v>12.260457637837623</v>
      </c>
      <c r="AA42" s="5">
        <v>12.187425698150221</v>
      </c>
      <c r="AB42" s="13"/>
      <c r="AC42" s="16"/>
      <c r="AD42" s="16"/>
      <c r="AE42" s="19"/>
      <c r="AF42" s="13"/>
      <c r="AG42" s="13"/>
      <c r="AH42" s="13"/>
      <c r="AI42" s="29">
        <v>9.85</v>
      </c>
      <c r="AJ42" s="29">
        <v>140.45581621621622</v>
      </c>
      <c r="AK42" s="5">
        <v>140.3192893401015</v>
      </c>
      <c r="AL42" s="13"/>
      <c r="AM42" s="25"/>
      <c r="AN42" s="25"/>
      <c r="AO42" s="13"/>
      <c r="AP42" s="13"/>
      <c r="AQ42" s="13"/>
      <c r="AR42" s="13"/>
      <c r="AS42" s="13"/>
      <c r="AT42" s="5"/>
    </row>
    <row r="44" spans="1:46" ht="12.75">
      <c r="A44" s="1" t="s">
        <v>38</v>
      </c>
      <c r="B44" s="16">
        <v>5.8559</v>
      </c>
      <c r="C44" s="16">
        <v>74.00877605391005</v>
      </c>
      <c r="D44" s="16">
        <v>88.53059971664231</v>
      </c>
      <c r="E44" s="16">
        <v>83.98380879046879</v>
      </c>
      <c r="F44" s="5">
        <v>83.1053196138165</v>
      </c>
      <c r="G44" s="3"/>
      <c r="H44" s="3"/>
      <c r="I44" s="3"/>
      <c r="J44" s="3"/>
      <c r="K44" s="3"/>
      <c r="M44" s="5"/>
      <c r="O44" s="5"/>
      <c r="P44" s="5"/>
      <c r="S44" s="5"/>
      <c r="T44" s="5"/>
      <c r="W44" s="16">
        <v>88.53059971664231</v>
      </c>
      <c r="X44" s="16">
        <v>88.53059971664231</v>
      </c>
      <c r="Y44" s="16">
        <v>111.80960309939246</v>
      </c>
      <c r="Z44" s="16">
        <v>12.627911760015044</v>
      </c>
      <c r="AA44" s="5">
        <v>12.495821015803017</v>
      </c>
      <c r="AB44" s="13"/>
      <c r="AC44" s="16">
        <v>96.40295195334677</v>
      </c>
      <c r="AD44" s="16">
        <v>96.40295195334677</v>
      </c>
      <c r="AE44" s="16">
        <v>149.44</v>
      </c>
      <c r="AF44" s="16">
        <v>9.735843969861733</v>
      </c>
      <c r="AG44" s="5">
        <v>9.64246136853956</v>
      </c>
      <c r="AH44" s="13"/>
      <c r="AI44" s="29">
        <v>10</v>
      </c>
      <c r="AJ44" s="29">
        <v>140.54160000000002</v>
      </c>
      <c r="AK44" s="5">
        <v>139.73221722551492</v>
      </c>
      <c r="AL44" s="13"/>
      <c r="AM44" s="25"/>
      <c r="AN44" s="25"/>
      <c r="AO44" s="29">
        <v>7.3125</v>
      </c>
      <c r="AP44" s="29">
        <v>7.3125</v>
      </c>
      <c r="AQ44" s="29">
        <v>7.3125</v>
      </c>
      <c r="AR44" s="29">
        <v>192.0629678812416</v>
      </c>
      <c r="AS44" s="5">
        <v>191.32573393829753</v>
      </c>
      <c r="AT44" s="5"/>
    </row>
    <row r="46" spans="1:46" ht="12.75">
      <c r="A46" s="1" t="s">
        <v>40</v>
      </c>
      <c r="B46" s="16">
        <v>5.8434</v>
      </c>
      <c r="C46" s="16">
        <v>73.85079697286804</v>
      </c>
      <c r="D46" s="16">
        <v>105.26079474381905</v>
      </c>
      <c r="E46" s="16">
        <v>72.0485781300151</v>
      </c>
      <c r="F46" s="5">
        <v>69.63164639543885</v>
      </c>
      <c r="G46" s="16">
        <v>5.8</v>
      </c>
      <c r="H46" s="16">
        <v>75.99978018767025</v>
      </c>
      <c r="I46" s="16">
        <v>74.13089911042098</v>
      </c>
      <c r="J46" s="5">
        <v>71.72823929974408</v>
      </c>
      <c r="K46" s="3"/>
      <c r="M46" s="16">
        <v>4</v>
      </c>
      <c r="N46" s="5">
        <v>93.10625231512569</v>
      </c>
      <c r="O46" s="5">
        <v>88.45292546168328</v>
      </c>
      <c r="P46" s="5">
        <v>88.45292546168328</v>
      </c>
      <c r="Q46" s="16">
        <v>5.144791666666666</v>
      </c>
      <c r="R46" s="16">
        <v>95.60144810128493</v>
      </c>
      <c r="S46" s="16">
        <v>87.71807168016024</v>
      </c>
      <c r="T46" s="5">
        <v>85.62011074571882</v>
      </c>
      <c r="W46" s="16">
        <v>105.26079474381905</v>
      </c>
      <c r="X46" s="16">
        <v>105.26079474381905</v>
      </c>
      <c r="Y46" s="16">
        <v>132.93898064513627</v>
      </c>
      <c r="Z46" s="16">
        <v>10.833315375470741</v>
      </c>
      <c r="AA46" s="5">
        <v>10.469902461555925</v>
      </c>
      <c r="AB46" s="13"/>
      <c r="AC46" s="16">
        <v>102.82809516437014</v>
      </c>
      <c r="AD46" s="13">
        <v>102.82809516437015</v>
      </c>
      <c r="AE46" s="16">
        <v>159.4</v>
      </c>
      <c r="AF46" s="16">
        <v>8.860632588164885</v>
      </c>
      <c r="AG46" s="5">
        <v>8.784553473216256</v>
      </c>
      <c r="AH46" s="13"/>
      <c r="AI46" s="29">
        <v>10</v>
      </c>
      <c r="AJ46" s="29">
        <v>140.2416</v>
      </c>
      <c r="AK46" s="5">
        <v>139.90160754205036</v>
      </c>
      <c r="AL46" s="29">
        <v>123.475</v>
      </c>
      <c r="AM46" s="29">
        <v>123.475</v>
      </c>
      <c r="AN46" s="25"/>
      <c r="AO46" s="29">
        <v>7.5</v>
      </c>
      <c r="AP46" s="29">
        <v>7.5</v>
      </c>
      <c r="AQ46" s="29">
        <v>7.5</v>
      </c>
      <c r="AR46" s="29">
        <v>186.9888</v>
      </c>
      <c r="AS46" s="5">
        <v>186.53547672273382</v>
      </c>
      <c r="AT46" s="29">
        <v>164.63333333333333</v>
      </c>
    </row>
    <row r="48" spans="1:46" ht="12.75">
      <c r="A48" s="1" t="s">
        <v>41</v>
      </c>
      <c r="B48" s="16">
        <v>5.853000000000001</v>
      </c>
      <c r="C48" s="16">
        <v>73.97212490710831</v>
      </c>
      <c r="D48" s="16">
        <v>95.30896054740198</v>
      </c>
      <c r="E48" s="16">
        <v>78.3977733697879</v>
      </c>
      <c r="F48" s="5">
        <v>77.61243787030105</v>
      </c>
      <c r="G48" s="16">
        <v>5.6812</v>
      </c>
      <c r="H48" s="16">
        <v>74.44309503486072</v>
      </c>
      <c r="I48" s="16">
        <v>78.7549430187582</v>
      </c>
      <c r="J48" s="5">
        <v>78.19804459943362</v>
      </c>
      <c r="K48" s="3"/>
      <c r="L48" s="11"/>
      <c r="M48" s="16">
        <v>4.064583333333333</v>
      </c>
      <c r="N48" s="16">
        <v>94.60953034729698</v>
      </c>
      <c r="O48" s="5">
        <v>99.26614434142618</v>
      </c>
      <c r="P48" s="5">
        <v>99.26614434142618</v>
      </c>
      <c r="Q48" s="16">
        <v>4.805</v>
      </c>
      <c r="R48" s="16">
        <v>89.28737797157464</v>
      </c>
      <c r="S48" s="16">
        <v>94.68648025174016</v>
      </c>
      <c r="T48" s="5">
        <v>93.64027238389967</v>
      </c>
      <c r="W48" s="16">
        <v>95.30896054740198</v>
      </c>
      <c r="X48" s="16">
        <v>95.30896054740198</v>
      </c>
      <c r="Y48" s="16">
        <v>120.37032489024728</v>
      </c>
      <c r="Z48" s="16">
        <v>11.787988405780574</v>
      </c>
      <c r="AA48" s="5">
        <v>11.669904366340667</v>
      </c>
      <c r="AC48" s="16">
        <v>100.55859218059526</v>
      </c>
      <c r="AD48" s="13">
        <v>100.55859218059527</v>
      </c>
      <c r="AE48" s="16">
        <v>155.88190725467155</v>
      </c>
      <c r="AF48" s="16">
        <v>9.047826205073003</v>
      </c>
      <c r="AG48" s="5">
        <v>9.007627412372418</v>
      </c>
      <c r="AH48" s="5"/>
      <c r="AI48" s="29">
        <v>10</v>
      </c>
      <c r="AJ48" s="29">
        <v>140.47200000000004</v>
      </c>
      <c r="AK48" s="5">
        <v>140.4307723676332</v>
      </c>
      <c r="AL48" s="29">
        <v>115.32</v>
      </c>
      <c r="AM48" s="29">
        <v>115.32</v>
      </c>
      <c r="AN48" s="29"/>
      <c r="AO48" s="29">
        <v>7.5</v>
      </c>
      <c r="AP48" s="29">
        <v>6.816924142507331</v>
      </c>
      <c r="AQ48" s="29">
        <v>206.31696704</v>
      </c>
      <c r="AR48" s="5">
        <v>206.01984975944063</v>
      </c>
      <c r="AS48" s="29">
        <v>169.36591535999997</v>
      </c>
      <c r="AT48" s="5">
        <v>169.16134843245536</v>
      </c>
    </row>
    <row r="50" spans="1:46" ht="12.75">
      <c r="A50" s="1" t="s">
        <v>42</v>
      </c>
      <c r="B50" s="16">
        <v>6.076600000000001</v>
      </c>
      <c r="C50" s="16">
        <v>76.79805470878767</v>
      </c>
      <c r="D50" s="16">
        <v>107.38079806681071</v>
      </c>
      <c r="E50" s="16">
        <v>73.04202574321626</v>
      </c>
      <c r="F50" s="5">
        <v>71.40867201051829</v>
      </c>
      <c r="G50" s="16">
        <v>5.590000000000001</v>
      </c>
      <c r="H50" s="16">
        <v>73.2480640084615</v>
      </c>
      <c r="I50" s="16">
        <v>69.3802690938244</v>
      </c>
      <c r="J50" s="5">
        <v>68.33991454570308</v>
      </c>
      <c r="K50" s="3"/>
      <c r="L50" s="11"/>
      <c r="M50" s="16">
        <v>4.0874999999999995</v>
      </c>
      <c r="N50" s="5">
        <v>95.14295158451904</v>
      </c>
      <c r="O50" s="5">
        <v>88.60331949230115</v>
      </c>
      <c r="P50" s="5">
        <v>88.60331949230115</v>
      </c>
      <c r="Q50" s="16">
        <v>4.9350000000000005</v>
      </c>
      <c r="R50" s="16">
        <v>91.70306145467657</v>
      </c>
      <c r="S50" s="16">
        <v>86.93360921674355</v>
      </c>
      <c r="T50" s="5">
        <v>85.63285651542449</v>
      </c>
      <c r="W50" s="16">
        <v>107.38079806681071</v>
      </c>
      <c r="X50" s="16">
        <v>107.38079806681071</v>
      </c>
      <c r="Y50" s="16">
        <v>135.61643602069873</v>
      </c>
      <c r="Z50" s="16">
        <v>10.982691415666782</v>
      </c>
      <c r="AA50" s="5">
        <v>10.737098281627572</v>
      </c>
      <c r="AC50" s="16">
        <v>105.86823541347898</v>
      </c>
      <c r="AD50" s="13">
        <v>105.868235413479</v>
      </c>
      <c r="AE50" s="16">
        <v>164.1127038085586</v>
      </c>
      <c r="AF50" s="16">
        <v>8.997821297339659</v>
      </c>
      <c r="AG50" s="5">
        <v>8.86722213625065</v>
      </c>
      <c r="AH50" s="5"/>
      <c r="AI50" s="29">
        <v>10</v>
      </c>
      <c r="AJ50" s="29">
        <v>145.8384</v>
      </c>
      <c r="AK50" s="5">
        <v>145.62004224143482</v>
      </c>
      <c r="AL50" s="29">
        <v>118.44000000000001</v>
      </c>
      <c r="AM50" s="29">
        <v>118.44000000000001</v>
      </c>
      <c r="AN50" s="29"/>
      <c r="AO50" s="29">
        <v>7.5</v>
      </c>
      <c r="AP50" s="29">
        <v>6.573109515551555</v>
      </c>
      <c r="AQ50" s="29">
        <v>222.0672192</v>
      </c>
      <c r="AR50" s="5">
        <v>221.42076807149513</v>
      </c>
      <c r="AS50" s="29">
        <v>180.17376</v>
      </c>
      <c r="AT50" s="5">
        <v>180.10551030992957</v>
      </c>
    </row>
    <row r="52" spans="1:46" ht="12.75">
      <c r="A52" s="1" t="s">
        <v>43</v>
      </c>
      <c r="B52" s="16">
        <v>5.9967999999999995</v>
      </c>
      <c r="C52" s="16">
        <v>75.78951625541552</v>
      </c>
      <c r="D52" s="16">
        <v>112.1822975650615</v>
      </c>
      <c r="E52" s="16">
        <v>67.73707738016978</v>
      </c>
      <c r="F52" s="5">
        <v>67.5826029298048</v>
      </c>
      <c r="G52" s="16">
        <v>5.53</v>
      </c>
      <c r="H52" s="16">
        <v>72.46185938583042</v>
      </c>
      <c r="I52" s="16">
        <v>64.77110627590264</v>
      </c>
      <c r="J52" s="5">
        <v>64.48880593429867</v>
      </c>
      <c r="K52" s="3"/>
      <c r="L52" s="11"/>
      <c r="M52" s="5"/>
      <c r="O52" s="5"/>
      <c r="P52" s="5"/>
      <c r="Q52" s="16">
        <v>4.870833333333334</v>
      </c>
      <c r="R52" s="16">
        <v>90.5107048636583</v>
      </c>
      <c r="S52" s="16">
        <v>80.83896116560484</v>
      </c>
      <c r="T52" s="5">
        <v>80.58662687844077</v>
      </c>
      <c r="W52" s="16">
        <v>112.1822975650615</v>
      </c>
      <c r="X52" s="16">
        <v>112.1822975650615</v>
      </c>
      <c r="Y52" s="16">
        <v>141.68048342238416</v>
      </c>
      <c r="Z52" s="16">
        <v>10.185032667096309</v>
      </c>
      <c r="AA52" s="5">
        <v>10.16180569327267</v>
      </c>
      <c r="AC52" s="16">
        <v>108.43320316385288</v>
      </c>
      <c r="AD52" s="13">
        <v>108.4332031638529</v>
      </c>
      <c r="AE52" s="16">
        <v>168.0888142164782</v>
      </c>
      <c r="AF52" s="16">
        <v>8.579087047310944</v>
      </c>
      <c r="AG52" s="5">
        <v>8.561904366093692</v>
      </c>
      <c r="AH52" s="5"/>
      <c r="AI52" s="29">
        <v>10</v>
      </c>
      <c r="AJ52" s="29">
        <v>143.9232</v>
      </c>
      <c r="AK52" s="5">
        <v>143.90955438697304</v>
      </c>
      <c r="AL52" s="29">
        <v>116.9</v>
      </c>
      <c r="AM52" s="29">
        <v>116.9</v>
      </c>
      <c r="AN52" s="29"/>
      <c r="AO52" s="29">
        <v>7.5</v>
      </c>
      <c r="AP52" s="29">
        <v>6.011631663974152</v>
      </c>
      <c r="AQ52" s="29">
        <v>239.4112</v>
      </c>
      <c r="AR52" s="5">
        <v>239.3854735632749</v>
      </c>
      <c r="AS52" s="29">
        <v>194.43685333333332</v>
      </c>
      <c r="AT52" s="5">
        <v>194.02051897758025</v>
      </c>
    </row>
    <row r="54" spans="1:46" ht="12.75">
      <c r="A54" s="1" t="s">
        <v>44</v>
      </c>
      <c r="B54" s="16">
        <v>6.0466</v>
      </c>
      <c r="C54" s="16">
        <v>76.41890491428687</v>
      </c>
      <c r="D54" s="16">
        <v>117.7729392004106</v>
      </c>
      <c r="E54" s="16">
        <v>65.12326818457537</v>
      </c>
      <c r="F54" s="5">
        <v>64.91014634811067</v>
      </c>
      <c r="G54" s="16">
        <v>5.4898</v>
      </c>
      <c r="H54" s="16">
        <v>71.9351022886676</v>
      </c>
      <c r="I54" s="16">
        <v>61.35846779213631</v>
      </c>
      <c r="J54" s="5">
        <v>61.00035808046872</v>
      </c>
      <c r="K54" s="3"/>
      <c r="L54" s="11"/>
      <c r="M54" s="16">
        <v>4.173333333333333</v>
      </c>
      <c r="N54" s="16">
        <v>97.14085658211445</v>
      </c>
      <c r="O54" s="5">
        <v>82.4814743026943</v>
      </c>
      <c r="P54" s="5">
        <v>82.4814743026943</v>
      </c>
      <c r="Q54" s="16">
        <v>5.225833333333334</v>
      </c>
      <c r="R54" s="16">
        <v>97.10737899059045</v>
      </c>
      <c r="S54" s="16">
        <v>82.79343993445988</v>
      </c>
      <c r="T54" s="5">
        <v>82.3040089789109</v>
      </c>
      <c r="W54" s="16">
        <v>117.7729392004106</v>
      </c>
      <c r="X54" s="16">
        <v>117.7729392004106</v>
      </c>
      <c r="Y54" s="16">
        <v>148.74117683596117</v>
      </c>
      <c r="Z54" s="16">
        <v>9.7920170090207</v>
      </c>
      <c r="AA54" s="5">
        <v>9.759971740012682</v>
      </c>
      <c r="AC54" s="16">
        <v>115.65064268431163</v>
      </c>
      <c r="AD54" s="13">
        <v>115.65064268431162</v>
      </c>
      <c r="AE54" s="16">
        <v>179.2770002635125</v>
      </c>
      <c r="AF54" s="16">
        <v>8.103433912625826</v>
      </c>
      <c r="AG54" s="5">
        <v>8.09061634078375</v>
      </c>
      <c r="AH54" s="5"/>
      <c r="AI54" s="29">
        <v>10</v>
      </c>
      <c r="AJ54" s="29">
        <v>145.1184</v>
      </c>
      <c r="AK54" s="5">
        <v>145.08470192680718</v>
      </c>
      <c r="AL54" s="29">
        <v>125.42</v>
      </c>
      <c r="AM54" s="29">
        <v>125.42</v>
      </c>
      <c r="AN54" s="29"/>
      <c r="AO54" s="29">
        <v>7.5</v>
      </c>
      <c r="AP54" s="29">
        <v>5.7750000084375</v>
      </c>
      <c r="AQ54" s="29">
        <v>251.588266277696</v>
      </c>
      <c r="AR54" s="5">
        <v>251.17977656662936</v>
      </c>
      <c r="AS54" s="29">
        <v>217.4644441072</v>
      </c>
      <c r="AT54" s="5">
        <v>216.688080891558</v>
      </c>
    </row>
    <row r="56" spans="1:46" ht="12.75">
      <c r="A56" s="1" t="s">
        <v>45</v>
      </c>
      <c r="B56" s="16">
        <v>7.061200132000001</v>
      </c>
      <c r="C56" s="16">
        <v>89.24175263256342</v>
      </c>
      <c r="D56" s="16">
        <v>123.51159140887307</v>
      </c>
      <c r="E56" s="16">
        <v>72.7273270607262</v>
      </c>
      <c r="F56" s="5">
        <v>72.28751828295863</v>
      </c>
      <c r="G56" s="16">
        <v>6.188599999999999</v>
      </c>
      <c r="H56" s="16">
        <v>81.09176546024415</v>
      </c>
      <c r="I56" s="16">
        <v>66.1591873696322</v>
      </c>
      <c r="J56" s="5">
        <v>65.56481118721993</v>
      </c>
      <c r="K56" s="3"/>
      <c r="L56" s="11"/>
      <c r="M56" s="16">
        <v>4.3975</v>
      </c>
      <c r="N56" s="16">
        <v>102.3586861389413</v>
      </c>
      <c r="O56" s="5">
        <v>82.87374891000542</v>
      </c>
      <c r="P56" s="5">
        <v>82.87374891000542</v>
      </c>
      <c r="Q56" s="16">
        <v>5.4325</v>
      </c>
      <c r="R56" s="16">
        <v>100.94769632270119</v>
      </c>
      <c r="S56" s="16">
        <v>82.30179991592311</v>
      </c>
      <c r="T56" s="5">
        <v>81.72811675316079</v>
      </c>
      <c r="W56" s="16">
        <v>123.51159140887307</v>
      </c>
      <c r="X56" s="16">
        <v>123.51159140887307</v>
      </c>
      <c r="Y56" s="16">
        <v>155.9888000058856</v>
      </c>
      <c r="Z56" s="16">
        <v>10.935372923558475</v>
      </c>
      <c r="AA56" s="5">
        <v>10.869242719214142</v>
      </c>
      <c r="AC56" s="16">
        <v>113.00319944350433</v>
      </c>
      <c r="AD56" s="13">
        <v>113.0031994435043</v>
      </c>
      <c r="AE56" s="16">
        <v>175.17303964934263</v>
      </c>
      <c r="AF56" s="16">
        <v>9.750973138779276</v>
      </c>
      <c r="AG56" s="5">
        <v>9.67320540947829</v>
      </c>
      <c r="AH56" s="5"/>
      <c r="AI56" s="29">
        <v>10.8</v>
      </c>
      <c r="AJ56" s="29">
        <v>157.07345742545454</v>
      </c>
      <c r="AK56" s="5">
        <v>156.87358199585174</v>
      </c>
      <c r="AL56" s="29">
        <v>120.87272727272727</v>
      </c>
      <c r="AM56" s="29">
        <v>120.87272727272727</v>
      </c>
      <c r="AN56" s="29"/>
      <c r="AO56" s="29">
        <v>9.025</v>
      </c>
      <c r="AP56" s="29">
        <v>6.40307204725768</v>
      </c>
      <c r="AQ56" s="29">
        <v>269.2540600315857</v>
      </c>
      <c r="AR56" s="5">
        <v>264.98058969220756</v>
      </c>
      <c r="AS56" s="29">
        <v>207.38756657786695</v>
      </c>
      <c r="AT56" s="5">
        <v>203.51797684293513</v>
      </c>
    </row>
    <row r="58" spans="1:46" ht="12.75">
      <c r="A58" s="1" t="s">
        <v>46</v>
      </c>
      <c r="B58" s="16">
        <v>7.181598679999999</v>
      </c>
      <c r="C58" s="16">
        <v>90.76338879030993</v>
      </c>
      <c r="D58" s="16">
        <v>140.16589373198508</v>
      </c>
      <c r="E58" s="16">
        <v>69.57308071120192</v>
      </c>
      <c r="F58" s="5">
        <v>65.0550781549537</v>
      </c>
      <c r="G58" s="16">
        <v>6.764</v>
      </c>
      <c r="H58" s="16">
        <v>88.63146779127612</v>
      </c>
      <c r="I58" s="16">
        <v>67.90821777371232</v>
      </c>
      <c r="J58" s="5">
        <v>63.55606806429302</v>
      </c>
      <c r="K58" s="3"/>
      <c r="L58" s="11"/>
      <c r="M58" s="16">
        <v>4.556666666666667</v>
      </c>
      <c r="N58" s="16">
        <v>106.06353909564731</v>
      </c>
      <c r="O58" s="5">
        <v>75.6700052142886</v>
      </c>
      <c r="P58" s="5">
        <v>75.67000521428862</v>
      </c>
      <c r="Q58" s="16">
        <v>5.533333333333334</v>
      </c>
      <c r="R58" s="16">
        <v>102.82139953715846</v>
      </c>
      <c r="S58" s="16">
        <v>79.20613689780994</v>
      </c>
      <c r="T58" s="5">
        <v>73.43172017971091</v>
      </c>
      <c r="W58" s="16">
        <v>140.16589373198508</v>
      </c>
      <c r="X58" s="16">
        <v>140.16589373198508</v>
      </c>
      <c r="Y58" s="16">
        <v>177.02232896202568</v>
      </c>
      <c r="Z58" s="16">
        <v>10.46109645116702</v>
      </c>
      <c r="AA58" s="5">
        <v>9.781763869881422</v>
      </c>
      <c r="AC58" s="16">
        <v>125.43221344893432</v>
      </c>
      <c r="AD58" s="13">
        <v>125.43221344893432</v>
      </c>
      <c r="AE58" s="16">
        <v>194.44</v>
      </c>
      <c r="AF58" s="16">
        <v>9.06239131627262</v>
      </c>
      <c r="AG58" s="5">
        <v>8.852987461212305</v>
      </c>
      <c r="AH58" s="5"/>
      <c r="AI58" s="29">
        <v>11</v>
      </c>
      <c r="AJ58" s="29">
        <v>156.68942574545457</v>
      </c>
      <c r="AK58" s="5">
        <v>156.37743952526253</v>
      </c>
      <c r="AL58" s="29">
        <v>120.72727272727272</v>
      </c>
      <c r="AM58" s="29">
        <v>120.72727272727272</v>
      </c>
      <c r="AN58" s="29"/>
      <c r="AO58" s="29">
        <v>9.5</v>
      </c>
      <c r="AP58" s="29">
        <v>6.333333333333333</v>
      </c>
      <c r="AQ58" s="29">
        <v>272.1447920842105</v>
      </c>
      <c r="AR58" s="5">
        <v>271.60292128071916</v>
      </c>
      <c r="AS58" s="29">
        <v>209.68421052631578</v>
      </c>
      <c r="AT58" s="5">
        <v>209.62843544143868</v>
      </c>
    </row>
    <row r="60" spans="1:46" ht="12.75">
      <c r="A60" s="1" t="s">
        <v>47</v>
      </c>
      <c r="B60" s="16">
        <v>8.008406828</v>
      </c>
      <c r="C60" s="16">
        <v>101.21286010383649</v>
      </c>
      <c r="D60" s="16">
        <v>113.50429131048034</v>
      </c>
      <c r="E60" s="16">
        <v>91.38644926096899</v>
      </c>
      <c r="F60" s="5">
        <v>88.65321405944272</v>
      </c>
      <c r="G60" s="16">
        <v>6.992400000000001</v>
      </c>
      <c r="H60" s="16">
        <v>91.62428672142508</v>
      </c>
      <c r="I60" s="16">
        <v>82.47258151495551</v>
      </c>
      <c r="J60" s="5">
        <v>80.67545285129529</v>
      </c>
      <c r="K60" s="3"/>
      <c r="L60" s="11"/>
      <c r="M60" s="16">
        <v>4.620833333333333</v>
      </c>
      <c r="N60" s="16">
        <v>107.55711855986915</v>
      </c>
      <c r="O60" s="5">
        <v>94.7603983233169</v>
      </c>
      <c r="P60" s="5">
        <v>94.76039832331689</v>
      </c>
      <c r="Q60" s="16">
        <v>5.660833333333334</v>
      </c>
      <c r="R60" s="16">
        <v>105.19062756866226</v>
      </c>
      <c r="S60" s="16">
        <v>94.70759125789786</v>
      </c>
      <c r="T60" s="5">
        <v>92.56990765112715</v>
      </c>
      <c r="W60" s="16">
        <v>113.50429131048034</v>
      </c>
      <c r="X60" s="16">
        <v>113.50429131048034</v>
      </c>
      <c r="Y60" s="16">
        <v>143.350093663908</v>
      </c>
      <c r="Z60" s="16">
        <v>13.740982148211126</v>
      </c>
      <c r="AA60" s="5">
        <v>13.33000944476596</v>
      </c>
      <c r="AC60" s="16">
        <v>105.4772840653008</v>
      </c>
      <c r="AD60" s="13">
        <v>105.4772840653008</v>
      </c>
      <c r="AE60" s="16">
        <v>163.50666666666666</v>
      </c>
      <c r="AF60" s="16">
        <v>11.84883114101459</v>
      </c>
      <c r="AG60" s="5">
        <v>11.70598974553291</v>
      </c>
      <c r="AH60" s="5"/>
      <c r="AI60" s="29">
        <v>11</v>
      </c>
      <c r="AJ60" s="29">
        <v>174.72887624727272</v>
      </c>
      <c r="AK60" s="5">
        <v>174.25784742331797</v>
      </c>
      <c r="AL60" s="29">
        <v>123.50909090909093</v>
      </c>
      <c r="AM60" s="29">
        <v>123.50909090909093</v>
      </c>
      <c r="AN60" s="29"/>
      <c r="AO60" s="29">
        <v>10.8</v>
      </c>
      <c r="AP60" s="29">
        <v>7.2</v>
      </c>
      <c r="AQ60" s="29">
        <v>267.08165627780215</v>
      </c>
      <c r="AR60" s="5">
        <v>266.9467140374074</v>
      </c>
      <c r="AS60" s="29">
        <v>189.31384615384619</v>
      </c>
      <c r="AT60" s="5">
        <v>188.64645939675177</v>
      </c>
    </row>
    <row r="62" spans="1:46" ht="12.75">
      <c r="A62" s="1" t="s">
        <v>48</v>
      </c>
      <c r="B62" s="16">
        <v>7.719200000000001</v>
      </c>
      <c r="C62" s="16">
        <v>97.55776979035544</v>
      </c>
      <c r="D62" s="16">
        <v>109.98422555726901</v>
      </c>
      <c r="E62" s="16">
        <v>89.72671896252957</v>
      </c>
      <c r="F62" s="5">
        <v>88.54310562997779</v>
      </c>
      <c r="G62" s="16">
        <v>6.7623999999999995</v>
      </c>
      <c r="H62" s="16">
        <v>88.61050233467263</v>
      </c>
      <c r="I62" s="16">
        <v>81.16465448796063</v>
      </c>
      <c r="J62" s="5">
        <v>80.68870164422701</v>
      </c>
      <c r="K62" s="3"/>
      <c r="L62" s="11"/>
      <c r="M62" s="16">
        <v>4.620833333333333</v>
      </c>
      <c r="N62" s="16">
        <v>107.55711855986915</v>
      </c>
      <c r="O62" s="5">
        <v>97.79322263251646</v>
      </c>
      <c r="P62" s="5">
        <v>97.79322263251645</v>
      </c>
      <c r="Q62" s="16">
        <v>5.7</v>
      </c>
      <c r="R62" s="16">
        <v>105.91842964369937</v>
      </c>
      <c r="S62" s="16">
        <v>97.3468490536444</v>
      </c>
      <c r="T62" s="5">
        <v>96.30329177391665</v>
      </c>
      <c r="W62" s="16">
        <v>109.98422555726901</v>
      </c>
      <c r="X62" s="16">
        <v>109.98422555726901</v>
      </c>
      <c r="Y62" s="16">
        <v>138.90443130524295</v>
      </c>
      <c r="Z62" s="16">
        <v>13.491423000371011</v>
      </c>
      <c r="AA62" s="5">
        <v>13.313453401984122</v>
      </c>
      <c r="AC62" s="16">
        <v>99.57681787686433</v>
      </c>
      <c r="AD62" s="13">
        <v>99.57681787686433</v>
      </c>
      <c r="AE62" s="16">
        <v>154.35999999999999</v>
      </c>
      <c r="AF62" s="16">
        <v>12.097123010352538</v>
      </c>
      <c r="AG62" s="5">
        <v>12.010925097052233</v>
      </c>
      <c r="AH62" s="5"/>
      <c r="AI62" s="29">
        <v>11</v>
      </c>
      <c r="AJ62" s="29">
        <v>168.4189090909091</v>
      </c>
      <c r="AK62" s="5">
        <v>168.26773064371747</v>
      </c>
      <c r="AL62" s="29">
        <v>124.36363636363635</v>
      </c>
      <c r="AM62" s="29">
        <v>124.36363636363635</v>
      </c>
      <c r="AN62" s="29"/>
      <c r="AO62" s="29">
        <v>11.25</v>
      </c>
      <c r="AP62" s="29">
        <v>7.5</v>
      </c>
      <c r="AQ62" s="29">
        <v>247.01440000000002</v>
      </c>
      <c r="AR62" s="5">
        <v>246.79267161078562</v>
      </c>
      <c r="AS62" s="29">
        <v>182.4</v>
      </c>
      <c r="AT62" s="5">
        <v>182.4</v>
      </c>
    </row>
    <row r="64" spans="1:46" ht="12.75">
      <c r="A64" s="1" t="s">
        <v>49</v>
      </c>
      <c r="B64" s="16">
        <v>6.828100000000001</v>
      </c>
      <c r="C64" s="16">
        <v>86.29575706103302</v>
      </c>
      <c r="D64" s="16">
        <v>100.90231624791055</v>
      </c>
      <c r="E64" s="16">
        <v>85.93371059621374</v>
      </c>
      <c r="F64" s="5">
        <v>84.59358321594243</v>
      </c>
      <c r="G64" s="16">
        <v>6.35</v>
      </c>
      <c r="H64" s="16">
        <v>83.20665589512173</v>
      </c>
      <c r="I64" s="16">
        <v>82.9151777077669</v>
      </c>
      <c r="J64" s="5">
        <v>81.7182106975301</v>
      </c>
      <c r="K64" s="3"/>
      <c r="L64" s="11"/>
      <c r="M64" s="16">
        <v>4.620833333333333</v>
      </c>
      <c r="N64" s="16">
        <v>107.55711855986915</v>
      </c>
      <c r="O64" s="5">
        <v>106.59529192135508</v>
      </c>
      <c r="P64" s="5">
        <v>106.59529192135506</v>
      </c>
      <c r="Q64" s="16">
        <v>5.635</v>
      </c>
      <c r="R64" s="16">
        <v>104.7105879021484</v>
      </c>
      <c r="S64" s="16">
        <v>104.08455601068151</v>
      </c>
      <c r="T64" s="5">
        <v>103.63225736279213</v>
      </c>
      <c r="W64" s="16">
        <v>100.90231624791055</v>
      </c>
      <c r="X64" s="16">
        <v>100.90231624791055</v>
      </c>
      <c r="Y64" s="16">
        <v>127.4344460288057</v>
      </c>
      <c r="Z64" s="16">
        <v>12.921101462866858</v>
      </c>
      <c r="AA64" s="5">
        <v>12.719598214217255</v>
      </c>
      <c r="AC64" s="16">
        <v>98.54466635702121</v>
      </c>
      <c r="AD64" s="13">
        <v>98.54466635702121</v>
      </c>
      <c r="AE64" s="16">
        <v>152.76</v>
      </c>
      <c r="AF64" s="16">
        <v>10.761707183822171</v>
      </c>
      <c r="AG64" s="5">
        <v>10.646628106445132</v>
      </c>
      <c r="AH64" s="5"/>
      <c r="AI64" s="29">
        <v>11</v>
      </c>
      <c r="AJ64" s="29">
        <v>148.97672727272726</v>
      </c>
      <c r="AK64" s="5">
        <v>147.76083260530564</v>
      </c>
      <c r="AL64" s="29">
        <v>122.94545454545455</v>
      </c>
      <c r="AM64" s="29">
        <v>122.94545454545455</v>
      </c>
      <c r="AN64" s="29"/>
      <c r="AO64" s="29">
        <v>11.25</v>
      </c>
      <c r="AP64" s="29">
        <v>7.5</v>
      </c>
      <c r="AQ64" s="29">
        <v>218.49920000000003</v>
      </c>
      <c r="AR64" s="5">
        <v>216.71588782111493</v>
      </c>
      <c r="AS64" s="29">
        <v>180.32</v>
      </c>
      <c r="AT64" s="5">
        <v>180.22058823529412</v>
      </c>
    </row>
    <row r="66" spans="1:46" ht="12.75">
      <c r="A66" s="1" t="s">
        <v>50</v>
      </c>
      <c r="B66" s="16">
        <v>7.8566</v>
      </c>
      <c r="C66" s="16">
        <v>99.29427584916917</v>
      </c>
      <c r="D66" s="16">
        <v>117.85517954656336</v>
      </c>
      <c r="E66" s="16">
        <v>84.65886054649386</v>
      </c>
      <c r="F66" s="5">
        <v>84.12577896599859</v>
      </c>
      <c r="G66" s="16">
        <v>7.1852</v>
      </c>
      <c r="H66" s="16">
        <v>94.15062424214625</v>
      </c>
      <c r="I66" s="16">
        <v>80.6865691036249</v>
      </c>
      <c r="J66" s="5">
        <v>78.6018519167657</v>
      </c>
      <c r="K66" s="3"/>
      <c r="L66" s="11"/>
      <c r="M66" s="16">
        <v>4.534999999999999</v>
      </c>
      <c r="N66" s="16">
        <v>105.55921356227373</v>
      </c>
      <c r="O66" s="5">
        <v>89.5668853659235</v>
      </c>
      <c r="P66" s="5">
        <v>89.56688536592351</v>
      </c>
      <c r="Q66" s="16">
        <v>5.655833333333333</v>
      </c>
      <c r="R66" s="16">
        <v>105.09771666546604</v>
      </c>
      <c r="S66" s="16">
        <v>89.64919469464637</v>
      </c>
      <c r="T66" s="5">
        <v>89.0656911860139</v>
      </c>
      <c r="W66" s="16">
        <v>117.85517954656336</v>
      </c>
      <c r="X66" s="16">
        <v>117.85517954656336</v>
      </c>
      <c r="Y66" s="16">
        <v>148.84504217169288</v>
      </c>
      <c r="Z66" s="16">
        <v>12.729413396238705</v>
      </c>
      <c r="AA66" s="5">
        <v>12.649258575251979</v>
      </c>
      <c r="AC66" s="16">
        <v>114.57741996525093</v>
      </c>
      <c r="AD66" s="13">
        <v>114.5774199652509</v>
      </c>
      <c r="AE66" s="16">
        <v>177.61333333333334</v>
      </c>
      <c r="AF66" s="16">
        <v>10.688149571329493</v>
      </c>
      <c r="AG66" s="5">
        <v>10.585244672455254</v>
      </c>
      <c r="AH66" s="5"/>
      <c r="AI66" s="29">
        <v>11</v>
      </c>
      <c r="AJ66" s="29">
        <v>171.41672727272726</v>
      </c>
      <c r="AK66" s="5">
        <v>171.17507075494794</v>
      </c>
      <c r="AL66" s="29">
        <v>123.4</v>
      </c>
      <c r="AM66" s="29">
        <v>123.4</v>
      </c>
      <c r="AN66" s="29"/>
      <c r="AO66" s="29">
        <v>11.25</v>
      </c>
      <c r="AP66" s="29">
        <v>7.5</v>
      </c>
      <c r="AQ66" s="29">
        <v>251.4112</v>
      </c>
      <c r="AR66" s="5">
        <v>251.05677044059036</v>
      </c>
      <c r="AS66" s="29">
        <v>180.98666666666665</v>
      </c>
      <c r="AT66" s="5">
        <v>180.86201313857885</v>
      </c>
    </row>
    <row r="68" spans="1:46" ht="12.75">
      <c r="A68" s="1" t="s">
        <v>51</v>
      </c>
      <c r="B68" s="16">
        <v>8</v>
      </c>
      <c r="C68" s="16">
        <v>101.10661186688303</v>
      </c>
      <c r="D68" s="16">
        <v>88.7054659965152</v>
      </c>
      <c r="E68" s="16">
        <v>114.95802409483713</v>
      </c>
      <c r="F68" s="5">
        <v>113.98013722272195</v>
      </c>
      <c r="G68" s="16">
        <v>7.885305100000001</v>
      </c>
      <c r="H68" s="16">
        <v>103.32438867460606</v>
      </c>
      <c r="I68" s="16">
        <v>117.84322364022304</v>
      </c>
      <c r="J68" s="5">
        <v>115.78742556875004</v>
      </c>
      <c r="K68" s="3"/>
      <c r="L68" s="11"/>
      <c r="M68" s="16">
        <v>4.1000011999999995</v>
      </c>
      <c r="N68" s="16">
        <v>95.43393655487952</v>
      </c>
      <c r="O68" s="5">
        <v>107.5851814572832</v>
      </c>
      <c r="P68" s="5">
        <v>107.58518145728317</v>
      </c>
      <c r="Q68" s="16">
        <v>5.206665291666667</v>
      </c>
      <c r="R68" s="16">
        <v>96.75119497783987</v>
      </c>
      <c r="S68" s="16">
        <v>109.86951806209397</v>
      </c>
      <c r="T68" s="5">
        <v>109.13358341298233</v>
      </c>
      <c r="W68" s="16">
        <v>88.7054659965152</v>
      </c>
      <c r="X68" s="16">
        <v>88.7054659965152</v>
      </c>
      <c r="Y68" s="16">
        <v>112.03045023485336</v>
      </c>
      <c r="Z68" s="16">
        <v>17.28523396690763</v>
      </c>
      <c r="AA68" s="5">
        <v>17.138197659431317</v>
      </c>
      <c r="AC68" s="16">
        <v>91.07016910082402</v>
      </c>
      <c r="AD68" s="13">
        <v>91.07016910082402</v>
      </c>
      <c r="AE68" s="16">
        <v>141.17333333333335</v>
      </c>
      <c r="AF68" s="16">
        <v>13.643141926679027</v>
      </c>
      <c r="AG68" s="5">
        <v>13.600302228938421</v>
      </c>
      <c r="AH68" s="5"/>
      <c r="AI68" s="29">
        <v>11</v>
      </c>
      <c r="AJ68" s="29">
        <v>174.54545454545453</v>
      </c>
      <c r="AK68" s="5">
        <v>174.54545454545453</v>
      </c>
      <c r="AL68" s="29">
        <v>113.59997000000001</v>
      </c>
      <c r="AM68" s="29">
        <v>113.59997000000001</v>
      </c>
      <c r="AN68" s="29"/>
      <c r="AO68" s="29">
        <v>11.25</v>
      </c>
      <c r="AP68" s="29">
        <v>7.5</v>
      </c>
      <c r="AQ68" s="29">
        <v>256</v>
      </c>
      <c r="AR68" s="5">
        <v>256</v>
      </c>
      <c r="AS68" s="29">
        <v>166.61328933333334</v>
      </c>
      <c r="AT68" s="5">
        <v>166.4933151845818</v>
      </c>
    </row>
    <row r="70" spans="1:46" ht="12.75">
      <c r="A70" s="1" t="s">
        <v>52</v>
      </c>
      <c r="B70" s="16">
        <v>8.1875</v>
      </c>
      <c r="C70" s="16">
        <v>103.47629808251311</v>
      </c>
      <c r="D70" s="16">
        <v>96.52011116931288</v>
      </c>
      <c r="E70" s="16">
        <v>107.37387830623615</v>
      </c>
      <c r="F70" s="5">
        <v>107.10716615625086</v>
      </c>
      <c r="G70" s="16">
        <v>8.552499999999998</v>
      </c>
      <c r="H70" s="16">
        <v>112.06691725087065</v>
      </c>
      <c r="I70" s="16">
        <v>116.13902300017602</v>
      </c>
      <c r="J70" s="5">
        <v>116.08315777660412</v>
      </c>
      <c r="K70" s="3"/>
      <c r="L70" s="11"/>
      <c r="M70" s="16">
        <v>3.945</v>
      </c>
      <c r="N70" s="16">
        <v>91.82604134579272</v>
      </c>
      <c r="O70" s="5">
        <v>95.13669248133587</v>
      </c>
      <c r="P70" s="5">
        <v>95.13669248133586</v>
      </c>
      <c r="Q70" s="16">
        <v>4.89</v>
      </c>
      <c r="R70" s="16">
        <v>90.8668633259105</v>
      </c>
      <c r="S70" s="16">
        <v>94.27893224581686</v>
      </c>
      <c r="T70" s="5">
        <v>94.07222230419121</v>
      </c>
      <c r="W70" s="16">
        <v>96.52011116931288</v>
      </c>
      <c r="X70" s="16">
        <v>96.52011116931288</v>
      </c>
      <c r="Y70" s="16">
        <v>121.89994595644214</v>
      </c>
      <c r="Z70" s="16">
        <v>16.144872209411197</v>
      </c>
      <c r="AA70" s="5">
        <v>16.10476903305085</v>
      </c>
      <c r="AC70" s="16">
        <v>96.95343276392975</v>
      </c>
      <c r="AD70" s="13">
        <v>96.95343276392975</v>
      </c>
      <c r="AE70" s="16">
        <v>150.29333333333332</v>
      </c>
      <c r="AF70" s="16">
        <v>13.11613006602282</v>
      </c>
      <c r="AG70" s="5">
        <v>13.07560898743888</v>
      </c>
      <c r="AH70" s="5"/>
      <c r="AI70" s="29">
        <v>11</v>
      </c>
      <c r="AJ70" s="29">
        <v>178.63636363636363</v>
      </c>
      <c r="AK70" s="5">
        <v>178.56158721410853</v>
      </c>
      <c r="AL70" s="29">
        <v>106.6909090909091</v>
      </c>
      <c r="AM70" s="29">
        <v>106.6909090909091</v>
      </c>
      <c r="AN70" s="29"/>
      <c r="AO70" s="29">
        <v>11.25</v>
      </c>
      <c r="AP70" s="29">
        <v>7.5</v>
      </c>
      <c r="AQ70" s="29">
        <v>262</v>
      </c>
      <c r="AR70" s="5">
        <v>261.89032791402593</v>
      </c>
      <c r="AS70" s="29">
        <v>156.48</v>
      </c>
      <c r="AT70" s="5">
        <v>156.4253317654964</v>
      </c>
    </row>
    <row r="72" spans="1:46" ht="12.75">
      <c r="A72" s="1" t="s">
        <v>53</v>
      </c>
      <c r="B72" s="16">
        <v>8.690000000000001</v>
      </c>
      <c r="C72" s="16">
        <v>109.8270571404017</v>
      </c>
      <c r="D72" s="16">
        <v>96.01692703969823</v>
      </c>
      <c r="E72" s="16">
        <v>115.28878536906377</v>
      </c>
      <c r="F72" s="5">
        <v>114.31223977811047</v>
      </c>
      <c r="G72" s="16">
        <v>8.184999999999999</v>
      </c>
      <c r="H72" s="16">
        <v>107.25141393725532</v>
      </c>
      <c r="I72" s="16">
        <v>112.31047383052146</v>
      </c>
      <c r="J72" s="5">
        <v>111.10077318749188</v>
      </c>
      <c r="K72" s="3"/>
      <c r="L72" s="11"/>
      <c r="M72" s="16">
        <v>4.279999999999999</v>
      </c>
      <c r="N72" s="16">
        <v>99.62368997718447</v>
      </c>
      <c r="O72" s="5">
        <v>103.75638238869594</v>
      </c>
      <c r="P72" s="5">
        <v>103.75638238869594</v>
      </c>
      <c r="Q72" s="16">
        <v>5.52</v>
      </c>
      <c r="R72" s="16">
        <v>102.57363712863517</v>
      </c>
      <c r="S72" s="16">
        <v>107.74091499836095</v>
      </c>
      <c r="T72" s="5">
        <v>106.04447320689115</v>
      </c>
      <c r="W72" s="16">
        <v>96.01692703969823</v>
      </c>
      <c r="X72" s="16">
        <v>96.01692703969823</v>
      </c>
      <c r="Y72" s="16">
        <v>121.26445022956128</v>
      </c>
      <c r="Z72" s="16">
        <v>17.334967650634503</v>
      </c>
      <c r="AA72" s="5">
        <v>17.1881330198909</v>
      </c>
      <c r="AC72" s="16">
        <v>98.85431181297415</v>
      </c>
      <c r="AD72" s="13">
        <v>98.85431181297413</v>
      </c>
      <c r="AE72" s="16">
        <v>153.23999999999998</v>
      </c>
      <c r="AF72" s="16">
        <v>13.63329824722842</v>
      </c>
      <c r="AG72" s="5">
        <v>13.604912031901593</v>
      </c>
      <c r="AH72" s="5"/>
      <c r="AI72" s="29">
        <v>11</v>
      </c>
      <c r="AJ72" s="29">
        <v>189.6</v>
      </c>
      <c r="AK72" s="5">
        <v>189.56843438874915</v>
      </c>
      <c r="AL72" s="29">
        <v>120.43636363636365</v>
      </c>
      <c r="AM72" s="29">
        <v>120.43636363636365</v>
      </c>
      <c r="AN72" s="29"/>
      <c r="AO72" s="29">
        <v>11.25</v>
      </c>
      <c r="AP72" s="29">
        <v>7.5</v>
      </c>
      <c r="AQ72" s="29">
        <v>278.08000000000004</v>
      </c>
      <c r="AR72" s="5">
        <v>278.0337037701654</v>
      </c>
      <c r="AS72" s="29">
        <v>176.64</v>
      </c>
      <c r="AT72" s="5">
        <v>175.4796156548638</v>
      </c>
    </row>
    <row r="74" spans="1:46" ht="12.75">
      <c r="A74" s="1" t="s">
        <v>54</v>
      </c>
      <c r="B74" s="16">
        <v>9.0625</v>
      </c>
      <c r="C74" s="16">
        <v>114.53483375545345</v>
      </c>
      <c r="D74" s="16">
        <v>117.21264811684503</v>
      </c>
      <c r="E74" s="16">
        <v>100.57500324757548</v>
      </c>
      <c r="F74" s="5">
        <v>97.81157584724875</v>
      </c>
      <c r="G74" s="16">
        <v>8.86</v>
      </c>
      <c r="H74" s="16">
        <v>116.0962159418549</v>
      </c>
      <c r="I74" s="16">
        <v>101.54836095437106</v>
      </c>
      <c r="J74" s="5">
        <v>99.43750964555316</v>
      </c>
      <c r="K74" s="3"/>
      <c r="L74" s="11"/>
      <c r="M74" s="16">
        <v>4.5600000000000005</v>
      </c>
      <c r="N74" s="16">
        <v>106.14112763924327</v>
      </c>
      <c r="O74" s="5">
        <v>90.55432954081459</v>
      </c>
      <c r="P74" s="5">
        <v>90.55432954081462</v>
      </c>
      <c r="Q74" s="16">
        <v>6.715000000000001</v>
      </c>
      <c r="R74" s="16">
        <v>124.77934299253357</v>
      </c>
      <c r="S74" s="16">
        <v>109.08009129261477</v>
      </c>
      <c r="T74" s="5">
        <v>106.30883651981061</v>
      </c>
      <c r="W74" s="16">
        <v>117.21264811684503</v>
      </c>
      <c r="X74" s="16">
        <v>117.21264811684503</v>
      </c>
      <c r="Y74" s="16">
        <v>148.03355795758347</v>
      </c>
      <c r="Z74" s="16">
        <v>15.122584752523704</v>
      </c>
      <c r="AA74" s="5">
        <v>14.70707231186271</v>
      </c>
      <c r="AC74" s="16">
        <v>120.69291772032136</v>
      </c>
      <c r="AD74" s="13">
        <v>120.69291772032133</v>
      </c>
      <c r="AE74" s="16">
        <v>187.0933333333333</v>
      </c>
      <c r="AF74" s="16">
        <v>11.79443484094527</v>
      </c>
      <c r="AG74" s="5">
        <v>11.64183236185918</v>
      </c>
      <c r="AH74" s="5"/>
      <c r="AI74" s="29">
        <v>11</v>
      </c>
      <c r="AJ74" s="29">
        <v>197.72727272727272</v>
      </c>
      <c r="AK74" s="5">
        <v>197.5801858202077</v>
      </c>
      <c r="AL74" s="29">
        <v>146.50909090909093</v>
      </c>
      <c r="AM74" s="29">
        <v>146.50909090909093</v>
      </c>
      <c r="AN74" s="29"/>
      <c r="AO74" s="29">
        <v>11.25</v>
      </c>
      <c r="AP74" s="29">
        <v>7.5</v>
      </c>
      <c r="AQ74" s="29">
        <v>290</v>
      </c>
      <c r="AR74" s="5">
        <v>289.7842725363047</v>
      </c>
      <c r="AS74" s="29">
        <v>214.88000000000002</v>
      </c>
      <c r="AT74" s="5">
        <v>213.2958920681036</v>
      </c>
    </row>
    <row r="76" spans="1:46" ht="12.75">
      <c r="A76" s="1" t="s">
        <v>55</v>
      </c>
      <c r="B76" s="16">
        <v>10.9976</v>
      </c>
      <c r="C76" s="16">
        <v>138.99125933340412</v>
      </c>
      <c r="D76" s="16">
        <v>156.85279543827082</v>
      </c>
      <c r="E76" s="16">
        <v>97.66145842940482</v>
      </c>
      <c r="F76" s="5">
        <v>86.24431749998804</v>
      </c>
      <c r="G76" s="16">
        <v>10.275</v>
      </c>
      <c r="H76" s="16">
        <v>134.637541625571</v>
      </c>
      <c r="I76" s="16">
        <v>94.89457662983665</v>
      </c>
      <c r="J76" s="5">
        <v>83.32833072011911</v>
      </c>
      <c r="K76" s="3"/>
      <c r="L76" s="11"/>
      <c r="M76" s="16">
        <v>4.555</v>
      </c>
      <c r="N76" s="16">
        <v>106.02474482384937</v>
      </c>
      <c r="O76" s="5">
        <v>67.59506231788853</v>
      </c>
      <c r="P76" s="5">
        <v>67.59506231788852</v>
      </c>
      <c r="Q76" s="16">
        <v>8.459999999999999</v>
      </c>
      <c r="R76" s="16">
        <v>157.20524820801694</v>
      </c>
      <c r="S76" s="16">
        <v>109.59063100206049</v>
      </c>
      <c r="T76" s="5">
        <v>98.70581594893349</v>
      </c>
      <c r="W76" s="16">
        <v>156.85279543827082</v>
      </c>
      <c r="X76" s="16">
        <v>156.85279543827082</v>
      </c>
      <c r="Y76" s="16">
        <v>198.09702926576315</v>
      </c>
      <c r="Z76" s="16">
        <v>14.68450046696218</v>
      </c>
      <c r="AA76" s="5">
        <v>12.967804709949867</v>
      </c>
      <c r="AC76" s="16">
        <v>155.75166434432577</v>
      </c>
      <c r="AD76" s="13">
        <v>155.75166434432575</v>
      </c>
      <c r="AE76" s="16">
        <v>241.44</v>
      </c>
      <c r="AF76" s="16">
        <v>11.655496771879664</v>
      </c>
      <c r="AG76" s="5">
        <v>10.62811243996087</v>
      </c>
      <c r="AH76" s="5"/>
      <c r="AI76" s="29">
        <v>11</v>
      </c>
      <c r="AJ76" s="29">
        <v>239.94763636363638</v>
      </c>
      <c r="AK76" s="5">
        <v>237.0682793661432</v>
      </c>
      <c r="AL76" s="29">
        <v>184.5818181818182</v>
      </c>
      <c r="AM76" s="29">
        <v>184.5818181818182</v>
      </c>
      <c r="AN76" s="29"/>
      <c r="AO76" s="29">
        <v>11.25</v>
      </c>
      <c r="AP76" s="29">
        <v>7.5</v>
      </c>
      <c r="AQ76" s="29">
        <v>351.9232</v>
      </c>
      <c r="AR76" s="5">
        <v>347.70014307034336</v>
      </c>
      <c r="AS76" s="29">
        <v>270.71999999999997</v>
      </c>
      <c r="AT76" s="5">
        <v>268.9298539621738</v>
      </c>
    </row>
    <row r="78" spans="1:46" ht="12.75">
      <c r="A78" s="1" t="s">
        <v>56</v>
      </c>
      <c r="B78" s="16">
        <v>16.9142</v>
      </c>
      <c r="C78" s="16">
        <v>213.76718180485415</v>
      </c>
      <c r="D78" s="16">
        <v>184.51113732696746</v>
      </c>
      <c r="E78" s="16">
        <v>115.02144999249795</v>
      </c>
      <c r="F78" s="5">
        <v>114.40749156770278</v>
      </c>
      <c r="G78" s="16">
        <v>15.575</v>
      </c>
      <c r="H78" s="16">
        <v>204.08561662464896</v>
      </c>
      <c r="I78" s="16">
        <v>110.74117531672141</v>
      </c>
      <c r="J78" s="5">
        <v>110.5925553366985</v>
      </c>
      <c r="K78" s="3"/>
      <c r="L78" s="11"/>
      <c r="M78" s="16">
        <v>6.64</v>
      </c>
      <c r="N78" s="16">
        <v>154.55637884310863</v>
      </c>
      <c r="O78" s="5">
        <v>83.7653385493057</v>
      </c>
      <c r="P78" s="5">
        <v>83.7653385493057</v>
      </c>
      <c r="Q78" s="16">
        <v>12.260000000000002</v>
      </c>
      <c r="R78" s="16">
        <v>227.81753463714986</v>
      </c>
      <c r="S78" s="16">
        <v>123.32856563216437</v>
      </c>
      <c r="T78" s="5">
        <v>123.23922582697759</v>
      </c>
      <c r="W78" s="16">
        <v>184.51113732696746</v>
      </c>
      <c r="X78" s="16">
        <v>184.51113732696746</v>
      </c>
      <c r="Y78" s="16">
        <v>233.02809534755247</v>
      </c>
      <c r="Z78" s="16">
        <v>17.2947707651369</v>
      </c>
      <c r="AA78" s="5">
        <v>17.202455199502403</v>
      </c>
      <c r="AC78" s="16">
        <v>174.09815760953708</v>
      </c>
      <c r="AD78" s="13">
        <v>174.09815760953708</v>
      </c>
      <c r="AE78" s="16">
        <v>269.88</v>
      </c>
      <c r="AF78" s="16">
        <v>15.36003930750392</v>
      </c>
      <c r="AG78" s="5">
        <v>14.365955126269693</v>
      </c>
      <c r="AH78" s="5"/>
      <c r="AI78" s="5"/>
      <c r="AJ78" s="5"/>
      <c r="AK78" s="5"/>
      <c r="AL78" s="5"/>
      <c r="AO78" s="29">
        <v>12.15</v>
      </c>
      <c r="AP78" s="29">
        <v>8.1</v>
      </c>
      <c r="AQ78" s="29">
        <v>506.0009411764706</v>
      </c>
      <c r="AR78" s="5">
        <v>479.19796355728147</v>
      </c>
      <c r="AS78" s="29">
        <v>365.8164705882353</v>
      </c>
      <c r="AT78" s="5">
        <v>353.2709387424621</v>
      </c>
    </row>
    <row r="80" spans="1:46" ht="12.75">
      <c r="A80" s="1" t="s">
        <v>57</v>
      </c>
      <c r="B80" s="16">
        <v>14.3667</v>
      </c>
      <c r="C80" s="16">
        <v>181.57104508849358</v>
      </c>
      <c r="D80" s="16">
        <v>144.98098559807755</v>
      </c>
      <c r="E80" s="16">
        <v>137.76978419615233</v>
      </c>
      <c r="F80" s="5">
        <v>124.50944121631862</v>
      </c>
      <c r="G80" s="16">
        <v>12.025</v>
      </c>
      <c r="H80" s="16">
        <v>157.56850978564393</v>
      </c>
      <c r="I80" s="16">
        <v>118.02568813518852</v>
      </c>
      <c r="J80" s="5">
        <v>109.20057531503389</v>
      </c>
      <c r="K80" s="3"/>
      <c r="L80" s="11"/>
      <c r="M80" s="16">
        <v>7.05</v>
      </c>
      <c r="N80" s="16">
        <v>164.09976970540902</v>
      </c>
      <c r="O80" s="5">
        <v>113.1870976241901</v>
      </c>
      <c r="P80" s="5">
        <v>113.1870976241901</v>
      </c>
      <c r="Q80" s="16">
        <v>12.85</v>
      </c>
      <c r="R80" s="16">
        <v>238.78102121430476</v>
      </c>
      <c r="S80" s="16">
        <v>178.01138782635581</v>
      </c>
      <c r="T80" s="5">
        <v>166.40997092263714</v>
      </c>
      <c r="W80" s="16">
        <v>144.98098559807755</v>
      </c>
      <c r="X80" s="16">
        <v>144.98098559807755</v>
      </c>
      <c r="Y80" s="16">
        <v>183.10354282658858</v>
      </c>
      <c r="Z80" s="16">
        <v>20.71523908097352</v>
      </c>
      <c r="AA80" s="5">
        <v>18.721397131334783</v>
      </c>
      <c r="AC80" s="16">
        <v>133.21635616108443</v>
      </c>
      <c r="AD80" s="13">
        <v>133.21635616108443</v>
      </c>
      <c r="AE80" s="16">
        <v>206.50666666666666</v>
      </c>
      <c r="AF80" s="16">
        <v>17.676781781909856</v>
      </c>
      <c r="AG80" s="5">
        <v>16.625934972852914</v>
      </c>
      <c r="AH80" s="5"/>
      <c r="AI80" s="5"/>
      <c r="AJ80" s="5"/>
      <c r="AK80" s="5"/>
      <c r="AL80" s="5"/>
      <c r="AO80" s="29">
        <v>11.25</v>
      </c>
      <c r="AP80" s="29">
        <v>7.5</v>
      </c>
      <c r="AQ80" s="29">
        <v>459.7344</v>
      </c>
      <c r="AR80" s="5">
        <v>459.5756684248565</v>
      </c>
      <c r="AS80" s="29">
        <v>411.2</v>
      </c>
      <c r="AT80" s="5">
        <v>410.4646079633289</v>
      </c>
    </row>
    <row r="82" spans="1:46" ht="12.75">
      <c r="A82" s="1" t="s">
        <v>58</v>
      </c>
      <c r="B82" s="16">
        <v>14.666999999999998</v>
      </c>
      <c r="C82" s="16">
        <v>185.36633453144668</v>
      </c>
      <c r="D82" s="16">
        <v>100.25527375287325</v>
      </c>
      <c r="E82" s="16">
        <v>185.54053138468652</v>
      </c>
      <c r="F82" s="5">
        <v>184.89434779099014</v>
      </c>
      <c r="G82" s="16">
        <v>11.592600000000001</v>
      </c>
      <c r="H82" s="16">
        <v>151.90259513854932</v>
      </c>
      <c r="I82" s="16">
        <v>151.88666884904313</v>
      </c>
      <c r="J82" s="5">
        <v>151.5675836869379</v>
      </c>
      <c r="K82" s="3"/>
      <c r="L82" s="11"/>
      <c r="M82" s="16">
        <v>6.16</v>
      </c>
      <c r="N82" s="16">
        <v>143.38362856529358</v>
      </c>
      <c r="O82" s="5">
        <v>143.0185397715143</v>
      </c>
      <c r="P82" s="5">
        <v>143.0185397715143</v>
      </c>
      <c r="Q82" s="16">
        <v>11.5</v>
      </c>
      <c r="R82" s="16">
        <v>213.69507735132328</v>
      </c>
      <c r="S82" s="16">
        <v>214.1053320124238</v>
      </c>
      <c r="T82" s="5">
        <v>212.61822582985369</v>
      </c>
      <c r="W82" s="16">
        <v>100.25527375287325</v>
      </c>
      <c r="X82" s="16">
        <v>100.25527375287325</v>
      </c>
      <c r="Y82" s="16">
        <v>126.61726457075486</v>
      </c>
      <c r="Z82" s="16">
        <v>27.898109075734435</v>
      </c>
      <c r="AA82" s="5">
        <v>27.800948092927307</v>
      </c>
      <c r="AC82" s="16">
        <v>115.35153360513326</v>
      </c>
      <c r="AD82" s="13">
        <v>115.35153360513324</v>
      </c>
      <c r="AE82" s="16">
        <v>178.81333333333333</v>
      </c>
      <c r="AF82" s="16">
        <v>19.814997758068625</v>
      </c>
      <c r="AG82" s="5">
        <v>19.685780329580194</v>
      </c>
      <c r="AH82" s="5"/>
      <c r="AI82" s="5"/>
      <c r="AJ82" s="5"/>
      <c r="AK82" s="5"/>
      <c r="AL82" s="5"/>
      <c r="AO82" s="29">
        <v>11.55</v>
      </c>
      <c r="AP82" s="29">
        <v>7.7</v>
      </c>
      <c r="AQ82" s="29">
        <v>457.2318967741935</v>
      </c>
      <c r="AR82" s="5">
        <v>457.1532467532467</v>
      </c>
      <c r="AS82" s="29">
        <v>358.60645161290324</v>
      </c>
      <c r="AT82" s="5">
        <v>357.799111198409</v>
      </c>
    </row>
    <row r="84" spans="1:46" ht="12.75">
      <c r="A84" s="1" t="s">
        <v>60</v>
      </c>
      <c r="B84" s="16">
        <v>14.666999999999998</v>
      </c>
      <c r="C84" s="16">
        <v>185.36633453144668</v>
      </c>
      <c r="G84" s="16">
        <v>11.77</v>
      </c>
      <c r="H84" s="16">
        <v>154.22714013946182</v>
      </c>
      <c r="I84" s="3"/>
      <c r="J84" s="3"/>
      <c r="K84" s="3"/>
      <c r="L84" s="11"/>
      <c r="M84" s="16">
        <v>6.11</v>
      </c>
      <c r="N84" s="16">
        <v>142.21980041135447</v>
      </c>
      <c r="O84" s="3"/>
      <c r="P84" s="11"/>
      <c r="Q84" s="16">
        <v>11.1</v>
      </c>
      <c r="R84" s="16">
        <v>206.26220509562503</v>
      </c>
      <c r="S84" s="5"/>
      <c r="T84" s="5"/>
      <c r="Y84" s="21"/>
      <c r="Z84" s="13"/>
      <c r="AA84" s="5"/>
      <c r="AC84" s="16">
        <v>125.44941597426505</v>
      </c>
      <c r="AD84" s="13">
        <v>125.44941597426504</v>
      </c>
      <c r="AE84" s="16">
        <v>194.4666666666667</v>
      </c>
      <c r="AF84" s="16">
        <v>18.140782647263016</v>
      </c>
      <c r="AG84" s="5">
        <v>18.10119986287281</v>
      </c>
      <c r="AH84" s="5"/>
      <c r="AI84" s="5"/>
      <c r="AJ84" s="5"/>
      <c r="AK84" s="5"/>
      <c r="AL84" s="5"/>
      <c r="AO84" s="29">
        <v>11.625</v>
      </c>
      <c r="AP84" s="29">
        <v>7.75</v>
      </c>
      <c r="AQ84" s="29">
        <v>454.2038709677419</v>
      </c>
      <c r="AR84" s="5">
        <v>454.20387096774186</v>
      </c>
      <c r="AS84" s="29">
        <v>343.7419354838709</v>
      </c>
      <c r="AT84" s="5">
        <v>343.6218167503802</v>
      </c>
    </row>
    <row r="86" spans="1:46" ht="12.75">
      <c r="A86" s="1" t="s">
        <v>61</v>
      </c>
      <c r="B86" s="16">
        <v>14.130199999999999</v>
      </c>
      <c r="C86" s="16">
        <v>178.58208087517883</v>
      </c>
      <c r="G86" s="16">
        <v>12.485</v>
      </c>
      <c r="H86" s="16">
        <v>163.5960785591488</v>
      </c>
      <c r="I86" s="3"/>
      <c r="J86" s="3"/>
      <c r="K86" s="3"/>
      <c r="L86" s="11"/>
      <c r="M86" s="16">
        <v>6.18</v>
      </c>
      <c r="N86" s="16">
        <v>143.84915982686917</v>
      </c>
      <c r="O86" s="3"/>
      <c r="P86" s="11"/>
      <c r="Q86" s="16">
        <v>11.74</v>
      </c>
      <c r="R86" s="16">
        <v>218.15480070474223</v>
      </c>
      <c r="S86" s="5"/>
      <c r="T86" s="5"/>
      <c r="Y86" s="21"/>
      <c r="Z86" s="13"/>
      <c r="AA86" s="5"/>
      <c r="AC86" s="16">
        <v>114.80105279455024</v>
      </c>
      <c r="AD86" s="13">
        <v>114.80105279455024</v>
      </c>
      <c r="AE86" s="16">
        <v>177.95999999999998</v>
      </c>
      <c r="AF86" s="16">
        <v>19.06342293242826</v>
      </c>
      <c r="AG86" s="5">
        <v>19.060092239419976</v>
      </c>
      <c r="AH86" s="5"/>
      <c r="AI86" s="5"/>
      <c r="AJ86" s="5"/>
      <c r="AK86" s="5"/>
      <c r="AL86" s="5"/>
      <c r="AO86" s="29">
        <v>11.625</v>
      </c>
      <c r="AP86" s="29">
        <v>7.75</v>
      </c>
      <c r="AQ86" s="29">
        <v>437.58038709677413</v>
      </c>
      <c r="AR86" s="5">
        <v>436.5048004966165</v>
      </c>
      <c r="AS86" s="29">
        <v>363.5612903225807</v>
      </c>
      <c r="AT86" s="5">
        <v>363.33977790249173</v>
      </c>
    </row>
    <row r="88" spans="1:46" ht="12.75">
      <c r="A88" s="1" t="s">
        <v>62</v>
      </c>
      <c r="B88" s="16">
        <v>13</v>
      </c>
      <c r="C88" s="16">
        <v>164.29824428368494</v>
      </c>
      <c r="G88" s="16">
        <v>13</v>
      </c>
      <c r="H88" s="16">
        <v>170.34433490339882</v>
      </c>
      <c r="I88" s="3"/>
      <c r="J88" s="3"/>
      <c r="K88" s="3"/>
      <c r="L88" s="11"/>
      <c r="M88" s="16">
        <v>6.42</v>
      </c>
      <c r="N88" s="16">
        <v>149.43553496577675</v>
      </c>
      <c r="O88" s="3"/>
      <c r="P88" s="11"/>
      <c r="Q88" s="16">
        <v>12.75</v>
      </c>
      <c r="R88" s="16">
        <v>236.92280315038016</v>
      </c>
      <c r="S88" s="5"/>
      <c r="T88" s="5"/>
      <c r="Y88" s="21"/>
      <c r="Z88" s="13"/>
      <c r="AA88" s="5"/>
      <c r="AC88" s="16">
        <v>137.90404431370524</v>
      </c>
      <c r="AD88" s="13">
        <v>137.90404431370524</v>
      </c>
      <c r="AE88" s="16">
        <v>213.7733333333333</v>
      </c>
      <c r="AF88" s="16">
        <v>14.650364210656491</v>
      </c>
      <c r="AG88" s="5">
        <v>14.594898022827916</v>
      </c>
      <c r="AH88" s="5"/>
      <c r="AI88" s="5"/>
      <c r="AJ88" s="5"/>
      <c r="AK88" s="5"/>
      <c r="AL88" s="5"/>
      <c r="AO88" s="29">
        <v>12.9</v>
      </c>
      <c r="AP88" s="29">
        <v>8.6</v>
      </c>
      <c r="AQ88" s="29">
        <v>365.2845103167684</v>
      </c>
      <c r="AR88" s="5">
        <v>362.79069767441865</v>
      </c>
      <c r="AS88" s="29">
        <v>357.29148503342054</v>
      </c>
      <c r="AT88" s="5">
        <v>356.31646861131895</v>
      </c>
    </row>
    <row r="90" spans="1:46" ht="12.75">
      <c r="A90" s="1" t="s">
        <v>63</v>
      </c>
      <c r="B90" s="16">
        <v>13.13</v>
      </c>
      <c r="C90" s="16">
        <v>165.94122672652176</v>
      </c>
      <c r="G90" s="16">
        <v>13.135</v>
      </c>
      <c r="H90" s="16">
        <v>172.1132953043187</v>
      </c>
      <c r="I90" s="3"/>
      <c r="J90" s="3"/>
      <c r="K90" s="3"/>
      <c r="L90" s="11"/>
      <c r="M90" s="16">
        <v>6.6</v>
      </c>
      <c r="N90" s="16">
        <v>153.6253163199574</v>
      </c>
      <c r="O90" s="3"/>
      <c r="P90" s="11"/>
      <c r="Q90" s="16">
        <v>13.5</v>
      </c>
      <c r="R90" s="16">
        <v>250.8594386298143</v>
      </c>
      <c r="S90" s="5"/>
      <c r="T90" s="5"/>
      <c r="Y90" s="21"/>
      <c r="Z90" s="13"/>
      <c r="AA90" s="5"/>
      <c r="AC90" s="16">
        <v>150.26405876382654</v>
      </c>
      <c r="AD90" s="13">
        <v>150.26405876382654</v>
      </c>
      <c r="AE90" s="16">
        <v>232.93333333333334</v>
      </c>
      <c r="AF90" s="16">
        <v>13.558994106872149</v>
      </c>
      <c r="AG90" s="5">
        <v>13.526584264959496</v>
      </c>
      <c r="AH90" s="5"/>
      <c r="AI90" s="5"/>
      <c r="AJ90" s="5"/>
      <c r="AK90" s="5"/>
      <c r="AL90" s="5"/>
      <c r="AO90" s="29">
        <v>13.875</v>
      </c>
      <c r="AP90" s="29">
        <v>9.25</v>
      </c>
      <c r="AQ90" s="29">
        <v>340.67027027027024</v>
      </c>
      <c r="AR90" s="5">
        <v>340.6596523070815</v>
      </c>
      <c r="AS90" s="29">
        <v>350.27027027027026</v>
      </c>
      <c r="AT90" s="5">
        <v>350.27027027027026</v>
      </c>
    </row>
    <row r="92" spans="1:46" ht="12.75">
      <c r="A92" s="1" t="s">
        <v>64</v>
      </c>
      <c r="B92" s="16">
        <v>13.225000000000003</v>
      </c>
      <c r="C92" s="16">
        <v>167.14186774244104</v>
      </c>
      <c r="G92" s="3"/>
      <c r="H92" s="3"/>
      <c r="I92" s="3"/>
      <c r="J92" s="3"/>
      <c r="K92" s="3"/>
      <c r="L92" s="11"/>
      <c r="M92" s="5"/>
      <c r="O92" s="5"/>
      <c r="S92" s="5"/>
      <c r="T92" s="5"/>
      <c r="Y92" s="21"/>
      <c r="Z92" s="5"/>
      <c r="AA92" s="5"/>
      <c r="AC92" s="16">
        <v>179.93841495931605</v>
      </c>
      <c r="AD92" s="13">
        <v>179.93841495931605</v>
      </c>
      <c r="AE92" s="16">
        <v>278.93333333333334</v>
      </c>
      <c r="AF92" s="16">
        <v>11.562439478175866</v>
      </c>
      <c r="AG92" s="5">
        <v>11.377458385244859</v>
      </c>
      <c r="AH92" s="5"/>
      <c r="AI92" s="5"/>
      <c r="AJ92" s="5"/>
      <c r="AK92" s="5"/>
      <c r="AL92" s="5"/>
      <c r="AO92" s="29">
        <v>14.25</v>
      </c>
      <c r="AP92" s="29">
        <v>9.5</v>
      </c>
      <c r="AQ92" s="29">
        <v>334.55415466814696</v>
      </c>
      <c r="AR92" s="5">
        <v>334.1728140854031</v>
      </c>
      <c r="AS92" s="5"/>
      <c r="AT92" s="5"/>
    </row>
    <row r="94" spans="1:46" ht="12.75">
      <c r="A94" s="1" t="s">
        <v>65</v>
      </c>
      <c r="B94" s="16">
        <v>13.595000000000002</v>
      </c>
      <c r="C94" s="16">
        <v>171.81804854128436</v>
      </c>
      <c r="G94" s="3"/>
      <c r="H94" s="3"/>
      <c r="I94" s="3"/>
      <c r="J94" s="3"/>
      <c r="K94" s="3"/>
      <c r="L94" s="11"/>
      <c r="M94" s="5"/>
      <c r="O94" s="5"/>
      <c r="S94" s="5"/>
      <c r="T94" s="5"/>
      <c r="Y94" s="21"/>
      <c r="Z94" s="5"/>
      <c r="AA94" s="5"/>
      <c r="AC94" s="16">
        <v>178.51920661953176</v>
      </c>
      <c r="AD94" s="13">
        <v>178.51920661953176</v>
      </c>
      <c r="AE94" s="16">
        <v>276.73333333333335</v>
      </c>
      <c r="AF94" s="16">
        <v>11.813060118956464</v>
      </c>
      <c r="AG94" s="5">
        <v>11.791299477798566</v>
      </c>
      <c r="AH94" s="5"/>
      <c r="AI94" s="5"/>
      <c r="AJ94" s="5"/>
      <c r="AK94" s="5"/>
      <c r="AL94" s="5"/>
      <c r="AO94" s="29">
        <v>14.625</v>
      </c>
      <c r="AP94" s="29">
        <v>9.75</v>
      </c>
      <c r="AQ94" s="29">
        <v>335.06662873399716</v>
      </c>
      <c r="AR94" s="5">
        <v>334.57072072676675</v>
      </c>
      <c r="AS94" s="5"/>
      <c r="AT94" s="5"/>
    </row>
    <row r="96" spans="1:46" ht="12.75">
      <c r="A96" s="1" t="s">
        <v>66</v>
      </c>
      <c r="B96" s="16">
        <v>13.775</v>
      </c>
      <c r="C96" s="16">
        <v>174.0929473082892</v>
      </c>
      <c r="G96" s="3"/>
      <c r="H96" s="3"/>
      <c r="I96" s="3"/>
      <c r="J96" s="3"/>
      <c r="K96" s="3"/>
      <c r="L96" s="11"/>
      <c r="M96" s="5"/>
      <c r="O96" s="5"/>
      <c r="S96" s="5"/>
      <c r="T96" s="5"/>
      <c r="Y96" s="21"/>
      <c r="Z96" s="5"/>
      <c r="AA96" s="5"/>
      <c r="AC96" s="16">
        <v>173.99494245755278</v>
      </c>
      <c r="AD96" s="13">
        <v>173.99494245755275</v>
      </c>
      <c r="AE96" s="16">
        <v>269.71999999999997</v>
      </c>
      <c r="AF96" s="16">
        <v>12.408882177222731</v>
      </c>
      <c r="AG96" s="5">
        <v>12.251978018860108</v>
      </c>
      <c r="AH96" s="5"/>
      <c r="AI96" s="5"/>
      <c r="AJ96" s="5"/>
      <c r="AK96" s="5"/>
      <c r="AL96" s="5"/>
      <c r="AO96" s="29">
        <v>14.025</v>
      </c>
      <c r="AP96" s="29">
        <v>9.35</v>
      </c>
      <c r="AQ96" s="29">
        <v>353.82294197031035</v>
      </c>
      <c r="AR96" s="5">
        <v>353.62898027811434</v>
      </c>
      <c r="AS96" s="5"/>
      <c r="AT96" s="5"/>
    </row>
    <row r="98" spans="1:46" ht="12.75">
      <c r="A98" s="1" t="s">
        <v>67</v>
      </c>
      <c r="B98" s="16">
        <v>13.95</v>
      </c>
      <c r="C98" s="16">
        <v>176.30465444287728</v>
      </c>
      <c r="G98" s="3"/>
      <c r="H98" s="3"/>
      <c r="I98" s="3"/>
      <c r="J98" s="3"/>
      <c r="K98" s="3"/>
      <c r="L98" s="11"/>
      <c r="M98" s="5"/>
      <c r="O98" s="5"/>
      <c r="S98" s="5"/>
      <c r="T98" s="5"/>
      <c r="Y98" s="21"/>
      <c r="Z98" s="5"/>
      <c r="AA98" s="5"/>
      <c r="AC98" s="16">
        <v>185.64105210644925</v>
      </c>
      <c r="AD98" s="13">
        <v>185.64105210644925</v>
      </c>
      <c r="AE98" s="16">
        <v>287.77333333333337</v>
      </c>
      <c r="AF98" s="16">
        <v>11.683890509645208</v>
      </c>
      <c r="AG98" s="5">
        <v>11.52302715521366</v>
      </c>
      <c r="AH98" s="5"/>
      <c r="AI98" s="5"/>
      <c r="AJ98" s="5"/>
      <c r="AK98" s="5"/>
      <c r="AL98" s="5"/>
      <c r="AO98" s="29">
        <v>16.65</v>
      </c>
      <c r="AP98" s="29">
        <v>11.1</v>
      </c>
      <c r="AQ98" s="29">
        <v>303.90687361419066</v>
      </c>
      <c r="AR98" s="5">
        <v>297.8928735365001</v>
      </c>
      <c r="AS98" s="5"/>
      <c r="AT98" s="5"/>
    </row>
    <row r="100" spans="1:46" ht="12.75">
      <c r="A100" s="1" t="s">
        <v>71</v>
      </c>
      <c r="B100" s="16">
        <v>13.819999999999999</v>
      </c>
      <c r="C100" s="16">
        <v>174.66167200004045</v>
      </c>
      <c r="G100" s="3"/>
      <c r="H100" s="3"/>
      <c r="I100" s="3"/>
      <c r="J100" s="3"/>
      <c r="K100" s="3"/>
      <c r="L100" s="11"/>
      <c r="M100" s="5"/>
      <c r="O100" s="5"/>
      <c r="S100" s="5"/>
      <c r="T100" s="5"/>
      <c r="Y100" s="21"/>
      <c r="Z100" s="5"/>
      <c r="AA100" s="5"/>
      <c r="AC100" s="16">
        <v>208.33978428033237</v>
      </c>
      <c r="AD100" s="13">
        <v>208.33978428033234</v>
      </c>
      <c r="AE100" s="16">
        <v>322.96</v>
      </c>
      <c r="AF100" s="16">
        <v>10.337471385899612</v>
      </c>
      <c r="AG100" s="5">
        <v>10.266562598254529</v>
      </c>
      <c r="AH100" s="5"/>
      <c r="AI100" s="5"/>
      <c r="AJ100" s="5"/>
      <c r="AK100" s="5"/>
      <c r="AL100" s="5"/>
      <c r="AO100" s="29">
        <v>19.425</v>
      </c>
      <c r="AP100" s="29">
        <v>12.95</v>
      </c>
      <c r="AQ100" s="29">
        <v>256.71219073324335</v>
      </c>
      <c r="AR100" s="5">
        <v>255.45320361571692</v>
      </c>
      <c r="AS100" s="5"/>
      <c r="AT100" s="5"/>
    </row>
    <row r="102" spans="1:46" ht="12.75">
      <c r="A102" s="1" t="s">
        <v>73</v>
      </c>
      <c r="B102" s="16">
        <v>16.9</v>
      </c>
      <c r="C102" s="16">
        <v>213.58771756879042</v>
      </c>
      <c r="G102" s="3"/>
      <c r="H102" s="3"/>
      <c r="I102" s="3"/>
      <c r="J102" s="3"/>
      <c r="K102" s="3"/>
      <c r="L102" s="11"/>
      <c r="M102" s="5"/>
      <c r="O102" s="5"/>
      <c r="S102" s="5"/>
      <c r="T102" s="5"/>
      <c r="Y102" s="25"/>
      <c r="Z102" s="5"/>
      <c r="AA102" s="5"/>
      <c r="AC102" s="16">
        <v>199.42027489635478</v>
      </c>
      <c r="AD102" s="13">
        <v>199.42027489635478</v>
      </c>
      <c r="AE102" s="16">
        <v>309.1333333333333</v>
      </c>
      <c r="AF102" s="16">
        <v>13.233781535185969</v>
      </c>
      <c r="AG102" s="5">
        <v>13.140236258793339</v>
      </c>
      <c r="AH102" s="5"/>
      <c r="AI102" s="5"/>
      <c r="AJ102" s="5"/>
      <c r="AK102" s="5"/>
      <c r="AL102" s="5"/>
      <c r="AO102" s="29">
        <v>22.275</v>
      </c>
      <c r="AP102" s="29">
        <v>14.85</v>
      </c>
      <c r="AQ102" s="29">
        <v>273.17894736842106</v>
      </c>
      <c r="AR102" s="5">
        <v>272.7783827588827</v>
      </c>
      <c r="AS102" s="5"/>
      <c r="AT102" s="5"/>
    </row>
    <row r="104" spans="1:46" ht="12.75">
      <c r="A104" s="1" t="s">
        <v>74</v>
      </c>
      <c r="B104" s="16">
        <v>20.3</v>
      </c>
      <c r="C104" s="16">
        <v>256.5580276122157</v>
      </c>
      <c r="G104" s="3"/>
      <c r="H104" s="3"/>
      <c r="I104" s="3"/>
      <c r="J104" s="3"/>
      <c r="K104" s="3"/>
      <c r="L104" s="11"/>
      <c r="M104" s="5"/>
      <c r="O104" s="5"/>
      <c r="S104" s="5"/>
      <c r="T104" s="5"/>
      <c r="Z104" s="5"/>
      <c r="AA104" s="5"/>
      <c r="AC104" s="16">
        <v>260.5150436084017</v>
      </c>
      <c r="AD104" s="13">
        <v>260.51504360840175</v>
      </c>
      <c r="AE104" s="16">
        <v>403.84</v>
      </c>
      <c r="AF104" s="16">
        <v>12.093642560376486</v>
      </c>
      <c r="AG104" s="5">
        <v>12.014035444582877</v>
      </c>
      <c r="AH104" s="5"/>
      <c r="AI104" s="5"/>
      <c r="AJ104" s="5"/>
      <c r="AK104" s="5"/>
      <c r="AL104" s="5"/>
      <c r="AO104" s="29">
        <v>22.5</v>
      </c>
      <c r="AP104" s="29">
        <v>15</v>
      </c>
      <c r="AQ104" s="29">
        <v>324.8</v>
      </c>
      <c r="AR104" s="5">
        <v>323.0769230769231</v>
      </c>
      <c r="AS104" s="5"/>
      <c r="AT104" s="5"/>
    </row>
    <row r="106" spans="1:46" ht="12.75">
      <c r="A106" s="1" t="s">
        <v>75</v>
      </c>
      <c r="B106" s="16">
        <v>20.93333333333333</v>
      </c>
      <c r="C106" s="16">
        <v>264.5623010516773</v>
      </c>
      <c r="G106" s="3"/>
      <c r="H106" s="3"/>
      <c r="I106" s="3"/>
      <c r="J106" s="3"/>
      <c r="K106" s="3"/>
      <c r="L106" s="11"/>
      <c r="M106" s="5"/>
      <c r="O106" s="5"/>
      <c r="S106" s="5"/>
      <c r="T106" s="5"/>
      <c r="Z106" s="5"/>
      <c r="AA106" s="5"/>
      <c r="AC106" s="16">
        <v>300.71734530629095</v>
      </c>
      <c r="AD106" s="13">
        <v>300.717345306291</v>
      </c>
      <c r="AE106" s="16">
        <v>466.16</v>
      </c>
      <c r="AF106" s="16">
        <v>10.99652036404879</v>
      </c>
      <c r="AG106" s="5">
        <v>10.77018552269207</v>
      </c>
      <c r="AH106" s="5"/>
      <c r="AI106" s="5"/>
      <c r="AJ106" s="5"/>
      <c r="AK106" s="5"/>
      <c r="AL106" s="5"/>
      <c r="AO106" s="29">
        <v>24.3</v>
      </c>
      <c r="AP106" s="29">
        <v>16.2</v>
      </c>
      <c r="AQ106" s="29">
        <v>311.45050505050506</v>
      </c>
      <c r="AR106" s="5">
        <v>310.0731170582807</v>
      </c>
      <c r="AS106" s="5"/>
      <c r="AT106" s="5"/>
    </row>
    <row r="108" spans="1:46" ht="12.75">
      <c r="A108" s="1" t="s">
        <v>76</v>
      </c>
      <c r="B108" s="16">
        <v>26.05</v>
      </c>
      <c r="C108" s="16">
        <v>329.22840489153793</v>
      </c>
      <c r="G108" s="3"/>
      <c r="H108" s="3"/>
      <c r="I108" s="3"/>
      <c r="J108" s="3"/>
      <c r="K108" s="3"/>
      <c r="L108" s="11"/>
      <c r="M108" s="5"/>
      <c r="O108" s="5"/>
      <c r="S108" s="5"/>
      <c r="T108" s="5"/>
      <c r="Z108" s="5"/>
      <c r="AA108" s="5"/>
      <c r="AC108" s="16">
        <v>313.9374860229482</v>
      </c>
      <c r="AD108" s="13">
        <v>313.9374860229482</v>
      </c>
      <c r="AE108" s="16">
        <v>486.6533333333333</v>
      </c>
      <c r="AF108" s="16">
        <v>13.006959544747824</v>
      </c>
      <c r="AG108" s="5">
        <v>12.846419081329262</v>
      </c>
      <c r="AH108" s="5"/>
      <c r="AI108" s="5"/>
      <c r="AJ108" s="5"/>
      <c r="AK108" s="5"/>
      <c r="AL108" s="5"/>
      <c r="AO108" s="29">
        <v>40.5</v>
      </c>
      <c r="AP108" s="29">
        <v>27</v>
      </c>
      <c r="AQ108" s="29">
        <v>232</v>
      </c>
      <c r="AR108" s="5">
        <v>231.86919398051933</v>
      </c>
      <c r="AS108" s="5"/>
      <c r="AT108" s="5"/>
    </row>
    <row r="110" spans="1:46" ht="12.75">
      <c r="A110" s="1" t="s">
        <v>77</v>
      </c>
      <c r="B110" s="16">
        <v>28</v>
      </c>
      <c r="C110" s="16">
        <v>353.8731415340906</v>
      </c>
      <c r="G110" s="3"/>
      <c r="H110" s="3"/>
      <c r="I110" s="3"/>
      <c r="J110" s="3"/>
      <c r="K110" s="3"/>
      <c r="L110" s="11"/>
      <c r="M110" s="5"/>
      <c r="O110" s="5"/>
      <c r="S110" s="5"/>
      <c r="T110" s="5"/>
      <c r="Z110" s="5"/>
      <c r="AA110" s="5"/>
      <c r="AC110" s="16">
        <v>318.2897249316199</v>
      </c>
      <c r="AD110" s="13">
        <v>318.28972493161996</v>
      </c>
      <c r="AE110" s="16">
        <v>493.4</v>
      </c>
      <c r="AF110" s="16">
        <v>13.64184192462485</v>
      </c>
      <c r="AG110" s="5">
        <v>13.61978111066072</v>
      </c>
      <c r="AH110" s="5"/>
      <c r="AI110" s="5"/>
      <c r="AJ110" s="5"/>
      <c r="AK110" s="5"/>
      <c r="AL110" s="5"/>
      <c r="AO110" s="29">
        <v>32.625</v>
      </c>
      <c r="AP110" s="29">
        <v>21.75</v>
      </c>
      <c r="AQ110" s="29">
        <v>310.63253268470663</v>
      </c>
      <c r="AR110" s="5">
        <v>308.96551724137936</v>
      </c>
      <c r="AS110" s="5"/>
      <c r="AT110" s="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H293"/>
  <sheetViews>
    <sheetView zoomScalePageLayoutView="0"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140625" defaultRowHeight="12.75"/>
  <cols>
    <col min="1" max="1" width="11.28125" style="0" customWidth="1"/>
    <col min="2" max="2" width="12.8515625" style="0" customWidth="1"/>
    <col min="3" max="3" width="11.8515625" style="0" customWidth="1"/>
    <col min="4" max="5" width="12.8515625" style="0" customWidth="1"/>
    <col min="6" max="6" width="10.7109375" style="0" customWidth="1"/>
    <col min="7" max="8" width="12.8515625" style="0" customWidth="1"/>
  </cols>
  <sheetData>
    <row r="1" spans="1:8" ht="12.75">
      <c r="A1" s="2" t="s">
        <v>139</v>
      </c>
      <c r="C1" s="2" t="s">
        <v>194</v>
      </c>
      <c r="D1" s="6"/>
      <c r="E1" s="2"/>
      <c r="F1" s="2"/>
      <c r="G1" s="28"/>
      <c r="H1" s="18"/>
    </row>
    <row r="2" spans="1:8" ht="12.75">
      <c r="A2" s="1"/>
      <c r="B2" s="3"/>
      <c r="C2" s="2" t="s">
        <v>217</v>
      </c>
      <c r="D2" s="6"/>
      <c r="E2" s="2"/>
      <c r="F2" s="2"/>
      <c r="G2" s="28"/>
      <c r="H2" s="18"/>
    </row>
    <row r="3" spans="1:8" ht="12.75">
      <c r="A3" s="1"/>
      <c r="B3" s="3"/>
      <c r="C3" s="2" t="s">
        <v>216</v>
      </c>
      <c r="D3" s="6"/>
      <c r="E3" s="2"/>
      <c r="F3" s="2"/>
      <c r="G3" s="28"/>
      <c r="H3" s="18"/>
    </row>
    <row r="4" spans="1:8" ht="12.75">
      <c r="A4" s="1"/>
      <c r="B4" s="3"/>
      <c r="C4" s="2" t="s">
        <v>187</v>
      </c>
      <c r="D4" s="6"/>
      <c r="E4" s="2"/>
      <c r="F4" s="2"/>
      <c r="G4" s="28"/>
      <c r="H4" s="18"/>
    </row>
    <row r="5" spans="1:8" ht="12.75">
      <c r="A5" s="1"/>
      <c r="B5" s="3"/>
      <c r="C5" s="2" t="s">
        <v>154</v>
      </c>
      <c r="D5" s="6"/>
      <c r="E5" s="2"/>
      <c r="F5" s="2"/>
      <c r="G5" s="28"/>
      <c r="H5" s="18"/>
    </row>
    <row r="6" spans="1:2" ht="12.75">
      <c r="A6" s="1"/>
      <c r="B6" s="3"/>
    </row>
    <row r="7" spans="1:8" ht="12.75">
      <c r="A7" s="1"/>
      <c r="B7" s="3"/>
      <c r="D7" s="5"/>
      <c r="G7" s="18"/>
      <c r="H7" s="18"/>
    </row>
    <row r="8" spans="1:8" ht="12.75">
      <c r="A8" s="1" t="s">
        <v>232</v>
      </c>
      <c r="B8" s="4" t="s">
        <v>183</v>
      </c>
      <c r="C8" s="2" t="s">
        <v>225</v>
      </c>
      <c r="D8" s="6" t="s">
        <v>224</v>
      </c>
      <c r="E8" s="6" t="s">
        <v>224</v>
      </c>
      <c r="F8" s="2" t="s">
        <v>229</v>
      </c>
      <c r="G8" s="28" t="s">
        <v>172</v>
      </c>
      <c r="H8" s="28" t="s">
        <v>172</v>
      </c>
    </row>
    <row r="9" spans="1:8" ht="12.75">
      <c r="A9" s="1" t="s">
        <v>121</v>
      </c>
      <c r="B9" s="4" t="s">
        <v>123</v>
      </c>
      <c r="C9" s="2" t="s">
        <v>124</v>
      </c>
      <c r="D9" s="6" t="s">
        <v>174</v>
      </c>
      <c r="E9" s="6" t="s">
        <v>174</v>
      </c>
      <c r="F9" s="2" t="s">
        <v>175</v>
      </c>
      <c r="G9" s="28" t="s">
        <v>114</v>
      </c>
      <c r="H9" s="28" t="s">
        <v>114</v>
      </c>
    </row>
    <row r="10" spans="1:8" ht="12.75">
      <c r="A10" s="1"/>
      <c r="B10" s="4" t="s">
        <v>138</v>
      </c>
      <c r="C10" s="2" t="s">
        <v>103</v>
      </c>
      <c r="D10" s="6" t="s">
        <v>117</v>
      </c>
      <c r="E10" s="6" t="s">
        <v>117</v>
      </c>
      <c r="F10" s="2" t="s">
        <v>98</v>
      </c>
      <c r="G10" s="28" t="s">
        <v>229</v>
      </c>
      <c r="H10" s="28" t="s">
        <v>229</v>
      </c>
    </row>
    <row r="11" spans="1:8" ht="12.75">
      <c r="A11" s="1"/>
      <c r="B11" s="4" t="s">
        <v>117</v>
      </c>
      <c r="C11" s="2" t="s">
        <v>90</v>
      </c>
      <c r="D11" s="6" t="s">
        <v>152</v>
      </c>
      <c r="E11" s="6" t="s">
        <v>152</v>
      </c>
      <c r="F11" s="2" t="s">
        <v>109</v>
      </c>
      <c r="G11" s="28" t="s">
        <v>129</v>
      </c>
      <c r="H11" s="28" t="s">
        <v>129</v>
      </c>
    </row>
    <row r="12" spans="1:8" ht="12.75">
      <c r="A12" s="1"/>
      <c r="B12" s="4" t="s">
        <v>95</v>
      </c>
      <c r="C12" s="2" t="s">
        <v>148</v>
      </c>
      <c r="D12" s="6" t="s">
        <v>103</v>
      </c>
      <c r="E12" s="6" t="s">
        <v>103</v>
      </c>
      <c r="F12" s="2" t="s">
        <v>147</v>
      </c>
      <c r="G12" s="28" t="s">
        <v>218</v>
      </c>
      <c r="H12" s="28" t="s">
        <v>218</v>
      </c>
    </row>
    <row r="13" spans="1:8" ht="12.75">
      <c r="A13" s="1"/>
      <c r="B13" s="4" t="s">
        <v>5</v>
      </c>
      <c r="C13" s="2" t="s">
        <v>124</v>
      </c>
      <c r="D13" s="6" t="s">
        <v>91</v>
      </c>
      <c r="E13" s="6" t="s">
        <v>91</v>
      </c>
      <c r="F13" s="2" t="s">
        <v>148</v>
      </c>
      <c r="G13" s="28" t="s">
        <v>176</v>
      </c>
      <c r="H13" s="28" t="s">
        <v>176</v>
      </c>
    </row>
    <row r="14" spans="1:8" ht="12.75">
      <c r="A14" s="1"/>
      <c r="B14" s="4" t="s">
        <v>124</v>
      </c>
      <c r="C14" s="2"/>
      <c r="D14" s="6" t="s">
        <v>86</v>
      </c>
      <c r="E14" s="6" t="s">
        <v>143</v>
      </c>
      <c r="F14" s="2" t="s">
        <v>124</v>
      </c>
      <c r="G14" s="28" t="s">
        <v>117</v>
      </c>
      <c r="H14" s="28" t="s">
        <v>117</v>
      </c>
    </row>
    <row r="15" spans="1:8" ht="12.75">
      <c r="A15" s="1"/>
      <c r="B15" s="3"/>
      <c r="D15" s="5"/>
      <c r="G15" s="28" t="s">
        <v>86</v>
      </c>
      <c r="H15" s="28" t="s">
        <v>143</v>
      </c>
    </row>
    <row r="16" spans="1:8" ht="12.75">
      <c r="A16" s="1"/>
      <c r="B16" s="3"/>
      <c r="D16" s="5"/>
      <c r="G16" s="18"/>
      <c r="H16" s="18"/>
    </row>
    <row r="17" spans="1:8" ht="12.75">
      <c r="A17" s="1">
        <v>1331</v>
      </c>
      <c r="B17" s="3">
        <v>2.8</v>
      </c>
      <c r="D17" s="5"/>
      <c r="G17" s="18"/>
      <c r="H17" s="18"/>
    </row>
    <row r="18" spans="1:8" ht="12.75">
      <c r="A18" s="1">
        <v>1332</v>
      </c>
      <c r="B18" s="3">
        <v>2.833</v>
      </c>
      <c r="D18" s="5"/>
      <c r="G18" s="18"/>
      <c r="H18" s="18"/>
    </row>
    <row r="19" spans="1:8" ht="12.75">
      <c r="A19" s="1">
        <v>1333</v>
      </c>
      <c r="B19" s="3">
        <v>2.7</v>
      </c>
      <c r="D19" s="5"/>
      <c r="G19" s="18"/>
      <c r="H19" s="18"/>
    </row>
    <row r="20" spans="1:8" ht="12.75">
      <c r="A20" s="1">
        <v>1334</v>
      </c>
      <c r="B20" s="3">
        <v>2.7</v>
      </c>
      <c r="D20" s="5"/>
      <c r="G20" s="18"/>
      <c r="H20" s="18"/>
    </row>
    <row r="21" spans="1:8" ht="12.75">
      <c r="A21" s="1">
        <v>1335</v>
      </c>
      <c r="B21" s="3">
        <v>2.7</v>
      </c>
      <c r="D21" s="5"/>
      <c r="G21" s="18"/>
      <c r="H21" s="18"/>
    </row>
    <row r="22" spans="1:8" ht="12.75">
      <c r="A22" s="1"/>
      <c r="B22" s="3"/>
      <c r="D22" s="5"/>
      <c r="G22" s="18"/>
      <c r="H22" s="18"/>
    </row>
    <row r="23" spans="1:8" ht="12.75">
      <c r="A23" s="1" t="s">
        <v>3</v>
      </c>
      <c r="B23" s="3">
        <v>2.7466</v>
      </c>
      <c r="D23" s="5"/>
      <c r="G23" s="18"/>
      <c r="H23" s="18"/>
    </row>
    <row r="24" spans="1:8" ht="12.75">
      <c r="A24" s="1"/>
      <c r="B24" s="3"/>
      <c r="D24" s="5"/>
      <c r="G24" s="18"/>
      <c r="H24" s="18"/>
    </row>
    <row r="25" spans="1:8" ht="12.75">
      <c r="A25" s="1">
        <v>1336</v>
      </c>
      <c r="B25" s="3">
        <v>3</v>
      </c>
      <c r="D25" s="5"/>
      <c r="G25" s="18"/>
      <c r="H25" s="18"/>
    </row>
    <row r="26" spans="1:8" ht="12.75">
      <c r="A26" s="1">
        <v>1337</v>
      </c>
      <c r="B26" s="3">
        <v>3.25</v>
      </c>
      <c r="D26" s="5"/>
      <c r="G26" s="18"/>
      <c r="H26" s="18"/>
    </row>
    <row r="27" spans="1:8" ht="12.75">
      <c r="A27" s="1">
        <v>1338</v>
      </c>
      <c r="B27" s="3">
        <v>2.7</v>
      </c>
      <c r="D27" s="5"/>
      <c r="G27" s="18"/>
      <c r="H27" s="18"/>
    </row>
    <row r="28" spans="1:8" ht="12.75">
      <c r="A28" s="1">
        <v>1339</v>
      </c>
      <c r="B28" s="5">
        <v>2.63968337756388</v>
      </c>
      <c r="D28" s="5"/>
      <c r="G28" s="18"/>
      <c r="H28" s="18"/>
    </row>
    <row r="29" spans="1:8" ht="12.75">
      <c r="A29" s="1">
        <v>1340</v>
      </c>
      <c r="B29" s="3">
        <v>2.35</v>
      </c>
      <c r="D29" s="5"/>
      <c r="G29" s="18"/>
      <c r="H29" s="18"/>
    </row>
    <row r="30" spans="1:8" ht="12.75">
      <c r="A30" s="1"/>
      <c r="B30" s="3"/>
      <c r="D30" s="5"/>
      <c r="G30" s="18"/>
      <c r="H30" s="18"/>
    </row>
    <row r="31" spans="1:8" ht="12.75">
      <c r="A31" s="1" t="s">
        <v>7</v>
      </c>
      <c r="B31" s="3">
        <v>2.7879366755127757</v>
      </c>
      <c r="D31" s="5"/>
      <c r="G31" s="18"/>
      <c r="H31" s="18"/>
    </row>
    <row r="32" spans="1:8" ht="12.75">
      <c r="A32" s="1"/>
      <c r="B32" s="3"/>
      <c r="D32" s="5"/>
      <c r="G32" s="18"/>
      <c r="H32" s="18"/>
    </row>
    <row r="33" spans="1:8" ht="12.75">
      <c r="A33" s="1">
        <v>1341</v>
      </c>
      <c r="B33" s="5">
        <v>3.849538258947325</v>
      </c>
      <c r="D33" s="5"/>
      <c r="G33" s="18"/>
      <c r="H33" s="18"/>
    </row>
    <row r="34" spans="1:8" ht="12.75">
      <c r="A34" s="1">
        <v>1342</v>
      </c>
      <c r="B34" s="5">
        <v>3.3084031665467295</v>
      </c>
      <c r="D34" s="5"/>
      <c r="G34" s="18"/>
      <c r="H34" s="18"/>
    </row>
    <row r="35" spans="1:8" ht="12.75">
      <c r="A35" s="1">
        <v>1343</v>
      </c>
      <c r="B35" s="5">
        <v>3.6119667549665757</v>
      </c>
      <c r="D35" s="5"/>
      <c r="G35" s="18"/>
      <c r="H35" s="18"/>
    </row>
    <row r="36" spans="1:8" ht="12.75">
      <c r="A36" s="1">
        <v>1344</v>
      </c>
      <c r="B36" s="5">
        <v>3.0048395781268837</v>
      </c>
      <c r="D36" s="5"/>
      <c r="G36" s="18"/>
      <c r="H36" s="18"/>
    </row>
    <row r="37" spans="1:8" ht="12.75">
      <c r="A37" s="1">
        <v>1345</v>
      </c>
      <c r="B37" s="5">
        <v>3.785745910656198</v>
      </c>
      <c r="D37" s="5"/>
      <c r="G37" s="18"/>
      <c r="H37" s="18"/>
    </row>
    <row r="38" spans="1:8" ht="12.75">
      <c r="A38" s="1"/>
      <c r="B38" s="5"/>
      <c r="D38" s="5"/>
      <c r="G38" s="18"/>
      <c r="H38" s="18"/>
    </row>
    <row r="39" spans="1:8" ht="12.75">
      <c r="A39" s="1" t="s">
        <v>8</v>
      </c>
      <c r="B39" s="3">
        <v>3.5120987338487426</v>
      </c>
      <c r="D39" s="5"/>
      <c r="G39" s="18"/>
      <c r="H39" s="18"/>
    </row>
    <row r="40" spans="1:8" ht="12.75">
      <c r="A40" s="1"/>
      <c r="B40" s="5"/>
      <c r="D40" s="5"/>
      <c r="G40" s="18"/>
      <c r="H40" s="18"/>
    </row>
    <row r="41" spans="1:8" ht="12.75">
      <c r="A41" s="1">
        <v>1346</v>
      </c>
      <c r="B41" s="3">
        <v>2.617</v>
      </c>
      <c r="D41" s="5"/>
      <c r="G41" s="18"/>
      <c r="H41" s="18"/>
    </row>
    <row r="42" spans="1:8" ht="12.75">
      <c r="A42" s="1">
        <v>1347</v>
      </c>
      <c r="B42" s="3">
        <v>2.9539026386814853</v>
      </c>
      <c r="D42" s="5"/>
      <c r="G42" s="18"/>
      <c r="H42" s="18"/>
    </row>
    <row r="43" spans="1:8" ht="12.75">
      <c r="A43" s="1">
        <v>1348</v>
      </c>
      <c r="B43" s="5">
        <v>3.2908052773629706</v>
      </c>
      <c r="D43" s="5"/>
      <c r="G43" s="18"/>
      <c r="H43" s="18"/>
    </row>
    <row r="44" spans="1:8" ht="12.75">
      <c r="A44" s="1">
        <v>1349</v>
      </c>
      <c r="B44" s="3">
        <v>2.613</v>
      </c>
      <c r="C44" s="5">
        <v>63.69319460795059</v>
      </c>
      <c r="D44" s="5"/>
      <c r="G44" s="18"/>
      <c r="H44" s="18"/>
    </row>
    <row r="45" spans="1:8" ht="12.75">
      <c r="A45" s="1">
        <v>1350</v>
      </c>
      <c r="B45" s="3">
        <v>2.8968375990351776</v>
      </c>
      <c r="C45" s="5">
        <v>64.04326444983477</v>
      </c>
      <c r="D45" s="5"/>
      <c r="G45" s="18"/>
      <c r="H45" s="18"/>
    </row>
    <row r="46" spans="1:8" ht="12.75">
      <c r="A46" s="1"/>
      <c r="B46" s="3"/>
      <c r="C46" s="14"/>
      <c r="D46" s="5"/>
      <c r="G46" s="18"/>
      <c r="H46" s="18"/>
    </row>
    <row r="47" spans="1:8" ht="12.75">
      <c r="A47" s="1" t="s">
        <v>9</v>
      </c>
      <c r="B47" s="3">
        <v>2.8743091030159262</v>
      </c>
      <c r="C47" s="16">
        <f>AVERAGE(C41:C46)</f>
        <v>63.86822952889268</v>
      </c>
      <c r="D47" s="5"/>
      <c r="G47" s="18"/>
      <c r="H47" s="18"/>
    </row>
    <row r="48" spans="1:8" ht="12.75">
      <c r="A48" s="1"/>
      <c r="B48" s="3"/>
      <c r="C48" s="14"/>
      <c r="D48" s="5"/>
      <c r="G48" s="18"/>
      <c r="H48" s="18"/>
    </row>
    <row r="49" spans="1:8" ht="12.75">
      <c r="A49" s="1">
        <v>1351</v>
      </c>
      <c r="B49" s="3">
        <v>3.1806751980703547</v>
      </c>
      <c r="C49" s="5">
        <v>63.290601358531525</v>
      </c>
      <c r="D49" s="5">
        <f>(B49*240)/C49</f>
        <v>12.061222853809786</v>
      </c>
      <c r="E49" s="5">
        <v>12.061222853809786</v>
      </c>
      <c r="F49" s="13">
        <v>5</v>
      </c>
      <c r="G49" s="18">
        <f>(B49*240)/F49</f>
        <v>152.67240950737704</v>
      </c>
      <c r="H49" s="18">
        <v>152.67240950737704</v>
      </c>
    </row>
    <row r="50" spans="1:8" ht="12.75">
      <c r="A50" s="1">
        <v>1352</v>
      </c>
      <c r="B50" s="3">
        <v>3.464512797105532</v>
      </c>
      <c r="C50" s="5">
        <v>88.6179585809966</v>
      </c>
      <c r="D50" s="5">
        <f>(B50*240)/C50</f>
        <v>9.382782955278236</v>
      </c>
      <c r="E50" s="5">
        <v>9.382782955278236</v>
      </c>
      <c r="F50" s="13">
        <v>5</v>
      </c>
      <c r="G50" s="18">
        <f>(B50*240)/F50</f>
        <v>166.2966142610655</v>
      </c>
      <c r="H50" s="18">
        <v>166.2966142610655</v>
      </c>
    </row>
    <row r="51" spans="1:8" ht="12.75">
      <c r="A51" s="1">
        <v>1353</v>
      </c>
      <c r="B51" s="5">
        <v>3.7483503961407094</v>
      </c>
      <c r="C51" s="5">
        <v>81.39452948400914</v>
      </c>
      <c r="D51" s="5">
        <f>(B51*240)/C51</f>
        <v>11.052390139444292</v>
      </c>
      <c r="E51" s="5">
        <v>11.052390139444292</v>
      </c>
      <c r="F51" s="13">
        <v>5</v>
      </c>
      <c r="G51" s="18">
        <f>(B51*240)/F51</f>
        <v>179.92081901475404</v>
      </c>
      <c r="H51" s="18">
        <v>179.92081901475404</v>
      </c>
    </row>
    <row r="52" spans="1:8" ht="12.75">
      <c r="A52" s="1">
        <v>1354</v>
      </c>
      <c r="B52" s="5">
        <v>4.353277836832432</v>
      </c>
      <c r="C52" s="5">
        <v>72.00246642036016</v>
      </c>
      <c r="D52" s="5">
        <f>(B52*240)/C52</f>
        <v>14.510429055862856</v>
      </c>
      <c r="E52" s="5">
        <v>14.510429055862856</v>
      </c>
      <c r="F52" s="13">
        <v>5</v>
      </c>
      <c r="G52" s="18">
        <f>(B52*240)/F52</f>
        <v>208.95733616795673</v>
      </c>
      <c r="H52" s="18">
        <v>208.95733616795673</v>
      </c>
    </row>
    <row r="53" spans="1:8" ht="12.75">
      <c r="A53" s="1">
        <v>1355</v>
      </c>
      <c r="B53" s="5">
        <v>3.996920580861308</v>
      </c>
      <c r="C53" s="5">
        <v>77.66010281813958</v>
      </c>
      <c r="D53" s="5">
        <f>(B53*240)/C53</f>
        <v>12.352043128928914</v>
      </c>
      <c r="E53" s="5">
        <v>12.352043128928914</v>
      </c>
      <c r="F53" s="13">
        <v>6</v>
      </c>
      <c r="G53" s="18">
        <f>(B53*240)/F53</f>
        <v>159.87682323445233</v>
      </c>
      <c r="H53" s="18">
        <v>159.87682323445233</v>
      </c>
    </row>
    <row r="54" spans="1:8" ht="12.75">
      <c r="A54" s="1"/>
      <c r="B54" s="5"/>
      <c r="C54" s="14"/>
      <c r="D54" s="5"/>
      <c r="E54" s="5"/>
      <c r="F54" s="13"/>
      <c r="G54" s="18"/>
      <c r="H54" s="18"/>
    </row>
    <row r="55" spans="1:8" ht="12.75">
      <c r="A55" s="1" t="s">
        <v>10</v>
      </c>
      <c r="B55" s="3">
        <v>3.7487473618020672</v>
      </c>
      <c r="C55" s="16">
        <f>AVERAGE(C49:C54)</f>
        <v>76.5931317324074</v>
      </c>
      <c r="D55" s="5">
        <f>AVERAGE(D49:D54)</f>
        <v>11.871773626664815</v>
      </c>
      <c r="E55" s="5">
        <f>1/((1/E49+1/E50+1/E51+1/E52+1/E53)/5)</f>
        <v>11.632210803676225</v>
      </c>
      <c r="F55" s="5">
        <f>AVERAGE(F49:F54)</f>
        <v>5.2</v>
      </c>
      <c r="G55" s="18">
        <f>AVERAGE(G49:G54)</f>
        <v>173.54480043712113</v>
      </c>
      <c r="H55" s="18">
        <f>1/((1/H49+1/H50+1/H51+1/H52+1/H53)/5)</f>
        <v>171.45714983434328</v>
      </c>
    </row>
    <row r="56" spans="1:8" ht="12.75">
      <c r="A56" s="1"/>
      <c r="B56" s="5"/>
      <c r="C56" s="14"/>
      <c r="D56" s="5"/>
      <c r="E56" s="5"/>
      <c r="F56" s="13"/>
      <c r="G56" s="18"/>
      <c r="H56" s="18"/>
    </row>
    <row r="57" spans="1:8" ht="12.75">
      <c r="A57" s="1">
        <v>1356</v>
      </c>
      <c r="B57" s="5">
        <v>4.179498681142809</v>
      </c>
      <c r="C57" s="5">
        <v>90.13104802132723</v>
      </c>
      <c r="D57" s="5">
        <f>(B57*240)/C57</f>
        <v>11.129124818751922</v>
      </c>
      <c r="E57" s="5">
        <v>11.129124818751922</v>
      </c>
      <c r="F57" s="13">
        <v>6</v>
      </c>
      <c r="G57" s="18">
        <f>(B57*240)/F57</f>
        <v>167.17994724571238</v>
      </c>
      <c r="H57" s="18">
        <v>167.17994724571238</v>
      </c>
    </row>
    <row r="58" spans="1:8" ht="12.75">
      <c r="A58" s="1">
        <v>1357</v>
      </c>
      <c r="B58" s="5">
        <v>3.785745910656198</v>
      </c>
      <c r="C58" s="5">
        <v>105.85568216206167</v>
      </c>
      <c r="D58" s="5">
        <f>(B58*240)/C58</f>
        <v>8.583186088834438</v>
      </c>
      <c r="E58" s="5">
        <v>8.583186088834438</v>
      </c>
      <c r="F58" s="13">
        <v>6</v>
      </c>
      <c r="G58" s="18">
        <f>(B58*240)/F58</f>
        <v>151.42983642624793</v>
      </c>
      <c r="H58" s="18">
        <v>151.42983642624793</v>
      </c>
    </row>
    <row r="59" spans="1:8" ht="12.75">
      <c r="A59" s="1">
        <v>1358</v>
      </c>
      <c r="B59" s="5">
        <v>4.216894195658298</v>
      </c>
      <c r="C59" s="5">
        <v>126.38731559960264</v>
      </c>
      <c r="D59" s="5">
        <f>(B59*240)/C59</f>
        <v>8.007564700275772</v>
      </c>
      <c r="E59" s="5">
        <v>8.007564700275772</v>
      </c>
      <c r="F59" s="13">
        <v>6</v>
      </c>
      <c r="G59" s="18">
        <f>(B59*240)/F59</f>
        <v>168.67576782633193</v>
      </c>
      <c r="H59" s="18">
        <v>168.67576782633193</v>
      </c>
    </row>
    <row r="60" spans="1:8" ht="12.75">
      <c r="A60" s="1">
        <v>1359</v>
      </c>
      <c r="B60" s="5">
        <v>4.500660158746415</v>
      </c>
      <c r="C60" s="5">
        <v>107.43456029137424</v>
      </c>
      <c r="D60" s="5">
        <f>(B60*240)/C60</f>
        <v>10.05410582190342</v>
      </c>
      <c r="E60" s="5">
        <v>10.05410582190342</v>
      </c>
      <c r="F60" s="13">
        <v>6</v>
      </c>
      <c r="G60" s="18">
        <f>(B60*240)/F60</f>
        <v>180.02640634985661</v>
      </c>
      <c r="H60" s="18">
        <v>180.02640634985661</v>
      </c>
    </row>
    <row r="61" spans="1:8" ht="12.75">
      <c r="A61" s="1">
        <v>1360</v>
      </c>
      <c r="B61" s="5">
        <v>4.967004222116034</v>
      </c>
      <c r="C61" s="5">
        <v>122.98164121314367</v>
      </c>
      <c r="D61" s="5">
        <f>(B61*240)/C61</f>
        <v>9.693162341538539</v>
      </c>
      <c r="E61" s="5">
        <v>9.693162341538539</v>
      </c>
      <c r="F61" s="13">
        <v>6</v>
      </c>
      <c r="G61" s="18">
        <f>(B61*240)/F61</f>
        <v>198.68016888464138</v>
      </c>
      <c r="H61" s="18">
        <v>198.68016888464138</v>
      </c>
    </row>
    <row r="62" spans="1:8" ht="12.75">
      <c r="A62" s="1"/>
      <c r="B62" s="5"/>
      <c r="C62" s="14"/>
      <c r="D62" s="5"/>
      <c r="E62" s="5"/>
      <c r="F62" s="13"/>
      <c r="G62" s="18"/>
      <c r="H62" s="18"/>
    </row>
    <row r="63" spans="1:8" ht="12.75">
      <c r="A63" s="1" t="s">
        <v>11</v>
      </c>
      <c r="B63" s="3">
        <v>4.3299606336639505</v>
      </c>
      <c r="C63" s="16">
        <f>AVERAGE(C57:C62)</f>
        <v>110.55804945750188</v>
      </c>
      <c r="D63" s="5">
        <f>AVERAGE(D57:D62)</f>
        <v>9.493428754260819</v>
      </c>
      <c r="E63" s="5">
        <f>1/((1/E57+1/E58+1/E59+1/E60+1/E61)/5)</f>
        <v>9.365567976177088</v>
      </c>
      <c r="F63" s="5">
        <f>AVERAGE(F57:F62)</f>
        <v>6</v>
      </c>
      <c r="G63" s="18">
        <f>AVERAGE(G57:G62)</f>
        <v>173.19842534655805</v>
      </c>
      <c r="H63" s="18">
        <f>1/((1/H57+1/H58+1/H59+1/H60+1/H61)/5)</f>
        <v>171.81075785605262</v>
      </c>
    </row>
    <row r="64" spans="1:8" ht="12.75">
      <c r="A64" s="1"/>
      <c r="B64" s="5"/>
      <c r="C64" s="14"/>
      <c r="D64" s="5"/>
      <c r="E64" s="5"/>
      <c r="F64" s="13"/>
      <c r="G64" s="18"/>
      <c r="H64" s="18"/>
    </row>
    <row r="65" spans="1:8" ht="12.75">
      <c r="A65" s="1">
        <v>1361</v>
      </c>
      <c r="B65" s="3">
        <v>4.958</v>
      </c>
      <c r="C65" s="5">
        <v>143.69072674519072</v>
      </c>
      <c r="D65" s="5">
        <f>(B65*240)/C65</f>
        <v>8.281118948685576</v>
      </c>
      <c r="E65" s="5">
        <v>8.281118948685576</v>
      </c>
      <c r="F65" s="13">
        <v>6</v>
      </c>
      <c r="G65" s="18">
        <f>(B65*240)/F65</f>
        <v>198.32000000000002</v>
      </c>
      <c r="H65" s="18">
        <v>198.32000000000002</v>
      </c>
    </row>
    <row r="66" spans="1:8" ht="12.75">
      <c r="A66" s="1">
        <v>1362</v>
      </c>
      <c r="B66" s="3">
        <v>5.2</v>
      </c>
      <c r="C66" s="5">
        <v>88.44790959377326</v>
      </c>
      <c r="D66" s="5">
        <f>(B66*240)/C66</f>
        <v>14.109999950613409</v>
      </c>
      <c r="E66" s="5">
        <v>14.109999950613409</v>
      </c>
      <c r="F66" s="13">
        <v>6.75</v>
      </c>
      <c r="G66" s="18">
        <f>(B66*240)/F66</f>
        <v>184.88888888888889</v>
      </c>
      <c r="H66" s="18">
        <v>184.88888888888889</v>
      </c>
    </row>
    <row r="67" spans="1:8" ht="12.75">
      <c r="A67" s="1">
        <v>1363</v>
      </c>
      <c r="B67" s="3">
        <v>4.375</v>
      </c>
      <c r="C67" s="5">
        <v>97.73847753514741</v>
      </c>
      <c r="D67" s="5">
        <f>(B67*240)/C67</f>
        <v>10.742954325459111</v>
      </c>
      <c r="E67" s="5">
        <v>10.742954325459111</v>
      </c>
      <c r="F67" s="13">
        <v>7</v>
      </c>
      <c r="G67" s="18">
        <f>(B67*240)/F67</f>
        <v>150</v>
      </c>
      <c r="H67" s="18">
        <v>150</v>
      </c>
    </row>
    <row r="68" spans="1:8" ht="12.75">
      <c r="A68" s="1">
        <v>1364</v>
      </c>
      <c r="B68" s="3">
        <v>4.70966332</v>
      </c>
      <c r="C68" s="5">
        <v>135.4338401054652</v>
      </c>
      <c r="D68" s="5">
        <f>(B68*240)/C68</f>
        <v>8.345914107728145</v>
      </c>
      <c r="E68" s="5">
        <v>8.345914107728145</v>
      </c>
      <c r="F68" s="13">
        <v>7</v>
      </c>
      <c r="G68" s="18">
        <f>(B68*240)/F68</f>
        <v>161.47417097142855</v>
      </c>
      <c r="H68" s="18">
        <v>161.47417097142855</v>
      </c>
    </row>
    <row r="69" spans="1:8" ht="12.75">
      <c r="A69" s="1">
        <v>1365</v>
      </c>
      <c r="B69" s="3">
        <v>5.0443668</v>
      </c>
      <c r="C69" s="5">
        <v>130.96165122847006</v>
      </c>
      <c r="D69" s="5">
        <f>(B69*240)/C69</f>
        <v>9.244294193328056</v>
      </c>
      <c r="E69" s="5">
        <v>9.244294193328056</v>
      </c>
      <c r="F69" s="13">
        <v>7.5</v>
      </c>
      <c r="G69" s="18">
        <f>(B69*240)/F69</f>
        <v>161.4197376</v>
      </c>
      <c r="H69" s="18">
        <v>161.4197376</v>
      </c>
    </row>
    <row r="70" spans="1:8" ht="12.75">
      <c r="A70" s="1"/>
      <c r="B70" s="3"/>
      <c r="C70" s="14"/>
      <c r="D70" s="5"/>
      <c r="E70" s="5"/>
      <c r="F70" s="13"/>
      <c r="G70" s="18"/>
      <c r="H70" s="18"/>
    </row>
    <row r="71" spans="1:8" ht="12.75">
      <c r="A71" s="1" t="s">
        <v>23</v>
      </c>
      <c r="B71" s="3">
        <v>4.857406024</v>
      </c>
      <c r="C71" s="16">
        <f>AVERAGE(C65:C70)</f>
        <v>119.25452104160934</v>
      </c>
      <c r="D71" s="5">
        <f>AVERAGE(D65:D70)</f>
        <v>10.144856305162861</v>
      </c>
      <c r="E71" s="5">
        <f>1/((1/E65+1/E66+1/E67+1/E68+1/E69)/5)</f>
        <v>9.752167014242927</v>
      </c>
      <c r="F71" s="5">
        <f>AVERAGE(F65:F70)</f>
        <v>6.85</v>
      </c>
      <c r="G71" s="18">
        <f>AVERAGE(G65:G70)</f>
        <v>171.22055949206347</v>
      </c>
      <c r="H71" s="18">
        <f>1/((1/H65+1/H66+1/H67+1/H68+1/H69)/5)</f>
        <v>169.45908985844858</v>
      </c>
    </row>
    <row r="72" spans="1:8" ht="12.75">
      <c r="A72" s="1"/>
      <c r="B72" s="3"/>
      <c r="C72" s="14"/>
      <c r="D72" s="5"/>
      <c r="E72" s="5"/>
      <c r="F72" s="13"/>
      <c r="G72" s="18"/>
      <c r="H72" s="18"/>
    </row>
    <row r="73" spans="1:8" ht="12.75">
      <c r="A73" s="1">
        <v>1366</v>
      </c>
      <c r="B73" s="3">
        <v>5.379</v>
      </c>
      <c r="C73" s="5">
        <v>123.60299920869053</v>
      </c>
      <c r="D73" s="5">
        <f>(B73*240)/C73</f>
        <v>10.44440675602338</v>
      </c>
      <c r="E73" s="5">
        <v>10.44440675602338</v>
      </c>
      <c r="F73" s="13">
        <v>8</v>
      </c>
      <c r="G73" s="18">
        <f>(B73*240)/F73</f>
        <v>161.36999999999998</v>
      </c>
      <c r="H73" s="18">
        <v>161.36999999999998</v>
      </c>
    </row>
    <row r="74" spans="1:8" ht="12.75">
      <c r="A74" s="1">
        <v>1367</v>
      </c>
      <c r="B74" s="3">
        <v>5.163</v>
      </c>
      <c r="C74" s="5">
        <v>135.330981837989</v>
      </c>
      <c r="D74" s="5">
        <f>(B74*240)/C74</f>
        <v>9.156218207914934</v>
      </c>
      <c r="E74" s="5">
        <v>9.156218207914934</v>
      </c>
      <c r="F74" s="13">
        <v>8</v>
      </c>
      <c r="G74" s="18">
        <f>(B74*240)/F74</f>
        <v>154.89000000000001</v>
      </c>
      <c r="H74" s="18">
        <v>154.89000000000001</v>
      </c>
    </row>
    <row r="75" spans="1:8" ht="12.75">
      <c r="A75" s="1">
        <v>1368</v>
      </c>
      <c r="B75" s="3">
        <v>4.838</v>
      </c>
      <c r="C75" s="5">
        <v>141.4778931551906</v>
      </c>
      <c r="D75" s="5">
        <f>(B75*240)/C75</f>
        <v>8.207077262073296</v>
      </c>
      <c r="E75" s="5">
        <v>8.207077262073296</v>
      </c>
      <c r="F75" s="13">
        <v>8</v>
      </c>
      <c r="G75" s="18">
        <f>(B75*240)/F75</f>
        <v>145.14000000000001</v>
      </c>
      <c r="H75" s="18">
        <v>145.14000000000001</v>
      </c>
    </row>
    <row r="76" spans="1:8" ht="12.75">
      <c r="A76" s="1">
        <v>1369</v>
      </c>
      <c r="B76" s="3">
        <v>5.592</v>
      </c>
      <c r="C76" s="5">
        <v>116.70889399691453</v>
      </c>
      <c r="D76" s="5">
        <f>(B76*240)/C76</f>
        <v>11.49938067304006</v>
      </c>
      <c r="E76" s="5">
        <v>11.49938067304006</v>
      </c>
      <c r="F76" s="13">
        <v>8</v>
      </c>
      <c r="G76" s="18">
        <f>(B76*240)/F76</f>
        <v>167.76</v>
      </c>
      <c r="H76" s="18">
        <v>167.76</v>
      </c>
    </row>
    <row r="77" spans="1:8" ht="12.75">
      <c r="A77" s="1">
        <v>1370</v>
      </c>
      <c r="B77" s="3">
        <v>5.913</v>
      </c>
      <c r="C77" s="5">
        <v>161.08594028553296</v>
      </c>
      <c r="D77" s="5">
        <f>(B77*240)/C77</f>
        <v>8.809707398948278</v>
      </c>
      <c r="E77" s="5">
        <v>8.809707398948278</v>
      </c>
      <c r="F77" s="13">
        <v>8</v>
      </c>
      <c r="G77" s="18">
        <f>(B77*240)/F77</f>
        <v>177.39000000000001</v>
      </c>
      <c r="H77" s="18">
        <v>177.39</v>
      </c>
    </row>
    <row r="78" spans="1:8" ht="12.75">
      <c r="A78" s="1"/>
      <c r="B78" s="3"/>
      <c r="C78" s="14"/>
      <c r="D78" s="5"/>
      <c r="E78" s="5"/>
      <c r="F78" s="13"/>
      <c r="G78" s="18"/>
      <c r="H78" s="18"/>
    </row>
    <row r="79" spans="1:8" ht="12.75">
      <c r="A79" s="1" t="s">
        <v>24</v>
      </c>
      <c r="B79" s="3">
        <v>5.377</v>
      </c>
      <c r="C79" s="16">
        <f>AVERAGE(C73:C78)</f>
        <v>135.64134169686352</v>
      </c>
      <c r="D79" s="5">
        <f>AVERAGE(D73:D78)</f>
        <v>9.62335805959999</v>
      </c>
      <c r="E79" s="5">
        <f>1/((1/E73+1/E74+1/E75+1/E76+1/E77)/5)</f>
        <v>9.482648829464264</v>
      </c>
      <c r="F79" s="5">
        <f>AVERAGE(F73:F78)</f>
        <v>8</v>
      </c>
      <c r="G79" s="18">
        <f>AVERAGE(G73:G78)</f>
        <v>161.31</v>
      </c>
      <c r="H79" s="18">
        <f>1/((1/H73+1/H74+1/H75+1/H76+1/H77)/5)</f>
        <v>160.55886966520566</v>
      </c>
    </row>
    <row r="80" spans="1:8" ht="12.75">
      <c r="A80" s="1"/>
      <c r="B80" s="3"/>
      <c r="C80" s="14"/>
      <c r="D80" s="5"/>
      <c r="E80" s="5"/>
      <c r="F80" s="13"/>
      <c r="G80" s="18"/>
      <c r="H80" s="18"/>
    </row>
    <row r="81" spans="1:8" ht="12.75">
      <c r="A81" s="1">
        <v>1371</v>
      </c>
      <c r="B81" s="3">
        <v>5.60866971</v>
      </c>
      <c r="C81" s="5">
        <v>161.8095651840714</v>
      </c>
      <c r="D81" s="5">
        <f>(B81*240)/C81</f>
        <v>8.318919396815168</v>
      </c>
      <c r="E81" s="5">
        <v>8.318919396815168</v>
      </c>
      <c r="F81" s="13">
        <v>8</v>
      </c>
      <c r="G81" s="18">
        <f>(B81*240)/F81</f>
        <v>168.2600913</v>
      </c>
      <c r="H81" s="18">
        <v>168.2600913</v>
      </c>
    </row>
    <row r="82" spans="1:8" ht="12.75">
      <c r="A82" s="1">
        <v>1372</v>
      </c>
      <c r="B82" s="3">
        <v>5.3043029</v>
      </c>
      <c r="C82" s="5">
        <v>131.74852387382396</v>
      </c>
      <c r="D82" s="5">
        <f>(B82*240)/C82</f>
        <v>9.662595515826713</v>
      </c>
      <c r="E82" s="5">
        <v>9.662595515826713</v>
      </c>
      <c r="F82" s="13">
        <v>8</v>
      </c>
      <c r="G82" s="18">
        <f>(B82*240)/F82</f>
        <v>159.129087</v>
      </c>
      <c r="H82" s="18">
        <v>159.129087</v>
      </c>
    </row>
    <row r="83" spans="1:8" ht="12.75">
      <c r="A83" s="1">
        <v>1373</v>
      </c>
      <c r="B83" s="3">
        <v>5</v>
      </c>
      <c r="C83" s="5">
        <v>135.92172237366657</v>
      </c>
      <c r="D83" s="5">
        <f>(B83*240)/C83</f>
        <v>8.82861090224448</v>
      </c>
      <c r="E83" s="5">
        <v>8.82861090224448</v>
      </c>
      <c r="F83" s="13">
        <v>8</v>
      </c>
      <c r="G83" s="18">
        <f>(B83*240)/F83</f>
        <v>150</v>
      </c>
      <c r="H83" s="18">
        <v>150</v>
      </c>
    </row>
    <row r="84" spans="1:8" ht="12.75">
      <c r="A84" s="1">
        <v>1374</v>
      </c>
      <c r="B84" s="3">
        <v>5.25</v>
      </c>
      <c r="C84" s="5">
        <v>134.90408903037616</v>
      </c>
      <c r="D84" s="5">
        <f>(B84*240)/C84</f>
        <v>9.33996892945393</v>
      </c>
      <c r="E84" s="5">
        <v>9.33996892945393</v>
      </c>
      <c r="F84" s="13">
        <v>8</v>
      </c>
      <c r="G84" s="18">
        <f>(B84*240)/F84</f>
        <v>157.5</v>
      </c>
      <c r="H84" s="18">
        <v>157.5</v>
      </c>
    </row>
    <row r="85" spans="1:8" ht="12.75">
      <c r="A85" s="1">
        <v>1375</v>
      </c>
      <c r="B85" s="3">
        <v>5.5</v>
      </c>
      <c r="C85" s="5">
        <v>163.21058804813285</v>
      </c>
      <c r="D85" s="5">
        <f>(B85*240)/C85</f>
        <v>8.087710581685519</v>
      </c>
      <c r="E85" s="5">
        <v>8.087710581685519</v>
      </c>
      <c r="F85" s="13">
        <v>8</v>
      </c>
      <c r="G85" s="18">
        <f>(B85*240)/F85</f>
        <v>165</v>
      </c>
      <c r="H85" s="18">
        <v>165</v>
      </c>
    </row>
    <row r="86" spans="1:8" ht="12.75">
      <c r="A86" s="1"/>
      <c r="B86" s="3"/>
      <c r="C86" s="14"/>
      <c r="D86" s="5"/>
      <c r="E86" s="5"/>
      <c r="F86" s="13"/>
      <c r="G86" s="18"/>
      <c r="H86" s="18"/>
    </row>
    <row r="87" spans="1:8" ht="12.75">
      <c r="A87" s="1" t="s">
        <v>25</v>
      </c>
      <c r="B87" s="3">
        <v>5.332594522</v>
      </c>
      <c r="C87" s="16">
        <f>AVERAGE(C81:C86)</f>
        <v>145.5188977020142</v>
      </c>
      <c r="D87" s="5">
        <f>AVERAGE(D81:D86)</f>
        <v>8.847561065205163</v>
      </c>
      <c r="E87" s="5">
        <f>1/((1/E81+1/E82+1/E83+1/E84+1/E85)/5)</f>
        <v>8.807794447584365</v>
      </c>
      <c r="F87" s="5">
        <f>AVERAGE(F81:F86)</f>
        <v>8</v>
      </c>
      <c r="G87" s="18">
        <f>AVERAGE(G81:G86)</f>
        <v>159.97783566</v>
      </c>
      <c r="H87" s="18">
        <f>1/((1/H81+1/H82+1/H83+1/H84+1/H85)/5)</f>
        <v>159.72468447208783</v>
      </c>
    </row>
    <row r="88" spans="1:8" ht="12.75">
      <c r="A88" s="1"/>
      <c r="B88" s="3"/>
      <c r="C88" s="14"/>
      <c r="D88" s="5"/>
      <c r="E88" s="5"/>
      <c r="F88" s="13"/>
      <c r="G88" s="18"/>
      <c r="H88" s="18"/>
    </row>
    <row r="89" spans="1:8" ht="12.75">
      <c r="A89" s="1">
        <v>1376</v>
      </c>
      <c r="B89" s="3">
        <v>5.75</v>
      </c>
      <c r="C89" s="5">
        <v>148.73065990311258</v>
      </c>
      <c r="D89" s="5">
        <f>(B89*240)/C89</f>
        <v>9.27851729360289</v>
      </c>
      <c r="E89" s="5">
        <v>9.27851729360289</v>
      </c>
      <c r="F89" s="13">
        <v>8</v>
      </c>
      <c r="G89" s="18">
        <f>(B89*240)/F89</f>
        <v>172.5</v>
      </c>
      <c r="H89" s="18">
        <v>172.5</v>
      </c>
    </row>
    <row r="90" spans="1:8" ht="12.75">
      <c r="A90" s="1">
        <v>1377</v>
      </c>
      <c r="B90" s="3">
        <v>6</v>
      </c>
      <c r="C90" s="5">
        <v>137.94681319045128</v>
      </c>
      <c r="D90" s="5">
        <f>(B90*240)/C90</f>
        <v>10.438805846220717</v>
      </c>
      <c r="E90" s="5">
        <v>10.438805846220717</v>
      </c>
      <c r="F90" s="13">
        <v>8</v>
      </c>
      <c r="G90" s="18">
        <f>(B90*240)/F90</f>
        <v>180</v>
      </c>
      <c r="H90" s="18">
        <v>180</v>
      </c>
    </row>
    <row r="91" spans="1:8" ht="12.75">
      <c r="A91" s="1">
        <v>1378</v>
      </c>
      <c r="B91" s="3">
        <v>7.6</v>
      </c>
      <c r="C91" s="5">
        <v>149.06822624388613</v>
      </c>
      <c r="D91" s="5">
        <f>(B91*240)/C91</f>
        <v>12.236007940523875</v>
      </c>
      <c r="E91" s="5">
        <v>12.236007940523875</v>
      </c>
      <c r="F91" s="13">
        <v>8</v>
      </c>
      <c r="G91" s="18">
        <f>(B91*240)/F91</f>
        <v>228</v>
      </c>
      <c r="H91" s="18">
        <v>228.00000000000003</v>
      </c>
    </row>
    <row r="92" spans="1:8" ht="12.75">
      <c r="A92" s="1">
        <v>1379</v>
      </c>
      <c r="B92" s="3">
        <v>7.566667</v>
      </c>
      <c r="C92" s="5">
        <v>135.00002109824308</v>
      </c>
      <c r="D92" s="5">
        <f>(B92*240)/C92</f>
        <v>13.451850342145123</v>
      </c>
      <c r="E92" s="5">
        <v>13.451850342145123</v>
      </c>
      <c r="F92" s="13">
        <v>10</v>
      </c>
      <c r="G92" s="18">
        <f>(B92*240)/F92</f>
        <v>181.600008</v>
      </c>
      <c r="H92" s="18">
        <v>181.600008</v>
      </c>
    </row>
    <row r="93" spans="1:8" ht="12.75">
      <c r="A93" s="1">
        <v>1380</v>
      </c>
      <c r="B93" s="3">
        <v>7.53333</v>
      </c>
      <c r="C93" s="5">
        <v>134.37252368026188</v>
      </c>
      <c r="D93" s="5">
        <f>(B93*240)/C93</f>
        <v>13.455125724230026</v>
      </c>
      <c r="E93" s="5">
        <v>13.455125724230026</v>
      </c>
      <c r="F93" s="13">
        <v>10</v>
      </c>
      <c r="G93" s="18">
        <f>(B93*240)/F93</f>
        <v>180.79992</v>
      </c>
      <c r="H93" s="18">
        <v>180.79992</v>
      </c>
    </row>
    <row r="94" spans="1:8" ht="12.75">
      <c r="A94" s="1"/>
      <c r="B94" s="3"/>
      <c r="C94" s="14"/>
      <c r="D94" s="5"/>
      <c r="E94" s="5"/>
      <c r="F94" s="13"/>
      <c r="G94" s="18"/>
      <c r="H94" s="18"/>
    </row>
    <row r="95" spans="1:8" ht="12.75">
      <c r="A95" s="1" t="s">
        <v>26</v>
      </c>
      <c r="B95" s="3">
        <v>6.889999399999999</v>
      </c>
      <c r="C95" s="16">
        <f>AVERAGE(C89:C94)</f>
        <v>141.023648823191</v>
      </c>
      <c r="D95" s="5">
        <f>AVERAGE(D89:D94)</f>
        <v>11.772061429344527</v>
      </c>
      <c r="E95" s="5">
        <f>1/((1/E89+1/E90+1/E91+1/E92+1/E93)/5)</f>
        <v>11.521837100557653</v>
      </c>
      <c r="F95" s="5">
        <f>AVERAGE(F89:F94)</f>
        <v>8.8</v>
      </c>
      <c r="G95" s="18">
        <f>AVERAGE(G89:G94)</f>
        <v>188.57998560000001</v>
      </c>
      <c r="H95" s="18">
        <f>1/((1/H89+1/H90+1/H91+1/H92+1/H93)/5)</f>
        <v>186.73295585121255</v>
      </c>
    </row>
    <row r="96" spans="1:8" ht="12.75">
      <c r="A96" s="1"/>
      <c r="B96" s="3"/>
      <c r="C96" s="14"/>
      <c r="D96" s="5"/>
      <c r="E96" s="5"/>
      <c r="F96" s="13"/>
      <c r="G96" s="18"/>
      <c r="H96" s="18"/>
    </row>
    <row r="97" spans="1:8" ht="12.75">
      <c r="A97" s="1">
        <v>1381</v>
      </c>
      <c r="B97" s="3">
        <v>7.5</v>
      </c>
      <c r="C97" s="5">
        <v>133.7179199720174</v>
      </c>
      <c r="D97" s="5">
        <f>(B97*240)/C97</f>
        <v>13.461172596587494</v>
      </c>
      <c r="E97" s="5">
        <v>13.461172596587494</v>
      </c>
      <c r="F97" s="13">
        <v>10</v>
      </c>
      <c r="G97" s="18">
        <f>(B97*240)/F97</f>
        <v>180</v>
      </c>
      <c r="H97" s="18">
        <v>180</v>
      </c>
    </row>
    <row r="98" spans="1:8" ht="12.75">
      <c r="A98" s="1">
        <v>1382</v>
      </c>
      <c r="B98" s="3">
        <v>7.5</v>
      </c>
      <c r="C98" s="5">
        <v>145.04047809335333</v>
      </c>
      <c r="D98" s="5">
        <f>(B98*240)/C98</f>
        <v>12.410328645231399</v>
      </c>
      <c r="E98" s="5">
        <v>12.410328645231399</v>
      </c>
      <c r="F98" s="13">
        <v>10</v>
      </c>
      <c r="G98" s="18">
        <f>(B98*240)/F98</f>
        <v>180</v>
      </c>
      <c r="H98" s="18">
        <v>180</v>
      </c>
    </row>
    <row r="99" spans="1:8" ht="12.75">
      <c r="A99" s="1">
        <v>1383</v>
      </c>
      <c r="B99" s="3">
        <v>7.5</v>
      </c>
      <c r="C99" s="5">
        <v>143.21844942037507</v>
      </c>
      <c r="D99" s="5">
        <f>(B99*240)/C99</f>
        <v>12.568213154693755</v>
      </c>
      <c r="E99" s="5">
        <v>12.568213154693755</v>
      </c>
      <c r="F99" s="13">
        <v>8</v>
      </c>
      <c r="G99" s="18">
        <f>(B99*240)/F99</f>
        <v>225</v>
      </c>
      <c r="H99" s="18">
        <v>225</v>
      </c>
    </row>
    <row r="100" spans="1:8" ht="12.75">
      <c r="A100" s="1">
        <v>1384</v>
      </c>
      <c r="B100" s="3">
        <v>7.5</v>
      </c>
      <c r="C100" s="5">
        <v>154.31367769072295</v>
      </c>
      <c r="D100" s="5">
        <f>(B100*240)/C100</f>
        <v>11.66455253310454</v>
      </c>
      <c r="E100" s="5">
        <v>11.66455253310454</v>
      </c>
      <c r="F100" s="13">
        <v>8</v>
      </c>
      <c r="G100" s="18">
        <f>(B100*240)/F100</f>
        <v>225</v>
      </c>
      <c r="H100" s="18">
        <v>225</v>
      </c>
    </row>
    <row r="101" spans="1:8" ht="12.75">
      <c r="A101" s="1">
        <v>1385</v>
      </c>
      <c r="B101" s="3">
        <v>7.5</v>
      </c>
      <c r="C101" s="5">
        <v>176.3812591938028</v>
      </c>
      <c r="D101" s="5">
        <f>(B101*240)/C101</f>
        <v>10.205165833532293</v>
      </c>
      <c r="E101" s="5">
        <v>10.205165833532293</v>
      </c>
      <c r="F101" s="13">
        <v>8</v>
      </c>
      <c r="G101" s="18">
        <f>(B101*240)/F101</f>
        <v>225</v>
      </c>
      <c r="H101" s="18">
        <v>225</v>
      </c>
    </row>
    <row r="102" spans="1:8" ht="12.75">
      <c r="A102" s="1"/>
      <c r="B102" s="3"/>
      <c r="C102" s="14"/>
      <c r="D102" s="5"/>
      <c r="E102" s="5"/>
      <c r="F102" s="13"/>
      <c r="G102" s="18"/>
      <c r="H102" s="18"/>
    </row>
    <row r="103" spans="1:8" ht="12.75">
      <c r="A103" s="1" t="s">
        <v>27</v>
      </c>
      <c r="B103" s="3">
        <v>7.5</v>
      </c>
      <c r="C103" s="16">
        <f>AVERAGE(C97:C102)</f>
        <v>150.5343568740543</v>
      </c>
      <c r="D103" s="5">
        <f>AVERAGE(D97:D102)</f>
        <v>12.061886552629895</v>
      </c>
      <c r="E103" s="5">
        <f>1/((1/E97+1/E98+1/E99+1/E100+1/E101)/5)</f>
        <v>11.957403196042371</v>
      </c>
      <c r="F103" s="5">
        <f>AVERAGE(F97:F102)</f>
        <v>8.8</v>
      </c>
      <c r="G103" s="18">
        <f>AVERAGE(G97:G102)</f>
        <v>207</v>
      </c>
      <c r="H103" s="18">
        <f>1/((1/H97+1/H98+1/H99+1/H100+1/H101)/5)</f>
        <v>204.54545454545456</v>
      </c>
    </row>
    <row r="104" spans="1:8" ht="12.75">
      <c r="A104" s="1"/>
      <c r="B104" s="3"/>
      <c r="C104" s="14"/>
      <c r="D104" s="5"/>
      <c r="E104" s="5"/>
      <c r="F104" s="13"/>
      <c r="G104" s="18"/>
      <c r="H104" s="18"/>
    </row>
    <row r="105" spans="1:8" ht="12.75">
      <c r="A105" s="1">
        <v>1386</v>
      </c>
      <c r="B105" s="3">
        <v>7.5</v>
      </c>
      <c r="C105" s="5">
        <v>167.33578193274866</v>
      </c>
      <c r="D105" s="5">
        <f>(B105*240)/C105</f>
        <v>10.756814706393222</v>
      </c>
      <c r="E105" s="5">
        <v>10.756814706393222</v>
      </c>
      <c r="F105" s="13">
        <v>9.3333333</v>
      </c>
      <c r="G105" s="18">
        <f>(B105*240)/F105</f>
        <v>192.85714354591838</v>
      </c>
      <c r="H105" s="18">
        <v>192.85714354591838</v>
      </c>
    </row>
    <row r="106" spans="1:8" ht="12.75">
      <c r="A106" s="1">
        <v>1387</v>
      </c>
      <c r="B106" s="3">
        <v>7.5</v>
      </c>
      <c r="C106" s="5">
        <v>169.14200889217568</v>
      </c>
      <c r="D106" s="5">
        <f>(B106*240)/C106</f>
        <v>10.641945261200371</v>
      </c>
      <c r="E106" s="5">
        <v>10.641945261200371</v>
      </c>
      <c r="F106" s="13">
        <v>12</v>
      </c>
      <c r="G106" s="18">
        <f>(B106*240)/F106</f>
        <v>150</v>
      </c>
      <c r="H106" s="18">
        <v>150</v>
      </c>
    </row>
    <row r="107" spans="1:8" ht="12.75">
      <c r="A107" s="1">
        <v>1388</v>
      </c>
      <c r="B107" s="3">
        <v>7.5</v>
      </c>
      <c r="C107" s="5">
        <v>132.96020168385724</v>
      </c>
      <c r="D107" s="5">
        <f>(B107*240)/C107</f>
        <v>13.537885601887883</v>
      </c>
      <c r="E107" s="5">
        <v>13.537885601887883</v>
      </c>
      <c r="F107" s="13">
        <v>12</v>
      </c>
      <c r="G107" s="18">
        <f>(B107*240)/F107</f>
        <v>150</v>
      </c>
      <c r="H107" s="18">
        <v>150</v>
      </c>
    </row>
    <row r="108" spans="1:8" ht="12.75">
      <c r="A108" s="1">
        <v>1389</v>
      </c>
      <c r="B108" s="3">
        <v>7.5</v>
      </c>
      <c r="C108" s="5">
        <v>153.3232230393815</v>
      </c>
      <c r="D108" s="5">
        <f>(B108*240)/C108</f>
        <v>11.739904525341636</v>
      </c>
      <c r="E108" s="5">
        <v>11.739904525341636</v>
      </c>
      <c r="F108" s="13">
        <v>12</v>
      </c>
      <c r="G108" s="18">
        <f>(B108*240)/F108</f>
        <v>150</v>
      </c>
      <c r="H108" s="18">
        <v>150</v>
      </c>
    </row>
    <row r="109" spans="1:8" ht="12.75">
      <c r="A109" s="1">
        <v>1390</v>
      </c>
      <c r="B109" s="3">
        <v>5.958</v>
      </c>
      <c r="C109" s="5">
        <v>164.8063094220881</v>
      </c>
      <c r="D109" s="5">
        <f>(B109*240)/C109</f>
        <v>8.676366851573679</v>
      </c>
      <c r="E109" s="5">
        <v>8.676366851573679</v>
      </c>
      <c r="F109" s="13">
        <v>9</v>
      </c>
      <c r="G109" s="18">
        <f>(B109*240)/F109</f>
        <v>158.88</v>
      </c>
      <c r="H109" s="18">
        <v>158.88</v>
      </c>
    </row>
    <row r="110" spans="1:8" ht="12.75">
      <c r="A110" s="1"/>
      <c r="B110" s="3"/>
      <c r="C110" s="14"/>
      <c r="D110" s="5"/>
      <c r="E110" s="5"/>
      <c r="F110" s="13"/>
      <c r="G110" s="18"/>
      <c r="H110" s="18"/>
    </row>
    <row r="111" spans="1:8" ht="12.75">
      <c r="A111" s="1" t="s">
        <v>28</v>
      </c>
      <c r="B111" s="3">
        <v>5.958</v>
      </c>
      <c r="C111" s="16">
        <f>AVERAGE(C105:C110)</f>
        <v>157.51350499405027</v>
      </c>
      <c r="D111" s="5">
        <f>AVERAGE(D105:D110)</f>
        <v>11.070583389279358</v>
      </c>
      <c r="E111" s="5">
        <f>1/((1/E105+1/E106+1/E107+1/E108+1/E109)/5)</f>
        <v>10.840482832490656</v>
      </c>
      <c r="F111" s="5">
        <f>AVERAGE(F105:F110)</f>
        <v>10.86666666</v>
      </c>
      <c r="G111" s="18">
        <f>AVERAGE(G105:G110)</f>
        <v>160.34742870918367</v>
      </c>
      <c r="H111" s="18">
        <f>1/((1/H105+1/H106+1/H107+1/H108+1/H109)/5)</f>
        <v>158.83482041121516</v>
      </c>
    </row>
    <row r="112" spans="1:8" ht="12.75">
      <c r="A112" s="1"/>
      <c r="B112" s="3"/>
      <c r="C112" s="14"/>
      <c r="D112" s="5"/>
      <c r="E112" s="5"/>
      <c r="F112" s="13"/>
      <c r="G112" s="18"/>
      <c r="H112" s="18"/>
    </row>
    <row r="113" spans="1:8" ht="12.75">
      <c r="A113" s="1">
        <v>1391</v>
      </c>
      <c r="B113" s="3">
        <v>5.538</v>
      </c>
      <c r="C113" s="5">
        <v>134.03673653702876</v>
      </c>
      <c r="D113" s="5">
        <f>(B113*240)/C113</f>
        <v>9.916087442436497</v>
      </c>
      <c r="E113" s="5">
        <v>9.916087442436497</v>
      </c>
      <c r="F113" s="13">
        <v>9</v>
      </c>
      <c r="G113" s="18">
        <f>(B113*240)/F113</f>
        <v>147.68</v>
      </c>
      <c r="H113" s="18">
        <v>147.68</v>
      </c>
    </row>
    <row r="114" spans="1:8" ht="12.75">
      <c r="A114" s="1">
        <v>1392</v>
      </c>
      <c r="B114" s="3">
        <v>5.538</v>
      </c>
      <c r="C114" s="5">
        <v>113.61413083783263</v>
      </c>
      <c r="D114" s="5">
        <f>(B114*240)/C114</f>
        <v>11.698544804229698</v>
      </c>
      <c r="E114" s="5">
        <v>11.698544804229698</v>
      </c>
      <c r="F114" s="13">
        <v>9</v>
      </c>
      <c r="G114" s="18">
        <f>(B114*240)/F114</f>
        <v>147.68</v>
      </c>
      <c r="H114" s="18">
        <v>147.68</v>
      </c>
    </row>
    <row r="115" spans="1:8" ht="12.75">
      <c r="A115" s="1">
        <v>1393</v>
      </c>
      <c r="B115" s="3">
        <v>5.538</v>
      </c>
      <c r="C115" s="5">
        <v>99.65678820784771</v>
      </c>
      <c r="D115" s="5">
        <f>(B115*240)/C115</f>
        <v>13.336974067716698</v>
      </c>
      <c r="E115" s="5">
        <v>13.336974067716698</v>
      </c>
      <c r="F115" s="13">
        <v>9</v>
      </c>
      <c r="G115" s="18">
        <f>(B115*240)/F115</f>
        <v>147.68</v>
      </c>
      <c r="H115" s="18">
        <v>147.68</v>
      </c>
    </row>
    <row r="116" spans="1:8" ht="12.75">
      <c r="A116" s="1">
        <v>1394</v>
      </c>
      <c r="B116" s="3">
        <v>5.538</v>
      </c>
      <c r="C116" s="5">
        <v>110.84360991634762</v>
      </c>
      <c r="D116" s="5">
        <f>(B116*240)/C116</f>
        <v>11.990948337058596</v>
      </c>
      <c r="E116" s="5">
        <v>11.990948337058596</v>
      </c>
      <c r="F116" s="13">
        <v>9</v>
      </c>
      <c r="G116" s="18">
        <f>(B116*240)/F116</f>
        <v>147.68</v>
      </c>
      <c r="H116" s="18">
        <v>147.68</v>
      </c>
    </row>
    <row r="117" spans="1:8" ht="12.75">
      <c r="A117" s="1">
        <v>1395</v>
      </c>
      <c r="B117" s="3">
        <v>5.538</v>
      </c>
      <c r="C117" s="5">
        <v>100.76842853848294</v>
      </c>
      <c r="D117" s="5">
        <f>(B117*240)/C117</f>
        <v>13.189845463278374</v>
      </c>
      <c r="E117" s="5">
        <v>13.189845463278374</v>
      </c>
      <c r="F117" s="13">
        <v>9</v>
      </c>
      <c r="G117" s="18">
        <f>(B117*240)/F117</f>
        <v>147.68</v>
      </c>
      <c r="H117" s="18">
        <v>147.68</v>
      </c>
    </row>
    <row r="118" spans="1:8" ht="12.75">
      <c r="A118" s="1"/>
      <c r="B118" s="3"/>
      <c r="C118" s="14"/>
      <c r="D118" s="5"/>
      <c r="E118" s="5"/>
      <c r="F118" s="13"/>
      <c r="G118" s="18"/>
      <c r="H118" s="18"/>
    </row>
    <row r="119" spans="1:8" ht="12.75">
      <c r="A119" s="1" t="s">
        <v>29</v>
      </c>
      <c r="B119" s="3">
        <v>5.538</v>
      </c>
      <c r="C119" s="16">
        <f>AVERAGE(C113:C118)</f>
        <v>111.78393880750794</v>
      </c>
      <c r="D119" s="5">
        <f>AVERAGE(D113:D118)</f>
        <v>12.026480022943973</v>
      </c>
      <c r="E119" s="5">
        <f>1/((1/E113+1/E114+1/E115+1/E116+1/E117)/5)</f>
        <v>11.89008022242575</v>
      </c>
      <c r="F119" s="5">
        <f>AVERAGE(F113:F118)</f>
        <v>9</v>
      </c>
      <c r="G119" s="18">
        <f>AVERAGE(G113:G118)</f>
        <v>147.68</v>
      </c>
      <c r="H119" s="18">
        <f>1/((1/H113+1/H114+1/H115+1/H116+1/H117)/5)</f>
        <v>147.68</v>
      </c>
    </row>
    <row r="120" spans="1:8" ht="12.75">
      <c r="A120" s="1"/>
      <c r="B120" s="3"/>
      <c r="C120" s="14"/>
      <c r="D120" s="5"/>
      <c r="E120" s="5"/>
      <c r="F120" s="13"/>
      <c r="G120" s="18"/>
      <c r="H120" s="18"/>
    </row>
    <row r="121" spans="1:8" ht="12.75">
      <c r="A121" s="1" t="s">
        <v>30</v>
      </c>
      <c r="B121" s="3">
        <v>5.7589375</v>
      </c>
      <c r="C121" s="5">
        <v>105.82029623351427</v>
      </c>
      <c r="D121" s="5">
        <f>(B121*240)/C121</f>
        <v>13.061246747504963</v>
      </c>
      <c r="E121" s="5">
        <v>13.061246747504963</v>
      </c>
      <c r="F121" s="13">
        <v>9.25</v>
      </c>
      <c r="G121" s="18">
        <f>(B121*240)/F121</f>
        <v>149.42108108108107</v>
      </c>
      <c r="H121" s="18">
        <v>149.42108108108107</v>
      </c>
    </row>
    <row r="122" spans="1:8" ht="12.75">
      <c r="A122" s="1" t="s">
        <v>34</v>
      </c>
      <c r="B122" s="3">
        <v>5.7589375</v>
      </c>
      <c r="C122" s="5">
        <v>128.54346202504368</v>
      </c>
      <c r="D122" s="5">
        <f>(B122*240)/C122</f>
        <v>10.752355493045002</v>
      </c>
      <c r="E122" s="5">
        <v>10.752355493045002</v>
      </c>
      <c r="F122" s="13">
        <v>10</v>
      </c>
      <c r="G122" s="18">
        <f>(B122*240)/F122</f>
        <v>138.2145</v>
      </c>
      <c r="H122" s="18">
        <v>138.2145</v>
      </c>
    </row>
    <row r="123" spans="1:8" ht="12.75">
      <c r="A123" s="1" t="s">
        <v>35</v>
      </c>
      <c r="B123" s="3">
        <v>5.7589375</v>
      </c>
      <c r="C123" s="5">
        <v>117.82276886967769</v>
      </c>
      <c r="D123" s="5">
        <f>(B123*240)/C123</f>
        <v>11.730712266054224</v>
      </c>
      <c r="E123" s="5">
        <v>11.730712266054224</v>
      </c>
      <c r="F123" s="13">
        <v>10</v>
      </c>
      <c r="G123" s="18">
        <f>(B123*240)/F123</f>
        <v>138.2145</v>
      </c>
      <c r="H123" s="18">
        <v>138.2145</v>
      </c>
    </row>
    <row r="124" spans="1:8" ht="12.75">
      <c r="A124" s="1" t="s">
        <v>36</v>
      </c>
      <c r="B124" s="3">
        <v>5.7589375</v>
      </c>
      <c r="C124" s="5">
        <v>104.02630045115387</v>
      </c>
      <c r="D124" s="5">
        <f>(B124*240)/C124</f>
        <v>13.286495761223325</v>
      </c>
      <c r="E124" s="5">
        <v>13.286495761223325</v>
      </c>
      <c r="F124" s="13">
        <v>10</v>
      </c>
      <c r="G124" s="18">
        <f>(B124*240)/F124</f>
        <v>138.2145</v>
      </c>
      <c r="H124" s="18">
        <v>138.2145</v>
      </c>
    </row>
    <row r="125" spans="1:8" ht="12.75">
      <c r="A125" s="1" t="s">
        <v>37</v>
      </c>
      <c r="B125" s="3">
        <v>5.7589375</v>
      </c>
      <c r="C125" s="5">
        <v>110.8244755525504</v>
      </c>
      <c r="D125" s="5">
        <f>(B125*240)/C125</f>
        <v>12.4714779213606</v>
      </c>
      <c r="E125" s="5">
        <v>12.4714779213606</v>
      </c>
      <c r="F125" s="13">
        <v>10</v>
      </c>
      <c r="G125" s="18">
        <f>(B125*240)/F125</f>
        <v>138.2145</v>
      </c>
      <c r="H125" s="18">
        <v>138.2145</v>
      </c>
    </row>
    <row r="126" spans="1:8" ht="12.75">
      <c r="A126" s="1"/>
      <c r="B126" s="3"/>
      <c r="C126" s="14"/>
      <c r="D126" s="5"/>
      <c r="E126" s="5"/>
      <c r="F126" s="13"/>
      <c r="G126" s="18"/>
      <c r="H126" s="18"/>
    </row>
    <row r="127" spans="1:8" ht="12.75">
      <c r="A127" s="1" t="s">
        <v>33</v>
      </c>
      <c r="B127" s="3">
        <v>5.7589375</v>
      </c>
      <c r="C127" s="16">
        <f>AVERAGE(C121:C126)</f>
        <v>113.40746062638797</v>
      </c>
      <c r="D127" s="5">
        <f>AVERAGE(D121:D126)</f>
        <v>12.260457637837623</v>
      </c>
      <c r="E127" s="5">
        <f>1/((1/E121+1/E122+1/E123+1/E124+1/E125)/5)</f>
        <v>12.187425698150221</v>
      </c>
      <c r="F127" s="5">
        <f>AVERAGE(F121:F126)</f>
        <v>9.85</v>
      </c>
      <c r="G127" s="18">
        <f>AVERAGE(G121:G126)</f>
        <v>140.45581621621622</v>
      </c>
      <c r="H127" s="18">
        <f>1/((1/H121+1/H122+1/H123+1/H124+1/H125)/5)</f>
        <v>140.3192893401015</v>
      </c>
    </row>
    <row r="128" spans="1:8" ht="12.75">
      <c r="A128" s="1"/>
      <c r="B128" s="3"/>
      <c r="C128" s="14"/>
      <c r="D128" s="5"/>
      <c r="E128" s="5"/>
      <c r="F128" s="13"/>
      <c r="G128" s="18"/>
      <c r="H128" s="18"/>
    </row>
    <row r="129" spans="1:8" ht="12.75">
      <c r="A129" s="1">
        <v>1401</v>
      </c>
      <c r="B129" s="3">
        <v>5.36</v>
      </c>
      <c r="C129" s="5">
        <v>113.34062607562055</v>
      </c>
      <c r="D129" s="5">
        <f>(B129*240)/C129</f>
        <v>11.349857897747253</v>
      </c>
      <c r="E129" s="5">
        <v>11.349857897747253</v>
      </c>
      <c r="F129" s="13">
        <v>10</v>
      </c>
      <c r="G129" s="18">
        <f>(B129*240)/F129</f>
        <v>128.64000000000001</v>
      </c>
      <c r="H129" s="18">
        <v>128.64000000000001</v>
      </c>
    </row>
    <row r="130" spans="1:8" ht="12.75">
      <c r="A130" s="1">
        <v>1402</v>
      </c>
      <c r="B130" s="3">
        <v>5.36</v>
      </c>
      <c r="C130" s="5">
        <v>116.45551756744041</v>
      </c>
      <c r="D130" s="5">
        <f>(B130*240)/C130</f>
        <v>11.046277813801606</v>
      </c>
      <c r="E130" s="5">
        <v>11.046277813801606</v>
      </c>
      <c r="F130" s="13">
        <v>10</v>
      </c>
      <c r="G130" s="18">
        <f>(B130*240)/F130</f>
        <v>128.64000000000001</v>
      </c>
      <c r="H130" s="18">
        <v>128.64000000000001</v>
      </c>
    </row>
    <row r="131" spans="1:8" ht="12.75">
      <c r="A131" s="1">
        <v>1403</v>
      </c>
      <c r="B131" s="3">
        <v>6.479</v>
      </c>
      <c r="C131" s="5">
        <v>122.50677437786081</v>
      </c>
      <c r="D131" s="5">
        <f>(B131*240)/C131</f>
        <v>12.692849092605034</v>
      </c>
      <c r="E131" s="5">
        <v>12.692849092605034</v>
      </c>
      <c r="F131" s="13">
        <v>10</v>
      </c>
      <c r="G131" s="18">
        <f>(B131*240)/F131</f>
        <v>155.496</v>
      </c>
      <c r="H131" s="18">
        <v>155.496</v>
      </c>
    </row>
    <row r="132" spans="1:8" ht="12.75">
      <c r="A132" s="1">
        <v>1404</v>
      </c>
      <c r="B132" s="3">
        <v>6.1865000000000006</v>
      </c>
      <c r="C132" s="5">
        <v>102.945683438234</v>
      </c>
      <c r="D132" s="5">
        <f>(B132*240)/C132</f>
        <v>14.422751400653295</v>
      </c>
      <c r="E132" s="5">
        <v>14.422751400653295</v>
      </c>
      <c r="F132" s="13">
        <v>10</v>
      </c>
      <c r="G132" s="18">
        <f>(B132*240)/F132</f>
        <v>148.47600000000003</v>
      </c>
      <c r="H132" s="18">
        <v>148.47600000000003</v>
      </c>
    </row>
    <row r="133" spans="1:8" ht="12.75">
      <c r="A133" s="1">
        <v>1405</v>
      </c>
      <c r="B133" s="3">
        <v>5.894</v>
      </c>
      <c r="C133" s="5">
        <v>103.79941403780646</v>
      </c>
      <c r="D133" s="5">
        <f>(B133*240)/C133</f>
        <v>13.627822595268025</v>
      </c>
      <c r="E133" s="5">
        <v>13.627822595268025</v>
      </c>
      <c r="F133" s="13">
        <v>10</v>
      </c>
      <c r="G133" s="18">
        <f>(B133*240)/F133</f>
        <v>141.456</v>
      </c>
      <c r="H133" s="18">
        <v>141.456</v>
      </c>
    </row>
    <row r="134" spans="1:8" ht="12.75">
      <c r="A134" s="1"/>
      <c r="B134" s="3"/>
      <c r="C134" s="14"/>
      <c r="D134" s="5"/>
      <c r="E134" s="5"/>
      <c r="F134" s="13"/>
      <c r="G134" s="18"/>
      <c r="H134" s="18"/>
    </row>
    <row r="135" spans="1:8" ht="12.75">
      <c r="A135" s="1" t="s">
        <v>38</v>
      </c>
      <c r="B135" s="3">
        <v>5.979875</v>
      </c>
      <c r="C135" s="16">
        <f>AVERAGE(C129:C134)</f>
        <v>111.80960309939246</v>
      </c>
      <c r="D135" s="5">
        <f>AVERAGE(D129:D134)</f>
        <v>12.627911760015044</v>
      </c>
      <c r="E135" s="5">
        <f>1/((1/E129+1/E130+1/E131+1/E132+1/E133)/5)</f>
        <v>12.495821015803017</v>
      </c>
      <c r="F135" s="5">
        <f>AVERAGE(F129:F134)</f>
        <v>10</v>
      </c>
      <c r="G135" s="18">
        <f>AVERAGE(G129:G134)</f>
        <v>140.54160000000002</v>
      </c>
      <c r="H135" s="18">
        <f>1/((1/H129+1/H130+1/H131+1/H132+1/H133)/5)</f>
        <v>139.73221722551492</v>
      </c>
    </row>
    <row r="136" spans="1:8" ht="12.75">
      <c r="A136" s="1"/>
      <c r="B136" s="3"/>
      <c r="C136" s="14"/>
      <c r="D136" s="5"/>
      <c r="E136" s="5"/>
      <c r="F136" s="13"/>
      <c r="G136" s="18"/>
      <c r="H136" s="18"/>
    </row>
    <row r="137" spans="1:8" ht="12.75">
      <c r="A137" s="1">
        <v>1406</v>
      </c>
      <c r="B137" s="3">
        <v>6</v>
      </c>
      <c r="C137" s="5">
        <v>105.22613774922903</v>
      </c>
      <c r="D137" s="5">
        <f>(B137*240)/C137</f>
        <v>13.684812830741292</v>
      </c>
      <c r="E137" s="5">
        <v>13.684812830741292</v>
      </c>
      <c r="F137" s="13">
        <v>10</v>
      </c>
      <c r="G137" s="18">
        <f>(B137*240)/F137</f>
        <v>144</v>
      </c>
      <c r="H137" s="18">
        <v>144</v>
      </c>
    </row>
    <row r="138" spans="1:8" ht="12.75">
      <c r="A138" s="1">
        <v>1407</v>
      </c>
      <c r="B138" s="3">
        <v>6.167</v>
      </c>
      <c r="C138" s="5">
        <v>124.27695169106019</v>
      </c>
      <c r="D138" s="5">
        <f>(B138*240)/C138</f>
        <v>11.909529320282394</v>
      </c>
      <c r="E138" s="5">
        <v>11.909529320282394</v>
      </c>
      <c r="F138" s="13">
        <v>10</v>
      </c>
      <c r="G138" s="18">
        <f>(B138*240)/F138</f>
        <v>148.00799999999998</v>
      </c>
      <c r="H138" s="18">
        <v>148.00799999999998</v>
      </c>
    </row>
    <row r="139" spans="1:8" ht="12.75">
      <c r="A139" s="1">
        <v>1408</v>
      </c>
      <c r="B139" s="3">
        <v>6.05</v>
      </c>
      <c r="C139" s="5">
        <v>133.16991306553587</v>
      </c>
      <c r="D139" s="5">
        <f>(B139*240)/C139</f>
        <v>10.90336372965445</v>
      </c>
      <c r="E139" s="5">
        <v>10.90336372965445</v>
      </c>
      <c r="F139" s="13">
        <v>10</v>
      </c>
      <c r="G139" s="18">
        <f>(B139*240)/F139</f>
        <v>145.2</v>
      </c>
      <c r="H139" s="18">
        <v>145.2</v>
      </c>
    </row>
    <row r="140" spans="1:8" ht="12.75">
      <c r="A140" s="1">
        <v>1409</v>
      </c>
      <c r="B140" s="3">
        <v>5.5</v>
      </c>
      <c r="C140" s="5">
        <v>166.5337650785886</v>
      </c>
      <c r="D140" s="5">
        <f>(B140*240)/C140</f>
        <v>7.9263205235111425</v>
      </c>
      <c r="E140" s="5">
        <v>7.9263205235111425</v>
      </c>
      <c r="F140" s="13">
        <v>10</v>
      </c>
      <c r="G140" s="18">
        <f>(B140*240)/F140</f>
        <v>132</v>
      </c>
      <c r="H140" s="18">
        <v>132</v>
      </c>
    </row>
    <row r="141" spans="1:8" ht="12.75">
      <c r="A141" s="1">
        <v>1410</v>
      </c>
      <c r="B141" s="3">
        <v>5.5</v>
      </c>
      <c r="C141" s="5">
        <v>135.48813564126777</v>
      </c>
      <c r="D141" s="5">
        <f>(B141*240)/C141</f>
        <v>9.742550473164432</v>
      </c>
      <c r="E141" s="5">
        <v>9.742550473164432</v>
      </c>
      <c r="F141" s="13">
        <v>10</v>
      </c>
      <c r="G141" s="18">
        <f>(B141*240)/F141</f>
        <v>132</v>
      </c>
      <c r="H141" s="18">
        <v>132</v>
      </c>
    </row>
    <row r="142" spans="1:8" ht="12.75">
      <c r="A142" s="1"/>
      <c r="B142" s="3"/>
      <c r="C142" s="14"/>
      <c r="D142" s="5"/>
      <c r="E142" s="5"/>
      <c r="F142" s="13"/>
      <c r="G142" s="18"/>
      <c r="H142" s="18"/>
    </row>
    <row r="143" spans="1:8" ht="12.75">
      <c r="A143" s="1" t="s">
        <v>40</v>
      </c>
      <c r="B143" s="3">
        <v>5.8434</v>
      </c>
      <c r="C143" s="16">
        <f>AVERAGE(C137:C142)</f>
        <v>132.93898064513627</v>
      </c>
      <c r="D143" s="5">
        <f>AVERAGE(D137:D142)</f>
        <v>10.833315375470741</v>
      </c>
      <c r="E143" s="5">
        <f>1/((1/E137+1/E138+1/E139+1/E140+1/E141)/5)</f>
        <v>10.469902461555925</v>
      </c>
      <c r="F143" s="5">
        <f>AVERAGE(F137:F142)</f>
        <v>10</v>
      </c>
      <c r="G143" s="18">
        <f>AVERAGE(G137:G142)</f>
        <v>140.2416</v>
      </c>
      <c r="H143" s="18">
        <f>1/((1/H137+1/H138+1/H139+1/H140+1/H141)/5)</f>
        <v>139.90160754205036</v>
      </c>
    </row>
    <row r="144" spans="1:8" ht="12.75">
      <c r="A144" s="1"/>
      <c r="B144" s="3"/>
      <c r="C144" s="14"/>
      <c r="D144" s="5"/>
      <c r="E144" s="5"/>
      <c r="F144" s="13"/>
      <c r="G144" s="18"/>
      <c r="H144" s="18"/>
    </row>
    <row r="145" spans="1:8" ht="12.75">
      <c r="A145" s="1">
        <v>1411</v>
      </c>
      <c r="B145" s="3">
        <v>5.865</v>
      </c>
      <c r="C145" s="5">
        <v>100.49181715096941</v>
      </c>
      <c r="D145" s="5">
        <f>(B145*240)/C145</f>
        <v>14.007110627578312</v>
      </c>
      <c r="E145" s="5">
        <v>14.007110627578312</v>
      </c>
      <c r="F145" s="13">
        <v>10</v>
      </c>
      <c r="G145" s="18">
        <f>(B145*240)/F145</f>
        <v>140.76000000000002</v>
      </c>
      <c r="H145" s="18">
        <v>140.76000000000002</v>
      </c>
    </row>
    <row r="146" spans="1:8" ht="12.75">
      <c r="A146" s="1">
        <v>1412</v>
      </c>
      <c r="B146" s="3">
        <v>5.7</v>
      </c>
      <c r="C146" s="5">
        <v>114.74312032278036</v>
      </c>
      <c r="D146" s="5">
        <f>(B146*240)/C146</f>
        <v>11.922283411429994</v>
      </c>
      <c r="E146" s="5">
        <v>11.922283411429994</v>
      </c>
      <c r="F146" s="13">
        <v>10</v>
      </c>
      <c r="G146" s="18">
        <f>(B146*240)/F146</f>
        <v>136.8</v>
      </c>
      <c r="H146" s="18">
        <v>136.8</v>
      </c>
    </row>
    <row r="147" spans="1:8" ht="12.75">
      <c r="A147" s="1">
        <v>1413</v>
      </c>
      <c r="B147" s="3">
        <v>6</v>
      </c>
      <c r="C147" s="5">
        <v>126.84791120387106</v>
      </c>
      <c r="D147" s="5">
        <f>(B147*240)/C147</f>
        <v>11.35217747248214</v>
      </c>
      <c r="E147" s="5">
        <v>11.35217747248214</v>
      </c>
      <c r="F147" s="13">
        <v>10</v>
      </c>
      <c r="G147" s="18">
        <f>(B147*240)/F147</f>
        <v>144</v>
      </c>
      <c r="H147" s="18">
        <v>144</v>
      </c>
    </row>
    <row r="148" spans="1:8" ht="12.75">
      <c r="A148" s="1">
        <v>1414</v>
      </c>
      <c r="B148" s="3">
        <v>5.9</v>
      </c>
      <c r="C148" s="5">
        <v>124.88896785476801</v>
      </c>
      <c r="D148" s="5">
        <f>(B148*240)/C148</f>
        <v>11.338071122876526</v>
      </c>
      <c r="E148" s="5">
        <v>11.338071122876526</v>
      </c>
      <c r="F148" s="13">
        <v>10</v>
      </c>
      <c r="G148" s="18">
        <f>(B148*240)/F148</f>
        <v>141.6</v>
      </c>
      <c r="H148" s="18">
        <v>141.6</v>
      </c>
    </row>
    <row r="149" spans="1:8" ht="12.75">
      <c r="A149" s="1">
        <v>1415</v>
      </c>
      <c r="B149" s="3">
        <v>5.8</v>
      </c>
      <c r="C149" s="5">
        <v>134.87980791884752</v>
      </c>
      <c r="D149" s="5">
        <f>(B149*240)/C149</f>
        <v>10.320299394535896</v>
      </c>
      <c r="E149" s="5">
        <v>10.320299394535896</v>
      </c>
      <c r="F149" s="13">
        <v>10</v>
      </c>
      <c r="G149" s="18">
        <f>(B149*240)/F149</f>
        <v>139.2</v>
      </c>
      <c r="H149" s="18">
        <v>139.2</v>
      </c>
    </row>
    <row r="150" spans="1:8" ht="12.75">
      <c r="A150" s="1"/>
      <c r="B150" s="3"/>
      <c r="C150" s="14"/>
      <c r="D150" s="5"/>
      <c r="E150" s="5"/>
      <c r="F150" s="13"/>
      <c r="G150" s="18"/>
      <c r="H150" s="18"/>
    </row>
    <row r="151" spans="1:8" ht="12.75">
      <c r="A151" s="1" t="s">
        <v>41</v>
      </c>
      <c r="B151" s="3">
        <v>5.853000000000001</v>
      </c>
      <c r="C151" s="16">
        <f>AVERAGE(C145:C150)</f>
        <v>120.37032489024728</v>
      </c>
      <c r="D151" s="5">
        <f>AVERAGE(D145:D150)</f>
        <v>11.787988405780574</v>
      </c>
      <c r="E151" s="5">
        <f>1/((1/E145+1/E146+1/E147+1/E148+1/E149)/5)</f>
        <v>11.669904366340667</v>
      </c>
      <c r="F151" s="5">
        <f>AVERAGE(F145:F150)</f>
        <v>10</v>
      </c>
      <c r="G151" s="18">
        <f>AVERAGE(G145:G150)</f>
        <v>140.47200000000004</v>
      </c>
      <c r="H151" s="18">
        <f>1/((1/H145+1/H146+1/H147+1/H148+1/H149)/5)</f>
        <v>140.4307723676332</v>
      </c>
    </row>
    <row r="152" spans="1:8" ht="12.75">
      <c r="A152" s="1"/>
      <c r="B152" s="3"/>
      <c r="C152" s="14"/>
      <c r="D152" s="5"/>
      <c r="E152" s="5"/>
      <c r="F152" s="13"/>
      <c r="G152" s="18"/>
      <c r="H152" s="18"/>
    </row>
    <row r="153" spans="1:8" ht="12.75">
      <c r="A153" s="1">
        <v>1416</v>
      </c>
      <c r="B153" s="3">
        <v>6</v>
      </c>
      <c r="C153" s="5">
        <v>150.18474408099667</v>
      </c>
      <c r="D153" s="5">
        <f>(B153*240)/C153</f>
        <v>9.58819092319649</v>
      </c>
      <c r="E153" s="5">
        <v>9.58819092319649</v>
      </c>
      <c r="F153" s="13">
        <v>10</v>
      </c>
      <c r="G153" s="18">
        <f>(B153*240)/F153</f>
        <v>144</v>
      </c>
      <c r="H153" s="18">
        <v>144</v>
      </c>
    </row>
    <row r="154" spans="1:8" ht="12.75">
      <c r="A154" s="1">
        <v>1417</v>
      </c>
      <c r="B154" s="3">
        <v>6.05</v>
      </c>
      <c r="C154" s="5">
        <v>168.55457236818555</v>
      </c>
      <c r="D154" s="5">
        <f>(B154*240)/C154</f>
        <v>8.614420716088881</v>
      </c>
      <c r="E154" s="5">
        <v>8.614420716088881</v>
      </c>
      <c r="F154" s="13">
        <v>10</v>
      </c>
      <c r="G154" s="18">
        <f>(B154*240)/F154</f>
        <v>145.2</v>
      </c>
      <c r="H154" s="18">
        <v>145.2</v>
      </c>
    </row>
    <row r="155" spans="1:8" ht="12.75">
      <c r="A155" s="1">
        <v>1418</v>
      </c>
      <c r="B155" s="3">
        <v>5.775</v>
      </c>
      <c r="C155" s="5">
        <v>116.49321932415666</v>
      </c>
      <c r="D155" s="5">
        <f>(B155*240)/C155</f>
        <v>11.897688191990687</v>
      </c>
      <c r="E155" s="5">
        <v>11.897688191990687</v>
      </c>
      <c r="F155" s="13">
        <v>10</v>
      </c>
      <c r="G155" s="18">
        <f>(B155*240)/F155</f>
        <v>138.6</v>
      </c>
      <c r="H155" s="18">
        <v>138.6</v>
      </c>
    </row>
    <row r="156" spans="1:8" ht="12.75">
      <c r="A156" s="1">
        <v>1419</v>
      </c>
      <c r="B156" s="3">
        <v>6.05</v>
      </c>
      <c r="C156" s="5">
        <v>118.93223589868961</v>
      </c>
      <c r="D156" s="5">
        <f>(B156*240)/C156</f>
        <v>12.208632832202543</v>
      </c>
      <c r="E156" s="5">
        <v>12.208632832202543</v>
      </c>
      <c r="F156" s="13">
        <v>10</v>
      </c>
      <c r="G156" s="18">
        <f>(B156*240)/F156</f>
        <v>145.2</v>
      </c>
      <c r="H156" s="18">
        <v>145.2</v>
      </c>
    </row>
    <row r="157" spans="1:8" ht="12.75">
      <c r="A157" s="1">
        <v>1420</v>
      </c>
      <c r="B157" s="3">
        <v>6.508</v>
      </c>
      <c r="C157" s="5">
        <v>123.91740843146526</v>
      </c>
      <c r="D157" s="5">
        <f>(B157*240)/C157</f>
        <v>12.604524414855302</v>
      </c>
      <c r="E157" s="5">
        <v>12.604524414855302</v>
      </c>
      <c r="F157" s="13">
        <v>10</v>
      </c>
      <c r="G157" s="18">
        <f>(B157*240)/F157</f>
        <v>156.192</v>
      </c>
      <c r="H157" s="18">
        <v>156.192</v>
      </c>
    </row>
    <row r="158" spans="1:8" ht="12.75">
      <c r="A158" s="1"/>
      <c r="B158" s="3"/>
      <c r="C158" s="14"/>
      <c r="D158" s="5"/>
      <c r="E158" s="5"/>
      <c r="F158" s="13"/>
      <c r="G158" s="18"/>
      <c r="H158" s="18"/>
    </row>
    <row r="159" spans="1:8" ht="12.75">
      <c r="A159" s="1" t="s">
        <v>42</v>
      </c>
      <c r="B159" s="3">
        <v>6.0766</v>
      </c>
      <c r="C159" s="16">
        <f>AVERAGE(C153:C158)</f>
        <v>135.61643602069873</v>
      </c>
      <c r="D159" s="5">
        <f>AVERAGE(D153:D158)</f>
        <v>10.982691415666782</v>
      </c>
      <c r="E159" s="5">
        <f>1/((1/E153+1/E154+1/E155+1/E156+1/E157)/5)</f>
        <v>10.737098281627572</v>
      </c>
      <c r="F159" s="5">
        <f>AVERAGE(F153:F158)</f>
        <v>10</v>
      </c>
      <c r="G159" s="18">
        <f>AVERAGE(G153:G158)</f>
        <v>145.8384</v>
      </c>
      <c r="H159" s="18">
        <f>1/((1/H153+1/H154+1/H155+1/H156+1/H157)/5)</f>
        <v>145.62004224143482</v>
      </c>
    </row>
    <row r="160" spans="1:8" ht="12.75">
      <c r="A160" s="1"/>
      <c r="B160" s="3"/>
      <c r="C160" s="14"/>
      <c r="D160" s="5"/>
      <c r="E160" s="5"/>
      <c r="F160" s="13"/>
      <c r="G160" s="18"/>
      <c r="H160" s="18"/>
    </row>
    <row r="161" spans="1:8" ht="12.75">
      <c r="A161" s="1">
        <v>1421</v>
      </c>
      <c r="B161" s="3">
        <v>6</v>
      </c>
      <c r="C161" s="5">
        <v>135.81550555981818</v>
      </c>
      <c r="D161" s="5">
        <f>(B161*240)/C161</f>
        <v>10.602618560115515</v>
      </c>
      <c r="E161" s="5">
        <v>10.602618560115515</v>
      </c>
      <c r="F161" s="13">
        <v>10</v>
      </c>
      <c r="G161" s="18">
        <f>(B161*240)/F161</f>
        <v>144</v>
      </c>
      <c r="H161" s="18">
        <v>144</v>
      </c>
    </row>
    <row r="162" spans="1:8" ht="12.75">
      <c r="A162" s="1">
        <v>1422</v>
      </c>
      <c r="B162" s="3">
        <v>6</v>
      </c>
      <c r="C162" s="5">
        <v>141.9659705361188</v>
      </c>
      <c r="D162" s="5">
        <f>(B162*240)/C162</f>
        <v>10.143275846753975</v>
      </c>
      <c r="E162" s="5">
        <v>10.143275846753975</v>
      </c>
      <c r="F162" s="13">
        <v>10</v>
      </c>
      <c r="G162" s="18">
        <f>(B162*240)/F162</f>
        <v>144</v>
      </c>
      <c r="H162" s="18">
        <v>144</v>
      </c>
    </row>
    <row r="163" spans="1:8" ht="12.75">
      <c r="A163" s="1">
        <v>1423</v>
      </c>
      <c r="B163" s="3">
        <v>5.9</v>
      </c>
      <c r="C163" s="5">
        <v>130.37934471787327</v>
      </c>
      <c r="D163" s="5">
        <f>(B163*240)/C163</f>
        <v>10.860616020613312</v>
      </c>
      <c r="E163" s="5">
        <v>10.860616020613312</v>
      </c>
      <c r="F163" s="13">
        <v>10</v>
      </c>
      <c r="G163" s="18">
        <f>(B163*240)/F163</f>
        <v>141.6</v>
      </c>
      <c r="H163" s="18">
        <v>141.6</v>
      </c>
    </row>
    <row r="164" spans="1:8" ht="12.75">
      <c r="A164" s="1">
        <v>1424</v>
      </c>
      <c r="B164" s="3">
        <v>6</v>
      </c>
      <c r="C164" s="5">
        <v>149.8259829408522</v>
      </c>
      <c r="D164" s="5">
        <f>(B164*240)/C164</f>
        <v>9.611150027084943</v>
      </c>
      <c r="E164" s="5">
        <v>9.611150027084943</v>
      </c>
      <c r="F164" s="13">
        <v>10</v>
      </c>
      <c r="G164" s="18">
        <f>(B164*240)/F164</f>
        <v>144</v>
      </c>
      <c r="H164" s="18">
        <v>144</v>
      </c>
    </row>
    <row r="165" spans="1:8" ht="12.75">
      <c r="A165" s="1">
        <v>1425</v>
      </c>
      <c r="B165" s="3">
        <v>6.084</v>
      </c>
      <c r="C165" s="5">
        <v>150.41561335725828</v>
      </c>
      <c r="D165" s="5">
        <f>(B165*240)/C165</f>
        <v>9.707502880913792</v>
      </c>
      <c r="E165" s="5">
        <v>9.707502880913792</v>
      </c>
      <c r="F165" s="13">
        <v>10</v>
      </c>
      <c r="G165" s="18">
        <f>(B165*240)/F165</f>
        <v>146.016</v>
      </c>
      <c r="H165" s="18">
        <v>146.016</v>
      </c>
    </row>
    <row r="166" spans="1:8" ht="12.75">
      <c r="A166" s="1"/>
      <c r="B166" s="3"/>
      <c r="C166" s="14"/>
      <c r="D166" s="5"/>
      <c r="E166" s="5"/>
      <c r="F166" s="13"/>
      <c r="G166" s="18"/>
      <c r="H166" s="18"/>
    </row>
    <row r="167" spans="1:8" ht="12.75">
      <c r="A167" s="1" t="s">
        <v>43</v>
      </c>
      <c r="B167" s="3">
        <v>5.9968</v>
      </c>
      <c r="C167" s="16">
        <f>AVERAGE(C161:C166)</f>
        <v>141.68048342238416</v>
      </c>
      <c r="D167" s="5">
        <f>AVERAGE(D161:D166)</f>
        <v>10.185032667096309</v>
      </c>
      <c r="E167" s="5">
        <f>1/((1/E161+1/E162+1/E163+1/E164+1/E165)/5)</f>
        <v>10.16180569327267</v>
      </c>
      <c r="F167" s="5">
        <f>AVERAGE(F161:F166)</f>
        <v>10</v>
      </c>
      <c r="G167" s="18">
        <f>AVERAGE(G161:G166)</f>
        <v>143.9232</v>
      </c>
      <c r="H167" s="18">
        <f>1/((1/H161+1/H162+1/H163+1/H164+1/H165)/5)</f>
        <v>143.90955438697304</v>
      </c>
    </row>
    <row r="168" spans="1:8" ht="12.75">
      <c r="A168" s="1"/>
      <c r="B168" s="3"/>
      <c r="C168" s="14"/>
      <c r="D168" s="5"/>
      <c r="E168" s="5"/>
      <c r="F168" s="13"/>
      <c r="G168" s="18"/>
      <c r="H168" s="18"/>
    </row>
    <row r="169" spans="1:8" ht="12.75">
      <c r="A169" s="1">
        <v>1426</v>
      </c>
      <c r="B169" s="3">
        <v>6</v>
      </c>
      <c r="C169" s="5">
        <v>135.54353787261374</v>
      </c>
      <c r="D169" s="5">
        <f>(B169*240)/C169</f>
        <v>10.623892681282511</v>
      </c>
      <c r="E169" s="5">
        <v>10.623892681282511</v>
      </c>
      <c r="F169" s="13">
        <v>10</v>
      </c>
      <c r="G169" s="18">
        <f>(B169*240)/F169</f>
        <v>144</v>
      </c>
      <c r="H169" s="18">
        <v>144</v>
      </c>
    </row>
    <row r="170" spans="1:8" ht="12.75">
      <c r="A170" s="1">
        <v>1427</v>
      </c>
      <c r="B170" s="3">
        <v>6</v>
      </c>
      <c r="C170" s="5">
        <v>146.89505098676736</v>
      </c>
      <c r="D170" s="5">
        <f>(B170*240)/C170</f>
        <v>9.802917050825071</v>
      </c>
      <c r="E170" s="5">
        <v>9.802917050825071</v>
      </c>
      <c r="F170" s="13">
        <v>10</v>
      </c>
      <c r="G170" s="18">
        <f>(B170*240)/F170</f>
        <v>144</v>
      </c>
      <c r="H170" s="18">
        <v>144</v>
      </c>
    </row>
    <row r="171" spans="1:8" ht="12.75">
      <c r="A171" s="1">
        <v>1428</v>
      </c>
      <c r="B171" s="3">
        <v>6</v>
      </c>
      <c r="C171" s="5">
        <v>141.85073693149846</v>
      </c>
      <c r="D171" s="5">
        <f>(B171*240)/C171</f>
        <v>10.15151581972672</v>
      </c>
      <c r="E171" s="5">
        <v>10.15151581972672</v>
      </c>
      <c r="F171" s="13">
        <v>10</v>
      </c>
      <c r="G171" s="18">
        <f>(B171*240)/F171</f>
        <v>144</v>
      </c>
      <c r="H171" s="18">
        <v>144</v>
      </c>
    </row>
    <row r="172" spans="1:8" ht="12.75">
      <c r="A172" s="1">
        <v>1429</v>
      </c>
      <c r="B172" s="3">
        <v>6.233</v>
      </c>
      <c r="C172" s="5">
        <v>160.47514230993036</v>
      </c>
      <c r="D172" s="5">
        <f>(B172*240)/C172</f>
        <v>9.32181756293997</v>
      </c>
      <c r="E172" s="5">
        <v>9.32181756293997</v>
      </c>
      <c r="F172" s="13">
        <v>10</v>
      </c>
      <c r="G172" s="18">
        <f>(B172*240)/F172</f>
        <v>149.59199999999998</v>
      </c>
      <c r="H172" s="18">
        <v>149.59199999999998</v>
      </c>
    </row>
    <row r="173" spans="1:8" ht="12.75">
      <c r="A173" s="1">
        <v>1430</v>
      </c>
      <c r="B173" s="3">
        <v>6</v>
      </c>
      <c r="C173" s="5">
        <v>158.941416078996</v>
      </c>
      <c r="D173" s="5">
        <f>(B173*240)/C173</f>
        <v>9.059941930329227</v>
      </c>
      <c r="E173" s="5">
        <v>9.059941930329227</v>
      </c>
      <c r="F173" s="13">
        <v>10</v>
      </c>
      <c r="G173" s="18">
        <f>(B173*240)/F173</f>
        <v>144</v>
      </c>
      <c r="H173" s="18">
        <v>144</v>
      </c>
    </row>
    <row r="174" spans="1:8" ht="12.75">
      <c r="A174" s="1"/>
      <c r="B174" s="3"/>
      <c r="C174" s="14"/>
      <c r="D174" s="5"/>
      <c r="E174" s="5"/>
      <c r="F174" s="13"/>
      <c r="G174" s="18"/>
      <c r="H174" s="18"/>
    </row>
    <row r="175" spans="1:8" ht="12.75">
      <c r="A175" s="1" t="s">
        <v>44</v>
      </c>
      <c r="B175" s="3">
        <v>6.0466</v>
      </c>
      <c r="C175" s="16">
        <f>AVERAGE(C169:C174)</f>
        <v>148.74117683596117</v>
      </c>
      <c r="D175" s="5">
        <f>AVERAGE(D169:D174)</f>
        <v>9.7920170090207</v>
      </c>
      <c r="E175" s="5">
        <f>1/((1/E169+1/E170+1/E171+1/E172+1/E173)/5)</f>
        <v>9.759971740012682</v>
      </c>
      <c r="F175" s="5">
        <f>AVERAGE(F169:F174)</f>
        <v>10</v>
      </c>
      <c r="G175" s="18">
        <f>AVERAGE(G169:G174)</f>
        <v>145.1184</v>
      </c>
      <c r="H175" s="18">
        <f>1/((1/H169+1/H170+1/H171+1/H172+1/H173)/5)</f>
        <v>145.08470192680718</v>
      </c>
    </row>
    <row r="176" spans="1:8" ht="12.75">
      <c r="A176" s="1"/>
      <c r="B176" s="3"/>
      <c r="C176" s="14"/>
      <c r="D176" s="5"/>
      <c r="E176" s="5"/>
      <c r="F176" s="13"/>
      <c r="G176" s="18"/>
      <c r="H176" s="18"/>
    </row>
    <row r="177" spans="1:8" ht="12.75">
      <c r="A177" s="1">
        <v>1431</v>
      </c>
      <c r="B177" s="3">
        <v>6.9</v>
      </c>
      <c r="C177" s="5">
        <v>155.79613938073808</v>
      </c>
      <c r="D177" s="5">
        <f>(B177*240)/C177</f>
        <v>10.629274939560796</v>
      </c>
      <c r="E177" s="5">
        <v>10.629274939560796</v>
      </c>
      <c r="F177" s="13">
        <v>10</v>
      </c>
      <c r="G177" s="18">
        <f>(B177*240)/F177</f>
        <v>165.6</v>
      </c>
      <c r="H177" s="18">
        <v>165.6</v>
      </c>
    </row>
    <row r="178" spans="1:8" ht="12.75">
      <c r="A178" s="1">
        <v>1432</v>
      </c>
      <c r="B178" s="3">
        <v>6.794</v>
      </c>
      <c r="C178" s="5">
        <v>147.57633950277787</v>
      </c>
      <c r="D178" s="5">
        <f>(B178*240)/C178</f>
        <v>11.048925630583943</v>
      </c>
      <c r="E178" s="5">
        <v>11.048925630583943</v>
      </c>
      <c r="F178" s="13">
        <v>11</v>
      </c>
      <c r="G178" s="18">
        <f>(B178*240)/F178</f>
        <v>148.23272727272726</v>
      </c>
      <c r="H178" s="18">
        <v>148.23272727272726</v>
      </c>
    </row>
    <row r="179" spans="1:8" ht="12.75">
      <c r="A179" s="1">
        <v>1433</v>
      </c>
      <c r="B179" s="3">
        <v>7.282</v>
      </c>
      <c r="C179" s="5">
        <v>175.8156251942706</v>
      </c>
      <c r="D179" s="5">
        <f>(B179*240)/C179</f>
        <v>9.94041341927869</v>
      </c>
      <c r="E179" s="5">
        <v>9.94041341927869</v>
      </c>
      <c r="F179" s="13">
        <v>11</v>
      </c>
      <c r="G179" s="18">
        <f>(B179*240)/F179</f>
        <v>158.88</v>
      </c>
      <c r="H179" s="18">
        <v>158.88</v>
      </c>
    </row>
    <row r="180" spans="1:8" ht="12.75">
      <c r="A180" s="1">
        <v>1434</v>
      </c>
      <c r="B180" s="3">
        <v>7.198</v>
      </c>
      <c r="C180" s="5">
        <v>164.2996928098956</v>
      </c>
      <c r="D180" s="5">
        <f>(B180*240)/C180</f>
        <v>10.514444491377365</v>
      </c>
      <c r="E180" s="5">
        <v>10.514444491377365</v>
      </c>
      <c r="F180" s="13">
        <v>11</v>
      </c>
      <c r="G180" s="18">
        <f>(B180*240)/F180</f>
        <v>157.0472727272727</v>
      </c>
      <c r="H180" s="18">
        <v>157.0472727272727</v>
      </c>
    </row>
    <row r="181" spans="1:8" ht="12.75">
      <c r="A181" s="1">
        <v>1435</v>
      </c>
      <c r="B181" s="3">
        <v>7.13200066</v>
      </c>
      <c r="C181" s="5">
        <v>136.4562031417458</v>
      </c>
      <c r="D181" s="5">
        <f>(B181*240)/C181</f>
        <v>12.543806136991575</v>
      </c>
      <c r="E181" s="5">
        <v>12.543806136991575</v>
      </c>
      <c r="F181" s="13">
        <v>11</v>
      </c>
      <c r="G181" s="18">
        <f>(B181*240)/F181</f>
        <v>155.6072871272727</v>
      </c>
      <c r="H181" s="18">
        <v>155.6072871272727</v>
      </c>
    </row>
    <row r="182" spans="1:8" ht="12.75">
      <c r="A182" s="1"/>
      <c r="B182" s="3"/>
      <c r="C182" s="14"/>
      <c r="D182" s="5"/>
      <c r="E182" s="5"/>
      <c r="F182" s="13"/>
      <c r="G182" s="18"/>
      <c r="H182" s="18"/>
    </row>
    <row r="183" spans="1:8" ht="12.75">
      <c r="A183" s="1" t="s">
        <v>45</v>
      </c>
      <c r="B183" s="3">
        <v>7.061200132000001</v>
      </c>
      <c r="C183" s="16">
        <f>AVERAGE(C177:C182)</f>
        <v>155.9888000058856</v>
      </c>
      <c r="D183" s="5">
        <f>AVERAGE(D177:D182)</f>
        <v>10.935372923558475</v>
      </c>
      <c r="E183" s="5">
        <f>1/((1/E177+1/E178+1/E179+1/E180+1/E181)/5)</f>
        <v>10.869242719214142</v>
      </c>
      <c r="F183" s="5">
        <f>AVERAGE(F177:F182)</f>
        <v>10.8</v>
      </c>
      <c r="G183" s="18">
        <f>AVERAGE(G177:G182)</f>
        <v>157.07345742545454</v>
      </c>
      <c r="H183" s="18">
        <f>1/((1/H177+1/H178+1/H179+1/H180+1/H181)/5)</f>
        <v>156.87358199585174</v>
      </c>
    </row>
    <row r="184" spans="1:8" ht="12.75">
      <c r="A184" s="1"/>
      <c r="B184" s="3"/>
      <c r="C184" s="14"/>
      <c r="D184" s="5"/>
      <c r="E184" s="5"/>
      <c r="F184" s="13"/>
      <c r="G184" s="18"/>
      <c r="H184" s="18"/>
    </row>
    <row r="185" spans="1:8" ht="12.75">
      <c r="A185" s="1">
        <v>1436</v>
      </c>
      <c r="B185" s="3">
        <v>7.0659934</v>
      </c>
      <c r="C185" s="5">
        <v>122.22453033222847</v>
      </c>
      <c r="D185" s="5">
        <f>(B185*240)/C185</f>
        <v>13.874779566674572</v>
      </c>
      <c r="E185" s="5">
        <v>13.874779566674572</v>
      </c>
      <c r="F185" s="13">
        <v>11</v>
      </c>
      <c r="G185" s="18">
        <f>(B185*240)/F185</f>
        <v>154.16712872727274</v>
      </c>
      <c r="H185" s="18">
        <v>154.16712872727274</v>
      </c>
    </row>
    <row r="186" spans="1:8" ht="12.75">
      <c r="A186" s="1">
        <v>1437</v>
      </c>
      <c r="B186" s="3">
        <v>7</v>
      </c>
      <c r="C186" s="5">
        <v>140.25909919611</v>
      </c>
      <c r="D186" s="5">
        <f>(B186*240)/C186</f>
        <v>11.977832523015334</v>
      </c>
      <c r="E186" s="5">
        <v>11.977832523015334</v>
      </c>
      <c r="F186" s="13">
        <v>11</v>
      </c>
      <c r="G186" s="18">
        <f>(B186*240)/F186</f>
        <v>152.72727272727272</v>
      </c>
      <c r="H186" s="18">
        <v>152.72727272727272</v>
      </c>
    </row>
    <row r="187" spans="1:8" ht="12.75">
      <c r="A187" s="1">
        <v>1438</v>
      </c>
      <c r="B187" s="3">
        <v>7.842</v>
      </c>
      <c r="C187" s="5">
        <v>234.97399721561067</v>
      </c>
      <c r="D187" s="5">
        <f>(B187*240)/C187</f>
        <v>8.009737342438854</v>
      </c>
      <c r="E187" s="5">
        <v>8.009737342438854</v>
      </c>
      <c r="F187" s="13">
        <v>11</v>
      </c>
      <c r="G187" s="18">
        <f>(B187*240)/F187</f>
        <v>171.0981818181818</v>
      </c>
      <c r="H187" s="18">
        <v>171.0981818181818</v>
      </c>
    </row>
    <row r="188" spans="1:8" ht="12.75">
      <c r="A188" s="1">
        <v>1439</v>
      </c>
      <c r="B188" s="3">
        <v>7</v>
      </c>
      <c r="C188" s="5">
        <v>241.33689209334904</v>
      </c>
      <c r="D188" s="5">
        <f>(B188*240)/C188</f>
        <v>6.961223314959143</v>
      </c>
      <c r="E188" s="5">
        <v>6.961223314959143</v>
      </c>
      <c r="F188" s="13">
        <v>11</v>
      </c>
      <c r="G188" s="18">
        <f>(B188*240)/F188</f>
        <v>152.72727272727272</v>
      </c>
      <c r="H188" s="18">
        <v>152.72727272727272</v>
      </c>
    </row>
    <row r="189" spans="1:8" ht="12.75">
      <c r="A189" s="1">
        <v>1440</v>
      </c>
      <c r="B189" s="3">
        <v>7</v>
      </c>
      <c r="C189" s="5">
        <v>146.3171259728302</v>
      </c>
      <c r="D189" s="5">
        <f>(B189*240)/C189</f>
        <v>11.481909508747192</v>
      </c>
      <c r="E189" s="5">
        <v>11.481909508747192</v>
      </c>
      <c r="F189" s="13">
        <v>11</v>
      </c>
      <c r="G189" s="18">
        <f>(B189*240)/F189</f>
        <v>152.72727272727272</v>
      </c>
      <c r="H189" s="18">
        <v>152.72727272727272</v>
      </c>
    </row>
    <row r="190" spans="1:8" ht="12.75">
      <c r="A190" s="1"/>
      <c r="B190" s="3"/>
      <c r="C190" s="14"/>
      <c r="D190" s="5"/>
      <c r="E190" s="5"/>
      <c r="F190" s="13"/>
      <c r="G190" s="18"/>
      <c r="H190" s="18"/>
    </row>
    <row r="191" spans="1:8" ht="12.75">
      <c r="A191" s="1" t="s">
        <v>46</v>
      </c>
      <c r="B191" s="3">
        <v>7.181598679999999</v>
      </c>
      <c r="C191" s="16">
        <f>AVERAGE(C185:C190)</f>
        <v>177.02232896202568</v>
      </c>
      <c r="D191" s="5">
        <f>AVERAGE(D185:D190)</f>
        <v>10.46109645116702</v>
      </c>
      <c r="E191" s="5">
        <f>1/((1/E185+1/E186+1/E187+1/E188+1/E189)/5)</f>
        <v>9.781763869881422</v>
      </c>
      <c r="F191" s="5">
        <f>AVERAGE(F185:F190)</f>
        <v>11</v>
      </c>
      <c r="G191" s="18">
        <f>AVERAGE(G185:G190)</f>
        <v>156.68942574545457</v>
      </c>
      <c r="H191" s="18">
        <f>1/((1/H185+1/H186+1/H187+1/H188+1/H189)/5)</f>
        <v>156.37743952526253</v>
      </c>
    </row>
    <row r="192" spans="1:8" ht="12.75">
      <c r="A192" s="1"/>
      <c r="B192" s="3"/>
      <c r="C192" s="14"/>
      <c r="D192" s="5"/>
      <c r="E192" s="5"/>
      <c r="F192" s="13"/>
      <c r="G192" s="18"/>
      <c r="H192" s="18"/>
    </row>
    <row r="193" spans="1:8" ht="12.75">
      <c r="A193" s="1">
        <v>1441</v>
      </c>
      <c r="B193" s="3">
        <v>7.37932954</v>
      </c>
      <c r="C193" s="5">
        <v>156.0399824487459</v>
      </c>
      <c r="D193" s="5">
        <f>(B193*240)/C193</f>
        <v>11.349905721642395</v>
      </c>
      <c r="E193" s="5">
        <v>11.349905721642395</v>
      </c>
      <c r="F193" s="13">
        <v>11</v>
      </c>
      <c r="G193" s="18">
        <f>(B193*240)/F193</f>
        <v>161.0035536</v>
      </c>
      <c r="H193" s="18">
        <v>161.0035536</v>
      </c>
    </row>
    <row r="194" spans="1:8" ht="12.75">
      <c r="A194" s="1">
        <v>1442</v>
      </c>
      <c r="B194" s="3">
        <v>7.7587046</v>
      </c>
      <c r="C194" s="5">
        <v>136.24002889671675</v>
      </c>
      <c r="D194" s="5">
        <f>(B194*240)/C194</f>
        <v>13.667709256078075</v>
      </c>
      <c r="E194" s="5">
        <v>13.667709256078075</v>
      </c>
      <c r="F194" s="13">
        <v>11</v>
      </c>
      <c r="G194" s="18">
        <f>(B194*240)/F194</f>
        <v>169.28082763636363</v>
      </c>
      <c r="H194" s="18">
        <v>169.28082763636363</v>
      </c>
    </row>
    <row r="195" spans="1:8" ht="12.75">
      <c r="A195" s="1">
        <v>1443</v>
      </c>
      <c r="B195" s="3">
        <v>8.138</v>
      </c>
      <c r="C195" s="5">
        <v>178.2136085333023</v>
      </c>
      <c r="D195" s="5">
        <f>(B195*240)/C195</f>
        <v>10.95943242535839</v>
      </c>
      <c r="E195" s="5">
        <v>10.95943242535839</v>
      </c>
      <c r="F195" s="13">
        <v>11</v>
      </c>
      <c r="G195" s="18">
        <f>(B195*240)/F195</f>
        <v>177.5563636363636</v>
      </c>
      <c r="H195" s="18">
        <v>177.5563636363636</v>
      </c>
    </row>
    <row r="196" spans="1:8" ht="12.75">
      <c r="A196" s="1">
        <v>1444</v>
      </c>
      <c r="B196" s="3">
        <v>8.158</v>
      </c>
      <c r="C196" s="5">
        <v>126.46670061230824</v>
      </c>
      <c r="D196" s="5">
        <f>(B196*240)/C196</f>
        <v>15.481703804404045</v>
      </c>
      <c r="E196" s="5">
        <v>15.481703804404045</v>
      </c>
      <c r="F196" s="13">
        <v>11</v>
      </c>
      <c r="G196" s="18">
        <f>(B196*240)/F196</f>
        <v>177.99272727272725</v>
      </c>
      <c r="H196" s="18">
        <v>177.99272727272725</v>
      </c>
    </row>
    <row r="197" spans="1:8" ht="12.75">
      <c r="A197" s="1">
        <v>1445</v>
      </c>
      <c r="B197" s="3">
        <v>8.608</v>
      </c>
      <c r="C197" s="5">
        <v>119.79014782846693</v>
      </c>
      <c r="D197" s="5">
        <f>(B197*240)/C197</f>
        <v>17.24615953357272</v>
      </c>
      <c r="E197" s="5">
        <v>17.24615953357272</v>
      </c>
      <c r="F197" s="13">
        <v>11</v>
      </c>
      <c r="G197" s="18">
        <f>(B197*240)/F197</f>
        <v>187.8109090909091</v>
      </c>
      <c r="H197" s="18">
        <v>187.8109090909091</v>
      </c>
    </row>
    <row r="198" spans="1:8" ht="12.75">
      <c r="A198" s="1"/>
      <c r="B198" s="3"/>
      <c r="C198" s="14"/>
      <c r="D198" s="5"/>
      <c r="E198" s="5"/>
      <c r="F198" s="13"/>
      <c r="G198" s="18"/>
      <c r="H198" s="18"/>
    </row>
    <row r="199" spans="1:8" ht="12.75">
      <c r="A199" s="1" t="s">
        <v>47</v>
      </c>
      <c r="B199" s="3">
        <v>8.008406828</v>
      </c>
      <c r="C199" s="16">
        <f>AVERAGE(C193:C198)</f>
        <v>143.350093663908</v>
      </c>
      <c r="D199" s="5">
        <f>AVERAGE(D193:D198)</f>
        <v>13.740982148211126</v>
      </c>
      <c r="E199" s="5">
        <f>1/((1/E193+1/E194+1/E195+1/E196+1/E197)/5)</f>
        <v>13.33000944476596</v>
      </c>
      <c r="F199" s="5">
        <f>AVERAGE(F193:F198)</f>
        <v>11</v>
      </c>
      <c r="G199" s="18">
        <f>AVERAGE(G193:G198)</f>
        <v>174.72887624727272</v>
      </c>
      <c r="H199" s="18">
        <f>1/((1/H193+1/H194+1/H195+1/H196+1/H197)/5)</f>
        <v>174.25784742331797</v>
      </c>
    </row>
    <row r="200" spans="1:8" ht="12.75">
      <c r="A200" s="1"/>
      <c r="B200" s="3"/>
      <c r="C200" s="14"/>
      <c r="D200" s="5"/>
      <c r="E200" s="5"/>
      <c r="F200" s="13"/>
      <c r="G200" s="18"/>
      <c r="H200" s="18"/>
    </row>
    <row r="201" spans="1:8" ht="12.75">
      <c r="A201" s="1">
        <v>1446</v>
      </c>
      <c r="B201" s="3">
        <v>8.004000000000001</v>
      </c>
      <c r="C201" s="5">
        <v>144.77477980809437</v>
      </c>
      <c r="D201" s="5">
        <f>(B201*240)/C201</f>
        <v>13.268609370681283</v>
      </c>
      <c r="E201" s="5">
        <v>13.268609370681283</v>
      </c>
      <c r="F201" s="13">
        <v>11</v>
      </c>
      <c r="G201" s="18">
        <f>(B201*240)/F201</f>
        <v>174.6327272727273</v>
      </c>
      <c r="H201" s="18">
        <v>174.6327272727273</v>
      </c>
    </row>
    <row r="202" spans="1:8" ht="12.75">
      <c r="A202" s="1">
        <v>1447</v>
      </c>
      <c r="B202" s="3">
        <v>7.4</v>
      </c>
      <c r="C202" s="5">
        <v>160.24118480939688</v>
      </c>
      <c r="D202" s="5">
        <f>(B202*240)/C202</f>
        <v>11.083292988082372</v>
      </c>
      <c r="E202" s="5">
        <v>11.083292988082372</v>
      </c>
      <c r="F202" s="13">
        <v>11</v>
      </c>
      <c r="G202" s="18">
        <f>(B202*240)/F202</f>
        <v>161.45454545454547</v>
      </c>
      <c r="H202" s="18">
        <v>161.45454545454547</v>
      </c>
    </row>
    <row r="203" spans="1:8" ht="12.75">
      <c r="A203" s="1">
        <v>1448</v>
      </c>
      <c r="B203" s="3">
        <v>7.879</v>
      </c>
      <c r="C203" s="5">
        <v>142.05583153457567</v>
      </c>
      <c r="D203" s="5">
        <f>(B203*240)/C203</f>
        <v>13.311385949965382</v>
      </c>
      <c r="E203" s="5">
        <v>13.311385949965382</v>
      </c>
      <c r="F203" s="13">
        <v>11</v>
      </c>
      <c r="G203" s="18">
        <f>(B203*240)/F203</f>
        <v>171.90545454545452</v>
      </c>
      <c r="H203" s="18">
        <v>171.90545454545452</v>
      </c>
    </row>
    <row r="204" spans="1:8" ht="12.75">
      <c r="A204" s="1">
        <v>1449</v>
      </c>
      <c r="B204" s="3">
        <v>7.813</v>
      </c>
      <c r="C204" s="5">
        <v>118.07247012375262</v>
      </c>
      <c r="D204" s="5">
        <f>(B204*240)/C204</f>
        <v>15.881094026699643</v>
      </c>
      <c r="E204" s="5">
        <v>15.881094026699643</v>
      </c>
      <c r="F204" s="13">
        <v>11</v>
      </c>
      <c r="G204" s="18">
        <f>(B204*240)/F204</f>
        <v>170.46545454545455</v>
      </c>
      <c r="H204" s="18">
        <v>170.46545454545455</v>
      </c>
    </row>
    <row r="205" spans="1:8" ht="12.75">
      <c r="A205" s="1">
        <v>1450</v>
      </c>
      <c r="B205" s="3">
        <v>7.5</v>
      </c>
      <c r="C205" s="5">
        <v>129.3778902503952</v>
      </c>
      <c r="D205" s="5">
        <f>(B205*240)/C205</f>
        <v>13.912732666426376</v>
      </c>
      <c r="E205" s="5">
        <v>13.912732666426376</v>
      </c>
      <c r="F205" s="13">
        <v>11</v>
      </c>
      <c r="G205" s="18">
        <f>(B205*240)/F205</f>
        <v>163.63636363636363</v>
      </c>
      <c r="H205" s="18">
        <v>163.63636363636363</v>
      </c>
    </row>
    <row r="206" spans="1:8" ht="12.75">
      <c r="A206" s="1"/>
      <c r="B206" s="3"/>
      <c r="C206" s="14"/>
      <c r="D206" s="5"/>
      <c r="E206" s="5"/>
      <c r="F206" s="13"/>
      <c r="G206" s="18"/>
      <c r="H206" s="18"/>
    </row>
    <row r="207" spans="1:8" ht="12.75">
      <c r="A207" s="1" t="s">
        <v>48</v>
      </c>
      <c r="B207" s="3">
        <v>7.719200000000001</v>
      </c>
      <c r="C207" s="16">
        <f>AVERAGE(C201:C206)</f>
        <v>138.90443130524295</v>
      </c>
      <c r="D207" s="5">
        <f>AVERAGE(D201:D206)</f>
        <v>13.491423000371011</v>
      </c>
      <c r="E207" s="5">
        <f>1/((1/E201+1/E202+1/E203+1/E204+1/E205)/5)</f>
        <v>13.313453401984122</v>
      </c>
      <c r="F207" s="5">
        <f>AVERAGE(F201:F206)</f>
        <v>11</v>
      </c>
      <c r="G207" s="18">
        <f>AVERAGE(G201:G206)</f>
        <v>168.4189090909091</v>
      </c>
      <c r="H207" s="18">
        <f>1/((1/H201+1/H202+1/H203+1/H204+1/H205)/5)</f>
        <v>168.26773064371747</v>
      </c>
    </row>
    <row r="208" spans="1:8" ht="12.75">
      <c r="A208" s="1"/>
      <c r="B208" s="3"/>
      <c r="C208" s="14"/>
      <c r="D208" s="5"/>
      <c r="E208" s="5"/>
      <c r="F208" s="13"/>
      <c r="G208" s="18"/>
      <c r="H208" s="18"/>
    </row>
    <row r="209" spans="1:8" ht="12.75">
      <c r="A209" s="1">
        <v>1451</v>
      </c>
      <c r="B209" s="3">
        <v>7.8</v>
      </c>
      <c r="C209" s="5">
        <v>124.4748412233696</v>
      </c>
      <c r="D209" s="5">
        <f>(B209*240)/C209</f>
        <v>15.039183674399743</v>
      </c>
      <c r="E209" s="5">
        <v>15.039183674399743</v>
      </c>
      <c r="F209" s="13">
        <v>11</v>
      </c>
      <c r="G209" s="18">
        <f>(B209*240)/F209</f>
        <v>170.1818181818182</v>
      </c>
      <c r="H209" s="18">
        <v>170.1818181818182</v>
      </c>
    </row>
    <row r="210" spans="1:8" ht="12.75">
      <c r="A210" s="1">
        <v>1452</v>
      </c>
      <c r="B210" s="3">
        <v>6.5</v>
      </c>
      <c r="C210" s="5">
        <v>121.49966247483695</v>
      </c>
      <c r="D210" s="5">
        <f>(B210*240)/C210</f>
        <v>12.83954184089262</v>
      </c>
      <c r="E210" s="5">
        <v>12.83954184089262</v>
      </c>
      <c r="F210" s="13">
        <v>11</v>
      </c>
      <c r="G210" s="18">
        <f>(B210*240)/F210</f>
        <v>141.8181818181818</v>
      </c>
      <c r="H210" s="18">
        <v>141.8181818181818</v>
      </c>
    </row>
    <row r="211" spans="1:8" ht="12.75">
      <c r="A211" s="1">
        <v>1453</v>
      </c>
      <c r="B211" s="3">
        <v>6</v>
      </c>
      <c r="C211" s="5">
        <v>136.15620180206346</v>
      </c>
      <c r="D211" s="5">
        <f>(B211*240)/C211</f>
        <v>10.576088205613978</v>
      </c>
      <c r="E211" s="5">
        <v>10.576088205613978</v>
      </c>
      <c r="F211" s="13">
        <v>11</v>
      </c>
      <c r="G211" s="18">
        <f>(B211*240)/F211</f>
        <v>130.9090909090909</v>
      </c>
      <c r="H211" s="18">
        <v>130.9090909090909</v>
      </c>
    </row>
    <row r="212" spans="1:8" ht="12.75">
      <c r="A212" s="1">
        <v>1454</v>
      </c>
      <c r="B212" s="3">
        <v>6.6135</v>
      </c>
      <c r="C212" s="5">
        <v>133.1610624010482</v>
      </c>
      <c r="D212" s="5">
        <f>(B212*240)/C212</f>
        <v>11.919700634556559</v>
      </c>
      <c r="E212" s="5">
        <v>11.919700634556559</v>
      </c>
      <c r="F212" s="13">
        <v>11</v>
      </c>
      <c r="G212" s="18">
        <f>(B212*240)/F212</f>
        <v>144.29454545454544</v>
      </c>
      <c r="H212" s="18">
        <v>144.29454545454544</v>
      </c>
    </row>
    <row r="213" spans="1:8" ht="12.75">
      <c r="A213" s="1">
        <v>1455</v>
      </c>
      <c r="B213" s="3">
        <v>7.227</v>
      </c>
      <c r="C213" s="5">
        <v>121.88046224271037</v>
      </c>
      <c r="D213" s="5">
        <f>(B213*240)/C213</f>
        <v>14.230992958871377</v>
      </c>
      <c r="E213" s="5">
        <v>14.230992958871377</v>
      </c>
      <c r="F213" s="13">
        <v>11</v>
      </c>
      <c r="G213" s="18">
        <f>(B213*240)/F213</f>
        <v>157.68</v>
      </c>
      <c r="H213" s="18">
        <v>157.68</v>
      </c>
    </row>
    <row r="214" spans="1:8" ht="12.75">
      <c r="A214" s="1"/>
      <c r="B214" s="3"/>
      <c r="C214" s="14"/>
      <c r="D214" s="5"/>
      <c r="E214" s="5"/>
      <c r="F214" s="13"/>
      <c r="G214" s="18"/>
      <c r="H214" s="18"/>
    </row>
    <row r="215" spans="1:8" ht="12.75">
      <c r="A215" s="1" t="s">
        <v>49</v>
      </c>
      <c r="B215" s="3">
        <v>6.828100000000001</v>
      </c>
      <c r="C215" s="16">
        <f>AVERAGE(C209:C214)</f>
        <v>127.4344460288057</v>
      </c>
      <c r="D215" s="5">
        <f>AVERAGE(D209:D214)</f>
        <v>12.921101462866858</v>
      </c>
      <c r="E215" s="5">
        <f>1/((1/E209+1/E210+1/E211+1/E212+1/E213)/5)</f>
        <v>12.719598214217255</v>
      </c>
      <c r="F215" s="5">
        <f>AVERAGE(F209:F214)</f>
        <v>11</v>
      </c>
      <c r="G215" s="18">
        <f>AVERAGE(G209:G214)</f>
        <v>148.97672727272726</v>
      </c>
      <c r="H215" s="18">
        <f>1/((1/H209+1/H210+1/H211+1/H212+1/H213)/5)</f>
        <v>147.76083260530564</v>
      </c>
    </row>
    <row r="216" spans="1:8" ht="12.75">
      <c r="A216" s="1"/>
      <c r="B216" s="3"/>
      <c r="C216" s="14"/>
      <c r="D216" s="5"/>
      <c r="E216" s="5"/>
      <c r="F216" s="13"/>
      <c r="G216" s="18"/>
      <c r="H216" s="18"/>
    </row>
    <row r="217" spans="1:8" ht="12.75">
      <c r="A217" s="1">
        <v>1456</v>
      </c>
      <c r="B217" s="3">
        <v>7.283</v>
      </c>
      <c r="C217" s="5">
        <v>149.4442306600361</v>
      </c>
      <c r="D217" s="5">
        <f>(B217*240)/C217</f>
        <v>11.696135690753186</v>
      </c>
      <c r="E217" s="5">
        <v>11.696135690753186</v>
      </c>
      <c r="F217" s="13">
        <v>11</v>
      </c>
      <c r="G217" s="18">
        <f>(B217*240)/F217</f>
        <v>158.9018181818182</v>
      </c>
      <c r="H217" s="18">
        <v>158.9018181818182</v>
      </c>
    </row>
    <row r="218" spans="1:8" ht="12.75">
      <c r="A218" s="1">
        <v>1457</v>
      </c>
      <c r="B218" s="3">
        <v>8</v>
      </c>
      <c r="C218" s="5">
        <v>164.20550654761155</v>
      </c>
      <c r="D218" s="5">
        <f>(B218*240)/C218</f>
        <v>11.692665126569882</v>
      </c>
      <c r="E218" s="5">
        <v>11.692665126569882</v>
      </c>
      <c r="F218" s="13">
        <v>11</v>
      </c>
      <c r="G218" s="18">
        <f>(B218*240)/F218</f>
        <v>174.54545454545453</v>
      </c>
      <c r="H218" s="18">
        <v>174.54545454545453</v>
      </c>
    </row>
    <row r="219" spans="1:8" ht="12.75">
      <c r="A219" s="1">
        <v>1458</v>
      </c>
      <c r="B219" s="3">
        <v>8</v>
      </c>
      <c r="C219" s="5">
        <v>150.72311723243132</v>
      </c>
      <c r="D219" s="5">
        <f>(B219*240)/C219</f>
        <v>12.73859004016718</v>
      </c>
      <c r="E219" s="5">
        <v>12.73859004016718</v>
      </c>
      <c r="F219" s="13">
        <v>11</v>
      </c>
      <c r="G219" s="18">
        <f>(B219*240)/F219</f>
        <v>174.54545454545453</v>
      </c>
      <c r="H219" s="18">
        <v>174.54545454545453</v>
      </c>
    </row>
    <row r="220" spans="1:8" ht="12.75">
      <c r="A220" s="1">
        <v>1459</v>
      </c>
      <c r="B220" s="3">
        <v>8</v>
      </c>
      <c r="C220" s="5">
        <v>132.54223891868745</v>
      </c>
      <c r="D220" s="5">
        <f>(B220*240)/C220</f>
        <v>14.485948145012772</v>
      </c>
      <c r="E220" s="5">
        <v>14.485948145012772</v>
      </c>
      <c r="F220" s="13">
        <v>11</v>
      </c>
      <c r="G220" s="18">
        <f>(B220*240)/F220</f>
        <v>174.54545454545453</v>
      </c>
      <c r="H220" s="18">
        <v>174.54545454545453</v>
      </c>
    </row>
    <row r="221" spans="1:8" ht="12.75">
      <c r="A221" s="1">
        <v>1460</v>
      </c>
      <c r="B221" s="3">
        <v>8</v>
      </c>
      <c r="C221" s="5">
        <v>147.310117499698</v>
      </c>
      <c r="D221" s="5">
        <f>(B221*240)/C221</f>
        <v>13.033727978690507</v>
      </c>
      <c r="E221" s="5">
        <v>13.033727978690507</v>
      </c>
      <c r="F221" s="13">
        <v>11</v>
      </c>
      <c r="G221" s="18">
        <f>(B221*240)/F221</f>
        <v>174.54545454545453</v>
      </c>
      <c r="H221" s="18">
        <v>174.54545454545453</v>
      </c>
    </row>
    <row r="222" spans="1:8" ht="12.75">
      <c r="A222" s="1"/>
      <c r="B222" s="3"/>
      <c r="C222" s="14"/>
      <c r="D222" s="5"/>
      <c r="E222" s="5"/>
      <c r="F222" s="13"/>
      <c r="G222" s="18"/>
      <c r="H222" s="18"/>
    </row>
    <row r="223" spans="1:8" ht="12.75">
      <c r="A223" s="1" t="s">
        <v>50</v>
      </c>
      <c r="B223" s="3">
        <v>7.8566</v>
      </c>
      <c r="C223" s="16">
        <f>AVERAGE(C217:C222)</f>
        <v>148.84504217169288</v>
      </c>
      <c r="D223" s="5">
        <f>AVERAGE(D217:D222)</f>
        <v>12.729413396238705</v>
      </c>
      <c r="E223" s="5">
        <f>1/((1/E217+1/E218+1/E219+1/E220+1/E221)/5)</f>
        <v>12.649258575251979</v>
      </c>
      <c r="F223" s="5">
        <f>AVERAGE(F217:F222)</f>
        <v>11</v>
      </c>
      <c r="G223" s="18">
        <f>AVERAGE(G217:G222)</f>
        <v>171.41672727272726</v>
      </c>
      <c r="H223" s="18">
        <f>1/((1/H217+1/H218+1/H219+1/H220+1/H221)/5)</f>
        <v>171.17507075494794</v>
      </c>
    </row>
    <row r="224" spans="1:8" ht="12.75">
      <c r="A224" s="1"/>
      <c r="B224" s="3"/>
      <c r="C224" s="14"/>
      <c r="D224" s="5"/>
      <c r="E224" s="5"/>
      <c r="F224" s="13"/>
      <c r="G224" s="18"/>
      <c r="H224" s="18"/>
    </row>
    <row r="225" spans="1:8" ht="12.75">
      <c r="A225" s="1">
        <v>1461</v>
      </c>
      <c r="B225" s="3">
        <v>8</v>
      </c>
      <c r="C225" s="5">
        <v>125.65638094155167</v>
      </c>
      <c r="D225" s="5">
        <f>(B225*240)/C225</f>
        <v>15.27976522651147</v>
      </c>
      <c r="E225" s="5">
        <v>15.27976522651147</v>
      </c>
      <c r="F225" s="13">
        <v>11</v>
      </c>
      <c r="G225" s="18">
        <f>(B225*240)/F225</f>
        <v>174.54545454545453</v>
      </c>
      <c r="H225" s="18">
        <v>174.54545454545453</v>
      </c>
    </row>
    <row r="226" spans="1:8" ht="12.75">
      <c r="A226" s="1">
        <v>1462</v>
      </c>
      <c r="B226" s="3">
        <v>8</v>
      </c>
      <c r="C226" s="5">
        <v>121.12101449464814</v>
      </c>
      <c r="D226" s="5">
        <f>(B226*240)/C226</f>
        <v>15.851914781351482</v>
      </c>
      <c r="E226" s="5">
        <v>15.851914781351482</v>
      </c>
      <c r="F226" s="13">
        <v>11</v>
      </c>
      <c r="G226" s="18">
        <f>(B226*240)/F226</f>
        <v>174.54545454545453</v>
      </c>
      <c r="H226" s="18">
        <v>174.54545454545453</v>
      </c>
    </row>
    <row r="227" spans="1:8" ht="12.75">
      <c r="A227" s="1">
        <v>1463</v>
      </c>
      <c r="B227" s="3">
        <v>8</v>
      </c>
      <c r="C227" s="5">
        <v>103.1683291205926</v>
      </c>
      <c r="D227" s="5">
        <f>(B227*240)/C227</f>
        <v>18.610362466525245</v>
      </c>
      <c r="E227" s="5">
        <v>18.610362466525245</v>
      </c>
      <c r="F227" s="13">
        <v>11</v>
      </c>
      <c r="G227" s="18">
        <f>(B227*240)/F227</f>
        <v>174.54545454545453</v>
      </c>
      <c r="H227" s="18">
        <v>174.54545454545453</v>
      </c>
    </row>
    <row r="228" spans="1:8" ht="12.75">
      <c r="A228" s="1">
        <v>1464</v>
      </c>
      <c r="B228" s="3">
        <v>8</v>
      </c>
      <c r="C228" s="5">
        <v>98.41319840034191</v>
      </c>
      <c r="D228" s="5">
        <f>(B228*240)/C228</f>
        <v>19.50957830055983</v>
      </c>
      <c r="E228" s="5">
        <v>19.50957830055983</v>
      </c>
      <c r="F228" s="13">
        <v>11</v>
      </c>
      <c r="G228" s="18">
        <f>(B228*240)/F228</f>
        <v>174.54545454545453</v>
      </c>
      <c r="H228" s="18">
        <v>174.54545454545453</v>
      </c>
    </row>
    <row r="229" spans="1:8" ht="12.75">
      <c r="A229" s="1">
        <v>1465</v>
      </c>
      <c r="B229" s="3">
        <v>8</v>
      </c>
      <c r="C229" s="5">
        <v>111.79332821713245</v>
      </c>
      <c r="D229" s="5">
        <f>(B229*240)/C229</f>
        <v>17.174549059590102</v>
      </c>
      <c r="E229" s="5">
        <v>17.174549059590102</v>
      </c>
      <c r="F229" s="13">
        <v>11</v>
      </c>
      <c r="G229" s="18">
        <f>(B229*240)/F229</f>
        <v>174.54545454545453</v>
      </c>
      <c r="H229" s="18">
        <v>174.54545454545453</v>
      </c>
    </row>
    <row r="230" spans="1:8" ht="12.75">
      <c r="A230" s="1"/>
      <c r="B230" s="3"/>
      <c r="C230" s="14"/>
      <c r="D230" s="5"/>
      <c r="E230" s="5"/>
      <c r="F230" s="13"/>
      <c r="G230" s="18"/>
      <c r="H230" s="18"/>
    </row>
    <row r="231" spans="1:8" ht="12.75">
      <c r="A231" s="1" t="s">
        <v>51</v>
      </c>
      <c r="B231" s="3">
        <v>8</v>
      </c>
      <c r="C231" s="16">
        <f>AVERAGE(C225:C230)</f>
        <v>112.03045023485336</v>
      </c>
      <c r="D231" s="5">
        <f>AVERAGE(D225:D230)</f>
        <v>17.28523396690763</v>
      </c>
      <c r="E231" s="5">
        <f>1/((1/E225+1/E226+1/E227+1/E228+1/E229)/5)</f>
        <v>17.138197659431317</v>
      </c>
      <c r="F231" s="5">
        <f>AVERAGE(F225:F230)</f>
        <v>11</v>
      </c>
      <c r="G231" s="18">
        <f>AVERAGE(G225:G230)</f>
        <v>174.54545454545453</v>
      </c>
      <c r="H231" s="18">
        <f>1/((1/H225+1/H226+1/H227+1/H228+1/H229)/5)</f>
        <v>174.54545454545453</v>
      </c>
    </row>
    <row r="232" spans="1:8" ht="12.75">
      <c r="A232" s="1"/>
      <c r="B232" s="3"/>
      <c r="C232" s="14"/>
      <c r="D232" s="5"/>
      <c r="E232" s="5"/>
      <c r="F232" s="13"/>
      <c r="G232" s="18"/>
      <c r="H232" s="18"/>
    </row>
    <row r="233" spans="1:8" ht="12.75">
      <c r="A233" s="1">
        <v>1466</v>
      </c>
      <c r="B233" s="3">
        <v>8</v>
      </c>
      <c r="C233" s="5">
        <v>121.15405108399553</v>
      </c>
      <c r="D233" s="5">
        <f>(B233*240)/C233</f>
        <v>15.847592241623627</v>
      </c>
      <c r="E233" s="5">
        <v>15.847592241623627</v>
      </c>
      <c r="F233" s="13">
        <v>11</v>
      </c>
      <c r="G233" s="18">
        <f>(B233*240)/F233</f>
        <v>174.54545454545453</v>
      </c>
      <c r="H233" s="18">
        <v>174.54545454545453</v>
      </c>
    </row>
    <row r="234" spans="1:8" ht="12.75">
      <c r="A234" s="1">
        <v>1467</v>
      </c>
      <c r="B234" s="3">
        <v>8</v>
      </c>
      <c r="C234" s="5">
        <v>129.00555232103125</v>
      </c>
      <c r="D234" s="5">
        <f>(B234*240)/C234</f>
        <v>14.883080343875946</v>
      </c>
      <c r="E234" s="5">
        <v>14.883080343875946</v>
      </c>
      <c r="F234" s="13">
        <v>11</v>
      </c>
      <c r="G234" s="18">
        <f>(B234*240)/F234</f>
        <v>174.54545454545453</v>
      </c>
      <c r="H234" s="18">
        <v>174.54545454545453</v>
      </c>
    </row>
    <row r="235" spans="1:8" ht="12.75">
      <c r="A235" s="1">
        <v>1468</v>
      </c>
      <c r="B235" s="3">
        <v>8.25</v>
      </c>
      <c r="C235" s="5">
        <v>121.43604576703288</v>
      </c>
      <c r="D235" s="5">
        <f>(B235*240)/C235</f>
        <v>16.30487873261701</v>
      </c>
      <c r="E235" s="5">
        <v>16.30487873261701</v>
      </c>
      <c r="F235" s="13">
        <v>11</v>
      </c>
      <c r="G235" s="18">
        <f>(B235*240)/F235</f>
        <v>180</v>
      </c>
      <c r="H235" s="18">
        <v>180</v>
      </c>
    </row>
    <row r="236" spans="1:8" ht="12.75">
      <c r="A236" s="1">
        <v>1469</v>
      </c>
      <c r="B236" s="3">
        <v>8.25</v>
      </c>
      <c r="C236" s="5">
        <v>121.24271938453677</v>
      </c>
      <c r="D236" s="5">
        <f>(B236*240)/C236</f>
        <v>16.33087751620101</v>
      </c>
      <c r="E236" s="5">
        <v>16.33087751620101</v>
      </c>
      <c r="F236" s="13">
        <v>11</v>
      </c>
      <c r="G236" s="18">
        <f>(B236*240)/F236</f>
        <v>180</v>
      </c>
      <c r="H236" s="18">
        <v>180</v>
      </c>
    </row>
    <row r="237" spans="1:8" ht="12.75">
      <c r="A237" s="1">
        <v>1470</v>
      </c>
      <c r="B237" s="3">
        <v>8.4375</v>
      </c>
      <c r="C237" s="5">
        <v>116.66136122561424</v>
      </c>
      <c r="D237" s="5">
        <f>(B237*240)/C237</f>
        <v>17.3579322127384</v>
      </c>
      <c r="E237" s="5">
        <v>17.3579322127384</v>
      </c>
      <c r="F237" s="13">
        <v>11</v>
      </c>
      <c r="G237" s="18">
        <f>(B237*240)/F237</f>
        <v>184.0909090909091</v>
      </c>
      <c r="H237" s="18">
        <v>184.0909090909091</v>
      </c>
    </row>
    <row r="238" spans="1:8" ht="12.75">
      <c r="A238" s="1"/>
      <c r="B238" s="3"/>
      <c r="C238" s="14"/>
      <c r="D238" s="5"/>
      <c r="E238" s="5"/>
      <c r="F238" s="13"/>
      <c r="G238" s="18"/>
      <c r="H238" s="18"/>
    </row>
    <row r="239" spans="1:8" ht="12.75">
      <c r="A239" s="1" t="s">
        <v>52</v>
      </c>
      <c r="B239" s="3">
        <v>8.1875</v>
      </c>
      <c r="C239" s="16">
        <f>AVERAGE(C233:C238)</f>
        <v>121.89994595644214</v>
      </c>
      <c r="D239" s="5">
        <f>AVERAGE(D233:D238)</f>
        <v>16.144872209411197</v>
      </c>
      <c r="E239" s="5">
        <f>1/((1/E233+1/E234+1/E235+1/E236+1/E237)/5)</f>
        <v>16.10476903305085</v>
      </c>
      <c r="F239" s="5">
        <f>AVERAGE(F233:F238)</f>
        <v>11</v>
      </c>
      <c r="G239" s="18">
        <f>AVERAGE(G233:G238)</f>
        <v>178.63636363636363</v>
      </c>
      <c r="H239" s="18">
        <f>1/((1/H233+1/H234+1/H235+1/H236+1/H237)/5)</f>
        <v>178.56158721410853</v>
      </c>
    </row>
    <row r="240" spans="1:8" ht="12.75">
      <c r="A240" s="1"/>
      <c r="B240" s="3"/>
      <c r="C240" s="14"/>
      <c r="D240" s="5"/>
      <c r="E240" s="5"/>
      <c r="F240" s="13"/>
      <c r="G240" s="18"/>
      <c r="H240" s="18"/>
    </row>
    <row r="241" spans="1:8" ht="12.75">
      <c r="A241" s="1">
        <v>1471</v>
      </c>
      <c r="B241" s="3">
        <v>8.625</v>
      </c>
      <c r="C241" s="5">
        <v>125.79438577163532</v>
      </c>
      <c r="D241" s="5">
        <f>(B241*240)/C241</f>
        <v>16.455424360176437</v>
      </c>
      <c r="E241" s="5">
        <v>16.455424360176437</v>
      </c>
      <c r="F241" s="13">
        <v>11</v>
      </c>
      <c r="G241" s="18">
        <f>(B241*240)/F241</f>
        <v>188.1818181818182</v>
      </c>
      <c r="H241" s="18">
        <v>188.1818181818182</v>
      </c>
    </row>
    <row r="242" spans="1:8" ht="12.75">
      <c r="A242" s="1">
        <v>1472</v>
      </c>
      <c r="B242" s="3">
        <v>8.75</v>
      </c>
      <c r="C242" s="5">
        <v>120.75969894211795</v>
      </c>
      <c r="D242" s="5">
        <f>(B242*240)/C242</f>
        <v>17.38990754694216</v>
      </c>
      <c r="E242" s="5">
        <v>17.38990754694216</v>
      </c>
      <c r="F242" s="13">
        <v>11</v>
      </c>
      <c r="G242" s="18">
        <f>(B242*240)/F242</f>
        <v>190.9090909090909</v>
      </c>
      <c r="H242" s="18">
        <v>190.9090909090909</v>
      </c>
    </row>
    <row r="243" spans="1:8" ht="12.75">
      <c r="A243" s="1">
        <v>1473</v>
      </c>
      <c r="B243" s="3">
        <v>8.65</v>
      </c>
      <c r="C243" s="5">
        <v>104.76985827198122</v>
      </c>
      <c r="D243" s="5">
        <f>(B243*240)/C243</f>
        <v>19.81485929484347</v>
      </c>
      <c r="E243" s="5">
        <v>19.81485929484347</v>
      </c>
      <c r="F243" s="13">
        <v>11</v>
      </c>
      <c r="G243" s="18">
        <f>(B243*240)/F243</f>
        <v>188.72727272727272</v>
      </c>
      <c r="H243" s="18">
        <v>188.72727272727272</v>
      </c>
    </row>
    <row r="244" spans="1:8" ht="12.75">
      <c r="A244" s="1">
        <v>1474</v>
      </c>
      <c r="B244" s="3">
        <v>8.55</v>
      </c>
      <c r="C244" s="5">
        <v>136.6608797672558</v>
      </c>
      <c r="D244" s="5">
        <f>(B244*240)/C244</f>
        <v>15.015269940415406</v>
      </c>
      <c r="E244" s="5">
        <v>15.015269940415406</v>
      </c>
      <c r="F244" s="13">
        <v>11</v>
      </c>
      <c r="G244" s="18">
        <f>(B244*240)/F244</f>
        <v>186.54545454545453</v>
      </c>
      <c r="H244" s="18">
        <v>186.54545454545453</v>
      </c>
    </row>
    <row r="245" spans="1:8" ht="12.75">
      <c r="A245" s="1">
        <v>1475</v>
      </c>
      <c r="B245" s="3">
        <v>8.875</v>
      </c>
      <c r="C245" s="5">
        <v>118.33742839481607</v>
      </c>
      <c r="D245" s="5">
        <f>(B245*240)/C245</f>
        <v>17.999377110795045</v>
      </c>
      <c r="E245" s="5">
        <v>17.999377110795045</v>
      </c>
      <c r="F245" s="13">
        <v>11</v>
      </c>
      <c r="G245" s="18">
        <f>(B245*240)/F245</f>
        <v>193.63636363636363</v>
      </c>
      <c r="H245" s="18">
        <v>193.63636363636363</v>
      </c>
    </row>
    <row r="246" spans="1:8" ht="12.75">
      <c r="A246" s="1"/>
      <c r="B246" s="3"/>
      <c r="C246" s="14"/>
      <c r="D246" s="5"/>
      <c r="E246" s="5"/>
      <c r="F246" s="13"/>
      <c r="G246" s="18"/>
      <c r="H246" s="18"/>
    </row>
    <row r="247" spans="1:8" ht="12.75">
      <c r="A247" s="1" t="s">
        <v>53</v>
      </c>
      <c r="B247" s="3">
        <v>8.690000000000001</v>
      </c>
      <c r="C247" s="16">
        <f>AVERAGE(C241:C246)</f>
        <v>121.26445022956128</v>
      </c>
      <c r="D247" s="5">
        <f>AVERAGE(D241:D246)</f>
        <v>17.334967650634503</v>
      </c>
      <c r="E247" s="5">
        <f>1/((1/E241+1/E242+1/E243+1/E244+1/E245)/5)</f>
        <v>17.1881330198909</v>
      </c>
      <c r="F247" s="5">
        <f>AVERAGE(F241:F246)</f>
        <v>11</v>
      </c>
      <c r="G247" s="18">
        <f>AVERAGE(G241:G246)</f>
        <v>189.6</v>
      </c>
      <c r="H247" s="18">
        <f>1/((1/H241+1/H242+1/H243+1/H244+1/H245)/5)</f>
        <v>189.56843438874915</v>
      </c>
    </row>
    <row r="248" spans="1:8" ht="12.75">
      <c r="A248" s="1"/>
      <c r="B248" s="3"/>
      <c r="C248" s="14"/>
      <c r="D248" s="5"/>
      <c r="E248" s="5"/>
      <c r="F248" s="13"/>
      <c r="G248" s="18"/>
      <c r="H248" s="18"/>
    </row>
    <row r="249" spans="1:8" ht="12.75">
      <c r="A249" s="1">
        <v>1476</v>
      </c>
      <c r="B249" s="3">
        <v>8.875</v>
      </c>
      <c r="C249" s="5">
        <v>116.65892906585802</v>
      </c>
      <c r="D249" s="5">
        <f>(B249*240)/C249</f>
        <v>18.258353793026345</v>
      </c>
      <c r="E249" s="5">
        <v>18.258353793026345</v>
      </c>
      <c r="F249" s="13">
        <v>11</v>
      </c>
      <c r="G249" s="18">
        <f>(B249*240)/F249</f>
        <v>193.63636363636363</v>
      </c>
      <c r="H249" s="18">
        <v>193.63636363636363</v>
      </c>
    </row>
    <row r="250" spans="1:8" ht="12.75">
      <c r="A250" s="1">
        <v>1477</v>
      </c>
      <c r="B250" s="3">
        <v>8.875</v>
      </c>
      <c r="C250" s="5">
        <v>124.74718296082631</v>
      </c>
      <c r="D250" s="5">
        <f>(B250*240)/C250</f>
        <v>17.07453386477571</v>
      </c>
      <c r="E250" s="5">
        <v>17.07453386477571</v>
      </c>
      <c r="F250" s="13">
        <v>11</v>
      </c>
      <c r="G250" s="18">
        <f>(B250*240)/F250</f>
        <v>193.63636363636363</v>
      </c>
      <c r="H250" s="18">
        <v>193.63636363636363</v>
      </c>
    </row>
    <row r="251" spans="1:8" ht="12.75">
      <c r="A251" s="1">
        <v>1478</v>
      </c>
      <c r="B251" s="3">
        <v>8.875</v>
      </c>
      <c r="C251" s="5">
        <v>164.0715431135321</v>
      </c>
      <c r="D251" s="5">
        <f>(B251*240)/C251</f>
        <v>12.982141568121355</v>
      </c>
      <c r="E251" s="5">
        <v>12.982141568121355</v>
      </c>
      <c r="F251" s="13">
        <v>11</v>
      </c>
      <c r="G251" s="18">
        <f>(B251*240)/F251</f>
        <v>193.63636363636363</v>
      </c>
      <c r="H251" s="18">
        <v>193.63636363636363</v>
      </c>
    </row>
    <row r="252" spans="1:8" ht="12.75">
      <c r="A252" s="1">
        <v>1479</v>
      </c>
      <c r="B252" s="3">
        <v>9.1875</v>
      </c>
      <c r="C252" s="5">
        <v>188.59288037464773</v>
      </c>
      <c r="D252" s="5">
        <f>(B252*240)/C252</f>
        <v>11.691851758240684</v>
      </c>
      <c r="E252" s="5">
        <v>11.691851758240684</v>
      </c>
      <c r="F252" s="13">
        <v>11</v>
      </c>
      <c r="G252" s="18">
        <f>(B252*240)/F252</f>
        <v>200.45454545454547</v>
      </c>
      <c r="H252" s="18">
        <v>200.45454545454547</v>
      </c>
    </row>
    <row r="253" spans="1:8" ht="12.75">
      <c r="A253" s="1">
        <v>1480</v>
      </c>
      <c r="B253" s="3">
        <v>9.5</v>
      </c>
      <c r="C253" s="5">
        <v>146.09725427305315</v>
      </c>
      <c r="D253" s="5">
        <f>(B253*240)/C253</f>
        <v>15.606042778454418</v>
      </c>
      <c r="E253" s="5">
        <v>15.606042778454418</v>
      </c>
      <c r="F253" s="13">
        <v>11</v>
      </c>
      <c r="G253" s="18">
        <f>(B253*240)/F253</f>
        <v>207.27272727272728</v>
      </c>
      <c r="H253" s="18">
        <v>207.27272727272728</v>
      </c>
    </row>
    <row r="254" spans="1:8" ht="12.75">
      <c r="A254" s="1"/>
      <c r="B254" s="3"/>
      <c r="C254" s="14"/>
      <c r="D254" s="5"/>
      <c r="E254" s="5"/>
      <c r="F254" s="13"/>
      <c r="G254" s="18"/>
      <c r="H254" s="18"/>
    </row>
    <row r="255" spans="1:8" ht="12.75">
      <c r="A255" s="1" t="s">
        <v>54</v>
      </c>
      <c r="B255" s="3">
        <v>9.0625</v>
      </c>
      <c r="C255" s="16">
        <f>AVERAGE(C249:C254)</f>
        <v>148.03355795758347</v>
      </c>
      <c r="D255" s="5">
        <f>AVERAGE(D249:D254)</f>
        <v>15.122584752523704</v>
      </c>
      <c r="E255" s="5">
        <f>1/((1/E249+1/E250+1/E251+1/E252+1/E253)/5)</f>
        <v>14.70707231186271</v>
      </c>
      <c r="F255" s="5">
        <f>AVERAGE(F249:F254)</f>
        <v>11</v>
      </c>
      <c r="G255" s="18">
        <f>AVERAGE(G249:G254)</f>
        <v>197.72727272727272</v>
      </c>
      <c r="H255" s="18">
        <f>1/((1/H249+1/H250+1/H251+1/H252+1/H253)/5)</f>
        <v>197.5801858202077</v>
      </c>
    </row>
    <row r="256" spans="1:8" ht="12.75">
      <c r="A256" s="1"/>
      <c r="B256" s="3"/>
      <c r="C256" s="14"/>
      <c r="D256" s="5"/>
      <c r="E256" s="5"/>
      <c r="F256" s="13"/>
      <c r="G256" s="18"/>
      <c r="H256" s="18"/>
    </row>
    <row r="257" spans="1:8" ht="12.75">
      <c r="A257" s="1">
        <v>1481</v>
      </c>
      <c r="B257" s="3">
        <v>9.375</v>
      </c>
      <c r="C257" s="5">
        <v>174.17343346423542</v>
      </c>
      <c r="D257" s="5">
        <f>(B257*240)/C257</f>
        <v>12.918158385285622</v>
      </c>
      <c r="E257" s="5">
        <v>12.918158385285622</v>
      </c>
      <c r="F257" s="13">
        <v>11</v>
      </c>
      <c r="G257" s="18">
        <f>(B257*240)/F257</f>
        <v>204.54545454545453</v>
      </c>
      <c r="H257" s="18">
        <v>204.54545454545453</v>
      </c>
    </row>
    <row r="258" spans="1:8" ht="12.75">
      <c r="A258" s="1">
        <v>1482</v>
      </c>
      <c r="B258" s="3">
        <v>10.363</v>
      </c>
      <c r="C258" s="5">
        <v>244.92574462257474</v>
      </c>
      <c r="D258" s="5">
        <f>(B258*240)/C258</f>
        <v>10.154587888801146</v>
      </c>
      <c r="E258" s="5">
        <v>10.154587888801146</v>
      </c>
      <c r="F258" s="13">
        <v>11</v>
      </c>
      <c r="G258" s="18">
        <f>(B258*240)/F258</f>
        <v>226.10181818181817</v>
      </c>
      <c r="H258" s="18">
        <v>226.10181818181817</v>
      </c>
    </row>
    <row r="259" spans="1:8" ht="12.75">
      <c r="A259" s="1">
        <v>1483</v>
      </c>
      <c r="B259" s="3">
        <v>10.5</v>
      </c>
      <c r="C259" s="5">
        <v>283.4777562287672</v>
      </c>
      <c r="D259" s="5">
        <f>(B259*240)/C259</f>
        <v>8.889586377163061</v>
      </c>
      <c r="E259" s="5">
        <v>8.889586377163061</v>
      </c>
      <c r="F259" s="13">
        <v>11</v>
      </c>
      <c r="G259" s="18">
        <f>(B259*240)/F259</f>
        <v>229.0909090909091</v>
      </c>
      <c r="H259" s="18">
        <v>229.0909090909091</v>
      </c>
    </row>
    <row r="260" spans="1:8" ht="12.75">
      <c r="A260" s="1">
        <v>1484</v>
      </c>
      <c r="B260" s="3">
        <v>12</v>
      </c>
      <c r="C260" s="5">
        <v>151.94144258644468</v>
      </c>
      <c r="D260" s="5">
        <f>(B260*240)/C260</f>
        <v>18.954670634783987</v>
      </c>
      <c r="E260" s="5">
        <v>18.954670634783987</v>
      </c>
      <c r="F260" s="13">
        <v>11</v>
      </c>
      <c r="G260" s="18">
        <f>(B260*240)/F260</f>
        <v>261.8181818181818</v>
      </c>
      <c r="H260" s="18">
        <v>261.8181818181818</v>
      </c>
    </row>
    <row r="261" spans="1:8" ht="12.75">
      <c r="A261" s="1">
        <v>1485</v>
      </c>
      <c r="B261" s="3">
        <v>12.75</v>
      </c>
      <c r="C261" s="5">
        <v>135.96676942679375</v>
      </c>
      <c r="D261" s="5">
        <f>(B261*240)/C261</f>
        <v>22.505499048777086</v>
      </c>
      <c r="E261" s="5">
        <v>22.505499048777086</v>
      </c>
      <c r="F261" s="13">
        <v>11</v>
      </c>
      <c r="G261" s="18">
        <f>(B261*240)/F261</f>
        <v>278.1818181818182</v>
      </c>
      <c r="H261" s="18">
        <v>278.1818181818182</v>
      </c>
    </row>
    <row r="262" spans="1:8" ht="12.75">
      <c r="A262" s="1"/>
      <c r="B262" s="3"/>
      <c r="C262" s="14"/>
      <c r="D262" s="5"/>
      <c r="E262" s="5"/>
      <c r="F262" s="13"/>
      <c r="G262" s="18"/>
      <c r="H262" s="18"/>
    </row>
    <row r="263" spans="1:8" ht="12.75">
      <c r="A263" s="1" t="s">
        <v>55</v>
      </c>
      <c r="B263" s="3">
        <v>10.9976</v>
      </c>
      <c r="C263" s="16">
        <f>AVERAGE(C257:C262)</f>
        <v>198.09702926576315</v>
      </c>
      <c r="D263" s="5">
        <f>AVERAGE(D257:D262)</f>
        <v>14.68450046696218</v>
      </c>
      <c r="E263" s="5">
        <f>1/((1/E257+1/E258+1/E259+1/E260+1/E261)/5)</f>
        <v>12.967804709949867</v>
      </c>
      <c r="F263" s="5">
        <f>AVERAGE(F257:F262)</f>
        <v>11</v>
      </c>
      <c r="G263" s="18">
        <f>AVERAGE(G257:G262)</f>
        <v>239.94763636363638</v>
      </c>
      <c r="H263" s="18">
        <f>1/((1/H257+1/H258+1/H259+1/H260+1/H261)/5)</f>
        <v>237.0682793661432</v>
      </c>
    </row>
    <row r="264" spans="1:8" ht="12.75">
      <c r="A264" s="1"/>
      <c r="B264" s="3"/>
      <c r="C264" s="14"/>
      <c r="D264" s="5"/>
      <c r="E264" s="5"/>
      <c r="F264" s="13"/>
      <c r="G264" s="18"/>
      <c r="H264" s="18"/>
    </row>
    <row r="265" spans="1:8" ht="12.75">
      <c r="A265" s="1">
        <v>1486</v>
      </c>
      <c r="B265" s="3">
        <v>13.75</v>
      </c>
      <c r="C265" s="5">
        <v>188.9113595998175</v>
      </c>
      <c r="D265" s="5">
        <f>(B265*240)/C265</f>
        <v>17.468510136132586</v>
      </c>
      <c r="E265" s="5">
        <v>17.468510136132586</v>
      </c>
      <c r="F265" s="5"/>
      <c r="G265" s="18"/>
      <c r="H265" s="18"/>
    </row>
    <row r="266" spans="1:8" ht="12.75">
      <c r="A266" s="1">
        <v>1487</v>
      </c>
      <c r="B266" s="3">
        <v>14.75</v>
      </c>
      <c r="C266" s="5">
        <v>208.88870623013537</v>
      </c>
      <c r="D266" s="5">
        <f>(B266*240)/C266</f>
        <v>16.946823329452464</v>
      </c>
      <c r="E266" s="5">
        <v>16.946823329452464</v>
      </c>
      <c r="G266" s="18"/>
      <c r="H266" s="18"/>
    </row>
    <row r="267" spans="1:8" ht="12.75">
      <c r="A267" s="1">
        <v>1488</v>
      </c>
      <c r="B267" s="3">
        <v>14.5</v>
      </c>
      <c r="C267" s="5">
        <v>219.85375138991137</v>
      </c>
      <c r="D267" s="5">
        <f>(B267*240)/C267</f>
        <v>15.828704209045805</v>
      </c>
      <c r="E267" s="5">
        <v>15.828704209045805</v>
      </c>
      <c r="G267" s="18"/>
      <c r="H267" s="18"/>
    </row>
    <row r="268" spans="1:8" ht="12.75">
      <c r="A268" s="1">
        <v>1489</v>
      </c>
      <c r="B268" s="3">
        <v>17.571</v>
      </c>
      <c r="C268" s="5">
        <v>254.65296272781887</v>
      </c>
      <c r="D268" s="5">
        <f>(B268*240)/C268</f>
        <v>16.559948703629676</v>
      </c>
      <c r="E268" s="5">
        <v>16.559948703629676</v>
      </c>
      <c r="G268" s="18"/>
      <c r="H268" s="18"/>
    </row>
    <row r="269" spans="1:8" ht="12.75">
      <c r="A269" s="1">
        <v>1490</v>
      </c>
      <c r="B269" s="3">
        <v>24</v>
      </c>
      <c r="C269" s="5">
        <v>292.83369679007933</v>
      </c>
      <c r="D269" s="5">
        <f>(B269*240)/C269</f>
        <v>19.66986744742396</v>
      </c>
      <c r="E269" s="5">
        <v>19.66986744742396</v>
      </c>
      <c r="G269" s="18"/>
      <c r="H269" s="18"/>
    </row>
    <row r="270" spans="1:8" ht="12.75">
      <c r="A270" s="1"/>
      <c r="B270" s="3"/>
      <c r="C270" s="14"/>
      <c r="G270" s="18"/>
      <c r="H270" s="18"/>
    </row>
    <row r="271" spans="1:8" ht="12.75">
      <c r="A271" s="1" t="s">
        <v>56</v>
      </c>
      <c r="B271" s="3">
        <v>16.9142</v>
      </c>
      <c r="C271" s="16">
        <f>AVERAGE(C265:C270)</f>
        <v>233.02809534755247</v>
      </c>
      <c r="D271" s="5">
        <f>AVERAGE(D265:D270)</f>
        <v>17.2947707651369</v>
      </c>
      <c r="E271" s="5">
        <f>1/((1/E265+1/E266+1/E267+1/E268+1/E269)/5)</f>
        <v>17.202455199502403</v>
      </c>
      <c r="F271" s="5"/>
      <c r="G271" s="18"/>
      <c r="H271" s="18"/>
    </row>
    <row r="272" spans="1:8" ht="12.75">
      <c r="A272" s="1"/>
      <c r="B272" s="3"/>
      <c r="C272" s="14"/>
      <c r="G272" s="18"/>
      <c r="H272" s="18"/>
    </row>
    <row r="273" spans="1:8" ht="12.75">
      <c r="A273" s="1">
        <v>1491</v>
      </c>
      <c r="B273" s="3">
        <v>14</v>
      </c>
      <c r="C273" s="5">
        <v>269.9241845249803</v>
      </c>
      <c r="D273" s="5">
        <f>(B273*240)/C273</f>
        <v>12.447939801737352</v>
      </c>
      <c r="E273" s="5">
        <v>12.447939801737352</v>
      </c>
      <c r="G273" s="18"/>
      <c r="H273" s="18"/>
    </row>
    <row r="274" spans="1:8" ht="12.75">
      <c r="A274" s="1">
        <v>1492</v>
      </c>
      <c r="B274" s="3">
        <v>14.1665</v>
      </c>
      <c r="C274" s="5">
        <v>215.26096053331395</v>
      </c>
      <c r="D274" s="5">
        <f>(B274*240)/C274</f>
        <v>15.794596435770432</v>
      </c>
      <c r="E274" s="5">
        <v>15.794596435770432</v>
      </c>
      <c r="G274" s="18"/>
      <c r="H274" s="18"/>
    </row>
    <row r="275" spans="1:8" ht="12.75">
      <c r="A275" s="1">
        <v>1493</v>
      </c>
      <c r="B275" s="3">
        <v>14.333</v>
      </c>
      <c r="C275" s="5">
        <v>177.63210456417784</v>
      </c>
      <c r="D275" s="5">
        <f>(B275*240)/C275</f>
        <v>19.36541825274141</v>
      </c>
      <c r="E275" s="5">
        <v>19.36541825274141</v>
      </c>
      <c r="G275" s="18"/>
      <c r="H275" s="18"/>
    </row>
    <row r="276" spans="1:8" ht="12.75">
      <c r="A276" s="1">
        <v>1494</v>
      </c>
      <c r="B276" s="3">
        <v>14.667</v>
      </c>
      <c r="C276" s="5">
        <v>134.7750421428489</v>
      </c>
      <c r="D276" s="5">
        <f>(B276*240)/C276</f>
        <v>26.118188828084694</v>
      </c>
      <c r="E276" s="5">
        <v>26.118188828084694</v>
      </c>
      <c r="G276" s="18"/>
      <c r="H276" s="18"/>
    </row>
    <row r="277" spans="1:8" ht="12.75">
      <c r="A277" s="1">
        <v>1495</v>
      </c>
      <c r="B277" s="3">
        <v>14.667</v>
      </c>
      <c r="C277" s="5">
        <v>117.92542236762189</v>
      </c>
      <c r="D277" s="5">
        <f>(B277*240)/C277</f>
        <v>29.8500520865337</v>
      </c>
      <c r="E277" s="5">
        <v>29.8500520865337</v>
      </c>
      <c r="G277" s="18"/>
      <c r="H277" s="18"/>
    </row>
    <row r="278" spans="1:8" ht="12.75">
      <c r="A278" s="1"/>
      <c r="B278" s="3"/>
      <c r="C278" s="14"/>
      <c r="G278" s="18"/>
      <c r="H278" s="18"/>
    </row>
    <row r="279" spans="1:8" ht="12.75">
      <c r="A279" s="1" t="s">
        <v>57</v>
      </c>
      <c r="B279" s="3">
        <v>14.3667</v>
      </c>
      <c r="C279" s="16">
        <f>AVERAGE(C273:C278)</f>
        <v>183.10354282658858</v>
      </c>
      <c r="D279" s="5">
        <f>AVERAGE(D273:D278)</f>
        <v>20.71523908097352</v>
      </c>
      <c r="E279" s="5">
        <f>1/((1/E273+1/E274+1/E275+1/E276+1/E277)/5)</f>
        <v>18.721397131334783</v>
      </c>
      <c r="G279" s="18"/>
      <c r="H279" s="18"/>
    </row>
    <row r="280" spans="1:8" ht="12.75">
      <c r="A280" s="1"/>
      <c r="B280" s="3"/>
      <c r="C280" s="14"/>
      <c r="G280" s="18"/>
      <c r="H280" s="18"/>
    </row>
    <row r="281" spans="1:8" ht="12.75">
      <c r="A281" s="1">
        <v>1496</v>
      </c>
      <c r="B281" s="3">
        <v>14.667</v>
      </c>
      <c r="C281" s="5">
        <v>122.53378715421675</v>
      </c>
      <c r="D281" s="5">
        <f>(B281*240)/C281</f>
        <v>28.727423527436965</v>
      </c>
      <c r="E281" s="5">
        <v>28.727423527436965</v>
      </c>
      <c r="G281" s="18"/>
      <c r="H281" s="18"/>
    </row>
    <row r="282" spans="1:8" ht="12.75">
      <c r="A282" s="1">
        <v>1497</v>
      </c>
      <c r="B282" s="3">
        <v>14.667</v>
      </c>
      <c r="C282" s="5">
        <v>119.08294633751288</v>
      </c>
      <c r="D282" s="5">
        <f>(B282*240)/C282</f>
        <v>29.559900122248848</v>
      </c>
      <c r="E282" s="5">
        <v>29.559900122248848</v>
      </c>
      <c r="G282" s="18"/>
      <c r="H282" s="18"/>
    </row>
    <row r="283" spans="1:8" ht="12.75">
      <c r="A283" s="1">
        <v>1498</v>
      </c>
      <c r="B283" s="3">
        <v>14.667</v>
      </c>
      <c r="C283" s="5">
        <v>135.0900464892599</v>
      </c>
      <c r="D283" s="5">
        <f>(B283*240)/C283</f>
        <v>26.05728616933934</v>
      </c>
      <c r="E283" s="5">
        <v>26.05728616933934</v>
      </c>
      <c r="G283" s="18"/>
      <c r="H283" s="18"/>
    </row>
    <row r="284" spans="1:8" ht="12.75">
      <c r="A284" s="1">
        <v>1499</v>
      </c>
      <c r="B284" s="3">
        <v>14.667</v>
      </c>
      <c r="C284" s="5">
        <v>136.3981173160203</v>
      </c>
      <c r="D284" s="5">
        <f>(B284*240)/C284</f>
        <v>25.807394334075298</v>
      </c>
      <c r="E284" s="5">
        <v>25.807394334075298</v>
      </c>
      <c r="G284" s="18"/>
      <c r="H284" s="18"/>
    </row>
    <row r="285" spans="1:8" ht="12.75">
      <c r="A285" s="1">
        <v>1500</v>
      </c>
      <c r="B285" s="3">
        <v>14.667</v>
      </c>
      <c r="C285" s="5">
        <v>119.98142555676449</v>
      </c>
      <c r="D285" s="5">
        <f>(B285*240)/C285</f>
        <v>29.338541225571724</v>
      </c>
      <c r="E285" s="5">
        <v>29.338541225571724</v>
      </c>
      <c r="G285" s="18"/>
      <c r="H285" s="18"/>
    </row>
    <row r="286" spans="1:8" ht="12.75">
      <c r="A286" s="1"/>
      <c r="B286" s="3"/>
      <c r="C286" s="14"/>
      <c r="G286" s="18"/>
      <c r="H286" s="18"/>
    </row>
    <row r="287" spans="1:8" ht="12.75">
      <c r="A287" s="1" t="s">
        <v>59</v>
      </c>
      <c r="B287" s="3">
        <v>14.666999999999998</v>
      </c>
      <c r="C287" s="16">
        <f>AVERAGE(C281:C286)</f>
        <v>126.61726457075486</v>
      </c>
      <c r="D287" s="5">
        <f>AVERAGE(D281:D286)</f>
        <v>27.898109075734435</v>
      </c>
      <c r="E287" s="5">
        <f>1/((1/E281+1/E282+1/E283+1/E284+1/E285)/5)</f>
        <v>27.800948092927307</v>
      </c>
      <c r="G287" s="18"/>
      <c r="H287" s="18"/>
    </row>
    <row r="288" spans="1:8" ht="12.75">
      <c r="A288" s="1"/>
      <c r="B288" s="3"/>
      <c r="D288" s="5"/>
      <c r="G288" s="18"/>
      <c r="H288" s="18"/>
    </row>
    <row r="289" spans="1:8" ht="12.75">
      <c r="A289" s="1"/>
      <c r="B289" s="3"/>
      <c r="D289" s="5"/>
      <c r="G289" s="18"/>
      <c r="H289" s="18"/>
    </row>
    <row r="290" spans="1:8" ht="12.75">
      <c r="A290" s="1"/>
      <c r="B290" s="3"/>
      <c r="D290" s="5"/>
      <c r="G290" s="18"/>
      <c r="H290" s="18"/>
    </row>
    <row r="291" spans="1:8" ht="12.75">
      <c r="A291" s="1"/>
      <c r="B291" s="3"/>
      <c r="D291" s="5"/>
      <c r="G291" s="18"/>
      <c r="H291" s="18"/>
    </row>
    <row r="292" spans="1:8" ht="12.75">
      <c r="A292" s="1"/>
      <c r="B292" s="3"/>
      <c r="D292" s="5"/>
      <c r="G292" s="18"/>
      <c r="H292" s="18"/>
    </row>
    <row r="293" spans="1:8" ht="12.75">
      <c r="A293" s="1"/>
      <c r="B293" s="3"/>
      <c r="D293" s="5"/>
      <c r="G293" s="18"/>
      <c r="H293" s="1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07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1" max="1" width="9.28125" style="0" customWidth="1"/>
    <col min="2" max="2" width="12.8515625" style="0" customWidth="1"/>
    <col min="3" max="3" width="15.00390625" style="0" customWidth="1"/>
    <col min="4" max="4" width="12.8515625" style="0" customWidth="1"/>
    <col min="5" max="5" width="14.28125" style="0" customWidth="1"/>
    <col min="6" max="6" width="16.7109375" style="0" customWidth="1"/>
    <col min="7" max="7" width="14.28125" style="0" customWidth="1"/>
    <col min="8" max="8" width="12.421875" style="0" customWidth="1"/>
    <col min="9" max="9" width="14.421875" style="0" customWidth="1"/>
    <col min="10" max="13" width="19.28125" style="0" customWidth="1"/>
    <col min="14" max="14" width="12.00390625" style="0" customWidth="1"/>
    <col min="15" max="16" width="17.57421875" style="0" customWidth="1"/>
    <col min="17" max="17" width="13.7109375" style="0" customWidth="1"/>
    <col min="18" max="19" width="18.7109375" style="0" customWidth="1"/>
  </cols>
  <sheetData>
    <row r="1" spans="1:5" ht="12.75">
      <c r="A1" s="2" t="s">
        <v>139</v>
      </c>
      <c r="D1" s="4" t="s">
        <v>4</v>
      </c>
      <c r="E1" s="5"/>
    </row>
    <row r="2" spans="1:17" ht="12.75">
      <c r="A2" s="1"/>
      <c r="B2" s="3"/>
      <c r="C2" s="3"/>
      <c r="D2" s="4" t="s">
        <v>20</v>
      </c>
      <c r="E2" s="5"/>
      <c r="L2" s="5"/>
      <c r="N2" s="5"/>
      <c r="O2" s="5"/>
      <c r="P2" s="5"/>
      <c r="Q2" s="5"/>
    </row>
    <row r="3" spans="1:17" ht="12.75">
      <c r="A3" s="1"/>
      <c r="B3" s="3"/>
      <c r="C3" s="3"/>
      <c r="D3" s="4"/>
      <c r="E3" s="5"/>
      <c r="L3" s="5"/>
      <c r="N3" s="5"/>
      <c r="O3" s="5"/>
      <c r="P3" s="5"/>
      <c r="Q3" s="5"/>
    </row>
    <row r="4" spans="1:17" ht="12.75">
      <c r="A4" s="1"/>
      <c r="B4" s="3"/>
      <c r="C4" s="3"/>
      <c r="D4" s="4" t="s">
        <v>159</v>
      </c>
      <c r="E4" s="5"/>
      <c r="L4" s="5"/>
      <c r="N4" s="5"/>
      <c r="O4" s="5"/>
      <c r="P4" s="5"/>
      <c r="Q4" s="5"/>
    </row>
    <row r="5" spans="1:17" ht="12.75">
      <c r="A5" s="1"/>
      <c r="B5" s="3"/>
      <c r="C5" s="3"/>
      <c r="L5" s="5"/>
      <c r="N5" s="5"/>
      <c r="O5" s="5"/>
      <c r="P5" s="5"/>
      <c r="Q5" s="5"/>
    </row>
    <row r="6" spans="1:19" ht="12.75">
      <c r="A6" s="1"/>
      <c r="B6" s="3"/>
      <c r="C6" s="3"/>
      <c r="D6" s="4"/>
      <c r="E6" s="5"/>
      <c r="H6" s="6" t="s">
        <v>225</v>
      </c>
      <c r="I6" s="2" t="s">
        <v>124</v>
      </c>
      <c r="J6" s="6" t="s">
        <v>226</v>
      </c>
      <c r="K6" s="6" t="s">
        <v>226</v>
      </c>
      <c r="L6" s="6" t="s">
        <v>226</v>
      </c>
      <c r="M6" s="6" t="s">
        <v>226</v>
      </c>
      <c r="N6" s="6" t="s">
        <v>97</v>
      </c>
      <c r="O6" s="6" t="s">
        <v>171</v>
      </c>
      <c r="P6" s="6" t="s">
        <v>171</v>
      </c>
      <c r="Q6" s="6" t="s">
        <v>85</v>
      </c>
      <c r="R6" s="6" t="s">
        <v>171</v>
      </c>
      <c r="S6" s="6" t="s">
        <v>171</v>
      </c>
    </row>
    <row r="7" spans="1:19" ht="12.75">
      <c r="A7" s="1"/>
      <c r="B7" s="3"/>
      <c r="C7" s="3"/>
      <c r="D7" s="3"/>
      <c r="E7" s="5"/>
      <c r="F7" s="2" t="s">
        <v>222</v>
      </c>
      <c r="H7" s="6" t="s">
        <v>124</v>
      </c>
      <c r="I7" s="2" t="s">
        <v>103</v>
      </c>
      <c r="J7" s="6" t="s">
        <v>140</v>
      </c>
      <c r="K7" s="6" t="s">
        <v>140</v>
      </c>
      <c r="L7" s="6" t="s">
        <v>140</v>
      </c>
      <c r="M7" s="6" t="s">
        <v>140</v>
      </c>
      <c r="N7" s="6" t="s">
        <v>168</v>
      </c>
      <c r="O7" s="6" t="s">
        <v>128</v>
      </c>
      <c r="P7" s="6" t="s">
        <v>128</v>
      </c>
      <c r="Q7" s="6" t="s">
        <v>168</v>
      </c>
      <c r="R7" s="6" t="s">
        <v>127</v>
      </c>
      <c r="S7" s="6" t="s">
        <v>127</v>
      </c>
    </row>
    <row r="8" spans="1:19" ht="12.75">
      <c r="A8" s="1" t="s">
        <v>232</v>
      </c>
      <c r="B8" s="4" t="s">
        <v>204</v>
      </c>
      <c r="C8" s="4" t="s">
        <v>204</v>
      </c>
      <c r="D8" s="4" t="s">
        <v>102</v>
      </c>
      <c r="E8" s="2" t="s">
        <v>211</v>
      </c>
      <c r="F8" s="2" t="s">
        <v>211</v>
      </c>
      <c r="G8" s="2" t="s">
        <v>211</v>
      </c>
      <c r="H8" s="6" t="s">
        <v>104</v>
      </c>
      <c r="I8" s="2" t="s">
        <v>181</v>
      </c>
      <c r="J8" s="6" t="s">
        <v>117</v>
      </c>
      <c r="K8" s="6" t="s">
        <v>117</v>
      </c>
      <c r="L8" s="6" t="s">
        <v>117</v>
      </c>
      <c r="M8" s="6" t="s">
        <v>117</v>
      </c>
      <c r="N8" s="6" t="s">
        <v>108</v>
      </c>
      <c r="O8" s="6" t="s">
        <v>110</v>
      </c>
      <c r="P8" s="6" t="s">
        <v>110</v>
      </c>
      <c r="Q8" s="6" t="s">
        <v>108</v>
      </c>
      <c r="R8" s="6" t="s">
        <v>110</v>
      </c>
      <c r="S8" s="6" t="s">
        <v>110</v>
      </c>
    </row>
    <row r="9" spans="1:19" ht="12.75">
      <c r="A9" s="1" t="s">
        <v>121</v>
      </c>
      <c r="B9" s="4" t="s">
        <v>117</v>
      </c>
      <c r="C9" s="4" t="s">
        <v>117</v>
      </c>
      <c r="D9" s="4" t="s">
        <v>117</v>
      </c>
      <c r="E9" s="2" t="s">
        <v>204</v>
      </c>
      <c r="F9" s="2" t="s">
        <v>204</v>
      </c>
      <c r="G9" s="2" t="s">
        <v>205</v>
      </c>
      <c r="H9" s="6" t="s">
        <v>90</v>
      </c>
      <c r="I9" s="2" t="s">
        <v>12</v>
      </c>
      <c r="J9" s="6" t="s">
        <v>152</v>
      </c>
      <c r="K9" s="6" t="s">
        <v>152</v>
      </c>
      <c r="L9" s="6" t="s">
        <v>152</v>
      </c>
      <c r="M9" s="6" t="s">
        <v>152</v>
      </c>
      <c r="N9" s="6" t="s">
        <v>113</v>
      </c>
      <c r="O9" s="6" t="s">
        <v>198</v>
      </c>
      <c r="P9" s="6" t="s">
        <v>198</v>
      </c>
      <c r="Q9" s="6" t="s">
        <v>113</v>
      </c>
      <c r="R9" s="6" t="s">
        <v>198</v>
      </c>
      <c r="S9" s="6" t="s">
        <v>198</v>
      </c>
    </row>
    <row r="10" spans="1:19" ht="12.75">
      <c r="A10" s="1"/>
      <c r="B10" s="4" t="s">
        <v>164</v>
      </c>
      <c r="C10" s="4" t="s">
        <v>165</v>
      </c>
      <c r="D10" s="4" t="s">
        <v>208</v>
      </c>
      <c r="E10" s="6" t="s">
        <v>19</v>
      </c>
      <c r="F10" s="6" t="s">
        <v>19</v>
      </c>
      <c r="G10" s="2" t="s">
        <v>19</v>
      </c>
      <c r="H10" s="6" t="s">
        <v>149</v>
      </c>
      <c r="I10" s="5">
        <v>126.29486692427108</v>
      </c>
      <c r="J10" s="6" t="s">
        <v>105</v>
      </c>
      <c r="K10" s="6" t="s">
        <v>105</v>
      </c>
      <c r="L10" s="6" t="s">
        <v>105</v>
      </c>
      <c r="M10" s="6" t="s">
        <v>105</v>
      </c>
      <c r="N10" s="6" t="s">
        <v>149</v>
      </c>
      <c r="O10" s="6" t="s">
        <v>117</v>
      </c>
      <c r="P10" s="6" t="s">
        <v>117</v>
      </c>
      <c r="Q10" s="6" t="s">
        <v>151</v>
      </c>
      <c r="R10" s="6" t="s">
        <v>117</v>
      </c>
      <c r="S10" s="6" t="s">
        <v>117</v>
      </c>
    </row>
    <row r="11" spans="1:19" ht="12.75">
      <c r="A11" s="1"/>
      <c r="B11" s="3"/>
      <c r="C11" s="3"/>
      <c r="D11" s="3"/>
      <c r="E11" s="5"/>
      <c r="F11" s="5"/>
      <c r="I11" t="s">
        <v>112</v>
      </c>
      <c r="J11" s="6" t="s">
        <v>86</v>
      </c>
      <c r="K11" s="6" t="s">
        <v>143</v>
      </c>
      <c r="L11" s="6" t="s">
        <v>86</v>
      </c>
      <c r="M11" s="6" t="s">
        <v>143</v>
      </c>
      <c r="N11" s="5"/>
      <c r="O11" s="6" t="s">
        <v>89</v>
      </c>
      <c r="P11" s="6" t="s">
        <v>143</v>
      </c>
      <c r="Q11" s="5"/>
      <c r="R11" s="6" t="s">
        <v>89</v>
      </c>
      <c r="S11" s="6" t="s">
        <v>143</v>
      </c>
    </row>
    <row r="12" spans="1:17" ht="12.75">
      <c r="A12" s="1"/>
      <c r="B12" s="3"/>
      <c r="C12" s="3"/>
      <c r="D12" s="3"/>
      <c r="E12" s="5"/>
      <c r="L12" s="5"/>
      <c r="N12" s="5"/>
      <c r="O12" s="5"/>
      <c r="P12" s="5"/>
      <c r="Q12" s="5"/>
    </row>
    <row r="13" spans="1:17" ht="12.75">
      <c r="A13" s="1" t="s">
        <v>3</v>
      </c>
      <c r="B13" s="3">
        <v>2.7466</v>
      </c>
      <c r="C13" s="3"/>
      <c r="D13" s="3">
        <v>1.42</v>
      </c>
      <c r="E13" s="3">
        <v>1.55</v>
      </c>
      <c r="G13" s="3">
        <v>1.2725</v>
      </c>
      <c r="H13" s="3"/>
      <c r="I13" s="3"/>
      <c r="J13" s="3"/>
      <c r="K13" s="3"/>
      <c r="L13" s="5"/>
      <c r="N13" s="5"/>
      <c r="O13" s="5"/>
      <c r="P13" s="5"/>
      <c r="Q13" s="5"/>
    </row>
    <row r="14" spans="2:17" ht="12.75">
      <c r="B14" s="3"/>
      <c r="C14" s="3"/>
      <c r="D14" s="3"/>
      <c r="E14" s="3"/>
      <c r="G14" s="3"/>
      <c r="H14" s="3"/>
      <c r="I14" s="3"/>
      <c r="J14" s="3"/>
      <c r="K14" s="3"/>
      <c r="L14" s="5"/>
      <c r="N14" s="5"/>
      <c r="O14" s="5"/>
      <c r="P14" s="5"/>
      <c r="Q14" s="5"/>
    </row>
    <row r="15" spans="1:17" ht="12.75">
      <c r="A15" s="1" t="s">
        <v>7</v>
      </c>
      <c r="B15" s="3">
        <v>2.7879366755127757</v>
      </c>
      <c r="C15" s="3"/>
      <c r="D15" s="3">
        <v>1.1649999999999998</v>
      </c>
      <c r="E15" s="5"/>
      <c r="G15" s="3">
        <v>1.325</v>
      </c>
      <c r="H15" s="3"/>
      <c r="I15" s="3"/>
      <c r="J15" s="3"/>
      <c r="K15" s="3"/>
      <c r="L15" s="5"/>
      <c r="N15" s="5"/>
      <c r="O15" s="5"/>
      <c r="P15" s="5"/>
      <c r="Q15" s="5"/>
    </row>
    <row r="16" spans="2:17" ht="12.75">
      <c r="B16" s="3"/>
      <c r="C16" s="3"/>
      <c r="D16" s="3"/>
      <c r="E16" s="5"/>
      <c r="G16" s="3"/>
      <c r="H16" s="3"/>
      <c r="I16" s="3"/>
      <c r="J16" s="3"/>
      <c r="K16" s="3"/>
      <c r="L16" s="5"/>
      <c r="N16" s="5"/>
      <c r="O16" s="5"/>
      <c r="P16" s="5"/>
      <c r="Q16" s="5"/>
    </row>
    <row r="17" spans="1:17" ht="12.75">
      <c r="A17" s="1" t="s">
        <v>8</v>
      </c>
      <c r="B17" s="3">
        <v>3.5120987338487426</v>
      </c>
      <c r="C17" s="3"/>
      <c r="D17" s="3">
        <v>1.5966</v>
      </c>
      <c r="E17" s="5"/>
      <c r="G17" s="3">
        <v>1.7304166666666667</v>
      </c>
      <c r="H17" s="3"/>
      <c r="I17" s="3"/>
      <c r="J17" s="3"/>
      <c r="K17" s="3"/>
      <c r="L17" s="5"/>
      <c r="N17" s="5"/>
      <c r="O17" s="5"/>
      <c r="P17" s="5"/>
      <c r="Q17" s="5"/>
    </row>
    <row r="18" spans="2:17" ht="12.75">
      <c r="B18" s="3"/>
      <c r="C18" s="3"/>
      <c r="D18" s="3"/>
      <c r="E18" s="5"/>
      <c r="G18" s="3"/>
      <c r="H18" s="3"/>
      <c r="I18" s="3"/>
      <c r="J18" s="3"/>
      <c r="K18" s="3"/>
      <c r="L18" s="5"/>
      <c r="N18" s="5"/>
      <c r="O18" s="5"/>
      <c r="P18" s="5"/>
      <c r="Q18" s="5"/>
    </row>
    <row r="19" spans="1:17" ht="12.75">
      <c r="A19" s="1" t="s">
        <v>9</v>
      </c>
      <c r="B19" s="3">
        <v>2.8743091030159262</v>
      </c>
      <c r="C19" s="3"/>
      <c r="D19" s="3">
        <v>1.4973499999999997</v>
      </c>
      <c r="E19" s="3">
        <v>1.7416666666666665</v>
      </c>
      <c r="G19" s="3">
        <v>1.6327083333333334</v>
      </c>
      <c r="H19" s="5">
        <v>63.86822952889268</v>
      </c>
      <c r="I19" s="5">
        <v>50.57072475256605</v>
      </c>
      <c r="J19" s="16">
        <v>10.855802397659264</v>
      </c>
      <c r="K19" s="13">
        <v>10.855802397659264</v>
      </c>
      <c r="L19" s="16">
        <v>10.855802397659264</v>
      </c>
      <c r="M19" s="13">
        <v>10.855802397659264</v>
      </c>
      <c r="N19" s="29">
        <v>5</v>
      </c>
      <c r="O19" s="29">
        <v>132.23610237684426</v>
      </c>
      <c r="P19" s="5">
        <v>131.8851790060059</v>
      </c>
      <c r="Q19" s="13"/>
    </row>
    <row r="20" spans="2:17" ht="12.75">
      <c r="B20" s="3"/>
      <c r="C20" s="3"/>
      <c r="D20" s="3"/>
      <c r="E20" s="3"/>
      <c r="G20" s="3"/>
      <c r="H20" s="5"/>
      <c r="I20" s="5"/>
      <c r="L20" s="13"/>
      <c r="M20" s="14"/>
      <c r="N20" s="13"/>
      <c r="O20" s="13"/>
      <c r="P20" s="13"/>
      <c r="Q20" s="13"/>
    </row>
    <row r="21" spans="1:17" ht="12.75">
      <c r="A21" s="1" t="s">
        <v>10</v>
      </c>
      <c r="B21" s="3">
        <v>3.7487473618020672</v>
      </c>
      <c r="C21" s="5"/>
      <c r="D21" s="3">
        <v>1.73045</v>
      </c>
      <c r="E21" s="3">
        <v>3.375</v>
      </c>
      <c r="G21" s="3">
        <v>1.4618749999999998</v>
      </c>
      <c r="H21" s="5">
        <v>76.5931317324074</v>
      </c>
      <c r="I21" s="5">
        <v>60.646274546006865</v>
      </c>
      <c r="J21" s="16">
        <v>11.871773626664815</v>
      </c>
      <c r="K21" s="5">
        <v>11.632210803676225</v>
      </c>
      <c r="L21" s="5">
        <v>11.871773626664815</v>
      </c>
      <c r="M21" s="5">
        <v>11.632210803676225</v>
      </c>
      <c r="N21" s="5">
        <v>5.2</v>
      </c>
      <c r="O21" s="3">
        <v>173.54480043712113</v>
      </c>
      <c r="P21" s="18">
        <v>171.45714983434328</v>
      </c>
      <c r="Q21" s="13"/>
    </row>
    <row r="22" spans="2:17" ht="12.75">
      <c r="B22" s="3"/>
      <c r="C22" s="5"/>
      <c r="D22" s="3"/>
      <c r="E22" s="3"/>
      <c r="G22" s="3"/>
      <c r="H22" s="5"/>
      <c r="I22" s="5"/>
      <c r="L22" s="5"/>
      <c r="M22" s="5"/>
      <c r="N22" s="5"/>
      <c r="O22" s="3"/>
      <c r="P22" s="18"/>
      <c r="Q22" s="13"/>
    </row>
    <row r="23" spans="1:17" ht="12.75">
      <c r="A23" s="1" t="s">
        <v>11</v>
      </c>
      <c r="B23" s="3">
        <v>4.3299606336639505</v>
      </c>
      <c r="C23" s="5"/>
      <c r="D23" s="3">
        <v>1.9683999999999997</v>
      </c>
      <c r="E23" s="3">
        <v>2.944162991666667</v>
      </c>
      <c r="G23" s="3">
        <v>1.8204166666666666</v>
      </c>
      <c r="H23" s="5">
        <v>110.55804945750188</v>
      </c>
      <c r="I23" s="5">
        <v>87.5396222744308</v>
      </c>
      <c r="J23" s="16">
        <v>9.493428754260819</v>
      </c>
      <c r="K23" s="5">
        <v>9.365567976177088</v>
      </c>
      <c r="L23" s="5">
        <v>9.493428754260819</v>
      </c>
      <c r="M23" s="5">
        <v>9.365567976177088</v>
      </c>
      <c r="N23" s="5">
        <v>6</v>
      </c>
      <c r="O23" s="3">
        <v>173.19842534655805</v>
      </c>
      <c r="P23" s="18">
        <v>171.81075785605262</v>
      </c>
      <c r="Q23" s="13"/>
    </row>
    <row r="24" spans="2:17" ht="12.75">
      <c r="B24" s="3"/>
      <c r="C24" s="5"/>
      <c r="D24" s="3"/>
      <c r="E24" s="3"/>
      <c r="G24" s="3"/>
      <c r="H24" s="5"/>
      <c r="I24" s="5"/>
      <c r="L24" s="5"/>
      <c r="M24" s="5"/>
      <c r="N24" s="5"/>
      <c r="O24" s="3"/>
      <c r="P24" s="18"/>
      <c r="Q24" s="13"/>
    </row>
    <row r="25" spans="1:17" ht="12.75">
      <c r="A25" s="1" t="s">
        <v>23</v>
      </c>
      <c r="B25" s="3">
        <v>4.857406024</v>
      </c>
      <c r="C25" s="3"/>
      <c r="D25" s="3">
        <v>2.5222005760000004</v>
      </c>
      <c r="E25" s="3">
        <v>3.4491666666666667</v>
      </c>
      <c r="G25" s="3">
        <v>2.6733371333333333</v>
      </c>
      <c r="H25" s="5">
        <v>119.25452104160934</v>
      </c>
      <c r="I25" s="5">
        <v>94.42546949522246</v>
      </c>
      <c r="J25" s="16">
        <v>10.144856305162861</v>
      </c>
      <c r="K25" s="5">
        <v>9.752167014242927</v>
      </c>
      <c r="L25" s="5">
        <v>10.144856305162861</v>
      </c>
      <c r="M25" s="5">
        <v>9.752167014242927</v>
      </c>
      <c r="N25" s="5">
        <v>6.85</v>
      </c>
      <c r="O25" s="3">
        <v>171.22055949206347</v>
      </c>
      <c r="P25" s="18">
        <v>169.45908985844858</v>
      </c>
      <c r="Q25" s="13"/>
    </row>
    <row r="26" spans="2:17" ht="12.75">
      <c r="B26" s="3"/>
      <c r="C26" s="3"/>
      <c r="D26" s="3"/>
      <c r="E26" s="3"/>
      <c r="G26" s="3"/>
      <c r="H26" s="5"/>
      <c r="I26" s="5"/>
      <c r="L26" s="5"/>
      <c r="M26" s="5"/>
      <c r="N26" s="5"/>
      <c r="O26" s="3"/>
      <c r="P26" s="18"/>
      <c r="Q26" s="13"/>
    </row>
    <row r="27" spans="1:17" ht="12.75">
      <c r="A27" s="1" t="s">
        <v>24</v>
      </c>
      <c r="B27" s="3">
        <v>5.377</v>
      </c>
      <c r="C27" s="3"/>
      <c r="D27" s="3">
        <v>2.9674</v>
      </c>
      <c r="E27" s="3">
        <v>4.469166666666667</v>
      </c>
      <c r="G27" s="3">
        <v>3.2683333333333335</v>
      </c>
      <c r="H27" s="5">
        <v>135.64134169686352</v>
      </c>
      <c r="I27" s="5">
        <v>107.4005183268429</v>
      </c>
      <c r="J27" s="16">
        <v>9.62335805959999</v>
      </c>
      <c r="K27" s="5">
        <v>9.482648829464264</v>
      </c>
      <c r="L27" s="5">
        <v>9.62335805959999</v>
      </c>
      <c r="M27" s="5">
        <v>9.482648829464264</v>
      </c>
      <c r="N27" s="5">
        <v>8</v>
      </c>
      <c r="O27" s="3">
        <v>161.31</v>
      </c>
      <c r="P27" s="18">
        <v>160.55886966520566</v>
      </c>
      <c r="Q27" s="13"/>
    </row>
    <row r="28" spans="2:17" ht="12.75">
      <c r="B28" s="3"/>
      <c r="C28" s="3"/>
      <c r="D28" s="3"/>
      <c r="E28" s="3"/>
      <c r="G28" s="3"/>
      <c r="H28" s="5"/>
      <c r="I28" s="5"/>
      <c r="L28" s="5"/>
      <c r="M28" s="5"/>
      <c r="N28" s="5"/>
      <c r="O28" s="3"/>
      <c r="P28" s="18"/>
      <c r="Q28" s="13"/>
    </row>
    <row r="29" spans="1:17" ht="12.75">
      <c r="A29" s="1" t="s">
        <v>25</v>
      </c>
      <c r="B29" s="3">
        <v>5.332594522</v>
      </c>
      <c r="C29" s="3"/>
      <c r="D29" s="3">
        <v>3.7854538760000005</v>
      </c>
      <c r="E29" s="3">
        <v>5.7050032250000005</v>
      </c>
      <c r="G29" s="3">
        <v>3.772164716666667</v>
      </c>
      <c r="H29" s="5">
        <v>145.5188977020142</v>
      </c>
      <c r="I29" s="5">
        <v>115.22154561457378</v>
      </c>
      <c r="J29" s="16">
        <v>8.847561065205163</v>
      </c>
      <c r="K29" s="5">
        <v>8.807794447584365</v>
      </c>
      <c r="L29" s="5">
        <v>8.847561065205163</v>
      </c>
      <c r="M29" s="5">
        <v>8.807794447584365</v>
      </c>
      <c r="N29" s="5">
        <v>8</v>
      </c>
      <c r="O29" s="3">
        <v>159.97783566</v>
      </c>
      <c r="P29" s="18">
        <v>159.72468447208783</v>
      </c>
      <c r="Q29" s="13"/>
    </row>
    <row r="30" spans="2:17" ht="12.75">
      <c r="B30" s="3"/>
      <c r="C30" s="3"/>
      <c r="D30" s="3"/>
      <c r="E30" s="3"/>
      <c r="G30" s="3"/>
      <c r="H30" s="5"/>
      <c r="I30" s="5"/>
      <c r="L30" s="5"/>
      <c r="M30" s="5"/>
      <c r="N30" s="5"/>
      <c r="O30" s="3"/>
      <c r="P30" s="18"/>
      <c r="Q30" s="13"/>
    </row>
    <row r="31" spans="1:17" ht="12.75">
      <c r="A31" s="1" t="s">
        <v>26</v>
      </c>
      <c r="B31" s="3">
        <v>6.889999399999999</v>
      </c>
      <c r="C31" s="3"/>
      <c r="D31" s="3">
        <v>3.708251998</v>
      </c>
      <c r="E31" s="3">
        <v>6.976875</v>
      </c>
      <c r="G31" s="3">
        <v>4.073458333333333</v>
      </c>
      <c r="H31" s="5">
        <v>141.023648823191</v>
      </c>
      <c r="I31" s="5">
        <v>111.66221736292076</v>
      </c>
      <c r="J31" s="16">
        <v>11.772061429344527</v>
      </c>
      <c r="K31" s="5">
        <v>11.521837100557653</v>
      </c>
      <c r="L31" s="5">
        <v>11.772061429344527</v>
      </c>
      <c r="M31" s="5">
        <v>11.521837100557653</v>
      </c>
      <c r="N31" s="5">
        <v>8.8</v>
      </c>
      <c r="O31" s="3">
        <v>188.57998560000001</v>
      </c>
      <c r="P31" s="18">
        <v>186.73295585121255</v>
      </c>
      <c r="Q31" s="13"/>
    </row>
    <row r="32" spans="2:17" ht="12.75">
      <c r="B32" s="3"/>
      <c r="C32" s="3"/>
      <c r="D32" s="3"/>
      <c r="E32" s="3"/>
      <c r="G32" s="3"/>
      <c r="H32" s="5"/>
      <c r="I32" s="5"/>
      <c r="L32" s="5"/>
      <c r="M32" s="5"/>
      <c r="N32" s="5"/>
      <c r="O32" s="3"/>
      <c r="P32" s="18"/>
      <c r="Q32" s="13"/>
    </row>
    <row r="33" spans="1:17" ht="12.75">
      <c r="A33" s="1" t="s">
        <v>27</v>
      </c>
      <c r="B33" s="3">
        <v>7.5</v>
      </c>
      <c r="C33" s="3"/>
      <c r="D33" s="3">
        <v>3.9895</v>
      </c>
      <c r="E33" s="3">
        <v>6.997569444444444</v>
      </c>
      <c r="G33" s="3">
        <v>4.274479166666667</v>
      </c>
      <c r="H33" s="5">
        <v>150.5343568740543</v>
      </c>
      <c r="I33" s="5">
        <v>119.1927752410696</v>
      </c>
      <c r="J33" s="16">
        <v>12.935750620909445</v>
      </c>
      <c r="K33" s="5">
        <v>12.914409126270613</v>
      </c>
      <c r="L33" s="5">
        <v>12.061886552629895</v>
      </c>
      <c r="M33" s="5">
        <v>11.957403196042371</v>
      </c>
      <c r="N33" s="5">
        <v>8.8</v>
      </c>
      <c r="O33" s="3">
        <v>180</v>
      </c>
      <c r="P33" s="3">
        <v>180</v>
      </c>
      <c r="Q33" s="13"/>
    </row>
    <row r="34" spans="2:17" ht="12.75">
      <c r="B34" s="3"/>
      <c r="C34" s="3"/>
      <c r="D34" s="3"/>
      <c r="E34" s="3"/>
      <c r="G34" s="3"/>
      <c r="H34" s="5"/>
      <c r="I34" s="5"/>
      <c r="L34" s="5"/>
      <c r="M34" s="5"/>
      <c r="N34" s="5"/>
      <c r="O34" s="3"/>
      <c r="P34" s="18"/>
      <c r="Q34" s="13"/>
    </row>
    <row r="35" spans="1:17" ht="12.75">
      <c r="A35" s="1" t="s">
        <v>28</v>
      </c>
      <c r="B35" s="3">
        <v>5.958</v>
      </c>
      <c r="C35" s="3"/>
      <c r="D35" s="3"/>
      <c r="E35" s="5"/>
      <c r="G35" s="5"/>
      <c r="H35" s="5">
        <v>157.51350499405027</v>
      </c>
      <c r="I35" s="5">
        <v>124.7188494909287</v>
      </c>
      <c r="J35" s="16">
        <v>8.676366851573679</v>
      </c>
      <c r="K35" s="13">
        <v>8.676366851573679</v>
      </c>
      <c r="L35" s="5">
        <v>11.070583389279358</v>
      </c>
      <c r="M35" s="5">
        <v>10.840482832490656</v>
      </c>
      <c r="N35" s="5">
        <v>10.86666666</v>
      </c>
      <c r="O35" s="3">
        <v>158.88</v>
      </c>
      <c r="P35" s="18">
        <v>158.83482041121516</v>
      </c>
      <c r="Q35" s="13"/>
    </row>
    <row r="36" spans="2:17" ht="12.75">
      <c r="B36" s="3"/>
      <c r="C36" s="3"/>
      <c r="D36" s="3"/>
      <c r="E36" s="5"/>
      <c r="G36" s="5"/>
      <c r="H36" s="5"/>
      <c r="I36" s="5"/>
      <c r="L36" s="5"/>
      <c r="M36" s="5"/>
      <c r="N36" s="5"/>
      <c r="O36" s="3"/>
      <c r="P36" s="18"/>
      <c r="Q36" s="13"/>
    </row>
    <row r="37" spans="1:17" ht="12.75">
      <c r="A37" s="1" t="s">
        <v>29</v>
      </c>
      <c r="B37" s="3">
        <v>5.538</v>
      </c>
      <c r="C37" s="3"/>
      <c r="D37" s="3"/>
      <c r="E37" s="3"/>
      <c r="G37" s="5"/>
      <c r="H37" s="5">
        <v>111.78393880750794</v>
      </c>
      <c r="I37" s="5">
        <v>88.51027878633886</v>
      </c>
      <c r="J37" s="16">
        <v>9.916087442436497</v>
      </c>
      <c r="K37" s="13">
        <v>9.916087442436497</v>
      </c>
      <c r="L37" s="5">
        <v>12.026480022943973</v>
      </c>
      <c r="M37" s="5">
        <v>11.89008022242575</v>
      </c>
      <c r="N37" s="5">
        <v>9</v>
      </c>
      <c r="O37" s="3">
        <v>147.68</v>
      </c>
      <c r="P37" s="18">
        <v>147.68</v>
      </c>
      <c r="Q37" s="13"/>
    </row>
    <row r="38" spans="2:17" ht="12.75">
      <c r="B38" s="3"/>
      <c r="C38" s="3"/>
      <c r="D38" s="3"/>
      <c r="E38" s="3"/>
      <c r="G38" s="5"/>
      <c r="H38" s="5"/>
      <c r="I38" s="5"/>
      <c r="L38" s="5"/>
      <c r="M38" s="5"/>
      <c r="N38" s="5"/>
      <c r="O38" s="3"/>
      <c r="P38" s="18"/>
      <c r="Q38" s="13"/>
    </row>
    <row r="39" spans="1:17" ht="12.75">
      <c r="A39" s="1" t="s">
        <v>32</v>
      </c>
      <c r="B39" s="3">
        <f>(B37+B41)/2</f>
        <v>5.7589375</v>
      </c>
      <c r="C39" s="3"/>
      <c r="D39" s="3"/>
      <c r="E39" s="5"/>
      <c r="G39" s="5"/>
      <c r="H39" s="5">
        <v>113.40746062638797</v>
      </c>
      <c r="I39" s="5">
        <v>89.7957798192934</v>
      </c>
      <c r="J39" s="5">
        <v>12.260457637837623</v>
      </c>
      <c r="K39" s="5">
        <v>12.187425698150221</v>
      </c>
      <c r="L39" s="5">
        <v>12.260457637837623</v>
      </c>
      <c r="M39" s="5">
        <v>12.187425698150221</v>
      </c>
      <c r="N39" s="5">
        <v>9.85</v>
      </c>
      <c r="O39" s="18">
        <v>140.45581621621622</v>
      </c>
      <c r="P39" s="18">
        <v>140.3192893401015</v>
      </c>
      <c r="Q39" s="13"/>
    </row>
    <row r="40" spans="2:17" ht="12.75">
      <c r="B40" s="3"/>
      <c r="C40" s="3"/>
      <c r="D40" s="3"/>
      <c r="E40" s="5"/>
      <c r="G40" s="5"/>
      <c r="H40" s="5"/>
      <c r="I40" s="5"/>
      <c r="L40" s="5"/>
      <c r="M40" s="5"/>
      <c r="N40" s="5"/>
      <c r="O40" s="18"/>
      <c r="P40" s="18"/>
      <c r="Q40" s="13"/>
    </row>
    <row r="41" spans="1:19" ht="12.75">
      <c r="A41" s="1" t="s">
        <v>38</v>
      </c>
      <c r="B41" s="3">
        <v>5.979875</v>
      </c>
      <c r="C41" s="3"/>
      <c r="D41" s="3"/>
      <c r="E41" s="5"/>
      <c r="H41" s="5">
        <v>111.80960309939246</v>
      </c>
      <c r="I41" s="5">
        <v>88.53059971664231</v>
      </c>
      <c r="J41" s="16">
        <v>12.947425225581991</v>
      </c>
      <c r="K41" s="5">
        <v>12.819405821877478</v>
      </c>
      <c r="L41" s="5">
        <v>12.627911760015044</v>
      </c>
      <c r="M41" s="5">
        <v>12.495821015803017</v>
      </c>
      <c r="N41" s="5">
        <v>10</v>
      </c>
      <c r="O41" s="3">
        <v>143.51700000000002</v>
      </c>
      <c r="P41" s="18">
        <v>139.73221722551492</v>
      </c>
      <c r="Q41" s="29">
        <v>7.3125</v>
      </c>
      <c r="R41" s="29">
        <v>194.94186774628878</v>
      </c>
      <c r="S41" s="5">
        <v>194.22444984189872</v>
      </c>
    </row>
    <row r="42" spans="2:16" ht="12.75">
      <c r="B42" s="3"/>
      <c r="C42" s="3"/>
      <c r="D42" s="3"/>
      <c r="E42" s="5"/>
      <c r="H42" s="5"/>
      <c r="I42" s="5"/>
      <c r="L42" s="5"/>
      <c r="M42" s="5"/>
      <c r="N42" s="5"/>
      <c r="O42" s="3"/>
      <c r="P42" s="18"/>
    </row>
    <row r="43" spans="1:19" ht="12.75">
      <c r="A43" s="1" t="s">
        <v>40</v>
      </c>
      <c r="B43" s="3">
        <v>5.8434</v>
      </c>
      <c r="C43" s="3">
        <v>5.8</v>
      </c>
      <c r="D43" s="3"/>
      <c r="E43" s="3">
        <v>4</v>
      </c>
      <c r="F43" s="3">
        <v>5.235833333333333</v>
      </c>
      <c r="H43" s="5">
        <v>132.93898064513627</v>
      </c>
      <c r="I43" s="5">
        <v>105.26079474381905</v>
      </c>
      <c r="J43" s="16">
        <v>10.833315375470741</v>
      </c>
      <c r="K43" s="5">
        <v>10.469902461555925</v>
      </c>
      <c r="L43" s="5">
        <v>10.833315375470741</v>
      </c>
      <c r="M43" s="5">
        <v>10.469902461555925</v>
      </c>
      <c r="N43" s="5">
        <v>10</v>
      </c>
      <c r="O43" s="3">
        <v>140.2416</v>
      </c>
      <c r="P43" s="18">
        <v>139.90160754205036</v>
      </c>
      <c r="Q43" s="29">
        <v>7.5</v>
      </c>
      <c r="R43" s="29">
        <v>186.9888</v>
      </c>
      <c r="S43" s="5">
        <v>186.53547672273382</v>
      </c>
    </row>
    <row r="44" spans="2:16" ht="12.75">
      <c r="B44" s="3"/>
      <c r="C44" s="3"/>
      <c r="D44" s="3"/>
      <c r="E44" s="3"/>
      <c r="F44" s="3"/>
      <c r="H44" s="5"/>
      <c r="I44" s="5"/>
      <c r="L44" s="5"/>
      <c r="M44" s="5"/>
      <c r="N44" s="5"/>
      <c r="O44" s="3"/>
      <c r="P44" s="18"/>
    </row>
    <row r="45" spans="1:19" ht="12.75">
      <c r="A45" s="1" t="s">
        <v>41</v>
      </c>
      <c r="B45" s="3">
        <v>5.853000000000001</v>
      </c>
      <c r="C45" s="3">
        <v>5.6812</v>
      </c>
      <c r="D45" s="3"/>
      <c r="E45" s="3">
        <v>4.064583333333333</v>
      </c>
      <c r="F45" s="3">
        <v>4.805</v>
      </c>
      <c r="H45" s="5">
        <v>120.37032489024728</v>
      </c>
      <c r="I45" s="5">
        <v>95.30896054740198</v>
      </c>
      <c r="J45" s="16">
        <v>11.787988405780574</v>
      </c>
      <c r="K45" s="5">
        <v>11.669904366340667</v>
      </c>
      <c r="L45" s="5">
        <v>11.787988405780574</v>
      </c>
      <c r="M45" s="5">
        <v>11.669904366340667</v>
      </c>
      <c r="N45" s="5">
        <v>10</v>
      </c>
      <c r="O45" s="3">
        <v>140.47200000000004</v>
      </c>
      <c r="P45" s="18">
        <v>140.4307723676332</v>
      </c>
      <c r="Q45" s="29">
        <v>6.816924142507331</v>
      </c>
      <c r="R45" s="29">
        <v>206.31696704</v>
      </c>
      <c r="S45" s="5">
        <v>206.01984975944063</v>
      </c>
    </row>
    <row r="46" spans="2:16" ht="12.75">
      <c r="B46" s="3"/>
      <c r="C46" s="3"/>
      <c r="D46" s="3"/>
      <c r="E46" s="3"/>
      <c r="F46" s="3"/>
      <c r="H46" s="5"/>
      <c r="I46" s="5"/>
      <c r="L46" s="5"/>
      <c r="M46" s="5"/>
      <c r="N46" s="5"/>
      <c r="O46" s="3"/>
      <c r="P46" s="18"/>
    </row>
    <row r="47" spans="1:19" ht="12.75">
      <c r="A47" s="1" t="s">
        <v>42</v>
      </c>
      <c r="B47" s="3">
        <v>6.0766</v>
      </c>
      <c r="C47" s="3">
        <v>5.590000000000001</v>
      </c>
      <c r="D47" s="3"/>
      <c r="E47" s="3">
        <v>4.0874999999999995</v>
      </c>
      <c r="F47" s="3">
        <v>4.9350000000000005</v>
      </c>
      <c r="H47" s="5">
        <v>135.61643602069873</v>
      </c>
      <c r="I47" s="5">
        <v>107.38079806681071</v>
      </c>
      <c r="J47" s="16">
        <v>10.982691415666782</v>
      </c>
      <c r="K47" s="5">
        <v>10.737098281627572</v>
      </c>
      <c r="L47" s="5">
        <v>10.982691415666782</v>
      </c>
      <c r="M47" s="5">
        <v>10.737098281627572</v>
      </c>
      <c r="N47" s="5">
        <v>10</v>
      </c>
      <c r="O47" s="3">
        <v>143.1984</v>
      </c>
      <c r="P47" s="18">
        <v>145.62004224143482</v>
      </c>
      <c r="Q47" s="29">
        <v>6.573109515551555</v>
      </c>
      <c r="R47" s="29">
        <v>222.0672192</v>
      </c>
      <c r="S47" s="5">
        <v>221.42076807149513</v>
      </c>
    </row>
    <row r="48" spans="2:16" ht="12.75">
      <c r="B48" s="3"/>
      <c r="C48" s="3"/>
      <c r="D48" s="3"/>
      <c r="E48" s="3"/>
      <c r="F48" s="3"/>
      <c r="H48" s="5"/>
      <c r="I48" s="5"/>
      <c r="L48" s="5"/>
      <c r="M48" s="5"/>
      <c r="N48" s="5"/>
      <c r="O48" s="3"/>
      <c r="P48" s="18"/>
    </row>
    <row r="49" spans="1:19" ht="12.75">
      <c r="A49" s="1" t="s">
        <v>43</v>
      </c>
      <c r="B49" s="3">
        <v>5.9968</v>
      </c>
      <c r="C49" s="3">
        <v>5.53</v>
      </c>
      <c r="D49" s="3"/>
      <c r="E49" s="5"/>
      <c r="F49" s="3">
        <v>4.870833333333334</v>
      </c>
      <c r="H49" s="5">
        <v>141.68048342238416</v>
      </c>
      <c r="I49" s="5">
        <v>112.1822975650615</v>
      </c>
      <c r="J49" s="16">
        <v>10.185032667096309</v>
      </c>
      <c r="K49" s="5">
        <v>10.16180569327267</v>
      </c>
      <c r="L49" s="5">
        <v>10.185032667096309</v>
      </c>
      <c r="M49" s="5">
        <v>10.16180569327267</v>
      </c>
      <c r="N49" s="5">
        <v>10</v>
      </c>
      <c r="O49" s="3">
        <v>141.30501818181818</v>
      </c>
      <c r="P49" s="18">
        <v>143.90955438697304</v>
      </c>
      <c r="Q49" s="29">
        <v>6.011631663974152</v>
      </c>
      <c r="R49" s="29">
        <v>239.4112</v>
      </c>
      <c r="S49" s="5">
        <v>239.3854735632749</v>
      </c>
    </row>
    <row r="50" spans="2:16" ht="12.75">
      <c r="B50" s="3"/>
      <c r="C50" s="3"/>
      <c r="D50" s="3"/>
      <c r="E50" s="5"/>
      <c r="F50" s="3"/>
      <c r="H50" s="5"/>
      <c r="I50" s="5"/>
      <c r="L50" s="5"/>
      <c r="M50" s="5"/>
      <c r="N50" s="5"/>
      <c r="O50" s="3"/>
      <c r="P50" s="18"/>
    </row>
    <row r="51" spans="1:19" ht="12.75">
      <c r="A51" s="1" t="s">
        <v>44</v>
      </c>
      <c r="B51" s="3">
        <v>6.0466</v>
      </c>
      <c r="C51" s="3">
        <v>5.4898</v>
      </c>
      <c r="D51" s="3"/>
      <c r="E51" s="3">
        <v>4.173333333333333</v>
      </c>
      <c r="F51" s="3">
        <v>5.225833333333334</v>
      </c>
      <c r="H51" s="5">
        <v>148.74117683596117</v>
      </c>
      <c r="I51" s="5">
        <v>117.7729392004106</v>
      </c>
      <c r="J51" s="16">
        <v>9.7920170090207</v>
      </c>
      <c r="K51" s="5">
        <v>9.759971740012682</v>
      </c>
      <c r="L51" s="5">
        <v>9.7920170090207</v>
      </c>
      <c r="M51" s="5">
        <v>9.759971740012682</v>
      </c>
      <c r="N51" s="5">
        <v>10</v>
      </c>
      <c r="O51" s="3">
        <v>142.50021818181818</v>
      </c>
      <c r="P51" s="18">
        <v>145.08470192680718</v>
      </c>
      <c r="Q51" s="29">
        <v>5.7750000084375</v>
      </c>
      <c r="R51" s="29">
        <v>251.588266277696</v>
      </c>
      <c r="S51" s="5">
        <v>251.17977656662936</v>
      </c>
    </row>
    <row r="52" spans="2:16" ht="12.75">
      <c r="B52" s="3"/>
      <c r="C52" s="3"/>
      <c r="D52" s="3"/>
      <c r="E52" s="3"/>
      <c r="F52" s="3"/>
      <c r="H52" s="5"/>
      <c r="I52" s="5"/>
      <c r="L52" s="5"/>
      <c r="M52" s="5"/>
      <c r="N52" s="5"/>
      <c r="O52" s="3"/>
      <c r="P52" s="18"/>
    </row>
    <row r="53" spans="1:19" ht="12.75">
      <c r="A53" s="1" t="s">
        <v>45</v>
      </c>
      <c r="B53" s="3">
        <v>7.061200132000001</v>
      </c>
      <c r="C53" s="3">
        <v>6.188599999999999</v>
      </c>
      <c r="D53" s="3"/>
      <c r="E53" s="3">
        <v>4.3975</v>
      </c>
      <c r="F53" s="3">
        <v>5.432499999999999</v>
      </c>
      <c r="H53" s="5">
        <v>155.9888000058856</v>
      </c>
      <c r="I53" s="5">
        <v>123.51159140887307</v>
      </c>
      <c r="J53" s="16">
        <v>10.935372923558475</v>
      </c>
      <c r="K53" s="5">
        <v>10.869242719214142</v>
      </c>
      <c r="L53" s="5">
        <v>10.935372923558475</v>
      </c>
      <c r="M53" s="5">
        <v>10.869242719214142</v>
      </c>
      <c r="N53" s="5">
        <v>10.8</v>
      </c>
      <c r="O53" s="3">
        <v>157.07345742545454</v>
      </c>
      <c r="P53" s="18">
        <v>156.87358199585174</v>
      </c>
      <c r="Q53" s="29">
        <v>6.40307204725768</v>
      </c>
      <c r="R53" s="29">
        <v>269.2540600315857</v>
      </c>
      <c r="S53" s="5">
        <v>264.98058969220756</v>
      </c>
    </row>
    <row r="54" spans="2:16" ht="12.75">
      <c r="B54" s="3"/>
      <c r="C54" s="3"/>
      <c r="D54" s="3"/>
      <c r="E54" s="3"/>
      <c r="F54" s="3"/>
      <c r="H54" s="5"/>
      <c r="I54" s="5"/>
      <c r="L54" s="5"/>
      <c r="M54" s="5"/>
      <c r="N54" s="5"/>
      <c r="O54" s="3"/>
      <c r="P54" s="18"/>
    </row>
    <row r="55" spans="1:19" ht="12.75">
      <c r="A55" s="1" t="s">
        <v>46</v>
      </c>
      <c r="B55" s="3">
        <v>7.181598679999999</v>
      </c>
      <c r="C55" s="3">
        <v>6.764</v>
      </c>
      <c r="D55" s="3"/>
      <c r="E55" s="3">
        <v>4.556666666666667</v>
      </c>
      <c r="F55" s="3">
        <v>5.533333333333334</v>
      </c>
      <c r="H55" s="5">
        <v>177.02232896202568</v>
      </c>
      <c r="I55" s="5">
        <v>140.16589373198508</v>
      </c>
      <c r="J55" s="16">
        <v>10.46109645116702</v>
      </c>
      <c r="K55" s="5">
        <v>9.781763869881422</v>
      </c>
      <c r="L55" s="5">
        <v>10.46109645116702</v>
      </c>
      <c r="M55" s="5">
        <v>9.781763869881422</v>
      </c>
      <c r="N55" s="5">
        <v>11</v>
      </c>
      <c r="O55" s="3">
        <v>159.7439712</v>
      </c>
      <c r="P55" s="18">
        <v>156.37743952526253</v>
      </c>
      <c r="Q55" s="29">
        <v>6.333333333333333</v>
      </c>
      <c r="R55" s="29">
        <v>272.1447920842105</v>
      </c>
      <c r="S55" s="5">
        <v>271.60292128071916</v>
      </c>
    </row>
    <row r="56" spans="2:16" ht="12.75">
      <c r="B56" s="3"/>
      <c r="C56" s="3"/>
      <c r="D56" s="3"/>
      <c r="E56" s="3"/>
      <c r="F56" s="3"/>
      <c r="H56" s="5"/>
      <c r="I56" s="5"/>
      <c r="L56" s="5"/>
      <c r="M56" s="5"/>
      <c r="N56" s="5"/>
      <c r="O56" s="3"/>
      <c r="P56" s="18"/>
    </row>
    <row r="57" spans="1:19" ht="12.75">
      <c r="A57" s="1" t="s">
        <v>47</v>
      </c>
      <c r="B57" s="3">
        <v>8.008406828</v>
      </c>
      <c r="C57" s="3">
        <v>6.992400000000001</v>
      </c>
      <c r="D57" s="3"/>
      <c r="E57" s="3">
        <v>4.620833333333333</v>
      </c>
      <c r="F57" s="3">
        <v>5.660833333333333</v>
      </c>
      <c r="H57" s="5">
        <v>143.350093663908</v>
      </c>
      <c r="I57" s="5">
        <v>113.50429131048034</v>
      </c>
      <c r="J57" s="16">
        <v>13.740982148211126</v>
      </c>
      <c r="K57" s="5">
        <v>13.33000944476596</v>
      </c>
      <c r="L57" s="5">
        <v>13.740982148211126</v>
      </c>
      <c r="M57" s="5">
        <v>13.33000944476596</v>
      </c>
      <c r="N57" s="5">
        <v>11</v>
      </c>
      <c r="O57" s="3">
        <v>174.72887624727272</v>
      </c>
      <c r="P57" s="18">
        <v>174.25784742331797</v>
      </c>
      <c r="Q57" s="29">
        <v>7.2</v>
      </c>
      <c r="R57" s="29">
        <v>267.08165627780215</v>
      </c>
      <c r="S57" s="5">
        <v>266.9467140374074</v>
      </c>
    </row>
    <row r="58" spans="2:16" ht="12.75">
      <c r="B58" s="3"/>
      <c r="C58" s="3"/>
      <c r="D58" s="3"/>
      <c r="E58" s="3"/>
      <c r="F58" s="3"/>
      <c r="H58" s="5"/>
      <c r="I58" s="5"/>
      <c r="L58" s="5"/>
      <c r="M58" s="5"/>
      <c r="N58" s="5"/>
      <c r="O58" s="3"/>
      <c r="P58" s="18"/>
    </row>
    <row r="59" spans="1:19" ht="12.75">
      <c r="A59" s="1" t="s">
        <v>48</v>
      </c>
      <c r="B59" s="3">
        <v>7.719200000000001</v>
      </c>
      <c r="C59" s="3">
        <v>6.7623999999999995</v>
      </c>
      <c r="D59" s="3"/>
      <c r="E59" s="3">
        <v>4.620833333333333</v>
      </c>
      <c r="F59" s="3">
        <v>5.7</v>
      </c>
      <c r="H59" s="5">
        <v>138.90443130524295</v>
      </c>
      <c r="I59" s="5">
        <v>109.98422555726901</v>
      </c>
      <c r="J59" s="16">
        <v>13.491423000371011</v>
      </c>
      <c r="K59" s="5">
        <v>13.313453401984122</v>
      </c>
      <c r="L59" s="5">
        <v>13.491423000371011</v>
      </c>
      <c r="M59" s="5">
        <v>13.313453401984122</v>
      </c>
      <c r="N59" s="5">
        <v>11</v>
      </c>
      <c r="O59" s="3">
        <v>168.4189090909091</v>
      </c>
      <c r="P59" s="18">
        <v>168.26773064371747</v>
      </c>
      <c r="Q59" s="29">
        <v>7.5</v>
      </c>
      <c r="R59" s="29">
        <v>247.01440000000002</v>
      </c>
      <c r="S59" s="5">
        <v>246.79267161078562</v>
      </c>
    </row>
    <row r="60" spans="2:16" ht="12.75">
      <c r="B60" s="3"/>
      <c r="C60" s="3"/>
      <c r="D60" s="3"/>
      <c r="E60" s="3"/>
      <c r="F60" s="3"/>
      <c r="H60" s="5"/>
      <c r="I60" s="5"/>
      <c r="L60" s="5"/>
      <c r="M60" s="5"/>
      <c r="N60" s="5"/>
      <c r="O60" s="3"/>
      <c r="P60" s="18"/>
    </row>
    <row r="61" spans="1:19" ht="12.75">
      <c r="A61" s="1" t="s">
        <v>49</v>
      </c>
      <c r="B61" s="3">
        <v>6.828100000000001</v>
      </c>
      <c r="C61" s="3">
        <v>6.35</v>
      </c>
      <c r="D61" s="3"/>
      <c r="E61" s="3">
        <v>4.620833333333333</v>
      </c>
      <c r="F61" s="3">
        <v>5.635</v>
      </c>
      <c r="H61" s="5">
        <v>127.4344460288057</v>
      </c>
      <c r="I61" s="5">
        <v>100.90231624791055</v>
      </c>
      <c r="J61" s="16">
        <v>12.921101462866858</v>
      </c>
      <c r="K61" s="5">
        <v>12.719598214217255</v>
      </c>
      <c r="L61" s="5">
        <v>12.921101462866858</v>
      </c>
      <c r="M61" s="5">
        <v>12.719598214217255</v>
      </c>
      <c r="N61" s="5">
        <v>11</v>
      </c>
      <c r="O61" s="3">
        <v>148.97672727272726</v>
      </c>
      <c r="P61" s="18">
        <v>147.76083260530564</v>
      </c>
      <c r="Q61" s="29">
        <v>7.5</v>
      </c>
      <c r="R61" s="29">
        <v>218.49920000000003</v>
      </c>
      <c r="S61" s="5">
        <v>216.71588782111493</v>
      </c>
    </row>
    <row r="62" spans="2:16" ht="12.75">
      <c r="B62" s="3"/>
      <c r="C62" s="3"/>
      <c r="D62" s="3"/>
      <c r="E62" s="3"/>
      <c r="F62" s="3"/>
      <c r="H62" s="5"/>
      <c r="I62" s="5"/>
      <c r="L62" s="5"/>
      <c r="M62" s="5"/>
      <c r="N62" s="5"/>
      <c r="O62" s="3"/>
      <c r="P62" s="18"/>
    </row>
    <row r="63" spans="1:19" ht="12.75">
      <c r="A63" s="1" t="s">
        <v>50</v>
      </c>
      <c r="B63" s="3">
        <v>7.8566</v>
      </c>
      <c r="C63" s="3">
        <v>7.1852</v>
      </c>
      <c r="D63" s="3"/>
      <c r="E63" s="3">
        <v>4.534999999999999</v>
      </c>
      <c r="F63" s="3">
        <v>5.655833333333333</v>
      </c>
      <c r="H63" s="5">
        <v>148.84504217169288</v>
      </c>
      <c r="I63" s="5">
        <v>117.85517954656336</v>
      </c>
      <c r="J63" s="16">
        <v>12.729413396238705</v>
      </c>
      <c r="K63" s="5">
        <v>12.649258575251979</v>
      </c>
      <c r="L63" s="5">
        <v>12.729413396238705</v>
      </c>
      <c r="M63" s="5">
        <v>12.649258575251979</v>
      </c>
      <c r="N63" s="5">
        <v>11</v>
      </c>
      <c r="O63" s="3">
        <v>171.41672727272726</v>
      </c>
      <c r="P63" s="18">
        <v>171.17507075494794</v>
      </c>
      <c r="Q63" s="29">
        <v>7.5</v>
      </c>
      <c r="R63" s="29">
        <v>251.4112</v>
      </c>
      <c r="S63" s="5">
        <v>251.05677044059036</v>
      </c>
    </row>
    <row r="64" spans="2:16" ht="12.75">
      <c r="B64" s="3"/>
      <c r="C64" s="3"/>
      <c r="D64" s="3"/>
      <c r="E64" s="3"/>
      <c r="F64" s="3"/>
      <c r="H64" s="5"/>
      <c r="I64" s="5"/>
      <c r="L64" s="5"/>
      <c r="M64" s="5"/>
      <c r="N64" s="5"/>
      <c r="O64" s="3"/>
      <c r="P64" s="18"/>
    </row>
    <row r="65" spans="1:19" ht="12.75">
      <c r="A65" s="1" t="s">
        <v>51</v>
      </c>
      <c r="B65" s="3">
        <v>8</v>
      </c>
      <c r="C65" s="3">
        <v>7.885305100000001</v>
      </c>
      <c r="D65" s="3"/>
      <c r="E65" s="3">
        <v>4.1000011999999995</v>
      </c>
      <c r="F65" s="3">
        <v>5.206665291666667</v>
      </c>
      <c r="H65" s="5">
        <v>112.03045023485336</v>
      </c>
      <c r="I65" s="5">
        <v>88.7054659965152</v>
      </c>
      <c r="J65" s="16">
        <v>17.28523396690763</v>
      </c>
      <c r="K65" s="5">
        <v>17.138197659431317</v>
      </c>
      <c r="L65" s="5">
        <v>17.28523396690763</v>
      </c>
      <c r="M65" s="5">
        <v>17.138197659431317</v>
      </c>
      <c r="N65" s="5">
        <v>11</v>
      </c>
      <c r="O65" s="3">
        <v>174.54545454545453</v>
      </c>
      <c r="P65" s="18">
        <v>174.54545454545453</v>
      </c>
      <c r="Q65" s="29">
        <v>7.5</v>
      </c>
      <c r="R65" s="29">
        <v>256</v>
      </c>
      <c r="S65" s="5">
        <v>256</v>
      </c>
    </row>
    <row r="66" spans="2:16" ht="12.75">
      <c r="B66" s="3"/>
      <c r="C66" s="3"/>
      <c r="D66" s="3"/>
      <c r="E66" s="3"/>
      <c r="F66" s="3"/>
      <c r="H66" s="5"/>
      <c r="I66" s="5"/>
      <c r="L66" s="5"/>
      <c r="M66" s="5"/>
      <c r="N66" s="5"/>
      <c r="O66" s="3"/>
      <c r="P66" s="18"/>
    </row>
    <row r="67" spans="1:19" ht="12.75">
      <c r="A67" s="1" t="s">
        <v>52</v>
      </c>
      <c r="B67" s="3">
        <v>8.1875</v>
      </c>
      <c r="C67" s="3">
        <v>8.552499999999998</v>
      </c>
      <c r="D67" s="3"/>
      <c r="E67" s="3">
        <v>3.945</v>
      </c>
      <c r="F67" s="3">
        <v>4.89</v>
      </c>
      <c r="H67" s="5">
        <v>121.89994595644214</v>
      </c>
      <c r="I67" s="5">
        <v>96.52011116931288</v>
      </c>
      <c r="J67" s="16">
        <v>16.144872209411197</v>
      </c>
      <c r="K67" s="5">
        <v>16.10476903305085</v>
      </c>
      <c r="L67" s="5">
        <v>16.144872209411197</v>
      </c>
      <c r="M67" s="5">
        <v>16.10476903305085</v>
      </c>
      <c r="N67" s="5">
        <v>11</v>
      </c>
      <c r="O67" s="3">
        <v>178.63636363636363</v>
      </c>
      <c r="P67" s="18">
        <v>178.56158721410853</v>
      </c>
      <c r="Q67" s="29">
        <v>7.5</v>
      </c>
      <c r="R67" s="29">
        <v>262</v>
      </c>
      <c r="S67" s="5">
        <v>261.89032791402593</v>
      </c>
    </row>
    <row r="68" spans="2:16" ht="12.75">
      <c r="B68" s="3"/>
      <c r="C68" s="3"/>
      <c r="D68" s="3"/>
      <c r="E68" s="3"/>
      <c r="F68" s="3"/>
      <c r="H68" s="5"/>
      <c r="I68" s="5"/>
      <c r="L68" s="5"/>
      <c r="M68" s="5"/>
      <c r="N68" s="5"/>
      <c r="O68" s="3"/>
      <c r="P68" s="18"/>
    </row>
    <row r="69" spans="1:19" ht="12.75">
      <c r="A69" s="1" t="s">
        <v>53</v>
      </c>
      <c r="B69" s="3">
        <v>8.690000000000001</v>
      </c>
      <c r="C69" s="3">
        <v>8.184999999999999</v>
      </c>
      <c r="D69" s="3"/>
      <c r="E69" s="3">
        <v>4.279999999999999</v>
      </c>
      <c r="F69" s="3">
        <v>5.52</v>
      </c>
      <c r="H69" s="5">
        <v>121.26445022956128</v>
      </c>
      <c r="I69" s="5">
        <v>96.01692703969823</v>
      </c>
      <c r="J69" s="16">
        <v>17.334967650634503</v>
      </c>
      <c r="K69" s="5">
        <v>17.1881330198909</v>
      </c>
      <c r="L69" s="5">
        <v>17.334967650634503</v>
      </c>
      <c r="M69" s="5">
        <v>17.1881330198909</v>
      </c>
      <c r="N69" s="5">
        <v>11</v>
      </c>
      <c r="O69" s="3">
        <v>189.6</v>
      </c>
      <c r="P69" s="18">
        <v>189.56843438874915</v>
      </c>
      <c r="Q69" s="29">
        <v>7.5</v>
      </c>
      <c r="R69" s="29">
        <v>278.08000000000004</v>
      </c>
      <c r="S69" s="5">
        <v>278.0337037701654</v>
      </c>
    </row>
    <row r="70" spans="2:16" ht="12.75">
      <c r="B70" s="3"/>
      <c r="C70" s="3"/>
      <c r="D70" s="3"/>
      <c r="E70" s="3"/>
      <c r="F70" s="3"/>
      <c r="H70" s="5"/>
      <c r="I70" s="5"/>
      <c r="L70" s="5"/>
      <c r="M70" s="5"/>
      <c r="N70" s="5"/>
      <c r="O70" s="3"/>
      <c r="P70" s="18"/>
    </row>
    <row r="71" spans="1:19" ht="12.75">
      <c r="A71" s="1" t="s">
        <v>54</v>
      </c>
      <c r="B71" s="3">
        <v>9.0625</v>
      </c>
      <c r="C71" s="3">
        <v>8.86</v>
      </c>
      <c r="D71" s="3"/>
      <c r="E71" s="3">
        <v>4.5600000000000005</v>
      </c>
      <c r="F71" s="3">
        <v>6.715000000000001</v>
      </c>
      <c r="H71" s="5">
        <v>148.03355795758347</v>
      </c>
      <c r="I71" s="5">
        <v>117.21264811684503</v>
      </c>
      <c r="J71" s="16">
        <v>15.122584752523704</v>
      </c>
      <c r="K71" s="5">
        <v>14.70707231186271</v>
      </c>
      <c r="L71" s="5">
        <v>15.122584752523704</v>
      </c>
      <c r="M71" s="5">
        <v>14.70707231186271</v>
      </c>
      <c r="N71" s="13">
        <v>11</v>
      </c>
      <c r="O71" s="29">
        <v>197.72727272727272</v>
      </c>
      <c r="P71" s="18">
        <v>197.5801858202077</v>
      </c>
      <c r="Q71" s="29">
        <v>7.5</v>
      </c>
      <c r="R71" s="29">
        <v>290</v>
      </c>
      <c r="S71" s="5">
        <v>289.7842725363047</v>
      </c>
    </row>
    <row r="72" spans="2:16" ht="12.75">
      <c r="B72" s="3"/>
      <c r="C72" s="3"/>
      <c r="D72" s="3"/>
      <c r="E72" s="3"/>
      <c r="F72" s="3"/>
      <c r="H72" s="5"/>
      <c r="I72" s="5"/>
      <c r="L72" s="5"/>
      <c r="M72" s="5"/>
      <c r="N72" s="13"/>
      <c r="P72" s="18"/>
    </row>
    <row r="73" spans="1:19" ht="12.75">
      <c r="A73" s="1" t="s">
        <v>55</v>
      </c>
      <c r="B73" s="3">
        <v>10.9976</v>
      </c>
      <c r="C73" s="3">
        <v>10.275</v>
      </c>
      <c r="D73" s="3"/>
      <c r="E73" s="3">
        <v>4.555</v>
      </c>
      <c r="F73" s="3">
        <v>8.459999999999999</v>
      </c>
      <c r="H73" s="5">
        <v>198.09702926576315</v>
      </c>
      <c r="I73" s="5">
        <v>156.85279543827082</v>
      </c>
      <c r="J73" s="16">
        <v>14.68450046696218</v>
      </c>
      <c r="K73" s="5">
        <v>12.967804709949867</v>
      </c>
      <c r="L73" s="5">
        <v>14.68450046696218</v>
      </c>
      <c r="M73" s="5">
        <v>12.967804709949867</v>
      </c>
      <c r="N73" s="13">
        <v>11</v>
      </c>
      <c r="O73" s="29">
        <v>239.94763636363638</v>
      </c>
      <c r="P73" s="18">
        <v>237.0682793661432</v>
      </c>
      <c r="Q73" s="29">
        <v>7.5</v>
      </c>
      <c r="R73" s="29">
        <v>351.9232</v>
      </c>
      <c r="S73" s="5">
        <v>347.70014307034336</v>
      </c>
    </row>
    <row r="74" spans="2:16" ht="12.75">
      <c r="B74" s="3"/>
      <c r="C74" s="3"/>
      <c r="D74" s="3"/>
      <c r="E74" s="3"/>
      <c r="F74" s="3"/>
      <c r="H74" s="5"/>
      <c r="I74" s="5"/>
      <c r="L74" s="5"/>
      <c r="M74" s="5"/>
      <c r="N74" s="13"/>
      <c r="O74" s="5"/>
      <c r="P74" s="18"/>
    </row>
    <row r="75" spans="1:19" ht="12.75">
      <c r="A75" s="1" t="s">
        <v>56</v>
      </c>
      <c r="B75" s="3">
        <v>16.9142</v>
      </c>
      <c r="C75" s="3">
        <v>15.575</v>
      </c>
      <c r="D75" s="3"/>
      <c r="E75" s="3">
        <v>6.64</v>
      </c>
      <c r="F75" s="3">
        <v>12.26</v>
      </c>
      <c r="H75" s="5">
        <v>233.02809534755247</v>
      </c>
      <c r="I75" s="5">
        <v>184.51113732696746</v>
      </c>
      <c r="J75" s="16">
        <v>17.2947707651369</v>
      </c>
      <c r="K75" s="5">
        <v>17.202455199502403</v>
      </c>
      <c r="L75" s="5">
        <v>17.2947707651369</v>
      </c>
      <c r="M75" s="5">
        <v>17.202455199502403</v>
      </c>
      <c r="N75" s="5"/>
      <c r="O75" s="5"/>
      <c r="P75" s="5"/>
      <c r="Q75" s="29">
        <v>8.1</v>
      </c>
      <c r="R75" s="29">
        <v>506.0009411764706</v>
      </c>
      <c r="S75" s="5">
        <v>479.19796355728147</v>
      </c>
    </row>
    <row r="76" spans="2:16" ht="12.75">
      <c r="B76" s="3"/>
      <c r="C76" s="3"/>
      <c r="D76" s="3"/>
      <c r="E76" s="3"/>
      <c r="F76" s="3"/>
      <c r="H76" s="5"/>
      <c r="I76" s="5"/>
      <c r="L76" s="5"/>
      <c r="M76" s="5"/>
      <c r="N76" s="5"/>
      <c r="O76" s="5"/>
      <c r="P76" s="5"/>
    </row>
    <row r="77" spans="1:19" ht="12.75">
      <c r="A77" s="1" t="s">
        <v>57</v>
      </c>
      <c r="B77" s="3">
        <v>14.3667</v>
      </c>
      <c r="C77" s="3">
        <v>12.025</v>
      </c>
      <c r="D77" s="3"/>
      <c r="E77" s="3">
        <v>7.05</v>
      </c>
      <c r="F77" s="3">
        <v>12.85</v>
      </c>
      <c r="H77" s="5">
        <v>183.10354282658858</v>
      </c>
      <c r="I77" s="5">
        <v>144.98098559807755</v>
      </c>
      <c r="J77" s="16">
        <v>20.71523908097352</v>
      </c>
      <c r="K77" s="5">
        <v>18.721397131334783</v>
      </c>
      <c r="L77" s="5">
        <v>20.71523908097352</v>
      </c>
      <c r="M77" s="5">
        <v>18.721397131334783</v>
      </c>
      <c r="N77" s="5"/>
      <c r="O77" s="5"/>
      <c r="P77" s="5"/>
      <c r="Q77" s="29">
        <v>7.5</v>
      </c>
      <c r="R77" s="29">
        <v>459.7344</v>
      </c>
      <c r="S77" s="5">
        <v>459.5756684248565</v>
      </c>
    </row>
    <row r="78" spans="2:16" ht="12.75">
      <c r="B78" s="3"/>
      <c r="C78" s="3"/>
      <c r="D78" s="3"/>
      <c r="E78" s="3"/>
      <c r="F78" s="3"/>
      <c r="H78" s="5"/>
      <c r="I78" s="5"/>
      <c r="L78" s="5"/>
      <c r="M78" s="5"/>
      <c r="N78" s="5"/>
      <c r="O78" s="5"/>
      <c r="P78" s="5"/>
    </row>
    <row r="79" spans="1:19" ht="12.75">
      <c r="A79" s="1" t="s">
        <v>58</v>
      </c>
      <c r="B79" s="3">
        <v>14.666999999999998</v>
      </c>
      <c r="C79" s="3">
        <v>11.592600000000001</v>
      </c>
      <c r="D79" s="3"/>
      <c r="E79" s="3">
        <v>6.16</v>
      </c>
      <c r="F79" s="3">
        <v>11.5</v>
      </c>
      <c r="H79" s="5">
        <v>126.61726457075486</v>
      </c>
      <c r="I79" s="5">
        <v>100.25527375287325</v>
      </c>
      <c r="J79" s="16">
        <v>27.898109075734435</v>
      </c>
      <c r="K79" s="5">
        <v>27.800948092927307</v>
      </c>
      <c r="L79" s="5">
        <v>27.898109075734435</v>
      </c>
      <c r="M79" s="5">
        <v>27.800948092927307</v>
      </c>
      <c r="N79" s="5"/>
      <c r="O79" s="5"/>
      <c r="P79" s="5"/>
      <c r="Q79" s="29">
        <v>7.7</v>
      </c>
      <c r="R79" s="29">
        <v>457.2318967741935</v>
      </c>
      <c r="S79" s="5">
        <v>457.1532467532467</v>
      </c>
    </row>
    <row r="80" spans="2:16" ht="12.75">
      <c r="B80" s="3"/>
      <c r="C80" s="3"/>
      <c r="D80" s="3"/>
      <c r="E80" s="3"/>
      <c r="F80" s="3"/>
      <c r="L80" s="5"/>
      <c r="N80" s="5"/>
      <c r="O80" s="5"/>
      <c r="P80" s="5"/>
    </row>
    <row r="81" spans="1:19" ht="12.75">
      <c r="A81" s="1" t="s">
        <v>60</v>
      </c>
      <c r="B81" s="3">
        <v>14.666999999999998</v>
      </c>
      <c r="C81" s="3">
        <v>11.77</v>
      </c>
      <c r="D81" s="3"/>
      <c r="E81" s="3">
        <v>6.11</v>
      </c>
      <c r="F81" s="3">
        <v>11.1</v>
      </c>
      <c r="J81" s="13"/>
      <c r="K81" s="5"/>
      <c r="L81" s="3"/>
      <c r="N81" s="5"/>
      <c r="O81" s="5"/>
      <c r="P81" s="5"/>
      <c r="Q81" s="29">
        <v>7.75</v>
      </c>
      <c r="R81" s="29">
        <v>454.2038709677419</v>
      </c>
      <c r="S81" s="5">
        <v>454.20387096774186</v>
      </c>
    </row>
    <row r="82" spans="2:16" ht="12.75">
      <c r="B82" s="3"/>
      <c r="C82" s="3"/>
      <c r="D82" s="3"/>
      <c r="E82" s="3"/>
      <c r="F82" s="3"/>
      <c r="L82" s="3"/>
      <c r="N82" s="5"/>
      <c r="O82" s="5"/>
      <c r="P82" s="5"/>
    </row>
    <row r="83" spans="1:19" ht="12.75">
      <c r="A83" s="1" t="s">
        <v>61</v>
      </c>
      <c r="B83" s="3">
        <v>14.130199999999999</v>
      </c>
      <c r="C83" s="3">
        <v>12.485</v>
      </c>
      <c r="D83" s="3"/>
      <c r="E83" s="3">
        <v>6.18</v>
      </c>
      <c r="F83" s="3">
        <v>11.74</v>
      </c>
      <c r="J83" s="13"/>
      <c r="K83" s="5"/>
      <c r="L83" s="3"/>
      <c r="N83" s="5"/>
      <c r="O83" s="5"/>
      <c r="P83" s="5"/>
      <c r="Q83" s="29">
        <v>7.75</v>
      </c>
      <c r="R83" s="29">
        <v>437.58038709677413</v>
      </c>
      <c r="S83" s="5">
        <v>436.5048004966165</v>
      </c>
    </row>
    <row r="84" spans="2:16" ht="12.75">
      <c r="B84" s="3"/>
      <c r="C84" s="3"/>
      <c r="D84" s="3"/>
      <c r="E84" s="3"/>
      <c r="F84" s="3"/>
      <c r="L84" s="3"/>
      <c r="N84" s="5"/>
      <c r="O84" s="5"/>
      <c r="P84" s="5"/>
    </row>
    <row r="85" spans="1:19" ht="12.75">
      <c r="A85" s="1" t="s">
        <v>62</v>
      </c>
      <c r="B85" s="3">
        <v>13</v>
      </c>
      <c r="C85" s="3">
        <v>13</v>
      </c>
      <c r="D85" s="3"/>
      <c r="E85" s="3">
        <v>6.42</v>
      </c>
      <c r="F85" s="3">
        <v>12.75</v>
      </c>
      <c r="J85" s="13"/>
      <c r="K85" s="5"/>
      <c r="L85" s="3"/>
      <c r="N85" s="5"/>
      <c r="O85" s="5"/>
      <c r="P85" s="5"/>
      <c r="Q85" s="29">
        <v>8.6</v>
      </c>
      <c r="R85" s="29">
        <v>365.2845103167684</v>
      </c>
      <c r="S85" s="5">
        <v>362.79069767441865</v>
      </c>
    </row>
    <row r="86" spans="2:16" ht="12.75">
      <c r="B86" s="3"/>
      <c r="C86" s="3"/>
      <c r="D86" s="3"/>
      <c r="E86" s="3"/>
      <c r="F86" s="3"/>
      <c r="L86" s="3"/>
      <c r="N86" s="5"/>
      <c r="O86" s="5"/>
      <c r="P86" s="5"/>
    </row>
    <row r="87" spans="1:19" ht="12.75">
      <c r="A87" s="1" t="s">
        <v>63</v>
      </c>
      <c r="B87" s="3">
        <v>13.13</v>
      </c>
      <c r="C87" s="3">
        <v>13.135</v>
      </c>
      <c r="D87" s="3"/>
      <c r="E87" s="3">
        <v>6.6</v>
      </c>
      <c r="F87" s="3">
        <v>13.5</v>
      </c>
      <c r="J87" s="13"/>
      <c r="K87" s="5"/>
      <c r="L87" s="3"/>
      <c r="N87" s="5"/>
      <c r="O87" s="5"/>
      <c r="P87" s="5"/>
      <c r="Q87" s="29">
        <v>9.25</v>
      </c>
      <c r="R87" s="29">
        <v>340.67027027027024</v>
      </c>
      <c r="S87" s="5">
        <v>340.6596523070815</v>
      </c>
    </row>
    <row r="89" spans="1:17" ht="12.75">
      <c r="A89" s="1"/>
      <c r="J89" s="5"/>
      <c r="K89" s="5"/>
      <c r="Q89" s="29"/>
    </row>
    <row r="91" ht="12.75">
      <c r="A91" s="1"/>
    </row>
    <row r="93" ht="12.75">
      <c r="A93" s="1"/>
    </row>
    <row r="95" ht="12.75">
      <c r="A95" s="1"/>
    </row>
    <row r="97" ht="12.75">
      <c r="A97" s="1"/>
    </row>
    <row r="99" ht="12.75">
      <c r="A99" s="1"/>
    </row>
    <row r="101" ht="12.75">
      <c r="A101" s="1"/>
    </row>
    <row r="103" ht="12.75">
      <c r="A103" s="1"/>
    </row>
    <row r="105" ht="12.75">
      <c r="A105" s="1"/>
    </row>
    <row r="107" ht="12.75">
      <c r="A10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2008-07-29T17:02:58Z</dcterms:modified>
  <cp:category/>
  <cp:version/>
  <cp:contentType/>
  <cp:contentStatus/>
</cp:coreProperties>
</file>