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Dendermonde" sheetId="19" r:id="rId19"/>
    <sheet name="Duchy of Brabant" sheetId="20" r:id="rId20"/>
    <sheet name="Kortrijk" sheetId="21" r:id="rId21"/>
    <sheet name="Diest" sheetId="22" r:id="rId22"/>
    <sheet name="Comines" sheetId="23" r:id="rId23"/>
    <sheet name="Roulers" sheetId="24" r:id="rId24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22">'Comines'!$1:$2</definedName>
    <definedName name="_xlnm.Print_Titles" localSheetId="18">'Dendermonde'!$1:$2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19">'Duchy of Brabant'!$1:$2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0">'Kortrijk'!$1:$2</definedName>
    <definedName name="_xlnm.Print_Titles" localSheetId="14">'Lille'!$1:$2</definedName>
    <definedName name="_xlnm.Print_Titles" localSheetId="8">'Mechelen'!$1:$2</definedName>
    <definedName name="_xlnm.Print_Titles" localSheetId="16">'Oudenaarde'!$1:$2</definedName>
    <definedName name="_xlnm.Print_Titles" localSheetId="23">'Roulers'!$1:$2</definedName>
    <definedName name="_xlnm.Print_Titles" localSheetId="3">'Scarlets'!$1:$2</definedName>
    <definedName name="_xlnm.Print_Titles" localSheetId="0">'Symbols'!$1:$2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</definedNames>
  <calcPr fullCalcOnLoad="1"/>
</workbook>
</file>

<file path=xl/sharedStrings.xml><?xml version="1.0" encoding="utf-8"?>
<sst xmlns="http://schemas.openxmlformats.org/spreadsheetml/2006/main" count="12022" uniqueCount="1355">
  <si>
    <t xml:space="preserve"> £ gr Flem</t>
  </si>
  <si>
    <t>&amp; Finishing</t>
  </si>
  <si>
    <t>in £ gr Fleming</t>
  </si>
  <si>
    <t>in £ groot</t>
  </si>
  <si>
    <t>?</t>
  </si>
  <si>
    <t>[Narrow]</t>
  </si>
  <si>
    <t>106.11</t>
  </si>
  <si>
    <t>Decimal £</t>
  </si>
  <si>
    <t>106.2</t>
  </si>
  <si>
    <t>N.B. Ghent Striped Cloth and Ypres Small Cloth undifferentiated.  Query as to how representative the value of £4 8s 0d groot is for Small Cloths and Cloths for Sergeants.</t>
  </si>
  <si>
    <t>N.B. P/p given as £5 18s 0d groot and total value of 2 cloths + 6 ells given as £153 8s 0d parisis. From these p/p in £ parisis and p/ell in both £ parisis and £ groot determined</t>
  </si>
  <si>
    <t>N.B. P/p given as £5 6s 0d "sic" should be £6 5s 0d.</t>
  </si>
  <si>
    <t>N.B. P/p in £ groot given as £4 0s 0d but according to formula p/p is £4 12s 5.76d.</t>
  </si>
  <si>
    <t>Total value of this and following entry given as £432 0s 0d parisis.</t>
  </si>
  <si>
    <t>106.1.a</t>
  </si>
  <si>
    <t>106.1.b</t>
  </si>
  <si>
    <t>106.4</t>
  </si>
  <si>
    <t>1369-70</t>
  </si>
  <si>
    <t>Algemeen Rijksarchief België, Rekenkamer</t>
  </si>
  <si>
    <t>N.B. Total value of this and following entry given as £79 4s 0d parisis.</t>
  </si>
  <si>
    <t>in £ gr</t>
  </si>
  <si>
    <t>£ Brabant</t>
  </si>
  <si>
    <t>£ H.P.</t>
  </si>
  <si>
    <t>£ groot</t>
  </si>
  <si>
    <t>écu: French gold coin with a shield, struck from 1336</t>
  </si>
  <si>
    <t>? unknown</t>
  </si>
  <si>
    <t>ash-coloured (De Poerck: 'la même chose que afr. cendré ?); but possibly also sanguine</t>
  </si>
  <si>
    <t>to £ groot</t>
  </si>
  <si>
    <t>£ Parisis</t>
  </si>
  <si>
    <t xml:space="preserve">£ groot </t>
  </si>
  <si>
    <t>? red-based dye with alum? [zieden]</t>
  </si>
  <si>
    <t>106.12</t>
  </si>
  <si>
    <t>106.3</t>
  </si>
  <si>
    <t>106.5</t>
  </si>
  <si>
    <t>106.7</t>
  </si>
  <si>
    <t>106.8</t>
  </si>
  <si>
    <t>107.1</t>
  </si>
  <si>
    <t>107.2</t>
  </si>
  <si>
    <t>107.3.a</t>
  </si>
  <si>
    <t>107.3.b</t>
  </si>
  <si>
    <t>107.4</t>
  </si>
  <si>
    <t>107.5</t>
  </si>
  <si>
    <t>Armentières (SW Flanders: now in France)</t>
  </si>
  <si>
    <t>N.B. P/ell for this entry given as 4s 10d £ groot from which £ parisis values derived.</t>
  </si>
  <si>
    <t>N.B. P/p also given as £7 0s 0d H.P.</t>
  </si>
  <si>
    <t>N.B. P/p given as £2 0s 0d groot Flemish.</t>
  </si>
  <si>
    <t>N.B. Total value for this and following entry given as £27 12s 0d parisis. P/ell given as 6s 8d £ groot</t>
  </si>
  <si>
    <t>N.B. Total value for this and following entry given as £55 4s 0d parisis.  P/ell for this entry given as 6s 8d £ groot from which £ parisis values derived.</t>
  </si>
  <si>
    <t>N.B. Total value for this and following entry given as £720 0s 0d parisis.</t>
  </si>
  <si>
    <t>N.B. Total value for this and following entry given as £96 0s 0d parisis</t>
  </si>
  <si>
    <t xml:space="preserve">N.B. Total value for this and following entry given as £96 0s 0d parisis. </t>
  </si>
  <si>
    <t>N.B. Total value for this entry given as £70 10s 0d parisis.  P/p given as £5 8s 0d groot and p/ell given as 38s £ groot.</t>
  </si>
  <si>
    <t>N.B. Total value of this and following two entries given as £257 8s 0d parisis and £21 9s 0d groot.</t>
  </si>
  <si>
    <t>P/ell given as 4s 10d £ groot.</t>
  </si>
  <si>
    <t>Query:  P/p given as £3 17s 0d groot but formula yields p/p as £3 16s 0d.</t>
  </si>
  <si>
    <t>Total value also given as £5 6s 9d H.P.</t>
  </si>
  <si>
    <t>Total value for this and following entry given as £105 0s 0d parisis.</t>
  </si>
  <si>
    <t>Total value for this and following two entries given as £210 5s 0d Brabant; £241 11s 2d gros; £2898 18s 0d parisis.  This and following two entries bought at Brussels</t>
  </si>
  <si>
    <t>Total value of grain given as 281 lb @ £10 groot/100 lb.</t>
  </si>
  <si>
    <t>? keepers of the chamber (camera)? [or woolcomb makers?: kam = woolcomb]</t>
  </si>
  <si>
    <t>106.10</t>
  </si>
  <si>
    <t>106.13</t>
  </si>
  <si>
    <t>106.14</t>
  </si>
  <si>
    <t>106.15</t>
  </si>
  <si>
    <t>106.6</t>
  </si>
  <si>
    <t>106.9</t>
  </si>
  <si>
    <t>107.6</t>
  </si>
  <si>
    <t>108.1</t>
  </si>
  <si>
    <t>108.10</t>
  </si>
  <si>
    <t>108.11</t>
  </si>
  <si>
    <t>108.12</t>
  </si>
  <si>
    <t>108.13</t>
  </si>
  <si>
    <t>108.14</t>
  </si>
  <si>
    <t>108.15</t>
  </si>
  <si>
    <t>108.16</t>
  </si>
  <si>
    <t>108.17</t>
  </si>
  <si>
    <t>108.18</t>
  </si>
  <si>
    <t>108.19</t>
  </si>
  <si>
    <t>108.2</t>
  </si>
  <si>
    <t>108.20</t>
  </si>
  <si>
    <t>108.21</t>
  </si>
  <si>
    <t>108.22</t>
  </si>
  <si>
    <t>108.3</t>
  </si>
  <si>
    <t>108.4</t>
  </si>
  <si>
    <t>108.5</t>
  </si>
  <si>
    <t>108.6</t>
  </si>
  <si>
    <t>108.7</t>
  </si>
  <si>
    <t>108.8</t>
  </si>
  <si>
    <t>108.9</t>
  </si>
  <si>
    <t>109.1</t>
  </si>
  <si>
    <t>109.10</t>
  </si>
  <si>
    <t>109.11</t>
  </si>
  <si>
    <t>109.12</t>
  </si>
  <si>
    <t>109.13</t>
  </si>
  <si>
    <t>109.14</t>
  </si>
  <si>
    <t>109.15</t>
  </si>
  <si>
    <t>109.16</t>
  </si>
  <si>
    <t>109.17</t>
  </si>
  <si>
    <t>109.2</t>
  </si>
  <si>
    <t>109.3</t>
  </si>
  <si>
    <t>109.4</t>
  </si>
  <si>
    <t>109.5</t>
  </si>
  <si>
    <t>109.6</t>
  </si>
  <si>
    <t>109.7</t>
  </si>
  <si>
    <t>109.8</t>
  </si>
  <si>
    <t>109.9</t>
  </si>
  <si>
    <t>110.1</t>
  </si>
  <si>
    <t>110.2</t>
  </si>
  <si>
    <t>110.3</t>
  </si>
  <si>
    <t>110.4</t>
  </si>
  <si>
    <t>110.5</t>
  </si>
  <si>
    <t>110.6</t>
  </si>
  <si>
    <t>110.7</t>
  </si>
  <si>
    <t>110.8</t>
  </si>
  <si>
    <t>111.1.a</t>
  </si>
  <si>
    <t>111.1.b</t>
  </si>
  <si>
    <t>111.1.c</t>
  </si>
  <si>
    <t>111.10</t>
  </si>
  <si>
    <t>111.11</t>
  </si>
  <si>
    <t>111.12</t>
  </si>
  <si>
    <t>111.13</t>
  </si>
  <si>
    <t>111.14</t>
  </si>
  <si>
    <t>111.15</t>
  </si>
  <si>
    <t>111.16</t>
  </si>
  <si>
    <t>111.17</t>
  </si>
  <si>
    <t>111.18</t>
  </si>
  <si>
    <t>111.19</t>
  </si>
  <si>
    <t>111.2</t>
  </si>
  <si>
    <t>111.20</t>
  </si>
  <si>
    <t>111.21.a</t>
  </si>
  <si>
    <t>111.21.b</t>
  </si>
  <si>
    <t>111.3</t>
  </si>
  <si>
    <t>111.4</t>
  </si>
  <si>
    <t>111.5</t>
  </si>
  <si>
    <t>111.6</t>
  </si>
  <si>
    <t>111.7</t>
  </si>
  <si>
    <t>111.8</t>
  </si>
  <si>
    <t>111.9</t>
  </si>
  <si>
    <t>112.1.a</t>
  </si>
  <si>
    <t>112.1.b</t>
  </si>
  <si>
    <t>112.10</t>
  </si>
  <si>
    <t>112.11</t>
  </si>
  <si>
    <t>112.2</t>
  </si>
  <si>
    <t>112.3</t>
  </si>
  <si>
    <t>112.4</t>
  </si>
  <si>
    <t>112.5</t>
  </si>
  <si>
    <t>112.6</t>
  </si>
  <si>
    <t>112.7</t>
  </si>
  <si>
    <t>112.8</t>
  </si>
  <si>
    <t>112.9</t>
  </si>
  <si>
    <t>113.1.a</t>
  </si>
  <si>
    <t>113.1.b</t>
  </si>
  <si>
    <t>113.2</t>
  </si>
  <si>
    <t>113.3</t>
  </si>
  <si>
    <t>113.4</t>
  </si>
  <si>
    <t>113.5</t>
  </si>
  <si>
    <t>113.6.a</t>
  </si>
  <si>
    <t>113.6.b</t>
  </si>
  <si>
    <t>113.7</t>
  </si>
  <si>
    <t>114.1</t>
  </si>
  <si>
    <t>114.10</t>
  </si>
  <si>
    <t>114.11</t>
  </si>
  <si>
    <t>114.12</t>
  </si>
  <si>
    <t>114.13</t>
  </si>
  <si>
    <t>114.14</t>
  </si>
  <si>
    <t>114.15</t>
  </si>
  <si>
    <t>114.16</t>
  </si>
  <si>
    <t>114.17</t>
  </si>
  <si>
    <t>114.18</t>
  </si>
  <si>
    <t>114.19</t>
  </si>
  <si>
    <t>114.2</t>
  </si>
  <si>
    <t>114.20</t>
  </si>
  <si>
    <t>114.21</t>
  </si>
  <si>
    <t>114.22</t>
  </si>
  <si>
    <t>114.23</t>
  </si>
  <si>
    <t>114.24</t>
  </si>
  <si>
    <t>114.25.a</t>
  </si>
  <si>
    <t>114.25.b</t>
  </si>
  <si>
    <t>114.26</t>
  </si>
  <si>
    <t>114.27</t>
  </si>
  <si>
    <t>114.3</t>
  </si>
  <si>
    <t>114.4</t>
  </si>
  <si>
    <t>114.5.a</t>
  </si>
  <si>
    <t>114.5.b</t>
  </si>
  <si>
    <t>114.6</t>
  </si>
  <si>
    <t>114.7</t>
  </si>
  <si>
    <t>114.8</t>
  </si>
  <si>
    <t>114.9</t>
  </si>
  <si>
    <t>115.1.a</t>
  </si>
  <si>
    <t>115.1.b</t>
  </si>
  <si>
    <t>115.10</t>
  </si>
  <si>
    <t>115.11</t>
  </si>
  <si>
    <t>115.12</t>
  </si>
  <si>
    <t>115.13</t>
  </si>
  <si>
    <t>115.14</t>
  </si>
  <si>
    <t>115.2</t>
  </si>
  <si>
    <t>115.3</t>
  </si>
  <si>
    <t>115.4</t>
  </si>
  <si>
    <t>115.5</t>
  </si>
  <si>
    <t>115.6</t>
  </si>
  <si>
    <t>115.7</t>
  </si>
  <si>
    <t>115.8</t>
  </si>
  <si>
    <t>115.9</t>
  </si>
  <si>
    <t>116.1.a</t>
  </si>
  <si>
    <t>116.1.b</t>
  </si>
  <si>
    <t>116.2</t>
  </si>
  <si>
    <t>116.3.a</t>
  </si>
  <si>
    <t>116.3.b</t>
  </si>
  <si>
    <t>116.4</t>
  </si>
  <si>
    <t>116.5</t>
  </si>
  <si>
    <t>116.6</t>
  </si>
  <si>
    <t>116.7</t>
  </si>
  <si>
    <t>117.1</t>
  </si>
  <si>
    <t>117.10</t>
  </si>
  <si>
    <t>117.11</t>
  </si>
  <si>
    <t>117.12</t>
  </si>
  <si>
    <t>117.13</t>
  </si>
  <si>
    <t>117.14</t>
  </si>
  <si>
    <t>117.15</t>
  </si>
  <si>
    <t>117.16</t>
  </si>
  <si>
    <t>117.17</t>
  </si>
  <si>
    <t>117.18</t>
  </si>
  <si>
    <t>117.19</t>
  </si>
  <si>
    <t>117.2</t>
  </si>
  <si>
    <t>117.20</t>
  </si>
  <si>
    <t>117.21</t>
  </si>
  <si>
    <t>117.22</t>
  </si>
  <si>
    <t>117.23</t>
  </si>
  <si>
    <t>117.24</t>
  </si>
  <si>
    <t>117.25</t>
  </si>
  <si>
    <t>117.26</t>
  </si>
  <si>
    <t>117.3</t>
  </si>
  <si>
    <t>117.4</t>
  </si>
  <si>
    <t>117.5</t>
  </si>
  <si>
    <t>117.6</t>
  </si>
  <si>
    <t>117.7.a</t>
  </si>
  <si>
    <t>117.7.b</t>
  </si>
  <si>
    <t>117.8</t>
  </si>
  <si>
    <t>117.9</t>
  </si>
  <si>
    <t>118.1</t>
  </si>
  <si>
    <t>118.10</t>
  </si>
  <si>
    <t>118.11</t>
  </si>
  <si>
    <t>118.12</t>
  </si>
  <si>
    <t>118.13</t>
  </si>
  <si>
    <t>118.14</t>
  </si>
  <si>
    <t>118.2</t>
  </si>
  <si>
    <t>118.3</t>
  </si>
  <si>
    <t>118.4</t>
  </si>
  <si>
    <t>118.5</t>
  </si>
  <si>
    <t>118.6.a</t>
  </si>
  <si>
    <t>118.6.b</t>
  </si>
  <si>
    <t>118.7</t>
  </si>
  <si>
    <t>118.8</t>
  </si>
  <si>
    <t>118.9</t>
  </si>
  <si>
    <t>119.1.a</t>
  </si>
  <si>
    <t>119.1.b</t>
  </si>
  <si>
    <t>119.2</t>
  </si>
  <si>
    <t>119.3.a</t>
  </si>
  <si>
    <t>119.3.b</t>
  </si>
  <si>
    <t>119.4</t>
  </si>
  <si>
    <t>119.5</t>
  </si>
  <si>
    <t>119.6</t>
  </si>
  <si>
    <t>127.326 d. groot</t>
  </si>
  <si>
    <t>1370-71</t>
  </si>
  <si>
    <t>1371-72</t>
  </si>
  <si>
    <t>1372-73</t>
  </si>
  <si>
    <t>1375-76</t>
  </si>
  <si>
    <t>1379-80</t>
  </si>
  <si>
    <t>29r</t>
  </si>
  <si>
    <t>29v</t>
  </si>
  <si>
    <t>30r</t>
  </si>
  <si>
    <t>30v</t>
  </si>
  <si>
    <t>32r</t>
  </si>
  <si>
    <t>32v</t>
  </si>
  <si>
    <t>33r</t>
  </si>
  <si>
    <t>33v</t>
  </si>
  <si>
    <t>35r</t>
  </si>
  <si>
    <t>35v</t>
  </si>
  <si>
    <t>A</t>
  </si>
  <si>
    <t>Account</t>
  </si>
  <si>
    <t>and Dyeing</t>
  </si>
  <si>
    <t>and Finishing</t>
  </si>
  <si>
    <t>and Handling Costs</t>
  </si>
  <si>
    <t>and Remarks</t>
  </si>
  <si>
    <t>Archive</t>
  </si>
  <si>
    <t>as % of</t>
  </si>
  <si>
    <t>as % of Total</t>
  </si>
  <si>
    <t>as % total price</t>
  </si>
  <si>
    <t>B</t>
  </si>
  <si>
    <t>B + S</t>
  </si>
  <si>
    <t>B1</t>
  </si>
  <si>
    <t>B1 + R1</t>
  </si>
  <si>
    <t>B1C</t>
  </si>
  <si>
    <t>B1M</t>
  </si>
  <si>
    <t>B1V</t>
  </si>
  <si>
    <t>B2</t>
  </si>
  <si>
    <t>B2A</t>
  </si>
  <si>
    <t>B2L</t>
  </si>
  <si>
    <t>B2M</t>
  </si>
  <si>
    <t>B2M?</t>
  </si>
  <si>
    <t>B3</t>
  </si>
  <si>
    <t>Bailliu</t>
  </si>
  <si>
    <t>Basket in d gr</t>
  </si>
  <si>
    <t>Blaeu Breed Ypers Laken</t>
  </si>
  <si>
    <t>Blau Breed Ypersch Laken</t>
  </si>
  <si>
    <t>Blawe Bruxsche Laken</t>
  </si>
  <si>
    <t>Blawe Cuertijcsche Laken</t>
  </si>
  <si>
    <t>Brede Ypersche Gheminghede Lakene Ghegreinde</t>
  </si>
  <si>
    <t>Brede Yperssche Gheminghede Laken</t>
  </si>
  <si>
    <t>Breed Blaeu Ghelijc [same] Ypers Laken</t>
  </si>
  <si>
    <t>Breed Bruun Ypersche Laken</t>
  </si>
  <si>
    <t>Breed Brux Laken</t>
  </si>
  <si>
    <t>Breed Groene Ypersch Laken</t>
  </si>
  <si>
    <t>Breed Scaerp Blaeu Ypers Laken</t>
  </si>
  <si>
    <t>Breed Ypers Gheminghet</t>
  </si>
  <si>
    <t>Breed Ypers Laken</t>
  </si>
  <si>
    <t>Breed Ypersch Gheminghede</t>
  </si>
  <si>
    <t>Breed Ypersch Gheminghet</t>
  </si>
  <si>
    <t>Breedde Yperssche Gheminghede</t>
  </si>
  <si>
    <t>BrG</t>
  </si>
  <si>
    <t>BrG?</t>
  </si>
  <si>
    <t>BrL</t>
  </si>
  <si>
    <t>Broad/</t>
  </si>
  <si>
    <t>Brown Medley Cloth (Bruges?)</t>
  </si>
  <si>
    <t>Brucsche Arainge Laken</t>
  </si>
  <si>
    <t>Brucsche Gheminghetde</t>
  </si>
  <si>
    <t>Brue[ss]lsche Laken</t>
  </si>
  <si>
    <t>Bruessels Gheminghet</t>
  </si>
  <si>
    <t>Bruessels Laken</t>
  </si>
  <si>
    <t>Bruesselsch Laken</t>
  </si>
  <si>
    <t>Bruesselsche Brune Gheminghede Laken</t>
  </si>
  <si>
    <t>Bruesselsche Gheminghede Laken</t>
  </si>
  <si>
    <t>Bruesselsche Peersse Scaerlakene</t>
  </si>
  <si>
    <t>Bruesselsche Roseide Scaerlakene</t>
  </si>
  <si>
    <t>Bruges</t>
  </si>
  <si>
    <t>Bruges Acoleyen Blue</t>
  </si>
  <si>
    <t>Bruges Blue Cloth</t>
  </si>
  <si>
    <t>Bruges Blue Cloth + Ells</t>
  </si>
  <si>
    <t>Bruges Blue Medley Cloth</t>
  </si>
  <si>
    <t>Bruges Broadcloth</t>
  </si>
  <si>
    <t>Bruges Brown Acoleyen Cloth</t>
  </si>
  <si>
    <t>Bruges Brown Medley Cloth</t>
  </si>
  <si>
    <t>Bruges Cloth</t>
  </si>
  <si>
    <t>BRUGES CLOTH PRICES: Prices of Woollen Cloths Purchased for Bruges Civic Officials and Others, 1302-1400</t>
  </si>
  <si>
    <t>Bruges Dark Green Cloth</t>
  </si>
  <si>
    <t>Bruges Green Cloth</t>
  </si>
  <si>
    <t>Bruges Green CLoth</t>
  </si>
  <si>
    <t>Bruges Green Medley Cloth</t>
  </si>
  <si>
    <t>Bruges Grey Brown Cloth</t>
  </si>
  <si>
    <t>Bruges Light Brown CLoth</t>
  </si>
  <si>
    <t>Bruges Medley Cloth</t>
  </si>
  <si>
    <t>Bruges Medley Cloth + 6 Ells</t>
  </si>
  <si>
    <t>Bruges Natural Wool Color Cloth</t>
  </si>
  <si>
    <t>Bruges Orange Cloth</t>
  </si>
  <si>
    <t>Bruges Red Cloth</t>
  </si>
  <si>
    <t>Bruges Red Medley Cloth</t>
  </si>
  <si>
    <t>Bruges Red Orange Cloth</t>
  </si>
  <si>
    <t>Bruges White + Blue Cloths</t>
  </si>
  <si>
    <t>Bruges White Cloth</t>
  </si>
  <si>
    <t>Brussels Blue + Red Cloths</t>
  </si>
  <si>
    <t>Brussels Brown Medley Cloth</t>
  </si>
  <si>
    <t>Brussels Cloth</t>
  </si>
  <si>
    <t>Brussels Green Medley Cloth</t>
  </si>
  <si>
    <t>Brussels Medley Cloth</t>
  </si>
  <si>
    <t>Brussels Perse Scarlet Cloth</t>
  </si>
  <si>
    <t>Brussels Red Scarlet Cloth</t>
  </si>
  <si>
    <t>Brussels Rose Scarlet Cloth</t>
  </si>
  <si>
    <t>Brussels White Cloth to dye, to grain, to crush the grain, to full the cloth and place it on the tentering frame</t>
  </si>
  <si>
    <t>Bruun Gheminghet Laken (Bruges?)</t>
  </si>
  <si>
    <t>Brux Bruun Gheminghet Laken</t>
  </si>
  <si>
    <t>Brux Gheminghet</t>
  </si>
  <si>
    <t>Brux Gheminghet Laken</t>
  </si>
  <si>
    <t>Brux Laken</t>
  </si>
  <si>
    <t>Bruxsche Acoleyen</t>
  </si>
  <si>
    <t>Bruxsche Blaeu Laken</t>
  </si>
  <si>
    <t>Bruxsche Blawe Lakene</t>
  </si>
  <si>
    <t>Bruxsche Root Laken</t>
  </si>
  <si>
    <t>Ells Bruxschen Araenge</t>
  </si>
  <si>
    <t>Ells Roseide Scaerlakens [Brussels]</t>
  </si>
  <si>
    <t>gemingd = mellé = medley cloths (differently coloured wools)</t>
  </si>
  <si>
    <t>a very cheap worsted type of cloth (of ancient origins)</t>
  </si>
  <si>
    <t>AB</t>
  </si>
  <si>
    <t>accolleyen, acoleye</t>
  </si>
  <si>
    <t>Acoleyen Blue</t>
  </si>
  <si>
    <t>aerme lieden</t>
  </si>
  <si>
    <t>aerzidine, haerzidene</t>
  </si>
  <si>
    <t>also: lining of clothing, interior clothing? Or voeder: feeding, and thus dinner clothing?</t>
  </si>
  <si>
    <t>appelbloesemen</t>
  </si>
  <si>
    <t>apple blossom</t>
  </si>
  <si>
    <t xml:space="preserve">Apple Blossom </t>
  </si>
  <si>
    <t>Apple Colored Cloth</t>
  </si>
  <si>
    <t>Aquamarine Blue</t>
  </si>
  <si>
    <t>AR Rek</t>
  </si>
  <si>
    <t>araengen, orengen</t>
  </si>
  <si>
    <t>arbitrators: in settling commercial or guild disputes</t>
  </si>
  <si>
    <t>Archives</t>
  </si>
  <si>
    <t>AS</t>
  </si>
  <si>
    <t>Ash Colored [Sandreyen] Cloth</t>
  </si>
  <si>
    <t>Ash Colored [Sandreyen] Scarlet</t>
  </si>
  <si>
    <t>ASSC</t>
  </si>
  <si>
    <t>assistants, servants, journeymen</t>
  </si>
  <si>
    <t>B1A</t>
  </si>
  <si>
    <t>B1H</t>
  </si>
  <si>
    <t>B1L</t>
  </si>
  <si>
    <t>B1MSL</t>
  </si>
  <si>
    <t>B1P</t>
  </si>
  <si>
    <t>B1PSC</t>
  </si>
  <si>
    <t>B1W</t>
  </si>
  <si>
    <t>B1Z</t>
  </si>
  <si>
    <t>B2MSC</t>
  </si>
  <si>
    <t>B2SLSC</t>
  </si>
  <si>
    <t>B2YSLSC</t>
  </si>
  <si>
    <t>B2Z</t>
  </si>
  <si>
    <t>bailiff</t>
  </si>
  <si>
    <t>bailliu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</si>
  <si>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</si>
  <si>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</si>
  <si>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</si>
  <si>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</si>
  <si>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</si>
  <si>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</si>
  <si>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</si>
  <si>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blaeuwen</t>
  </si>
  <si>
    <t>blue</t>
  </si>
  <si>
    <t>Blue</t>
  </si>
  <si>
    <t>Blue Medley</t>
  </si>
  <si>
    <t>Blue Striped Medley Cloth</t>
  </si>
  <si>
    <t>blue, blue-coloured cloth (De Poerck,  III, 8: drap bleu couleur d'ancolie; afr. acolie)</t>
  </si>
  <si>
    <t>boef</t>
  </si>
  <si>
    <t>breede, breeden, breet</t>
  </si>
  <si>
    <t>bright, vivid blue</t>
  </si>
  <si>
    <t>broad, broadcloth: woven on a double horizontal loom</t>
  </si>
  <si>
    <t>brown</t>
  </si>
  <si>
    <t>Brown</t>
  </si>
  <si>
    <t>Brown Acoleyen Cloth</t>
  </si>
  <si>
    <t>Brown Medley</t>
  </si>
  <si>
    <t>Brown Scarlet Medley</t>
  </si>
  <si>
    <t>Brown Scarlet with Yellow Stripe</t>
  </si>
  <si>
    <t>BrSL</t>
  </si>
  <si>
    <t>Bruecelsch</t>
  </si>
  <si>
    <t>Bruges Cloth Price Symbols</t>
  </si>
  <si>
    <t>Bruges Striped Cloth</t>
  </si>
  <si>
    <t>Bruges woollen cloth sealed with insignia of the lamb (Lamb of God)</t>
  </si>
  <si>
    <t>BRUGES:  Cloth Prices, 1302 - 1498</t>
  </si>
  <si>
    <t>Bruges?</t>
  </si>
  <si>
    <t>Brugge = Bruges (Flanders)</t>
  </si>
  <si>
    <t>Brughscen, Bruxschen, Bruxen</t>
  </si>
  <si>
    <t>Brussel = Bruxelles = Brussels (Brabant)</t>
  </si>
  <si>
    <t>Brussels</t>
  </si>
  <si>
    <t>bruun, brunen</t>
  </si>
  <si>
    <t xml:space="preserve">Brux Gheminghede </t>
  </si>
  <si>
    <t>Brux Gheminghen Laken</t>
  </si>
  <si>
    <t xml:space="preserve">Brux Gheminghet </t>
  </si>
  <si>
    <t>Brux Groene Laken</t>
  </si>
  <si>
    <t>Bruxsche Blaeu Gheminghede Lakene</t>
  </si>
  <si>
    <t>Bruxsche Blawe Lakene + 12 Ells</t>
  </si>
  <si>
    <t>Bruxsche Brune Acolleyen Lakene</t>
  </si>
  <si>
    <t>Bruxsche Bruun Gheminghet Laken</t>
  </si>
  <si>
    <t>Bruxsche Gheminghede</t>
  </si>
  <si>
    <t>Bruxsche Gheminghet + 6 Ells</t>
  </si>
  <si>
    <t>Bruxsche Ghetanneirt Laken</t>
  </si>
  <si>
    <t>Bruxsche Groene Laken</t>
  </si>
  <si>
    <t>Bruxsche Laken</t>
  </si>
  <si>
    <t>Bruxsche Laken Blawe + Rode</t>
  </si>
  <si>
    <t>Bruxsche Rode Gheminghede Lakene</t>
  </si>
  <si>
    <t>Bruxsche Rood Gheminghet Laken</t>
  </si>
  <si>
    <t>Bruxsche Sciere Lakene</t>
  </si>
  <si>
    <t>Bruxsche Wit Laken</t>
  </si>
  <si>
    <t>Bruxscle Lakene blaeu + wit</t>
  </si>
  <si>
    <t>buerchmeesters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</si>
  <si>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</si>
  <si>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</si>
  <si>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</si>
  <si>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</si>
  <si>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</si>
  <si>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</si>
  <si>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</si>
  <si>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</si>
  <si>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Cambrai: French bishoprice near Flanders</t>
  </si>
  <si>
    <t>Camerijxsche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</si>
  <si>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</si>
  <si>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</si>
  <si>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</si>
  <si>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</si>
  <si>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</si>
  <si>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</si>
  <si>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</si>
  <si>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</si>
  <si>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</si>
  <si>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celestrine, celestrijn</t>
  </si>
  <si>
    <t>CG</t>
  </si>
  <si>
    <t>Chancellor of Flanders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</si>
  <si>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</si>
  <si>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</si>
  <si>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</si>
  <si>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</si>
  <si>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</si>
  <si>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</t>
  </si>
  <si>
    <t>Clerke?</t>
  </si>
  <si>
    <t>clerken</t>
  </si>
  <si>
    <t>Clerken</t>
  </si>
  <si>
    <t>Clerken or Wet?</t>
  </si>
  <si>
    <t>Clerks</t>
  </si>
  <si>
    <t>Cloth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</si>
  <si>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</si>
  <si>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</si>
  <si>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</si>
  <si>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</si>
  <si>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</si>
  <si>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</si>
  <si>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</si>
  <si>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</si>
  <si>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</si>
  <si>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</si>
  <si>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</si>
  <si>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</si>
  <si>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</si>
  <si>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</si>
  <si>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</si>
  <si>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</si>
  <si>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Comines</t>
  </si>
  <si>
    <t>Comines Medley Cloth</t>
  </si>
  <si>
    <t>Comines Red Cloth</t>
  </si>
  <si>
    <t>Commensche Gheminghede Lakene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</si>
  <si>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</si>
  <si>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</si>
  <si>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</si>
  <si>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</si>
  <si>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</si>
  <si>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</si>
  <si>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</si>
  <si>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</si>
  <si>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Count's Notaries</t>
  </si>
  <si>
    <t>Count's Secretaries</t>
  </si>
  <si>
    <t>Count's Secretaries + Clerks</t>
  </si>
  <si>
    <t>Courtai</t>
  </si>
  <si>
    <t>Courtrai</t>
  </si>
  <si>
    <t>Courtrai  Medley Cloth</t>
  </si>
  <si>
    <t>Courtrai Blue Cloth</t>
  </si>
  <si>
    <t>Courtrai Cloth</t>
  </si>
  <si>
    <t>Courtrai Medley Cloth</t>
  </si>
  <si>
    <t xml:space="preserve">Courtrai Medley Cloth </t>
  </si>
  <si>
    <t>Courtrai Red Orange Cloth</t>
  </si>
  <si>
    <t>crempene (te)</t>
  </si>
  <si>
    <t>cuerlakene; kuerlakene</t>
  </si>
  <si>
    <t>Cuertijcsche Gheminghede Laken</t>
  </si>
  <si>
    <t>Cuertrijcsche Araenge Laken</t>
  </si>
  <si>
    <t>Cuertrijcsche Gheminghede</t>
  </si>
  <si>
    <t>Cuertrijcsche Laken</t>
  </si>
  <si>
    <t>Cuertrijcsche Lakene</t>
  </si>
  <si>
    <t>Cuertrijx Ghemingheds</t>
  </si>
  <si>
    <t>Curtrijcsche</t>
  </si>
  <si>
    <t>Curtrijcsche Gheminghede Laken</t>
  </si>
  <si>
    <t>Daily Wage</t>
  </si>
  <si>
    <t>dark (dark-blue, dark-green, etc.)</t>
  </si>
  <si>
    <t>Dark Blue</t>
  </si>
  <si>
    <t>Dark Brown</t>
  </si>
  <si>
    <t>Dark Green</t>
  </si>
  <si>
    <t>Days' Wages</t>
  </si>
  <si>
    <t>DD</t>
  </si>
  <si>
    <t>decimal</t>
  </si>
  <si>
    <t>Deelmanne Clerke</t>
  </si>
  <si>
    <t>deelmans</t>
  </si>
  <si>
    <t>Deelmans Clerk</t>
  </si>
  <si>
    <t>deep and dark: zadblauewe = very deep, dark blue</t>
  </si>
  <si>
    <t>dekens</t>
  </si>
  <si>
    <t>DeL</t>
  </si>
  <si>
    <t>Dendermonde</t>
  </si>
  <si>
    <t>Dendermonde = Termonde (East Flanders)</t>
  </si>
  <si>
    <t>Dendermonde Cloth</t>
  </si>
  <si>
    <t>Dendermonde Striped Cloth</t>
  </si>
  <si>
    <t>Denremonde</t>
  </si>
  <si>
    <t>Denremonds Laken</t>
  </si>
  <si>
    <t>Denremonds Strijpt</t>
  </si>
  <si>
    <t>Denremonds Strijpte</t>
  </si>
  <si>
    <t>Denremondsche Strijpte Laken</t>
  </si>
  <si>
    <t>Description</t>
  </si>
  <si>
    <t>DeSL</t>
  </si>
  <si>
    <t>dickedinnen</t>
  </si>
  <si>
    <t>Dickedinnen</t>
  </si>
  <si>
    <t>Dielmans Clerke</t>
  </si>
  <si>
    <t>Diesch, Diest</t>
  </si>
  <si>
    <t>Diest (Brabant)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</si>
  <si>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</si>
  <si>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</si>
  <si>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</si>
  <si>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</si>
  <si>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</si>
  <si>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</si>
  <si>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</si>
  <si>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doncker</t>
  </si>
  <si>
    <t>Doornik = Tournai (French bishopric)</t>
  </si>
  <si>
    <t>Dornische</t>
  </si>
  <si>
    <t>Douai (France: French Flanders from 1384; now France)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</si>
  <si>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</si>
  <si>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</si>
  <si>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</si>
  <si>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</si>
  <si>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</si>
  <si>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</si>
  <si>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</si>
  <si>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</si>
  <si>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</si>
  <si>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</si>
  <si>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</si>
  <si>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</si>
  <si>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</si>
  <si>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</si>
  <si>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</si>
  <si>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eeuwerlinghe</t>
  </si>
  <si>
    <t>EL</t>
  </si>
  <si>
    <t>ell = 0.700 metre</t>
  </si>
  <si>
    <t>Ells [Bruges Blue] Cloth</t>
  </si>
  <si>
    <t>Ells [Bruges Brown Medley?]</t>
  </si>
  <si>
    <t>Ells [Bruges Light Brown] Cloth</t>
  </si>
  <si>
    <t>Ells [Same]</t>
  </si>
  <si>
    <t>Ells Aforementioned Bruges Medley Cloth</t>
  </si>
  <si>
    <t>Ells Black Cloth</t>
  </si>
  <si>
    <t>Ells Blaeus Machlins Laken</t>
  </si>
  <si>
    <t xml:space="preserve">Ells Bruessels Gheminghets </t>
  </si>
  <si>
    <t>Ells Bruessels Scaerlakene</t>
  </si>
  <si>
    <t>Ells Bruges Acoleyen Blue</t>
  </si>
  <si>
    <t>Ells Bruges Brown Acoleyen Cloth</t>
  </si>
  <si>
    <t>Ells Bruges Cloth</t>
  </si>
  <si>
    <t>Ells Bruges Dark Green Cloth</t>
  </si>
  <si>
    <t>Ells Bruges Medley Cloth</t>
  </si>
  <si>
    <t>Ells Bruges Orange Cloth</t>
  </si>
  <si>
    <t>Ells Bruges White Cloth</t>
  </si>
  <si>
    <t>Ells Brussels Medley Cloth</t>
  </si>
  <si>
    <t>Ells Brussels Perse Scarlet Cloth</t>
  </si>
  <si>
    <t>Ells Brussels Red Scarlet Cloth</t>
  </si>
  <si>
    <t>Ells Brussels Rose Scarlet Cloth</t>
  </si>
  <si>
    <t>Ells Brussels Scarlet Cloth</t>
  </si>
  <si>
    <t>Ells Brux Laken</t>
  </si>
  <si>
    <t>Ells Brux Laken [same]</t>
  </si>
  <si>
    <t>Ells Bruxsche Brune Acolleyen Laken</t>
  </si>
  <si>
    <t>Ells Bruxsche Gheminghede</t>
  </si>
  <si>
    <t>Ells Cloth</t>
  </si>
  <si>
    <t>Ells Gheleids Laken</t>
  </si>
  <si>
    <t>Ells Gheminghede Lakene</t>
  </si>
  <si>
    <t>Ells Ghendsche Strijpt Scaerlaken</t>
  </si>
  <si>
    <t>Ells Ghent Striped Scarlet Cloth</t>
  </si>
  <si>
    <t>Ells Green Cloth</t>
  </si>
  <si>
    <t>Ells Groene Machlinsche Laken</t>
  </si>
  <si>
    <t>Ells Groens</t>
  </si>
  <si>
    <t>Ells Mechelen Blue Cloth</t>
  </si>
  <si>
    <t>Ells Mechelen Green Cloth</t>
  </si>
  <si>
    <t>Ells Mechelen Vivid Blue Cloth</t>
  </si>
  <si>
    <t>Ells Medley Cloth</t>
  </si>
  <si>
    <t>Ells Peers Scaerlakens [Brussels]</t>
  </si>
  <si>
    <t>Ells Red Cloth</t>
  </si>
  <si>
    <t>Ells Red Orange</t>
  </si>
  <si>
    <t>Ells Red Scarlet Cloth</t>
  </si>
  <si>
    <t>Ells Roder Araenge</t>
  </si>
  <si>
    <t>Ells Roods Laken</t>
  </si>
  <si>
    <t>Ells Roods Scaerlakens Bruessels</t>
  </si>
  <si>
    <t>Ells Scaerlakene</t>
  </si>
  <si>
    <t>Ells Scaerpblaeu Machlins Laken</t>
  </si>
  <si>
    <t>Ells Scarlet Cloth</t>
  </si>
  <si>
    <t>Ells vorseid Brucsche Gheminghetde</t>
  </si>
  <si>
    <t>Ells White + Red Cloth</t>
  </si>
  <si>
    <t>Ells White Cloth</t>
  </si>
  <si>
    <t>Ells Wit + Rood</t>
  </si>
  <si>
    <t>Ells Wit Bruxsche Laken</t>
  </si>
  <si>
    <t>Ells Wits Laken</t>
  </si>
  <si>
    <t>Ells Zade Groene Bruxsche Laken</t>
  </si>
  <si>
    <t>Ells Zwards Laken</t>
  </si>
  <si>
    <t>elnen</t>
  </si>
  <si>
    <t>eternal = heavenly blue</t>
  </si>
  <si>
    <t>Exchange Rate</t>
  </si>
  <si>
    <t>Explanations and translations</t>
  </si>
  <si>
    <t>fine quality woollen cloth, sealed with insignia of bells: popular in mid to late 15th century Low Countries</t>
  </si>
  <si>
    <t>finished (bereden)</t>
  </si>
  <si>
    <t>Finishing</t>
  </si>
  <si>
    <t>five wools: perhaps a mixture of five types of wools, or coloured wools</t>
  </si>
  <si>
    <t>Flemish gold coin, with insignia of the lamb (of God)</t>
  </si>
  <si>
    <t>Flemish Price Index</t>
  </si>
  <si>
    <t>Folio/</t>
  </si>
  <si>
    <t>from Zeeland (Zealand): cheap cloths</t>
  </si>
  <si>
    <t>fulled and scoured cloth? shorn cloth?</t>
  </si>
  <si>
    <t>fullers</t>
  </si>
  <si>
    <t>G</t>
  </si>
  <si>
    <t>G1</t>
  </si>
  <si>
    <t>G1L</t>
  </si>
  <si>
    <t>G1M</t>
  </si>
  <si>
    <t>G1Z</t>
  </si>
  <si>
    <t>G2</t>
  </si>
  <si>
    <t>G2M</t>
  </si>
  <si>
    <t>Gaers[oene]</t>
  </si>
  <si>
    <t>Gaersoene</t>
  </si>
  <si>
    <t>Garsoene</t>
  </si>
  <si>
    <t>garsoene, garchoene</t>
  </si>
  <si>
    <t>Garsoene?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</si>
  <si>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</si>
  <si>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</si>
  <si>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</si>
  <si>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</si>
  <si>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</si>
  <si>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</si>
  <si>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</si>
  <si>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gheleids</t>
  </si>
  <si>
    <t>Gheleit [Gheleide] Laken</t>
  </si>
  <si>
    <t>ghelewe, gheel, gheleuwe</t>
  </si>
  <si>
    <t>gheloyde</t>
  </si>
  <si>
    <t>ghemeet</t>
  </si>
  <si>
    <t>Ghemijnghede</t>
  </si>
  <si>
    <t>ghemingheden, ghemijnghede, gemingd</t>
  </si>
  <si>
    <t>Ghends Strijpt</t>
  </si>
  <si>
    <t xml:space="preserve">Ghends Strijpte </t>
  </si>
  <si>
    <t>Ghends Stript + Ypersch Groene</t>
  </si>
  <si>
    <t>Ghendsch Laken</t>
  </si>
  <si>
    <t>Ghendsch Stijpt Laken</t>
  </si>
  <si>
    <t>Ghendsch Strijpt Laken + Ypresch Smal Laken</t>
  </si>
  <si>
    <t>Ghendsch Strijpte</t>
  </si>
  <si>
    <t>Ghendsch Stript Laken</t>
  </si>
  <si>
    <t>Ghendsche Strijpt Laken + 12 Ells</t>
  </si>
  <si>
    <t>Ghendsche Strijpt Scaerlaken</t>
  </si>
  <si>
    <t>Ghendsche Strijpte</t>
  </si>
  <si>
    <t>Ghendsche Strijpte Lake</t>
  </si>
  <si>
    <t>Ghendsche Strijpte Laken</t>
  </si>
  <si>
    <t>Ghendsche Strijpte Laken + 12 Ells</t>
  </si>
  <si>
    <t>Ghendsche Strijpte Lakene</t>
  </si>
  <si>
    <t>Ghendsche Strjipte</t>
  </si>
  <si>
    <t>Ghent</t>
  </si>
  <si>
    <t>Ghent + Ypres</t>
  </si>
  <si>
    <t>Ghent Cloth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</si>
  <si>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</si>
  <si>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</si>
  <si>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</si>
  <si>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</si>
  <si>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Cloth + 12 Ells</t>
  </si>
  <si>
    <t>Ghent Striped Cloth + Ells</t>
  </si>
  <si>
    <t>Ghent Striped Cloth + Ypres Green Cloth</t>
  </si>
  <si>
    <t>Ghent Striped Cloth + Ypres Small Cloth</t>
  </si>
  <si>
    <t>Ghent Striped Medley Cloth</t>
  </si>
  <si>
    <t>Ghent Striped Scarlet Cloth</t>
  </si>
  <si>
    <t>Ghentsche</t>
  </si>
  <si>
    <t>Ghentsche Strijpte Lakene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</si>
  <si>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</si>
  <si>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</si>
  <si>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</si>
  <si>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</si>
  <si>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</si>
  <si>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</si>
  <si>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</si>
  <si>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Gift to Count's Officers [Camerlinghe of Court]</t>
  </si>
  <si>
    <t>Gift to Prooff van Aerebele, Proofft van St Verelde? etc.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</si>
  <si>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</si>
  <si>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</si>
  <si>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</si>
  <si>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</si>
  <si>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</si>
  <si>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</si>
  <si>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</si>
  <si>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</si>
  <si>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</si>
  <si>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Gordijns</t>
  </si>
  <si>
    <t>goud</t>
  </si>
  <si>
    <t>goudbloemine</t>
  </si>
  <si>
    <t>gourdijns, gordijns</t>
  </si>
  <si>
    <t>grawe, grauwe</t>
  </si>
  <si>
    <t>green</t>
  </si>
  <si>
    <t>Green</t>
  </si>
  <si>
    <t>Green Medley Cloth</t>
  </si>
  <si>
    <t>grey</t>
  </si>
  <si>
    <t>Grey</t>
  </si>
  <si>
    <t>Grey Medley</t>
  </si>
  <si>
    <t>grey-brown colour; natural wool colour</t>
  </si>
  <si>
    <t>Groen Brux Laken</t>
  </si>
  <si>
    <t>Groene Breed Ypers Laken + 24 ells</t>
  </si>
  <si>
    <t>Groene Brusc Gheminghet</t>
  </si>
  <si>
    <t xml:space="preserve">Groene Gheminghede Lakene of Brussels </t>
  </si>
  <si>
    <t>Groene Machlinsche Laken</t>
  </si>
  <si>
    <t>groene, gruenen</t>
  </si>
  <si>
    <t>GSC</t>
  </si>
  <si>
    <t>GSL</t>
  </si>
  <si>
    <t>GtCaL</t>
  </si>
  <si>
    <t>GtCaSL</t>
  </si>
  <si>
    <t>GtG</t>
  </si>
  <si>
    <t>GtGSL</t>
  </si>
  <si>
    <t>GtL</t>
  </si>
  <si>
    <t>GtSL</t>
  </si>
  <si>
    <t>GtSL + YL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</si>
  <si>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</si>
  <si>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</si>
  <si>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</si>
  <si>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</si>
  <si>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</si>
  <si>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</si>
  <si>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</si>
  <si>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</si>
  <si>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halve</t>
  </si>
  <si>
    <t>Heavenly Blue</t>
  </si>
  <si>
    <t>Hermantiersche</t>
  </si>
  <si>
    <t>Hesdin (SW Flanders: now in France)</t>
  </si>
  <si>
    <t>Hesdins; Hesdynsche</t>
  </si>
  <si>
    <t>hijsgraeuwe, ijse grauew</t>
  </si>
  <si>
    <t>Hoftmannen</t>
  </si>
  <si>
    <t>hooftmannen</t>
  </si>
  <si>
    <t>Houdenaerdsche</t>
  </si>
  <si>
    <t>Houdenaerdsche Gheminghede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</si>
  <si>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</si>
  <si>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</si>
  <si>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</si>
  <si>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</si>
  <si>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</si>
  <si>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</si>
  <si>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</si>
  <si>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</si>
  <si>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</si>
  <si>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</si>
  <si>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</si>
  <si>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</si>
  <si>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justices</t>
  </si>
  <si>
    <t>justichie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</si>
  <si>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</si>
  <si>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</si>
  <si>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</si>
  <si>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</si>
  <si>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</si>
  <si>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 = Courtrai (SW Flanders)</t>
  </si>
  <si>
    <t>laken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</si>
  <si>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</si>
  <si>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</si>
  <si>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</si>
  <si>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</si>
  <si>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</si>
  <si>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</si>
  <si>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</si>
  <si>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lichte</t>
  </si>
  <si>
    <t>Lichte Groene Lakene of Malines</t>
  </si>
  <si>
    <t>lieden</t>
  </si>
  <si>
    <t>Lier = Lierre (Brabant, near Antwerp)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</si>
  <si>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</si>
  <si>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</si>
  <si>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</si>
  <si>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</si>
  <si>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</si>
  <si>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green; leek-coloured</t>
  </si>
  <si>
    <t>light; lichtblauwe = light blue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</si>
  <si>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</si>
  <si>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</si>
  <si>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</si>
  <si>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</si>
  <si>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</si>
  <si>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</si>
  <si>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</si>
  <si>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</si>
  <si>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</si>
  <si>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Lower</t>
  </si>
  <si>
    <t>M</t>
  </si>
  <si>
    <t>M1451-75=100</t>
  </si>
  <si>
    <t>Macheline, Machelinsche</t>
  </si>
  <si>
    <t>Machlins Laken</t>
  </si>
  <si>
    <t xml:space="preserve">Machlinsche Arainge </t>
  </si>
  <si>
    <t>maenres</t>
  </si>
  <si>
    <t>magistrates, aldermen</t>
  </si>
  <si>
    <t>Manufacture</t>
  </si>
  <si>
    <t>Mason/Carp</t>
  </si>
  <si>
    <t>May</t>
  </si>
  <si>
    <t>Mechelen</t>
  </si>
  <si>
    <t>Mechelen = Malines = Mechlin (Flemish seigneurie within the duchy of Brabant, betw. Brussels-Antwerp)</t>
  </si>
  <si>
    <t>Mechelen Cloth</t>
  </si>
  <si>
    <t>Mechelen Green Cloth</t>
  </si>
  <si>
    <t>Mechelen Light Green Cloth</t>
  </si>
  <si>
    <t>Mechelen Medley Cloth</t>
  </si>
  <si>
    <t>Mechelen Orange Cloth</t>
  </si>
  <si>
    <t>Mechelen Red Orange Cloth</t>
  </si>
  <si>
    <t>Mechelen Vivid Blue Cloth</t>
  </si>
  <si>
    <t>medecijn</t>
  </si>
  <si>
    <t>Medley [Ghemijnghede] Striped Cloth</t>
  </si>
  <si>
    <t>medley cloth: cloth woven from wools of different colours</t>
  </si>
  <si>
    <t>meedene (te)</t>
  </si>
  <si>
    <t>Meesinmaerct</t>
  </si>
  <si>
    <t>Meneenisch; Meenijnsche</t>
  </si>
  <si>
    <t>Menen = Menin (SW Flanders)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</si>
  <si>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</si>
  <si>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</si>
  <si>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</si>
  <si>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</si>
  <si>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</si>
  <si>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</si>
  <si>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</si>
  <si>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</si>
  <si>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</si>
  <si>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</si>
  <si>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</si>
  <si>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</si>
  <si>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</si>
  <si>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ML</t>
  </si>
  <si>
    <t>Monetary Terms</t>
  </si>
  <si>
    <t>Monstruelsche</t>
  </si>
  <si>
    <t>Month</t>
  </si>
  <si>
    <t>Montivilliers (France: duchy of Normandy)</t>
  </si>
  <si>
    <t>Montreuil (France: county of Artois)</t>
  </si>
  <si>
    <t>moreide, moreit, moreyde</t>
  </si>
  <si>
    <t>Mostiervilersche</t>
  </si>
  <si>
    <t>Mottoen</t>
  </si>
  <si>
    <t>mottoen, mouton</t>
  </si>
  <si>
    <t>MSC</t>
  </si>
  <si>
    <t>Muenekereede</t>
  </si>
  <si>
    <t>Munikerede (NW Flanders)</t>
  </si>
  <si>
    <t>murrey = mulberry, or light to medium purple</t>
  </si>
  <si>
    <t>N</t>
  </si>
  <si>
    <t>N.B.  Acoleyen:  blue, blue-coloured cloth (De Poerck,  III, 8: drap bleu couleur d'ancolie; afr. acolie)</t>
  </si>
  <si>
    <t>N.B. 36 ells to the cloth</t>
  </si>
  <si>
    <t>N.B. gheleids unknown? [geleide: conducted, led]; if ghelijx: the same, or similar cloths</t>
  </si>
  <si>
    <t>N.B. Title of page "Uutgheghevene van lakene ghegehven den bode d'stede ghegend an breede de coninghe van Vrankeriche ende van Inghelant."</t>
  </si>
  <si>
    <t>N.B. Total number of cloths given as 3 1/3 but not divided between Ghent Striped and Ypres Green Cloths.</t>
  </si>
  <si>
    <t>Name</t>
  </si>
  <si>
    <t>narrow (and not "small"): woven on a single rather than a broadloom</t>
  </si>
  <si>
    <t>Natural  Wool Color [Schiere]</t>
  </si>
  <si>
    <t>Niepkerk = Nieppe (SW Flanders: now in France)</t>
  </si>
  <si>
    <t>Nieukercsche</t>
  </si>
  <si>
    <t>Nieuwkerk = Neuve Eglise (SW Flanders)</t>
  </si>
  <si>
    <t>Nipkersche</t>
  </si>
  <si>
    <t>No Account</t>
  </si>
  <si>
    <t>No Data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</si>
  <si>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</si>
  <si>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</si>
  <si>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</si>
  <si>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</si>
  <si>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</si>
  <si>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</si>
  <si>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</si>
  <si>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</si>
  <si>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</si>
  <si>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</si>
  <si>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</si>
  <si>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</si>
  <si>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</si>
  <si>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</si>
  <si>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</si>
  <si>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</si>
  <si>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</si>
  <si>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</si>
  <si>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</si>
  <si>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</si>
  <si>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</si>
  <si>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</si>
  <si>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</si>
  <si>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</si>
  <si>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</si>
  <si>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</si>
  <si>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</si>
  <si>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</si>
  <si>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</si>
  <si>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</si>
  <si>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</si>
  <si>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</si>
  <si>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</si>
  <si>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</si>
  <si>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</si>
  <si>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</si>
  <si>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</si>
  <si>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</si>
  <si>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</si>
  <si>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peacock coloured; multi-coloured with blues, etc.</t>
  </si>
  <si>
    <t>PEB2SC</t>
  </si>
  <si>
    <t>PEB2SLSC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</si>
  <si>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</si>
  <si>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</si>
  <si>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</si>
  <si>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</si>
  <si>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</si>
  <si>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</si>
  <si>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</si>
  <si>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</si>
  <si>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Perse</t>
  </si>
  <si>
    <t>perse = purple or mauve</t>
  </si>
  <si>
    <t>Perse Blue</t>
  </si>
  <si>
    <t xml:space="preserve">Perse Blue Scarlet </t>
  </si>
  <si>
    <t>Perse Brown Scarlet</t>
  </si>
  <si>
    <t>Perse Brown Striped Scarlet</t>
  </si>
  <si>
    <t>Perse Scarlet</t>
  </si>
  <si>
    <t>perse, peersche, peerce</t>
  </si>
  <si>
    <t>perse-coloured or colour of some flower</t>
  </si>
  <si>
    <t>PESC</t>
  </si>
  <si>
    <t xml:space="preserve">Piece in </t>
  </si>
  <si>
    <t>piece of cloth (cheap cloth)</t>
  </si>
  <si>
    <t>pieces of cheap cloth</t>
  </si>
  <si>
    <t>pieter</t>
  </si>
  <si>
    <t>pijnappele</t>
  </si>
  <si>
    <t>pineapple</t>
  </si>
  <si>
    <t>PL</t>
  </si>
  <si>
    <t>Place Names</t>
  </si>
  <si>
    <t>Place of</t>
  </si>
  <si>
    <t>Plain [Plein, Pleyn]</t>
  </si>
  <si>
    <t>Plain Bruges Cloth + Ells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</si>
  <si>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</si>
  <si>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</si>
  <si>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</si>
  <si>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</si>
  <si>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</si>
  <si>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</si>
  <si>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</si>
  <si>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possibly: shorn cloth</t>
  </si>
  <si>
    <t>Pounds</t>
  </si>
  <si>
    <t xml:space="preserve">Pounds </t>
  </si>
  <si>
    <t>Price</t>
  </si>
  <si>
    <t>Price in</t>
  </si>
  <si>
    <t>PRICE IN</t>
  </si>
  <si>
    <t>Price of Piece</t>
  </si>
  <si>
    <t>Price per</t>
  </si>
  <si>
    <t>Price per Ell</t>
  </si>
  <si>
    <t>priesters</t>
  </si>
  <si>
    <t>prison warden</t>
  </si>
  <si>
    <t>Purple</t>
  </si>
  <si>
    <t>Query re: Color of ells Blue or Light Brown</t>
  </si>
  <si>
    <t>Query re: Color of ells Green or Brown Medley.</t>
  </si>
  <si>
    <t>R[ae]m[vinders] Cnape</t>
  </si>
  <si>
    <t>R[aem]v[inders] Cnape</t>
  </si>
  <si>
    <t>R[aem]v[inders] Knapen</t>
  </si>
  <si>
    <t>R1</t>
  </si>
  <si>
    <t>R1M</t>
  </si>
  <si>
    <t>R1MSC</t>
  </si>
  <si>
    <t>R1O</t>
  </si>
  <si>
    <t>R1S</t>
  </si>
  <si>
    <t>R1SC</t>
  </si>
  <si>
    <t>R2</t>
  </si>
  <si>
    <t>R2SC</t>
  </si>
  <si>
    <t>R3</t>
  </si>
  <si>
    <t>R3SC</t>
  </si>
  <si>
    <t>raad = council</t>
  </si>
  <si>
    <t>raed</t>
  </si>
  <si>
    <t>raemvinders</t>
  </si>
  <si>
    <t>Raemvinders Knapen</t>
  </si>
  <si>
    <t>ramene (te)</t>
  </si>
  <si>
    <t>Recipient</t>
  </si>
  <si>
    <t>red</t>
  </si>
  <si>
    <t>Red</t>
  </si>
  <si>
    <t xml:space="preserve">Red Ash Colored [Sandreyen] </t>
  </si>
  <si>
    <t>Red Medley</t>
  </si>
  <si>
    <t xml:space="preserve">Red Orange </t>
  </si>
  <si>
    <t>Red Scarlet</t>
  </si>
  <si>
    <t>Red Scarlet Medley</t>
  </si>
  <si>
    <t>reddish vermilion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</si>
  <si>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</si>
  <si>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</si>
  <si>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</si>
  <si>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</si>
  <si>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</si>
  <si>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</si>
  <si>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Rode Araenge Brux</t>
  </si>
  <si>
    <t>Rode Bruesselsche Scaerlakene</t>
  </si>
  <si>
    <t>Rode Bruxsche Araenge</t>
  </si>
  <si>
    <t>Rode Commensche Laken</t>
  </si>
  <si>
    <t>Rode Machlinsche Araenge Laken</t>
  </si>
  <si>
    <t>Rode Scaerlakene of Brussels</t>
  </si>
  <si>
    <t>roepers</t>
  </si>
  <si>
    <t>Roeselare = Roulers (West Flanders)</t>
  </si>
  <si>
    <t>Roesselaerche Groene Lakene</t>
  </si>
  <si>
    <t>Roesselaersche</t>
  </si>
  <si>
    <t>roet, rood</t>
  </si>
  <si>
    <t>RoL</t>
  </si>
  <si>
    <t>Rood Bruessels Scaerlaken</t>
  </si>
  <si>
    <t>Rood Bruessels Scaerlakene</t>
  </si>
  <si>
    <t>Rose</t>
  </si>
  <si>
    <t>Rose Scarlet</t>
  </si>
  <si>
    <t>Rose Scarlet Cloth</t>
  </si>
  <si>
    <t>rose, rosy-coloured, light-red</t>
  </si>
  <si>
    <t>rose-grey cloth</t>
  </si>
  <si>
    <t>roseide rozeyt</t>
  </si>
  <si>
    <t>Roseide Scaerlakene</t>
  </si>
  <si>
    <t>rosgraeuwe, rosse grauwe</t>
  </si>
  <si>
    <t>Rouen (France: duchy of Normandy)</t>
  </si>
  <si>
    <t>Roulers</t>
  </si>
  <si>
    <t>Roulers Cloth</t>
  </si>
  <si>
    <t>Roulers Green Cloth</t>
  </si>
  <si>
    <t>Rouwaensche</t>
  </si>
  <si>
    <t>S</t>
  </si>
  <si>
    <t>SAB</t>
  </si>
  <si>
    <t>SAB: SR</t>
  </si>
  <si>
    <t>sad- or zad-</t>
  </si>
  <si>
    <t>saelgelblader, sailleblat</t>
  </si>
  <si>
    <t>saien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</si>
  <si>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</si>
  <si>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</si>
  <si>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</si>
  <si>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</si>
  <si>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</si>
  <si>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</si>
  <si>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Sangwijn Breed Ypers Scaerlaken</t>
  </si>
  <si>
    <t>sarmelijnsche graeuwe</t>
  </si>
  <si>
    <t>say or serge cloth (semi-worsted) from Gistel = Ghistelles (Flanders)</t>
  </si>
  <si>
    <t>SC</t>
  </si>
  <si>
    <t>scaerlaken</t>
  </si>
  <si>
    <t>Scaerlaken</t>
  </si>
  <si>
    <t>scaerpblaeu</t>
  </si>
  <si>
    <t>Scaerpblaeu Machlins Laken</t>
  </si>
  <si>
    <t>Scarewetters</t>
  </si>
  <si>
    <t>Scarlet [Ghegreinden] Gheminghede</t>
  </si>
  <si>
    <t>Scarlet Medley</t>
  </si>
  <si>
    <t>scarlet: woollen cloth dyed partially or wholly in kermes (grain)</t>
  </si>
  <si>
    <t>sceeren uter wulle (te), sceerne</t>
  </si>
  <si>
    <t>Scerrewetters</t>
  </si>
  <si>
    <t xml:space="preserve">Scerrewetters 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</si>
  <si>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</si>
  <si>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</si>
  <si>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</si>
  <si>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</si>
  <si>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</si>
  <si>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</si>
  <si>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</si>
  <si>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Scotters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</si>
  <si>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</si>
  <si>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</si>
  <si>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</si>
  <si>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</si>
  <si>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</si>
  <si>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</si>
  <si>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</si>
  <si>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</si>
  <si>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Serge</t>
  </si>
  <si>
    <t>Sergeants</t>
  </si>
  <si>
    <t>sergeants; militia officers</t>
  </si>
  <si>
    <t>serjante</t>
  </si>
  <si>
    <t>Serjante</t>
  </si>
  <si>
    <t>Serjante?</t>
  </si>
  <si>
    <t>Serjanten</t>
  </si>
  <si>
    <t>servants (ususally boys or youg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</si>
  <si>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</si>
  <si>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</si>
  <si>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</si>
  <si>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</si>
  <si>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</si>
  <si>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</si>
  <si>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</si>
  <si>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</si>
  <si>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</si>
  <si>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</si>
  <si>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SL</t>
  </si>
  <si>
    <t>SL + ?</t>
  </si>
  <si>
    <t>SL + G1</t>
  </si>
  <si>
    <t>slecht = poor quality, very cheap and nasty</t>
  </si>
  <si>
    <t>slichte</t>
  </si>
  <si>
    <t>SLSC</t>
  </si>
  <si>
    <t>smale</t>
  </si>
  <si>
    <t>Small</t>
  </si>
  <si>
    <t>Small Cloths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</si>
  <si>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</si>
  <si>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</si>
  <si>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</si>
  <si>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</si>
  <si>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</si>
  <si>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</si>
  <si>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</si>
  <si>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steenwaerders</t>
  </si>
  <si>
    <t>stoclakene</t>
  </si>
  <si>
    <t>Stoclakene</t>
  </si>
  <si>
    <t>STOL</t>
  </si>
  <si>
    <t>Strijpt</t>
  </si>
  <si>
    <t>Strijpt Denremonds Laken</t>
  </si>
  <si>
    <t>Strijpt Laken</t>
  </si>
  <si>
    <t>Strijpt Laken + 24 ells</t>
  </si>
  <si>
    <t>Strijpte</t>
  </si>
  <si>
    <t xml:space="preserve">Strijpte </t>
  </si>
  <si>
    <t>Strijpte Laken</t>
  </si>
  <si>
    <t>strijpten, stripede</t>
  </si>
  <si>
    <t>Striped Brown Scarlet</t>
  </si>
  <si>
    <t>Striped Cloth</t>
  </si>
  <si>
    <t>Striped Cloth + 24 Ells</t>
  </si>
  <si>
    <t>Striped Dendermonde Cloth</t>
  </si>
  <si>
    <t>Striped Scarlet Cloth</t>
  </si>
  <si>
    <t>striped, rayed cloth: cloth woven with differently coloured warp yarns</t>
  </si>
  <si>
    <t>Stripjts Laken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</si>
  <si>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</si>
  <si>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</si>
  <si>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</si>
  <si>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</si>
  <si>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</si>
  <si>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</si>
  <si>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</si>
  <si>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surgeon, physician</t>
  </si>
  <si>
    <t>surgiens</t>
  </si>
  <si>
    <t>SYMBOL</t>
  </si>
  <si>
    <t>talemans</t>
  </si>
  <si>
    <t>tanneit; thenneyt; tanneyde</t>
  </si>
  <si>
    <t>tawny, faun-coloured, tan, light-brown</t>
  </si>
  <si>
    <t>teacher, language teachers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</si>
  <si>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</si>
  <si>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</si>
  <si>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</si>
  <si>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</si>
  <si>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</si>
  <si>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</si>
  <si>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</si>
  <si>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</si>
  <si>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</si>
  <si>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</si>
  <si>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</si>
  <si>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</si>
  <si>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</si>
  <si>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</si>
  <si>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</si>
  <si>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</si>
  <si>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</si>
  <si>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</si>
  <si>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</si>
  <si>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</si>
  <si>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</si>
  <si>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</si>
  <si>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</si>
  <si>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</si>
  <si>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</si>
  <si>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</si>
  <si>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</si>
  <si>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</si>
  <si>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</si>
  <si>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</si>
  <si>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</si>
  <si>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</si>
  <si>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</si>
  <si>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</si>
  <si>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</si>
  <si>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</si>
  <si>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</si>
  <si>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</si>
  <si>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</si>
  <si>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</si>
  <si>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</si>
  <si>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</si>
  <si>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</si>
  <si>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</si>
  <si>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</si>
  <si>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</si>
  <si>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</si>
  <si>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</si>
  <si>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</si>
  <si>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</si>
  <si>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</si>
  <si>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</si>
  <si>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verzaddene</t>
  </si>
  <si>
    <t>verzienen</t>
  </si>
  <si>
    <t>ViL</t>
  </si>
  <si>
    <t>Vilvoorde</t>
  </si>
  <si>
    <t>Vilvoorde (NW of Brussels: in Brabant)</t>
  </si>
  <si>
    <t>Vilvoorde Cloth</t>
  </si>
  <si>
    <t>VIlvoorde Cloth</t>
  </si>
  <si>
    <t>Vilvoordsch Laken</t>
  </si>
  <si>
    <t>Vilvorde Laken</t>
  </si>
  <si>
    <t>vinders</t>
  </si>
  <si>
    <t>violet, light purple</t>
  </si>
  <si>
    <t>violette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</si>
  <si>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</si>
  <si>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</si>
  <si>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</si>
  <si>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</si>
  <si>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</si>
  <si>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</si>
  <si>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</si>
  <si>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</si>
  <si>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Vulvorde, Vulvoorde, Vilvoorde</t>
  </si>
  <si>
    <t>W</t>
  </si>
  <si>
    <t>W + B1</t>
  </si>
  <si>
    <t>W + R1</t>
  </si>
  <si>
    <t>W[eavers] + F[ullers]</t>
  </si>
  <si>
    <t>W[eavers] + Fullers</t>
  </si>
  <si>
    <t>W[eavers] + Vulres</t>
  </si>
  <si>
    <t>wachters</t>
  </si>
  <si>
    <t>Wachters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</si>
  <si>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</si>
  <si>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</si>
  <si>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</si>
  <si>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</si>
  <si>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</si>
  <si>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</si>
  <si>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</si>
  <si>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Weclieden</t>
  </si>
  <si>
    <t>WeG</t>
  </si>
  <si>
    <t>WeL</t>
  </si>
  <si>
    <t>Wercliede</t>
  </si>
  <si>
    <t>Werclieden</t>
  </si>
  <si>
    <t>werclieden, werklieden</t>
  </si>
  <si>
    <t>Wervex</t>
  </si>
  <si>
    <t>Wervicsche Lakene</t>
  </si>
  <si>
    <t>Wervik</t>
  </si>
  <si>
    <t>Wervik = Wervicq (SW Flanders: near Ieper</t>
  </si>
  <si>
    <t>Wervik Cloth</t>
  </si>
  <si>
    <t>Wervik Medley Cloth</t>
  </si>
  <si>
    <t>Wervik Medley Cloth + 12 Ells</t>
  </si>
  <si>
    <t xml:space="preserve">Wervische Gheminghede </t>
  </si>
  <si>
    <t>Wervixsche Gheminghede Laken + 12 Ells</t>
  </si>
  <si>
    <t>wet</t>
  </si>
  <si>
    <t>Wet</t>
  </si>
  <si>
    <t>Wet Caproene</t>
  </si>
  <si>
    <t>wet caproens</t>
  </si>
  <si>
    <t>wet clocken; VWC (van wet clocken)</t>
  </si>
  <si>
    <t>Wet or Clerke?</t>
  </si>
  <si>
    <t>Wet Wapen</t>
  </si>
  <si>
    <t>Wet Wapensrox</t>
  </si>
  <si>
    <t>wevers</t>
  </si>
  <si>
    <t>white</t>
  </si>
  <si>
    <t>White</t>
  </si>
  <si>
    <t>White Medley</t>
  </si>
  <si>
    <t xml:space="preserve">White Medley Scarlet </t>
  </si>
  <si>
    <t>White Medley Striped Cloth</t>
  </si>
  <si>
    <t>White Natural Wool [Schiere] Medley</t>
  </si>
  <si>
    <t>white-grey-brown colour</t>
  </si>
  <si>
    <t>Wit Brux Laken</t>
  </si>
  <si>
    <t>wit, witte, witten</t>
  </si>
  <si>
    <t>with bells: cloths with bell insignia or seals: perhaps bellaerden woollens</t>
  </si>
  <si>
    <t>witkins</t>
  </si>
  <si>
    <t>Witte Laken of Brussels te vaerwene te greine te stampene den lakene an de rame te slene</t>
  </si>
  <si>
    <t>wittesciere</t>
  </si>
  <si>
    <t>Wittesciere Gheminghede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</si>
  <si>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</si>
  <si>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</si>
  <si>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</si>
  <si>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</si>
  <si>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</si>
  <si>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</si>
  <si>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</si>
  <si>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</si>
  <si>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</si>
  <si>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</si>
  <si>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</si>
  <si>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</si>
  <si>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</si>
  <si>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</si>
  <si>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</si>
  <si>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</si>
  <si>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</si>
  <si>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</si>
  <si>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</si>
  <si>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</si>
  <si>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</si>
  <si>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Yperssche Peersse Laken</t>
  </si>
  <si>
    <t>Ypres</t>
  </si>
  <si>
    <t>Ypres Blue Broadcloth</t>
  </si>
  <si>
    <t>Ypres Broadcloth</t>
  </si>
  <si>
    <t>Ypres Brown Broadcloth</t>
  </si>
  <si>
    <t>Ypres Cloth</t>
  </si>
  <si>
    <t>Ypres Dark Green Cloth</t>
  </si>
  <si>
    <t>Ypres Green Broadcloth</t>
  </si>
  <si>
    <t>Ypres Green Broadcloth + 24 ells</t>
  </si>
  <si>
    <t>Ypres Medley Broadcloth</t>
  </si>
  <si>
    <t>Ypres Medley Cloth</t>
  </si>
  <si>
    <t>Ypres Medley Scarlet Broadcloth</t>
  </si>
  <si>
    <t>Ypres Perse Cloth</t>
  </si>
  <si>
    <t>Ypres Sanguine Scarlet Broadcloth</t>
  </si>
  <si>
    <t>Ypres Vivid Blue Broadcloth</t>
  </si>
  <si>
    <t>Ypres White natural wool Medley Cloth</t>
  </si>
  <si>
    <t>yscreven</t>
  </si>
  <si>
    <t>YZ</t>
  </si>
  <si>
    <t>Zade Groene Bruxsche Lakene</t>
  </si>
  <si>
    <t>Zade Groene Yperssche Lakene</t>
  </si>
  <si>
    <t>zalig = blessed: heavenly blue?</t>
  </si>
  <si>
    <t>Zeeusch</t>
  </si>
  <si>
    <t>zeghelen</t>
  </si>
  <si>
    <t>Zeghelwanweed Blue</t>
  </si>
  <si>
    <t>Zichem = Brabant (east-central, east of Mechelen)</t>
  </si>
  <si>
    <t>Zichensche, Zichem</t>
  </si>
  <si>
    <t>ziden, zieden</t>
  </si>
  <si>
    <t>zwart, zward, zwards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</si>
</sst>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12"/>
      <name val="Cambria"/>
      <family val="2"/>
    </font>
    <font>
      <b/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25"/>
      <name val="Calibri"/>
      <family val="2"/>
    </font>
    <font>
      <sz val="11"/>
      <color indexed="61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" fontId="0" fillId="33" borderId="0" xfId="0" applyNumberFormat="1" applyFill="1" applyAlignment="1">
      <alignment horizontal="left"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left"/>
    </xf>
    <xf numFmtId="1" fontId="3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140625" defaultRowHeight="12.75"/>
  <cols>
    <col min="1" max="1" width="37.28125" style="0" customWidth="1"/>
    <col min="5" max="5" width="39.00390625" style="0" customWidth="1"/>
    <col min="7" max="7" width="12.28125" style="0" customWidth="1"/>
  </cols>
  <sheetData>
    <row r="1" ht="12.75">
      <c r="C1" s="33" t="s">
        <v>440</v>
      </c>
    </row>
    <row r="3" spans="1:7" ht="12.75">
      <c r="A3" s="19" t="s">
        <v>1172</v>
      </c>
      <c r="C3" s="1" t="s">
        <v>1175</v>
      </c>
      <c r="E3" s="1" t="s">
        <v>519</v>
      </c>
      <c r="G3" s="1" t="s">
        <v>1175</v>
      </c>
    </row>
    <row r="5" spans="1:7" ht="12.75">
      <c r="A5" s="1" t="s">
        <v>481</v>
      </c>
      <c r="C5" t="s">
        <v>476</v>
      </c>
      <c r="E5" s="1" t="s">
        <v>390</v>
      </c>
      <c r="G5" t="s">
        <v>278</v>
      </c>
    </row>
    <row r="6" spans="1:7" ht="12.75">
      <c r="A6" s="1" t="s">
        <v>579</v>
      </c>
      <c r="C6" t="s">
        <v>559</v>
      </c>
      <c r="E6" s="1" t="s">
        <v>389</v>
      </c>
      <c r="G6" t="s">
        <v>381</v>
      </c>
    </row>
    <row r="7" spans="1:7" ht="12.75">
      <c r="A7" s="1" t="s">
        <v>604</v>
      </c>
      <c r="C7" t="s">
        <v>610</v>
      </c>
      <c r="E7" s="1" t="s">
        <v>397</v>
      </c>
      <c r="G7" t="s">
        <v>396</v>
      </c>
    </row>
    <row r="8" spans="1:7" ht="12.75">
      <c r="A8" s="1" t="s">
        <v>705</v>
      </c>
      <c r="C8" t="s">
        <v>681</v>
      </c>
      <c r="E8" s="1" t="s">
        <v>398</v>
      </c>
      <c r="G8" t="s">
        <v>399</v>
      </c>
    </row>
    <row r="9" spans="1:7" ht="12.75">
      <c r="A9" s="1" t="s">
        <v>743</v>
      </c>
      <c r="C9" t="s">
        <v>744</v>
      </c>
      <c r="E9" s="1" t="s">
        <v>424</v>
      </c>
      <c r="G9" t="s">
        <v>290</v>
      </c>
    </row>
    <row r="10" spans="1:7" ht="12.75">
      <c r="A10" s="1" t="s">
        <v>870</v>
      </c>
      <c r="C10" t="s">
        <v>775</v>
      </c>
      <c r="E10" s="1" t="s">
        <v>391</v>
      </c>
      <c r="G10" t="s">
        <v>401</v>
      </c>
    </row>
    <row r="11" spans="1:7" ht="12.75">
      <c r="A11" s="1" t="s">
        <v>1113</v>
      </c>
      <c r="C11" t="s">
        <v>1070</v>
      </c>
      <c r="E11" s="1" t="s">
        <v>383</v>
      </c>
      <c r="G11" t="s">
        <v>292</v>
      </c>
    </row>
    <row r="12" spans="1:7" ht="12.75">
      <c r="A12" s="1" t="s">
        <v>1091</v>
      </c>
      <c r="C12" t="s">
        <v>1098</v>
      </c>
      <c r="E12" s="1" t="s">
        <v>792</v>
      </c>
      <c r="G12" t="s">
        <v>402</v>
      </c>
    </row>
    <row r="13" spans="1:7" ht="12.75">
      <c r="A13" s="1" t="s">
        <v>1163</v>
      </c>
      <c r="C13" t="s">
        <v>1106</v>
      </c>
      <c r="E13" s="1" t="s">
        <v>834</v>
      </c>
      <c r="G13" t="s">
        <v>403</v>
      </c>
    </row>
    <row r="14" spans="1:7" ht="12.75">
      <c r="A14" s="1" t="s">
        <v>1160</v>
      </c>
      <c r="C14" t="s">
        <v>1131</v>
      </c>
      <c r="E14" s="1" t="s">
        <v>425</v>
      </c>
      <c r="G14" t="s">
        <v>293</v>
      </c>
    </row>
    <row r="15" spans="1:7" ht="12.75">
      <c r="A15" s="1" t="s">
        <v>1142</v>
      </c>
      <c r="C15" t="s">
        <v>1145</v>
      </c>
      <c r="E15" s="1" t="s">
        <v>970</v>
      </c>
      <c r="G15" t="s">
        <v>405</v>
      </c>
    </row>
    <row r="16" spans="1:7" ht="12.75">
      <c r="A16" s="1" t="s">
        <v>1149</v>
      </c>
      <c r="C16" t="s">
        <v>1150</v>
      </c>
      <c r="E16" s="1" t="s">
        <v>971</v>
      </c>
      <c r="G16" t="s">
        <v>406</v>
      </c>
    </row>
    <row r="17" spans="1:7" ht="12.75">
      <c r="A17" s="1" t="s">
        <v>1222</v>
      </c>
      <c r="C17" t="s">
        <v>1219</v>
      </c>
      <c r="E17" s="1" t="s">
        <v>1246</v>
      </c>
      <c r="G17" t="s">
        <v>294</v>
      </c>
    </row>
    <row r="18" spans="1:7" ht="12.75">
      <c r="A18" s="1" t="s">
        <v>1249</v>
      </c>
      <c r="C18" t="s">
        <v>1247</v>
      </c>
      <c r="E18" s="1" t="s">
        <v>1350</v>
      </c>
      <c r="G18" t="s">
        <v>407</v>
      </c>
    </row>
    <row r="19" spans="1:7" ht="12.75">
      <c r="A19" s="1" t="s">
        <v>1263</v>
      </c>
      <c r="C19" t="s">
        <v>1306</v>
      </c>
      <c r="E19" s="1" t="s">
        <v>555</v>
      </c>
      <c r="G19" t="s">
        <v>408</v>
      </c>
    </row>
    <row r="20" spans="5:7" ht="12.75">
      <c r="E20" s="1" t="s">
        <v>425</v>
      </c>
      <c r="G20" t="s">
        <v>293</v>
      </c>
    </row>
    <row r="21" spans="1:7" ht="12.75">
      <c r="A21" s="1" t="s">
        <v>342</v>
      </c>
      <c r="C21" t="s">
        <v>321</v>
      </c>
      <c r="E21" s="1" t="s">
        <v>426</v>
      </c>
      <c r="G21" t="s">
        <v>404</v>
      </c>
    </row>
    <row r="22" spans="1:7" ht="12.75">
      <c r="A22" s="1" t="s">
        <v>350</v>
      </c>
      <c r="C22" t="s">
        <v>319</v>
      </c>
      <c r="E22" s="1" t="s">
        <v>433</v>
      </c>
      <c r="G22" t="s">
        <v>295</v>
      </c>
    </row>
    <row r="23" spans="1:7" ht="12.75">
      <c r="A23" s="1" t="s">
        <v>441</v>
      </c>
      <c r="C23" t="s">
        <v>438</v>
      </c>
      <c r="E23" s="1" t="s">
        <v>434</v>
      </c>
      <c r="G23" t="s">
        <v>296</v>
      </c>
    </row>
    <row r="24" spans="1:7" ht="12.75">
      <c r="A24" s="1" t="s">
        <v>363</v>
      </c>
      <c r="C24" t="s">
        <v>470</v>
      </c>
      <c r="E24" s="1" t="s">
        <v>835</v>
      </c>
      <c r="G24" t="s">
        <v>297</v>
      </c>
    </row>
    <row r="25" spans="1:7" ht="12.75">
      <c r="A25" s="1" t="s">
        <v>361</v>
      </c>
      <c r="C25" t="s">
        <v>471</v>
      </c>
      <c r="E25" s="1" t="s">
        <v>556</v>
      </c>
      <c r="G25" t="s">
        <v>412</v>
      </c>
    </row>
    <row r="26" spans="1:7" ht="12.75">
      <c r="A26" s="1" t="s">
        <v>521</v>
      </c>
      <c r="C26" t="s">
        <v>514</v>
      </c>
      <c r="E26" s="1" t="s">
        <v>435</v>
      </c>
      <c r="G26" t="s">
        <v>298</v>
      </c>
    </row>
    <row r="27" spans="1:7" ht="12.75">
      <c r="A27" s="1" t="s">
        <v>539</v>
      </c>
      <c r="C27" t="s">
        <v>495</v>
      </c>
      <c r="E27" s="1" t="s">
        <v>436</v>
      </c>
      <c r="G27" t="s">
        <v>409</v>
      </c>
    </row>
    <row r="28" spans="1:7" ht="12.75">
      <c r="A28" s="1" t="s">
        <v>537</v>
      </c>
      <c r="C28" t="s">
        <v>490</v>
      </c>
      <c r="E28" s="1" t="s">
        <v>437</v>
      </c>
      <c r="G28" t="s">
        <v>411</v>
      </c>
    </row>
    <row r="29" spans="1:7" ht="12.75">
      <c r="A29" s="1" t="s">
        <v>569</v>
      </c>
      <c r="C29" t="s">
        <v>566</v>
      </c>
      <c r="E29" s="1" t="s">
        <v>1159</v>
      </c>
      <c r="G29" t="s">
        <v>410</v>
      </c>
    </row>
    <row r="30" spans="1:7" ht="12.75">
      <c r="A30" s="1" t="s">
        <v>570</v>
      </c>
      <c r="C30" t="s">
        <v>577</v>
      </c>
      <c r="E30" s="1" t="s">
        <v>421</v>
      </c>
      <c r="G30" t="s">
        <v>300</v>
      </c>
    </row>
    <row r="31" spans="1:7" ht="12.75">
      <c r="A31" s="1" t="s">
        <v>585</v>
      </c>
      <c r="C31" t="s">
        <v>584</v>
      </c>
      <c r="E31" s="1" t="s">
        <v>1126</v>
      </c>
      <c r="G31" t="s">
        <v>488</v>
      </c>
    </row>
    <row r="32" spans="1:7" ht="12.75">
      <c r="A32" s="1" t="s">
        <v>727</v>
      </c>
      <c r="C32" t="s">
        <v>776</v>
      </c>
      <c r="E32" s="1" t="s">
        <v>762</v>
      </c>
      <c r="G32" t="s">
        <v>682</v>
      </c>
    </row>
    <row r="33" spans="1:7" ht="12.75">
      <c r="A33" s="1" t="s">
        <v>725</v>
      </c>
      <c r="C33" t="s">
        <v>780</v>
      </c>
      <c r="E33" s="1" t="s">
        <v>837</v>
      </c>
      <c r="G33" t="s">
        <v>683</v>
      </c>
    </row>
    <row r="34" spans="1:7" ht="12.75">
      <c r="A34" s="1" t="s">
        <v>726</v>
      </c>
      <c r="C34" t="s">
        <v>778</v>
      </c>
      <c r="E34" s="1" t="s">
        <v>763</v>
      </c>
      <c r="G34" t="s">
        <v>684</v>
      </c>
    </row>
    <row r="35" spans="1:7" ht="12.75">
      <c r="A35" s="1" t="s">
        <v>729</v>
      </c>
      <c r="C35" t="s">
        <v>781</v>
      </c>
      <c r="E35" s="1" t="s">
        <v>557</v>
      </c>
      <c r="G35" t="s">
        <v>685</v>
      </c>
    </row>
    <row r="36" spans="1:7" ht="12.75">
      <c r="A36" s="1" t="s">
        <v>734</v>
      </c>
      <c r="C36" t="s">
        <v>779</v>
      </c>
      <c r="E36" s="1" t="s">
        <v>765</v>
      </c>
      <c r="G36" t="s">
        <v>686</v>
      </c>
    </row>
    <row r="37" spans="1:7" ht="12.75">
      <c r="A37" s="1" t="s">
        <v>728</v>
      </c>
      <c r="C37" t="s">
        <v>777</v>
      </c>
      <c r="E37" s="1" t="s">
        <v>766</v>
      </c>
      <c r="G37" t="s">
        <v>687</v>
      </c>
    </row>
    <row r="38" spans="1:7" ht="12.75">
      <c r="A38" s="1" t="s">
        <v>840</v>
      </c>
      <c r="C38" t="s">
        <v>848</v>
      </c>
      <c r="E38" s="1" t="s">
        <v>473</v>
      </c>
      <c r="G38" t="s">
        <v>786</v>
      </c>
    </row>
    <row r="39" spans="1:7" ht="12.75">
      <c r="A39" s="1" t="s">
        <v>862</v>
      </c>
      <c r="C39" t="s">
        <v>889</v>
      </c>
      <c r="E39" s="1" t="s">
        <v>474</v>
      </c>
      <c r="G39" t="s">
        <v>803</v>
      </c>
    </row>
    <row r="40" spans="1:7" ht="12.75">
      <c r="A40" s="1" t="s">
        <v>865</v>
      </c>
      <c r="C40" t="s">
        <v>880</v>
      </c>
      <c r="E40" s="1" t="s">
        <v>1092</v>
      </c>
      <c r="G40" t="s">
        <v>899</v>
      </c>
    </row>
    <row r="41" spans="1:7" ht="12.75">
      <c r="A41" s="1" t="s">
        <v>945</v>
      </c>
      <c r="C41" t="s">
        <v>937</v>
      </c>
      <c r="E41" s="1" t="s">
        <v>911</v>
      </c>
      <c r="G41" t="s">
        <v>903</v>
      </c>
    </row>
    <row r="42" spans="1:7" ht="12.75">
      <c r="A42" s="1" t="s">
        <v>946</v>
      </c>
      <c r="C42" t="s">
        <v>936</v>
      </c>
      <c r="E42" s="1" t="s">
        <v>940</v>
      </c>
      <c r="G42" t="s">
        <v>924</v>
      </c>
    </row>
    <row r="43" spans="1:7" ht="12.75">
      <c r="A43" s="1" t="s">
        <v>1067</v>
      </c>
      <c r="C43" t="s">
        <v>1054</v>
      </c>
      <c r="E43" s="1" t="s">
        <v>1007</v>
      </c>
      <c r="G43" t="s">
        <v>949</v>
      </c>
    </row>
    <row r="44" spans="1:7" ht="12.75">
      <c r="A44" s="1" t="s">
        <v>1210</v>
      </c>
      <c r="C44" t="s">
        <v>1187</v>
      </c>
      <c r="E44" s="1" t="s">
        <v>968</v>
      </c>
      <c r="G44" t="s">
        <v>956</v>
      </c>
    </row>
    <row r="45" spans="1:7" ht="12.75">
      <c r="A45" s="1" t="s">
        <v>1228</v>
      </c>
      <c r="C45" t="s">
        <v>1225</v>
      </c>
      <c r="E45" s="1" t="s">
        <v>974</v>
      </c>
      <c r="G45" t="s">
        <v>977</v>
      </c>
    </row>
    <row r="46" spans="1:7" ht="12.75">
      <c r="A46" s="1" t="s">
        <v>1238</v>
      </c>
      <c r="C46" t="s">
        <v>1247</v>
      </c>
      <c r="E46" s="1" t="s">
        <v>972</v>
      </c>
      <c r="G46" t="s">
        <v>958</v>
      </c>
    </row>
    <row r="47" spans="1:7" ht="12.75">
      <c r="A47" s="1" t="s">
        <v>1278</v>
      </c>
      <c r="C47" t="s">
        <v>1270</v>
      </c>
      <c r="E47" s="1" t="s">
        <v>973</v>
      </c>
      <c r="G47" t="s">
        <v>959</v>
      </c>
    </row>
    <row r="48" spans="1:7" ht="12.75">
      <c r="A48" s="1" t="s">
        <v>1279</v>
      </c>
      <c r="C48" t="s">
        <v>1269</v>
      </c>
      <c r="E48" s="1" t="s">
        <v>987</v>
      </c>
      <c r="G48" t="s">
        <v>984</v>
      </c>
    </row>
    <row r="49" spans="1:7" ht="12.75">
      <c r="A49" s="1" t="s">
        <v>1332</v>
      </c>
      <c r="C49" t="s">
        <v>1324</v>
      </c>
      <c r="E49" s="1" t="s">
        <v>1030</v>
      </c>
      <c r="G49" t="s">
        <v>1013</v>
      </c>
    </row>
    <row r="50" spans="1:7" ht="12.75">
      <c r="A50" s="1" t="s">
        <v>1337</v>
      </c>
      <c r="C50" t="s">
        <v>1322</v>
      </c>
      <c r="E50" s="1" t="s">
        <v>1032</v>
      </c>
      <c r="G50" t="s">
        <v>1014</v>
      </c>
    </row>
    <row r="51" spans="5:7" ht="12.75">
      <c r="E51" s="1" t="s">
        <v>1035</v>
      </c>
      <c r="G51" t="s">
        <v>1015</v>
      </c>
    </row>
    <row r="52" spans="5:7" ht="12.75">
      <c r="E52" s="1" t="s">
        <v>1033</v>
      </c>
      <c r="G52" t="s">
        <v>1016</v>
      </c>
    </row>
    <row r="53" spans="1:7" ht="12.75">
      <c r="A53" s="1"/>
      <c r="E53" s="1" t="s">
        <v>1031</v>
      </c>
      <c r="G53" t="s">
        <v>1017</v>
      </c>
    </row>
    <row r="54" spans="1:7" ht="12.75">
      <c r="A54" s="1"/>
      <c r="E54" s="1" t="s">
        <v>1034</v>
      </c>
      <c r="G54" t="s">
        <v>1018</v>
      </c>
    </row>
    <row r="55" spans="1:7" ht="12.75">
      <c r="A55" s="1"/>
      <c r="E55" s="1" t="s">
        <v>1057</v>
      </c>
      <c r="G55" t="s">
        <v>1019</v>
      </c>
    </row>
    <row r="56" spans="1:7" ht="12.75">
      <c r="A56" s="1"/>
      <c r="E56" s="1" t="s">
        <v>1058</v>
      </c>
      <c r="G56" t="s">
        <v>1020</v>
      </c>
    </row>
    <row r="57" spans="1:7" ht="12.75">
      <c r="A57" s="1"/>
      <c r="E57" s="1" t="s">
        <v>1078</v>
      </c>
      <c r="G57" t="s">
        <v>1021</v>
      </c>
    </row>
    <row r="58" spans="1:7" ht="12.75">
      <c r="A58" s="1"/>
      <c r="E58" s="1" t="s">
        <v>1079</v>
      </c>
      <c r="G58" t="s">
        <v>1022</v>
      </c>
    </row>
    <row r="59" spans="1:7" ht="12.75">
      <c r="A59" s="1"/>
      <c r="E59" s="1" t="s">
        <v>1163</v>
      </c>
      <c r="G59" t="s">
        <v>1136</v>
      </c>
    </row>
    <row r="60" spans="1:7" ht="12.75">
      <c r="A60" s="1"/>
      <c r="E60" s="1" t="s">
        <v>1167</v>
      </c>
      <c r="G60" t="s">
        <v>1166</v>
      </c>
    </row>
    <row r="61" spans="1:7" ht="12.75">
      <c r="A61" s="1"/>
      <c r="E61" s="1" t="s">
        <v>1293</v>
      </c>
      <c r="G61" t="s">
        <v>1253</v>
      </c>
    </row>
    <row r="62" spans="1:7" ht="12.75">
      <c r="A62" s="1"/>
      <c r="E62" s="1" t="s">
        <v>1294</v>
      </c>
      <c r="G62" t="s">
        <v>1307</v>
      </c>
    </row>
    <row r="63" spans="1:7" ht="12.75">
      <c r="A63" s="1"/>
      <c r="E63" s="1" t="s">
        <v>1297</v>
      </c>
      <c r="G63" t="s">
        <v>1310</v>
      </c>
    </row>
    <row r="64" spans="1:7" ht="12.75">
      <c r="A64" s="1"/>
      <c r="E64" s="1" t="s">
        <v>1295</v>
      </c>
      <c r="G64" t="s">
        <v>1308</v>
      </c>
    </row>
    <row r="65" spans="1:7" ht="12.75">
      <c r="A65" s="1"/>
      <c r="E65" s="1" t="s">
        <v>1296</v>
      </c>
      <c r="G65" t="s">
        <v>1309</v>
      </c>
    </row>
    <row r="66" spans="1:7" ht="12.75">
      <c r="A66" s="1"/>
      <c r="E66" s="1" t="s">
        <v>1321</v>
      </c>
      <c r="G66" t="s">
        <v>1318</v>
      </c>
    </row>
    <row r="67" spans="1:7" ht="12.75">
      <c r="A67" s="1"/>
      <c r="E67" s="1" t="s">
        <v>754</v>
      </c>
      <c r="G67" t="s">
        <v>1344</v>
      </c>
    </row>
    <row r="68" spans="1:5" ht="12.75">
      <c r="A68" s="1"/>
      <c r="E68" s="1"/>
    </row>
    <row r="69" spans="1:5" ht="12.75">
      <c r="A69" s="1"/>
      <c r="E69" s="1"/>
    </row>
    <row r="70" spans="1:5" ht="12.75">
      <c r="A70" s="1"/>
      <c r="E70" s="1"/>
    </row>
    <row r="71" spans="1:5" ht="12.75">
      <c r="A71" s="1"/>
      <c r="E71" s="1"/>
    </row>
    <row r="72" spans="1:5" ht="12.75">
      <c r="A72" s="1"/>
      <c r="E72" s="1"/>
    </row>
    <row r="73" spans="1:5" ht="12.75">
      <c r="A73" s="1"/>
      <c r="E73" s="1"/>
    </row>
    <row r="74" spans="1:5" ht="12.75">
      <c r="A74" s="1"/>
      <c r="E74" s="1"/>
    </row>
    <row r="75" spans="1:5" ht="12.75">
      <c r="A75" s="1"/>
      <c r="E75" s="1"/>
    </row>
    <row r="76" spans="1:5" ht="12.75">
      <c r="A76" s="1"/>
      <c r="E76" s="1"/>
    </row>
    <row r="77" spans="1:5" ht="12.75">
      <c r="A77" s="1"/>
      <c r="E77" s="1"/>
    </row>
    <row r="78" spans="1:5" ht="12.75">
      <c r="A78" s="1"/>
      <c r="E78" s="1"/>
    </row>
    <row r="79" spans="1:5" ht="12.75">
      <c r="A79" s="1"/>
      <c r="E79" s="1"/>
    </row>
    <row r="80" spans="1:5" ht="12.75">
      <c r="A80" s="1"/>
      <c r="E80" s="1"/>
    </row>
    <row r="81" spans="1:5" ht="12.75">
      <c r="A81" s="1"/>
      <c r="E81" s="1"/>
    </row>
    <row r="82" spans="1:5" ht="12.75">
      <c r="A82" s="1"/>
      <c r="E82" s="1"/>
    </row>
    <row r="83" spans="1:5" ht="12.75">
      <c r="A83" s="1"/>
      <c r="E83" s="1"/>
    </row>
    <row r="84" spans="1:5" ht="12.75">
      <c r="A84" s="1"/>
      <c r="E84" s="1"/>
    </row>
    <row r="85" spans="1:5" ht="12.75">
      <c r="A85" s="1"/>
      <c r="E85" s="1"/>
    </row>
    <row r="86" spans="1:5" ht="12.75">
      <c r="A86" s="1"/>
      <c r="E86" s="1"/>
    </row>
    <row r="87" spans="1:5" ht="12.75">
      <c r="A87" s="1"/>
      <c r="E87" s="1"/>
    </row>
    <row r="88" spans="1:5" ht="12.75">
      <c r="A88" s="1"/>
      <c r="E88" s="1"/>
    </row>
    <row r="89" spans="1:5" ht="12.75">
      <c r="A89" s="1"/>
      <c r="E89" s="1"/>
    </row>
    <row r="90" spans="1:5" ht="12.75">
      <c r="A90" s="1"/>
      <c r="E90" s="1"/>
    </row>
    <row r="91" spans="1:5" ht="12.75">
      <c r="A91" s="1"/>
      <c r="E91" s="1"/>
    </row>
    <row r="92" spans="1:5" ht="12.75">
      <c r="A92" s="1"/>
      <c r="E92" s="1"/>
    </row>
    <row r="93" spans="1:5" ht="12.75">
      <c r="A93" s="1"/>
      <c r="E93" s="1"/>
    </row>
    <row r="94" spans="1:5" ht="12.75">
      <c r="A94" s="1"/>
      <c r="E94" s="1"/>
    </row>
    <row r="95" spans="1:5" ht="12.75">
      <c r="A95" s="1"/>
      <c r="E95" s="1"/>
    </row>
    <row r="96" spans="1:5" ht="12.75">
      <c r="A96" s="1"/>
      <c r="E96" s="1"/>
    </row>
    <row r="97" spans="1:5" ht="12.75">
      <c r="A97" s="1"/>
      <c r="E97" s="1"/>
    </row>
    <row r="98" spans="1:5" ht="12.75">
      <c r="A98" s="1"/>
      <c r="E98" s="1"/>
    </row>
    <row r="99" spans="1:5" ht="12.75">
      <c r="A99" s="1"/>
      <c r="E99" s="1"/>
    </row>
    <row r="100" spans="1:5" ht="12.75">
      <c r="A100" s="1"/>
      <c r="E100" s="1"/>
    </row>
    <row r="101" spans="1:5" ht="12.75">
      <c r="A101" s="1"/>
      <c r="E101" s="1"/>
    </row>
    <row r="102" spans="1:5" ht="12.75">
      <c r="A102" s="1"/>
      <c r="E102" s="1"/>
    </row>
    <row r="103" spans="1:5" ht="12.75">
      <c r="A103" s="1"/>
      <c r="E103" s="1"/>
    </row>
    <row r="104" spans="1:5" ht="12.75">
      <c r="A104" s="1"/>
      <c r="E104" s="1"/>
    </row>
    <row r="105" spans="1:5" ht="12.75">
      <c r="A105" s="1"/>
      <c r="E105" s="1"/>
    </row>
    <row r="106" spans="1:5" ht="12.75">
      <c r="A106" s="1"/>
      <c r="E106" s="1"/>
    </row>
    <row r="107" spans="1:5" ht="12.75">
      <c r="A107" s="1"/>
      <c r="E107" s="1"/>
    </row>
    <row r="108" spans="1:5" ht="12.75">
      <c r="A108" s="1"/>
      <c r="E108" s="1"/>
    </row>
    <row r="109" spans="1:5" ht="12.75">
      <c r="A109" s="1"/>
      <c r="E109" s="1"/>
    </row>
    <row r="110" spans="1:5" ht="12.75">
      <c r="A110" s="1"/>
      <c r="E110" s="1"/>
    </row>
    <row r="111" spans="1:5" ht="12.75">
      <c r="A111" s="1"/>
      <c r="E111" s="1"/>
    </row>
    <row r="112" spans="1:5" ht="12.75">
      <c r="A112" s="1"/>
      <c r="E112" s="1"/>
    </row>
    <row r="113" spans="1:5" ht="12.75">
      <c r="A113" s="1"/>
      <c r="E113" s="1"/>
    </row>
    <row r="114" spans="1:5" ht="12.75">
      <c r="A114" s="1"/>
      <c r="E114" s="1"/>
    </row>
    <row r="115" spans="1:5" ht="12.75">
      <c r="A115" s="1"/>
      <c r="E115" s="1"/>
    </row>
    <row r="116" spans="1:5" ht="12.75">
      <c r="A116" s="1"/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CU1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6.7109375" style="0" customWidth="1"/>
    <col min="10" max="10" width="7.57421875" style="0" customWidth="1"/>
    <col min="11" max="11" width="26.5742187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5.00390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26.57421875" style="0" customWidth="1"/>
    <col min="88" max="88" width="9.42187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1206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280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5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37"/>
      <c r="BW8" s="37"/>
      <c r="BX8" s="37"/>
      <c r="BY8" s="37"/>
      <c r="BZ8" s="37"/>
      <c r="CA8" s="37"/>
      <c r="CC8" s="35"/>
      <c r="CD8" s="35"/>
      <c r="CE8" s="17"/>
      <c r="CF8" s="35"/>
      <c r="CG8" s="35"/>
    </row>
    <row r="9" spans="1:87" ht="12.75">
      <c r="A9" s="15">
        <v>1372</v>
      </c>
      <c r="B9" s="14" t="s">
        <v>859</v>
      </c>
      <c r="C9" s="14" t="s">
        <v>1072</v>
      </c>
      <c r="D9" s="14" t="s">
        <v>265</v>
      </c>
      <c r="E9" s="14" t="s">
        <v>274</v>
      </c>
      <c r="F9" s="2" t="s">
        <v>164</v>
      </c>
      <c r="G9" s="2">
        <v>3</v>
      </c>
      <c r="H9" s="2" t="s">
        <v>1276</v>
      </c>
      <c r="I9" s="2" t="s">
        <v>1275</v>
      </c>
      <c r="J9" s="14" t="s">
        <v>288</v>
      </c>
      <c r="K9" s="2" t="s">
        <v>1278</v>
      </c>
      <c r="L9" s="14" t="s">
        <v>1270</v>
      </c>
      <c r="M9" s="14" t="s">
        <v>4</v>
      </c>
      <c r="N9" s="2" t="s">
        <v>1272</v>
      </c>
      <c r="O9" s="10">
        <v>2</v>
      </c>
      <c r="P9" s="10"/>
      <c r="Q9" s="10"/>
      <c r="R9" s="28">
        <v>81</v>
      </c>
      <c r="S9" s="21">
        <v>12</v>
      </c>
      <c r="T9" s="21">
        <v>0</v>
      </c>
      <c r="U9" s="48">
        <v>81.6</v>
      </c>
      <c r="V9" s="48">
        <v>40.8</v>
      </c>
      <c r="W9" s="25"/>
      <c r="X9" s="25">
        <v>3.4</v>
      </c>
      <c r="Y9" s="13"/>
      <c r="Z9" s="13"/>
      <c r="AA9" s="13"/>
      <c r="AC9" s="13"/>
      <c r="AD9" s="13"/>
      <c r="AE9" s="13"/>
      <c r="AF9" s="25"/>
      <c r="AG9">
        <v>3</v>
      </c>
      <c r="AH9">
        <v>8</v>
      </c>
      <c r="AI9">
        <v>0</v>
      </c>
      <c r="AJ9" s="25">
        <v>3.4</v>
      </c>
      <c r="BE9" s="25">
        <v>3.4</v>
      </c>
      <c r="BJ9" s="37"/>
      <c r="BK9" s="37"/>
      <c r="BL9" s="37"/>
      <c r="BM9" s="37"/>
      <c r="BN9" s="25">
        <v>3.4</v>
      </c>
      <c r="BO9" s="39"/>
      <c r="BP9" s="39"/>
      <c r="BQ9" s="23"/>
      <c r="BR9" s="37"/>
      <c r="BS9" s="37"/>
      <c r="BT9" s="39"/>
      <c r="BU9" s="48">
        <v>81.6</v>
      </c>
      <c r="BV9" s="48">
        <v>40.8</v>
      </c>
      <c r="CH9">
        <v>1372</v>
      </c>
      <c r="CI9" s="2" t="s">
        <v>1278</v>
      </c>
    </row>
    <row r="11" spans="1:87" ht="12.75">
      <c r="A11" s="15">
        <v>1372</v>
      </c>
      <c r="B11" s="14" t="s">
        <v>925</v>
      </c>
      <c r="C11" s="14" t="s">
        <v>1072</v>
      </c>
      <c r="D11" s="14" t="s">
        <v>265</v>
      </c>
      <c r="E11" s="14" t="s">
        <v>277</v>
      </c>
      <c r="F11" s="2" t="s">
        <v>201</v>
      </c>
      <c r="G11" s="2">
        <v>2</v>
      </c>
      <c r="H11" s="2" t="s">
        <v>1276</v>
      </c>
      <c r="I11" s="2" t="s">
        <v>1281</v>
      </c>
      <c r="J11" s="14" t="s">
        <v>288</v>
      </c>
      <c r="K11" s="2" t="s">
        <v>1279</v>
      </c>
      <c r="L11" s="14" t="s">
        <v>1269</v>
      </c>
      <c r="M11" s="14" t="s">
        <v>850</v>
      </c>
      <c r="N11" s="2" t="s">
        <v>1272</v>
      </c>
      <c r="O11" s="10">
        <v>2</v>
      </c>
      <c r="P11" s="10"/>
      <c r="Q11" s="10"/>
      <c r="R11" s="28">
        <v>84</v>
      </c>
      <c r="S11" s="21">
        <v>0</v>
      </c>
      <c r="T11" s="21">
        <v>0</v>
      </c>
      <c r="U11" s="48">
        <v>84</v>
      </c>
      <c r="V11" s="48">
        <v>42</v>
      </c>
      <c r="W11" s="25"/>
      <c r="X11" s="25">
        <v>3.5</v>
      </c>
      <c r="Y11" s="13">
        <v>42</v>
      </c>
      <c r="Z11" s="13">
        <v>0</v>
      </c>
      <c r="AA11" s="13">
        <v>0</v>
      </c>
      <c r="AB11" s="48">
        <v>42</v>
      </c>
      <c r="AC11" s="13"/>
      <c r="AD11" s="13"/>
      <c r="AE11" s="13"/>
      <c r="AG11">
        <v>3</v>
      </c>
      <c r="AH11">
        <v>10</v>
      </c>
      <c r="AI11">
        <v>0</v>
      </c>
      <c r="AJ11" s="25">
        <v>3.5</v>
      </c>
      <c r="AP11" s="37"/>
      <c r="AQ11" s="17"/>
      <c r="AR11" s="17"/>
      <c r="AS11" s="17"/>
      <c r="AT11" s="17"/>
      <c r="AW11" s="7"/>
      <c r="BD11" s="7"/>
      <c r="BE11" s="25">
        <v>3.5</v>
      </c>
      <c r="BN11" s="25">
        <v>3.5</v>
      </c>
      <c r="BO11" s="39"/>
      <c r="BP11" s="39"/>
      <c r="BQ11" s="23"/>
      <c r="BR11" s="37"/>
      <c r="BS11" s="37"/>
      <c r="BT11" s="39"/>
      <c r="BU11" s="48">
        <v>84</v>
      </c>
      <c r="BV11" s="48">
        <v>42</v>
      </c>
      <c r="CH11">
        <v>1372</v>
      </c>
      <c r="CI11" s="2" t="s">
        <v>1279</v>
      </c>
    </row>
    <row r="12" ht="12.75">
      <c r="BU12" s="37"/>
    </row>
    <row r="13" spans="1:87" ht="12.75">
      <c r="A13" s="15">
        <v>1375</v>
      </c>
      <c r="B13" s="14" t="s">
        <v>859</v>
      </c>
      <c r="C13" s="14" t="s">
        <v>1072</v>
      </c>
      <c r="D13" s="14" t="s">
        <v>266</v>
      </c>
      <c r="E13" s="14" t="s">
        <v>269</v>
      </c>
      <c r="F13" s="2" t="s">
        <v>217</v>
      </c>
      <c r="G13" s="2">
        <v>3</v>
      </c>
      <c r="H13" s="2" t="s">
        <v>1276</v>
      </c>
      <c r="I13" s="2" t="s">
        <v>1282</v>
      </c>
      <c r="J13" s="14" t="s">
        <v>288</v>
      </c>
      <c r="K13" s="2" t="s">
        <v>1280</v>
      </c>
      <c r="L13" s="14" t="s">
        <v>1269</v>
      </c>
      <c r="M13" s="14" t="s">
        <v>850</v>
      </c>
      <c r="N13" s="2" t="s">
        <v>1272</v>
      </c>
      <c r="O13" s="10">
        <v>2</v>
      </c>
      <c r="P13" s="10">
        <v>12</v>
      </c>
      <c r="Q13" s="10"/>
      <c r="R13" s="28">
        <v>104</v>
      </c>
      <c r="S13" s="21">
        <v>0</v>
      </c>
      <c r="T13" s="21">
        <v>0</v>
      </c>
      <c r="U13" s="48">
        <v>104</v>
      </c>
      <c r="V13" s="48">
        <v>48</v>
      </c>
      <c r="W13" s="25">
        <v>13.333333333333334</v>
      </c>
      <c r="X13" s="25">
        <v>4</v>
      </c>
      <c r="Y13" s="13">
        <v>48</v>
      </c>
      <c r="Z13" s="13">
        <v>0</v>
      </c>
      <c r="AA13" s="13">
        <v>0</v>
      </c>
      <c r="AB13" s="48">
        <v>48</v>
      </c>
      <c r="AC13" s="13"/>
      <c r="AD13" s="13"/>
      <c r="AE13" s="13"/>
      <c r="AF13" s="25"/>
      <c r="AG13">
        <v>4</v>
      </c>
      <c r="AH13">
        <v>0</v>
      </c>
      <c r="AI13">
        <v>0</v>
      </c>
      <c r="AJ13" s="25">
        <v>4</v>
      </c>
      <c r="AK13" s="38">
        <v>1.1111111111111112</v>
      </c>
      <c r="AU13" s="6"/>
      <c r="BE13" s="25">
        <v>4</v>
      </c>
      <c r="BN13" s="25">
        <v>4</v>
      </c>
      <c r="BO13" s="39"/>
      <c r="BP13" s="39"/>
      <c r="BQ13" s="23"/>
      <c r="BR13" s="37"/>
      <c r="BS13" s="37"/>
      <c r="BT13" s="39"/>
      <c r="BU13" s="48">
        <v>104</v>
      </c>
      <c r="BV13" s="48">
        <v>48</v>
      </c>
      <c r="CH13">
        <v>1375</v>
      </c>
      <c r="CI13" s="2" t="s">
        <v>1280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CU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8.5742187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20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21.00390625" style="0" customWidth="1"/>
    <col min="88" max="88" width="9.42187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7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37"/>
      <c r="BW8" s="37"/>
      <c r="BX8" s="37"/>
      <c r="BY8" s="37"/>
      <c r="BZ8" s="37"/>
      <c r="CA8" s="37"/>
      <c r="CC8" s="35"/>
      <c r="CD8" s="35"/>
      <c r="CE8" s="17"/>
      <c r="CF8" s="35"/>
      <c r="CG8" s="35"/>
      <c r="CI8" s="18"/>
    </row>
    <row r="9" spans="1:92" ht="12.75">
      <c r="A9" s="15">
        <v>1371</v>
      </c>
      <c r="B9" s="14" t="s">
        <v>859</v>
      </c>
      <c r="C9" s="14" t="s">
        <v>1072</v>
      </c>
      <c r="D9" s="14" t="s">
        <v>264</v>
      </c>
      <c r="E9" s="14" t="s">
        <v>269</v>
      </c>
      <c r="F9" s="2" t="s">
        <v>125</v>
      </c>
      <c r="G9" s="2">
        <v>3</v>
      </c>
      <c r="H9" s="2" t="s">
        <v>448</v>
      </c>
      <c r="I9" s="2" t="s">
        <v>329</v>
      </c>
      <c r="J9" s="14" t="s">
        <v>288</v>
      </c>
      <c r="K9" s="2" t="s">
        <v>361</v>
      </c>
      <c r="L9" s="14" t="s">
        <v>471</v>
      </c>
      <c r="M9" s="14" t="s">
        <v>4</v>
      </c>
      <c r="N9" s="2" t="s">
        <v>491</v>
      </c>
      <c r="O9" s="10">
        <v>1</v>
      </c>
      <c r="P9" s="10"/>
      <c r="Q9" s="10"/>
      <c r="R9" s="28">
        <v>147</v>
      </c>
      <c r="S9" s="21">
        <v>0</v>
      </c>
      <c r="T9" s="21">
        <v>0</v>
      </c>
      <c r="U9" s="48">
        <v>147</v>
      </c>
      <c r="V9" s="48">
        <v>147</v>
      </c>
      <c r="W9" s="25"/>
      <c r="X9" s="25">
        <v>12.25</v>
      </c>
      <c r="Y9" s="13">
        <v>147</v>
      </c>
      <c r="Z9" s="13">
        <v>0</v>
      </c>
      <c r="AA9" s="13">
        <v>0</v>
      </c>
      <c r="AB9" s="48">
        <v>147</v>
      </c>
      <c r="AC9" s="13">
        <v>12</v>
      </c>
      <c r="AD9" s="13">
        <v>5</v>
      </c>
      <c r="AE9" s="13">
        <v>0</v>
      </c>
      <c r="AF9" s="25">
        <v>12.25</v>
      </c>
      <c r="AG9">
        <v>12</v>
      </c>
      <c r="AH9">
        <v>5</v>
      </c>
      <c r="AI9">
        <v>0</v>
      </c>
      <c r="AJ9" s="25">
        <v>12.25</v>
      </c>
      <c r="AK9" s="38"/>
      <c r="BJ9" s="37"/>
      <c r="BK9" s="37"/>
      <c r="BL9" s="37"/>
      <c r="BN9" s="25">
        <v>12.25</v>
      </c>
      <c r="BO9" s="39"/>
      <c r="BP9" s="39"/>
      <c r="BQ9" s="23"/>
      <c r="BR9" s="37"/>
      <c r="BS9" s="37"/>
      <c r="BT9" s="39"/>
      <c r="BU9" s="48">
        <v>147</v>
      </c>
      <c r="BV9" s="48">
        <v>147</v>
      </c>
      <c r="CH9">
        <v>1371</v>
      </c>
      <c r="CI9" s="2" t="s">
        <v>361</v>
      </c>
      <c r="CK9" s="14"/>
      <c r="CL9" s="2"/>
      <c r="CM9" s="10"/>
      <c r="CN9" s="10"/>
    </row>
    <row r="10" spans="1:87" ht="12.75">
      <c r="A10" s="15">
        <v>1371</v>
      </c>
      <c r="B10" s="14" t="s">
        <v>859</v>
      </c>
      <c r="C10" s="14" t="s">
        <v>1072</v>
      </c>
      <c r="D10" s="14" t="s">
        <v>264</v>
      </c>
      <c r="E10" s="14" t="s">
        <v>269</v>
      </c>
      <c r="F10" s="2" t="s">
        <v>126</v>
      </c>
      <c r="G10" s="2">
        <v>3</v>
      </c>
      <c r="H10" s="2" t="s">
        <v>1235</v>
      </c>
      <c r="I10" s="2" t="s">
        <v>1239</v>
      </c>
      <c r="J10" s="14" t="s">
        <v>288</v>
      </c>
      <c r="K10" s="2" t="s">
        <v>1237</v>
      </c>
      <c r="L10" s="14" t="s">
        <v>1247</v>
      </c>
      <c r="M10" s="14" t="s">
        <v>4</v>
      </c>
      <c r="N10" s="2" t="s">
        <v>533</v>
      </c>
      <c r="O10" s="10">
        <v>1</v>
      </c>
      <c r="P10" s="10"/>
      <c r="Q10" s="10"/>
      <c r="R10" s="28">
        <v>75</v>
      </c>
      <c r="S10" s="21">
        <v>12</v>
      </c>
      <c r="T10" s="21">
        <v>0</v>
      </c>
      <c r="U10" s="48">
        <v>75.6</v>
      </c>
      <c r="V10" s="48">
        <v>75.6</v>
      </c>
      <c r="W10" s="25"/>
      <c r="X10" s="25">
        <v>6.3</v>
      </c>
      <c r="Y10" s="13">
        <v>75</v>
      </c>
      <c r="Z10" s="13">
        <v>12</v>
      </c>
      <c r="AA10" s="13">
        <v>0</v>
      </c>
      <c r="AB10" s="48">
        <v>75.6</v>
      </c>
      <c r="AC10" s="13">
        <v>6</v>
      </c>
      <c r="AD10" s="13">
        <v>6</v>
      </c>
      <c r="AE10" s="13">
        <v>0</v>
      </c>
      <c r="AF10" s="25">
        <v>6.3</v>
      </c>
      <c r="AG10">
        <v>6</v>
      </c>
      <c r="AH10">
        <v>6</v>
      </c>
      <c r="AI10">
        <v>0</v>
      </c>
      <c r="AJ10" s="25">
        <v>6.3</v>
      </c>
      <c r="AK10" s="38"/>
      <c r="BE10" s="6"/>
      <c r="BJ10" s="37"/>
      <c r="BK10" s="37"/>
      <c r="BL10" s="37"/>
      <c r="BN10" s="25">
        <v>6.3</v>
      </c>
      <c r="BO10" s="39"/>
      <c r="BP10" s="39"/>
      <c r="BQ10" s="23"/>
      <c r="BR10" s="37"/>
      <c r="BU10" s="48">
        <v>75.6</v>
      </c>
      <c r="BV10" s="48">
        <v>75.6</v>
      </c>
      <c r="CH10">
        <v>1371</v>
      </c>
      <c r="CI10" s="2" t="s">
        <v>1237</v>
      </c>
    </row>
    <row r="12" spans="1:87" ht="12.75">
      <c r="A12" s="15">
        <v>1372</v>
      </c>
      <c r="B12" s="14" t="s">
        <v>859</v>
      </c>
      <c r="C12" s="14" t="s">
        <v>1072</v>
      </c>
      <c r="D12" s="14" t="s">
        <v>265</v>
      </c>
      <c r="E12" s="14" t="s">
        <v>274</v>
      </c>
      <c r="F12" s="2" t="s">
        <v>173</v>
      </c>
      <c r="G12" s="2">
        <v>4</v>
      </c>
      <c r="H12" s="2" t="s">
        <v>448</v>
      </c>
      <c r="I12" s="2" t="s">
        <v>326</v>
      </c>
      <c r="J12" s="14" t="s">
        <v>288</v>
      </c>
      <c r="K12" s="2" t="s">
        <v>361</v>
      </c>
      <c r="L12" s="14" t="s">
        <v>471</v>
      </c>
      <c r="M12" s="14" t="s">
        <v>4</v>
      </c>
      <c r="N12" s="2" t="s">
        <v>491</v>
      </c>
      <c r="O12" s="10">
        <v>1</v>
      </c>
      <c r="P12" s="10"/>
      <c r="Q12" s="10"/>
      <c r="R12" s="28">
        <v>127</v>
      </c>
      <c r="S12" s="21">
        <v>4</v>
      </c>
      <c r="T12" s="21">
        <v>0</v>
      </c>
      <c r="U12" s="48">
        <v>127.2</v>
      </c>
      <c r="V12" s="48">
        <v>127.2</v>
      </c>
      <c r="W12" s="25"/>
      <c r="X12" s="25">
        <v>10.6</v>
      </c>
      <c r="Y12" s="13">
        <v>127</v>
      </c>
      <c r="Z12" s="13">
        <v>4</v>
      </c>
      <c r="AA12" s="13">
        <v>0</v>
      </c>
      <c r="AB12" s="48">
        <v>127.2</v>
      </c>
      <c r="AC12" s="13">
        <v>10</v>
      </c>
      <c r="AD12" s="13">
        <v>12</v>
      </c>
      <c r="AE12" s="13">
        <v>0</v>
      </c>
      <c r="AF12" s="25">
        <v>10.6</v>
      </c>
      <c r="AG12">
        <v>10</v>
      </c>
      <c r="AH12">
        <v>12</v>
      </c>
      <c r="AI12">
        <v>0</v>
      </c>
      <c r="AJ12" s="25">
        <v>10.6</v>
      </c>
      <c r="AX12" s="7"/>
      <c r="AY12" s="17"/>
      <c r="AZ12" s="17"/>
      <c r="BB12" s="6"/>
      <c r="BN12" s="25">
        <v>10.6</v>
      </c>
      <c r="BO12" s="39"/>
      <c r="BP12" s="39"/>
      <c r="BQ12" s="23"/>
      <c r="BR12" s="37"/>
      <c r="BS12" s="37"/>
      <c r="BT12" s="39"/>
      <c r="BU12" s="48">
        <v>127.19999999999999</v>
      </c>
      <c r="BV12" s="48">
        <v>127.19999999999999</v>
      </c>
      <c r="CH12">
        <v>1372</v>
      </c>
      <c r="CI12" s="2" t="s">
        <v>361</v>
      </c>
    </row>
    <row r="13" spans="1:87" ht="12.75">
      <c r="A13" s="15">
        <v>1372</v>
      </c>
      <c r="B13" s="14" t="s">
        <v>859</v>
      </c>
      <c r="C13" s="14" t="s">
        <v>1072</v>
      </c>
      <c r="D13" s="14" t="s">
        <v>265</v>
      </c>
      <c r="E13" s="14" t="s">
        <v>274</v>
      </c>
      <c r="F13" s="2" t="s">
        <v>174</v>
      </c>
      <c r="G13" s="2">
        <v>4</v>
      </c>
      <c r="H13" s="2" t="s">
        <v>1235</v>
      </c>
      <c r="I13" s="2" t="s">
        <v>1239</v>
      </c>
      <c r="J13" s="14" t="s">
        <v>288</v>
      </c>
      <c r="K13" s="2" t="s">
        <v>1237</v>
      </c>
      <c r="L13" s="14" t="s">
        <v>1247</v>
      </c>
      <c r="M13" s="14" t="s">
        <v>4</v>
      </c>
      <c r="N13" s="2" t="s">
        <v>532</v>
      </c>
      <c r="O13" s="10">
        <v>1</v>
      </c>
      <c r="P13" s="10"/>
      <c r="Q13" s="10"/>
      <c r="R13" s="28">
        <v>69</v>
      </c>
      <c r="S13" s="21">
        <v>0</v>
      </c>
      <c r="T13" s="21">
        <v>0</v>
      </c>
      <c r="U13" s="48">
        <v>69</v>
      </c>
      <c r="V13" s="48">
        <v>69</v>
      </c>
      <c r="W13" s="25"/>
      <c r="X13" s="25">
        <v>5.75</v>
      </c>
      <c r="Y13" s="13">
        <v>69</v>
      </c>
      <c r="Z13" s="13">
        <v>0</v>
      </c>
      <c r="AA13" s="13">
        <v>0</v>
      </c>
      <c r="AB13" s="48">
        <v>69</v>
      </c>
      <c r="AC13" s="13">
        <v>5</v>
      </c>
      <c r="AD13" s="13">
        <v>15</v>
      </c>
      <c r="AE13" s="13">
        <v>0</v>
      </c>
      <c r="AF13" s="25">
        <v>5.75</v>
      </c>
      <c r="AG13">
        <v>5</v>
      </c>
      <c r="AH13">
        <v>15</v>
      </c>
      <c r="AI13">
        <v>0</v>
      </c>
      <c r="AJ13" s="25">
        <v>5.75</v>
      </c>
      <c r="BE13" s="6"/>
      <c r="BN13" s="25">
        <v>5.75</v>
      </c>
      <c r="BO13" s="39"/>
      <c r="BP13" s="39"/>
      <c r="BQ13" s="23"/>
      <c r="BR13" s="37"/>
      <c r="BS13" s="37"/>
      <c r="BT13" s="39"/>
      <c r="BU13" s="48">
        <v>69</v>
      </c>
      <c r="BV13" s="48">
        <v>69</v>
      </c>
      <c r="CH13">
        <v>1372</v>
      </c>
      <c r="CI13" s="2" t="s">
        <v>1237</v>
      </c>
    </row>
    <row r="14" spans="1:87" ht="12.75">
      <c r="A14" s="15"/>
      <c r="B14" s="14"/>
      <c r="C14" s="14"/>
      <c r="D14" s="14"/>
      <c r="E14" s="14"/>
      <c r="F14" s="2"/>
      <c r="G14" s="2"/>
      <c r="H14" s="2"/>
      <c r="I14" s="2"/>
      <c r="J14" s="14"/>
      <c r="K14" s="2"/>
      <c r="L14" s="14"/>
      <c r="M14" s="14"/>
      <c r="N14" s="2"/>
      <c r="O14" s="10"/>
      <c r="P14" s="10"/>
      <c r="Q14" s="10"/>
      <c r="R14" s="21"/>
      <c r="S14" s="21"/>
      <c r="T14" s="21"/>
      <c r="U14" s="48"/>
      <c r="V14" s="48"/>
      <c r="X14" s="25"/>
      <c r="AB14" s="48"/>
      <c r="AJ14" s="6"/>
      <c r="AK14" s="38"/>
      <c r="BJ14" s="37"/>
      <c r="BK14" s="37"/>
      <c r="BL14" s="37"/>
      <c r="BM14" s="37"/>
      <c r="BN14" s="48"/>
      <c r="BO14" s="39"/>
      <c r="BP14" s="39"/>
      <c r="BQ14" s="23"/>
      <c r="BR14" s="37"/>
      <c r="BS14" s="37"/>
      <c r="BT14" s="39"/>
      <c r="BU14" s="37"/>
      <c r="BV14" s="48"/>
      <c r="BY14" s="48"/>
      <c r="BZ14" s="25"/>
      <c r="CI14" s="2"/>
    </row>
    <row r="15" spans="1:87" ht="12.75">
      <c r="A15" s="15"/>
      <c r="B15" s="14"/>
      <c r="C15" s="14"/>
      <c r="D15" s="14"/>
      <c r="E15" s="14"/>
      <c r="F15" s="2"/>
      <c r="G15" s="2"/>
      <c r="H15" s="2"/>
      <c r="I15" s="2"/>
      <c r="J15" s="14"/>
      <c r="K15" s="2"/>
      <c r="L15" s="14"/>
      <c r="M15" s="14"/>
      <c r="N15" s="2"/>
      <c r="O15" s="10"/>
      <c r="P15" s="10"/>
      <c r="Q15" s="10"/>
      <c r="R15" s="21"/>
      <c r="S15" s="21"/>
      <c r="T15" s="21"/>
      <c r="U15" s="48"/>
      <c r="V15" s="48"/>
      <c r="X15" s="25"/>
      <c r="AB15" s="48"/>
      <c r="AJ15" s="6"/>
      <c r="AK15" s="38"/>
      <c r="BJ15" s="37"/>
      <c r="BK15" s="37"/>
      <c r="BL15" s="37"/>
      <c r="BM15" s="37"/>
      <c r="BN15" s="48"/>
      <c r="BO15" s="39"/>
      <c r="BP15" s="39"/>
      <c r="BQ15" s="23"/>
      <c r="BR15" s="37"/>
      <c r="BS15" s="37"/>
      <c r="BT15" s="39"/>
      <c r="BU15" s="37"/>
      <c r="BV15" s="48"/>
      <c r="CI15" s="2"/>
    </row>
    <row r="17" spans="1:87" ht="12.75">
      <c r="A17" s="15"/>
      <c r="B17" s="14"/>
      <c r="C17" s="14"/>
      <c r="D17" s="14"/>
      <c r="E17" s="14"/>
      <c r="F17" s="2"/>
      <c r="G17" s="2"/>
      <c r="H17" s="2"/>
      <c r="I17" s="2"/>
      <c r="J17" s="14"/>
      <c r="K17" s="2"/>
      <c r="L17" s="14"/>
      <c r="M17" s="14"/>
      <c r="N17" s="2"/>
      <c r="O17" s="10"/>
      <c r="P17" s="10"/>
      <c r="Q17" s="10"/>
      <c r="R17" s="21"/>
      <c r="S17" s="21"/>
      <c r="T17" s="21"/>
      <c r="U17" s="48"/>
      <c r="V17" s="48"/>
      <c r="X17" s="25"/>
      <c r="AB17" s="48"/>
      <c r="AF17" s="25"/>
      <c r="AJ17" s="6"/>
      <c r="AP17" s="37"/>
      <c r="AQ17" s="17"/>
      <c r="AR17" s="17"/>
      <c r="AS17" s="17"/>
      <c r="AT17" s="17"/>
      <c r="AW17" s="7"/>
      <c r="BD17" s="7"/>
      <c r="BN17" s="48"/>
      <c r="BO17" s="39"/>
      <c r="BP17" s="39"/>
      <c r="BQ17" s="23"/>
      <c r="BR17" s="37"/>
      <c r="BS17" s="37"/>
      <c r="BT17" s="39"/>
      <c r="BU17" s="37"/>
      <c r="BV17" s="48"/>
      <c r="CI17" s="2"/>
    </row>
    <row r="18" spans="1:87" ht="12.75">
      <c r="A18" s="15"/>
      <c r="B18" s="14"/>
      <c r="C18" s="14"/>
      <c r="D18" s="14"/>
      <c r="E18" s="14"/>
      <c r="F18" s="2"/>
      <c r="G18" s="2"/>
      <c r="H18" s="2"/>
      <c r="I18" s="2"/>
      <c r="J18" s="14"/>
      <c r="K18" s="2"/>
      <c r="L18" s="14"/>
      <c r="M18" s="14"/>
      <c r="N18" s="2"/>
      <c r="O18" s="10"/>
      <c r="P18" s="10"/>
      <c r="Q18" s="10"/>
      <c r="R18" s="21"/>
      <c r="S18" s="21"/>
      <c r="T18" s="21"/>
      <c r="U18" s="48"/>
      <c r="V18" s="48"/>
      <c r="X18" s="25"/>
      <c r="AB18" s="48"/>
      <c r="AF18" s="25"/>
      <c r="AJ18" s="6"/>
      <c r="AP18" s="37"/>
      <c r="AQ18" s="17"/>
      <c r="AR18" s="17"/>
      <c r="AS18" s="17"/>
      <c r="AT18" s="17"/>
      <c r="AW18" s="7"/>
      <c r="BD18" s="7"/>
      <c r="BN18" s="48"/>
      <c r="BO18" s="39"/>
      <c r="BP18" s="39"/>
      <c r="BQ18" s="23"/>
      <c r="BR18" s="37"/>
      <c r="BS18" s="37"/>
      <c r="BT18" s="39"/>
      <c r="BU18" s="37"/>
      <c r="BV18" s="48"/>
      <c r="CI18" s="2"/>
    </row>
    <row r="19" ht="12.75">
      <c r="BU19" s="37"/>
    </row>
    <row r="20" spans="1:87" ht="12.75">
      <c r="A20" s="15"/>
      <c r="B20" s="14"/>
      <c r="C20" s="14"/>
      <c r="D20" s="14"/>
      <c r="E20" s="14"/>
      <c r="F20" s="2"/>
      <c r="G20" s="2"/>
      <c r="H20" s="2"/>
      <c r="I20" s="2"/>
      <c r="J20" s="14"/>
      <c r="K20" s="2"/>
      <c r="L20" s="14"/>
      <c r="M20" s="14"/>
      <c r="N20" s="2"/>
      <c r="O20" s="10"/>
      <c r="P20" s="10"/>
      <c r="Q20" s="10"/>
      <c r="R20" s="21"/>
      <c r="S20" s="21"/>
      <c r="T20" s="21"/>
      <c r="U20" s="48"/>
      <c r="V20" s="48"/>
      <c r="X20" s="25"/>
      <c r="AB20" s="48"/>
      <c r="AF20" s="25"/>
      <c r="AJ20" s="6"/>
      <c r="BN20" s="48"/>
      <c r="BO20" s="39"/>
      <c r="BP20" s="39"/>
      <c r="BQ20" s="23"/>
      <c r="BR20" s="37"/>
      <c r="BS20" s="37"/>
      <c r="BT20" s="39"/>
      <c r="BU20" s="37"/>
      <c r="BV20" s="48"/>
      <c r="BZ20" s="25"/>
      <c r="CI20" s="2"/>
    </row>
    <row r="22" spans="1:87" ht="12.75">
      <c r="A22" s="15"/>
      <c r="B22" s="14"/>
      <c r="C22" s="14"/>
      <c r="D22" s="14"/>
      <c r="E22" s="14"/>
      <c r="F22" s="2"/>
      <c r="G22" s="2"/>
      <c r="H22" s="2"/>
      <c r="I22" s="2"/>
      <c r="J22" s="14"/>
      <c r="K22" s="2"/>
      <c r="L22" s="14"/>
      <c r="M22" s="14"/>
      <c r="N22" s="2"/>
      <c r="O22" s="10"/>
      <c r="P22" s="10"/>
      <c r="Q22" s="10"/>
      <c r="R22" s="21"/>
      <c r="S22" s="21"/>
      <c r="T22" s="21"/>
      <c r="U22" s="48"/>
      <c r="V22" s="48"/>
      <c r="X22" s="25"/>
      <c r="AB22" s="48"/>
      <c r="AF22" s="25"/>
      <c r="AJ22" s="6"/>
      <c r="AP22" s="37"/>
      <c r="AQ22" s="17"/>
      <c r="AR22" s="17"/>
      <c r="AS22" s="17"/>
      <c r="AT22" s="17"/>
      <c r="AX22" s="6"/>
      <c r="BE22" s="7"/>
      <c r="BN22" s="48"/>
      <c r="BO22" s="39"/>
      <c r="BP22" s="39"/>
      <c r="BQ22" s="23"/>
      <c r="BR22" s="37"/>
      <c r="BS22" s="37"/>
      <c r="BT22" s="39"/>
      <c r="BU22" s="37"/>
      <c r="BV22" s="48"/>
      <c r="CI22" s="2"/>
    </row>
    <row r="23" ht="12.75">
      <c r="BU23" s="37"/>
    </row>
    <row r="24" spans="1:87" ht="12.75">
      <c r="A24" s="15"/>
      <c r="B24" s="14"/>
      <c r="C24" s="14"/>
      <c r="D24" s="14"/>
      <c r="E24" s="14"/>
      <c r="F24" s="2"/>
      <c r="G24" s="2"/>
      <c r="H24" s="2"/>
      <c r="I24" s="2"/>
      <c r="J24" s="14"/>
      <c r="K24" s="2"/>
      <c r="L24" s="14"/>
      <c r="M24" s="14"/>
      <c r="N24" s="2"/>
      <c r="O24" s="10"/>
      <c r="P24" s="10"/>
      <c r="Q24" s="10"/>
      <c r="R24" s="21"/>
      <c r="S24" s="21"/>
      <c r="T24" s="21"/>
      <c r="U24" s="48"/>
      <c r="V24" s="48"/>
      <c r="W24" s="25"/>
      <c r="X24" s="25"/>
      <c r="AB24" s="48"/>
      <c r="AF24" s="25"/>
      <c r="AJ24" s="6"/>
      <c r="AK24" s="25"/>
      <c r="BE24" s="7"/>
      <c r="BN24" s="48"/>
      <c r="BO24" s="39"/>
      <c r="BP24" s="39"/>
      <c r="BQ24" s="23"/>
      <c r="BR24" s="37"/>
      <c r="BS24" s="37"/>
      <c r="BT24" s="39"/>
      <c r="BU24" s="48"/>
      <c r="BV24" s="48"/>
      <c r="CI24" s="2"/>
    </row>
    <row r="25" spans="1:87" ht="12.75">
      <c r="A25" s="15"/>
      <c r="B25" s="14"/>
      <c r="C25" s="14"/>
      <c r="D25" s="14"/>
      <c r="E25" s="14"/>
      <c r="F25" s="2"/>
      <c r="G25" s="2"/>
      <c r="H25" s="2"/>
      <c r="I25" s="2"/>
      <c r="J25" s="14"/>
      <c r="K25" s="2"/>
      <c r="L25" s="14"/>
      <c r="M25" s="14"/>
      <c r="N25" s="2"/>
      <c r="O25" s="10"/>
      <c r="P25" s="10"/>
      <c r="Q25" s="10"/>
      <c r="R25" s="21"/>
      <c r="S25" s="21"/>
      <c r="T25" s="21"/>
      <c r="U25" s="48"/>
      <c r="V25" s="48"/>
      <c r="W25" s="25"/>
      <c r="X25" s="25"/>
      <c r="AB25" s="48"/>
      <c r="AF25" s="25"/>
      <c r="AJ25" s="6"/>
      <c r="AK25" s="25"/>
      <c r="AX25" s="6"/>
      <c r="BE25" s="7"/>
      <c r="BN25" s="48"/>
      <c r="BO25" s="39"/>
      <c r="BP25" s="39"/>
      <c r="BQ25" s="23"/>
      <c r="BR25" s="37"/>
      <c r="BS25" s="37"/>
      <c r="BT25" s="39"/>
      <c r="BU25" s="48"/>
      <c r="BV25" s="48"/>
      <c r="CI25" s="2"/>
    </row>
    <row r="26" spans="1:87" ht="12.75">
      <c r="A26" s="15"/>
      <c r="B26" s="14"/>
      <c r="C26" s="14"/>
      <c r="D26" s="14"/>
      <c r="E26" s="14"/>
      <c r="F26" s="2"/>
      <c r="G26" s="2"/>
      <c r="H26" s="2"/>
      <c r="I26" s="2"/>
      <c r="J26" s="14"/>
      <c r="K26" s="2"/>
      <c r="L26" s="14"/>
      <c r="M26" s="14"/>
      <c r="N26" s="2"/>
      <c r="O26" s="10"/>
      <c r="P26" s="10"/>
      <c r="Q26" s="10"/>
      <c r="R26" s="21"/>
      <c r="S26" s="21"/>
      <c r="T26" s="21"/>
      <c r="U26" s="48"/>
      <c r="V26" s="48"/>
      <c r="W26" s="25"/>
      <c r="X26" s="25"/>
      <c r="AB26" s="48"/>
      <c r="AF26" s="25"/>
      <c r="AJ26" s="6"/>
      <c r="AK26" s="25"/>
      <c r="BE26" s="7"/>
      <c r="BN26" s="48"/>
      <c r="BO26" s="39"/>
      <c r="BP26" s="39"/>
      <c r="BQ26" s="23"/>
      <c r="BR26" s="37"/>
      <c r="BS26" s="37"/>
      <c r="BT26" s="39"/>
      <c r="BU26" s="48"/>
      <c r="BV26" s="48"/>
      <c r="CI26" s="2"/>
    </row>
    <row r="28" spans="1:87" ht="12.75">
      <c r="A28" s="15"/>
      <c r="B28" s="14"/>
      <c r="C28" s="14"/>
      <c r="D28" s="14"/>
      <c r="E28" s="14"/>
      <c r="F28" s="2"/>
      <c r="G28" s="2"/>
      <c r="H28" s="2"/>
      <c r="I28" s="2"/>
      <c r="J28" s="14"/>
      <c r="K28" s="2"/>
      <c r="L28" s="14"/>
      <c r="M28" s="14"/>
      <c r="N28" s="2"/>
      <c r="O28" s="10"/>
      <c r="P28" s="10"/>
      <c r="Q28" s="10"/>
      <c r="R28" s="21"/>
      <c r="S28" s="21"/>
      <c r="T28" s="21"/>
      <c r="U28" s="48"/>
      <c r="V28" s="48"/>
      <c r="W28" s="25"/>
      <c r="X28" s="25"/>
      <c r="AB28" s="48"/>
      <c r="AF28" s="25"/>
      <c r="AJ28" s="6"/>
      <c r="AP28" s="37"/>
      <c r="AQ28" s="17"/>
      <c r="AR28" s="17"/>
      <c r="AS28" s="17"/>
      <c r="AT28" s="17"/>
      <c r="AU28" s="6"/>
      <c r="BE28" s="7"/>
      <c r="BN28" s="48"/>
      <c r="BO28" s="39"/>
      <c r="BP28" s="39"/>
      <c r="BQ28" s="23"/>
      <c r="BR28" s="37"/>
      <c r="BS28" s="37"/>
      <c r="BT28" s="39"/>
      <c r="BU28" s="48"/>
      <c r="BV28" s="48"/>
      <c r="CI28" s="2"/>
    </row>
    <row r="29" spans="1:87" ht="12.75">
      <c r="A29" s="15"/>
      <c r="B29" s="14"/>
      <c r="C29" s="14"/>
      <c r="D29" s="14"/>
      <c r="E29" s="14"/>
      <c r="F29" s="2"/>
      <c r="G29" s="2"/>
      <c r="H29" s="2"/>
      <c r="I29" s="2"/>
      <c r="J29" s="14"/>
      <c r="K29" s="2"/>
      <c r="L29" s="14"/>
      <c r="M29" s="14"/>
      <c r="N29" s="2"/>
      <c r="O29" s="10"/>
      <c r="P29" s="10"/>
      <c r="Q29" s="10"/>
      <c r="R29" s="21"/>
      <c r="S29" s="21"/>
      <c r="T29" s="21"/>
      <c r="U29" s="48"/>
      <c r="V29" s="48"/>
      <c r="W29" s="25"/>
      <c r="X29" s="25"/>
      <c r="AB29" s="48"/>
      <c r="AF29" s="25"/>
      <c r="AJ29" s="6"/>
      <c r="AP29" s="37"/>
      <c r="AQ29" s="17"/>
      <c r="AR29" s="17"/>
      <c r="AS29" s="17"/>
      <c r="AT29" s="17"/>
      <c r="BE29" s="6"/>
      <c r="BN29" s="48"/>
      <c r="BO29" s="39"/>
      <c r="BP29" s="39"/>
      <c r="BQ29" s="23"/>
      <c r="BR29" s="37"/>
      <c r="BS29" s="37"/>
      <c r="BT29" s="39"/>
      <c r="BU29" s="48"/>
      <c r="BV29" s="48"/>
      <c r="BZ29" s="25"/>
      <c r="CI2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CU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2.28125" style="0" customWidth="1"/>
    <col min="5" max="6" width="8.7109375" style="0" customWidth="1"/>
    <col min="8" max="8" width="13.00390625" style="0" customWidth="1"/>
    <col min="9" max="9" width="35.5742187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46.574218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3" max="53" width="13.00390625" style="0" customWidth="1"/>
    <col min="54" max="54" width="10.8515625" style="0" customWidth="1"/>
    <col min="56" max="56" width="13.7109375" style="0" customWidth="1"/>
    <col min="57" max="57" width="8.00390625" style="0" customWidth="1"/>
    <col min="58" max="58" width="8.8515625" style="0" customWidth="1"/>
    <col min="62" max="62" width="8.140625" style="0" customWidth="1"/>
    <col min="63" max="63" width="9.7109375" style="0" customWidth="1"/>
    <col min="64" max="64" width="10.140625" style="0" customWidth="1"/>
    <col min="65" max="65" width="9.8515625" style="0" customWidth="1"/>
    <col min="66" max="66" width="11.57421875" style="0" customWidth="1"/>
    <col min="67" max="67" width="8.00390625" style="0" customWidth="1"/>
    <col min="68" max="68" width="9.8515625" style="0" customWidth="1"/>
    <col min="69" max="69" width="13.00390625" style="0" customWidth="1"/>
    <col min="70" max="72" width="19.00390625" style="0" customWidth="1"/>
    <col min="73" max="73" width="9.421875" style="0" customWidth="1"/>
    <col min="74" max="74" width="9.8515625" style="0" customWidth="1"/>
    <col min="75" max="75" width="11.7109375" style="0" customWidth="1"/>
    <col min="78" max="78" width="14.140625" style="0" customWidth="1"/>
    <col min="79" max="79" width="15.28125" style="0" customWidth="1"/>
    <col min="81" max="81" width="14.140625" style="0" customWidth="1"/>
    <col min="82" max="82" width="19.7109375" style="0" customWidth="1"/>
    <col min="83" max="83" width="10.00390625" style="0" customWidth="1"/>
    <col min="84" max="85" width="13.00390625" style="0" customWidth="1"/>
    <col min="86" max="86" width="5.57421875" style="0" customWidth="1"/>
    <col min="87" max="87" width="34.7109375" style="0" customWidth="1"/>
    <col min="88" max="88" width="75.57421875" style="0" customWidth="1"/>
    <col min="89" max="89" width="12.71093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6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17"/>
      <c r="BW8" s="37"/>
      <c r="BX8" s="37"/>
      <c r="BY8" s="37"/>
      <c r="BZ8" s="37"/>
      <c r="CA8" s="37"/>
      <c r="CC8" s="35"/>
      <c r="CD8" s="35"/>
      <c r="CE8" s="17"/>
      <c r="CF8" s="35"/>
      <c r="CG8" s="35"/>
      <c r="CH8" s="17"/>
    </row>
    <row r="9" spans="1:87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8"/>
      <c r="V9" s="48"/>
      <c r="X9" s="25"/>
      <c r="AB9" s="48"/>
      <c r="AJ9" s="7"/>
      <c r="AW9" s="7"/>
      <c r="BD9" s="7"/>
      <c r="BU9" s="48"/>
      <c r="BV9" s="48"/>
      <c r="CH9" s="14"/>
      <c r="CI9" s="2"/>
    </row>
    <row r="10" spans="1:87" ht="12.75">
      <c r="A10" s="15"/>
      <c r="B10" s="14"/>
      <c r="C10" s="14"/>
      <c r="D10" s="14"/>
      <c r="E10" s="14"/>
      <c r="F10" s="2"/>
      <c r="G10" s="2"/>
      <c r="H10" s="2"/>
      <c r="I10" s="2"/>
      <c r="J10" s="14"/>
      <c r="K10" s="2"/>
      <c r="L10" s="14"/>
      <c r="M10" s="14"/>
      <c r="N10" s="2"/>
      <c r="O10" s="10"/>
      <c r="P10" s="10"/>
      <c r="Q10" s="10"/>
      <c r="R10" s="21"/>
      <c r="S10" s="21"/>
      <c r="T10" s="21"/>
      <c r="U10" s="48"/>
      <c r="V10" s="48"/>
      <c r="X10" s="25"/>
      <c r="AB10" s="48"/>
      <c r="AJ10" s="7"/>
      <c r="AW10" s="7"/>
      <c r="BD10" s="7"/>
      <c r="BU10" s="48"/>
      <c r="BV10" s="48"/>
      <c r="CH10" s="14"/>
      <c r="CI10" s="2"/>
    </row>
    <row r="11" spans="1:87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21"/>
      <c r="S11" s="21"/>
      <c r="T11" s="21"/>
      <c r="U11" s="48"/>
      <c r="V11" s="48"/>
      <c r="X11" s="25"/>
      <c r="AB11" s="48"/>
      <c r="AJ11" s="7"/>
      <c r="AW11" s="7"/>
      <c r="BD11" s="7"/>
      <c r="BU11" s="48"/>
      <c r="BV11" s="48"/>
      <c r="CH11" s="14"/>
      <c r="CI11" s="2"/>
    </row>
    <row r="13" spans="1:87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8"/>
      <c r="V13" s="48"/>
      <c r="W13" s="48"/>
      <c r="X13" s="25"/>
      <c r="AB13" s="48"/>
      <c r="AJ13" s="7"/>
      <c r="AK13" s="25"/>
      <c r="BD13" s="7"/>
      <c r="BQ13" s="23"/>
      <c r="BU13" s="48"/>
      <c r="BV13" s="48"/>
      <c r="CH13" s="16"/>
      <c r="CI13" s="2"/>
    </row>
    <row r="14" spans="1:87" ht="12.75">
      <c r="A14" s="15"/>
      <c r="B14" s="14"/>
      <c r="C14" s="14"/>
      <c r="D14" s="14"/>
      <c r="E14" s="14"/>
      <c r="F14" s="2"/>
      <c r="G14" s="2"/>
      <c r="H14" s="2"/>
      <c r="I14" s="2"/>
      <c r="J14" s="14"/>
      <c r="K14" s="2"/>
      <c r="L14" s="14"/>
      <c r="M14" s="14"/>
      <c r="N14" s="2"/>
      <c r="O14" s="10"/>
      <c r="P14" s="10"/>
      <c r="Q14" s="10"/>
      <c r="R14" s="21"/>
      <c r="S14" s="21"/>
      <c r="T14" s="21"/>
      <c r="U14" s="48"/>
      <c r="V14" s="48"/>
      <c r="W14" s="48"/>
      <c r="X14" s="25"/>
      <c r="AB14" s="48"/>
      <c r="AJ14" s="7"/>
      <c r="AK14" s="25"/>
      <c r="BD14" s="7"/>
      <c r="BQ14" s="23"/>
      <c r="BU14" s="48"/>
      <c r="BV14" s="48"/>
      <c r="CH14" s="16"/>
      <c r="CI14" s="2"/>
    </row>
    <row r="16" spans="1:87" ht="12.75">
      <c r="A16" s="15"/>
      <c r="B16" s="14"/>
      <c r="C16" s="14"/>
      <c r="D16" s="14"/>
      <c r="E16" s="14"/>
      <c r="F16" s="2"/>
      <c r="G16" s="2"/>
      <c r="H16" s="2"/>
      <c r="I16" s="2"/>
      <c r="J16" s="14"/>
      <c r="K16" s="2"/>
      <c r="L16" s="14"/>
      <c r="M16" s="14"/>
      <c r="N16" s="2"/>
      <c r="O16" s="10"/>
      <c r="P16" s="10"/>
      <c r="Q16" s="10"/>
      <c r="R16" s="21"/>
      <c r="S16" s="21"/>
      <c r="T16" s="21"/>
      <c r="U16" s="48"/>
      <c r="V16" s="48"/>
      <c r="X16" s="25"/>
      <c r="AB16" s="48"/>
      <c r="AJ16" s="7"/>
      <c r="BD16" s="7"/>
      <c r="BQ16" s="23"/>
      <c r="BU16" s="48"/>
      <c r="BV16" s="48"/>
      <c r="CH16" s="16"/>
      <c r="CI16" s="2"/>
    </row>
    <row r="17" spans="1:87" ht="12.75">
      <c r="A17" s="15"/>
      <c r="B17" s="14"/>
      <c r="C17" s="14"/>
      <c r="D17" s="14"/>
      <c r="E17" s="14"/>
      <c r="F17" s="2"/>
      <c r="G17" s="2"/>
      <c r="H17" s="2"/>
      <c r="I17" s="2"/>
      <c r="J17" s="14"/>
      <c r="K17" s="2"/>
      <c r="L17" s="14"/>
      <c r="M17" s="14"/>
      <c r="N17" s="2"/>
      <c r="O17" s="10"/>
      <c r="P17" s="10"/>
      <c r="Q17" s="10"/>
      <c r="R17" s="21"/>
      <c r="S17" s="21"/>
      <c r="T17" s="21"/>
      <c r="U17" s="48"/>
      <c r="V17" s="48"/>
      <c r="X17" s="25"/>
      <c r="AB17" s="48"/>
      <c r="AJ17" s="7"/>
      <c r="BD17" s="7"/>
      <c r="BQ17" s="23"/>
      <c r="BU17" s="48"/>
      <c r="BV17" s="48"/>
      <c r="CH17" s="16"/>
      <c r="CI17" s="2"/>
    </row>
    <row r="18" spans="1:87" ht="12.75">
      <c r="A18" s="15"/>
      <c r="B18" s="14"/>
      <c r="C18" s="14"/>
      <c r="D18" s="14"/>
      <c r="E18" s="14"/>
      <c r="F18" s="2"/>
      <c r="G18" s="2"/>
      <c r="H18" s="2"/>
      <c r="I18" s="2"/>
      <c r="J18" s="14"/>
      <c r="K18" s="2"/>
      <c r="L18" s="14"/>
      <c r="M18" s="14"/>
      <c r="N18" s="2"/>
      <c r="O18" s="10"/>
      <c r="P18" s="10"/>
      <c r="Q18" s="10"/>
      <c r="R18" s="21"/>
      <c r="S18" s="21"/>
      <c r="T18" s="21"/>
      <c r="U18" s="48"/>
      <c r="V18" s="48"/>
      <c r="X18" s="25"/>
      <c r="AB18" s="48"/>
      <c r="AJ18" s="7"/>
      <c r="BD18" s="7"/>
      <c r="BQ18" s="23"/>
      <c r="BU18" s="48"/>
      <c r="BV18" s="48"/>
      <c r="CH18" s="16"/>
      <c r="CI18" s="2"/>
    </row>
    <row r="19" spans="1:87" ht="12.75">
      <c r="A19" s="15"/>
      <c r="B19" s="14"/>
      <c r="C19" s="14"/>
      <c r="D19" s="14"/>
      <c r="E19" s="14"/>
      <c r="F19" s="2"/>
      <c r="G19" s="2"/>
      <c r="H19" s="2"/>
      <c r="I19" s="2"/>
      <c r="J19" s="14"/>
      <c r="K19" s="2"/>
      <c r="L19" s="14"/>
      <c r="M19" s="14"/>
      <c r="N19" s="2"/>
      <c r="O19" s="10"/>
      <c r="P19" s="10"/>
      <c r="Q19" s="10"/>
      <c r="R19" s="21"/>
      <c r="S19" s="21"/>
      <c r="T19" s="21"/>
      <c r="U19" s="48"/>
      <c r="V19" s="48"/>
      <c r="X19" s="25"/>
      <c r="AB19" s="48"/>
      <c r="AJ19" s="7"/>
      <c r="BD19" s="7"/>
      <c r="BQ19" s="23"/>
      <c r="BU19" s="48"/>
      <c r="BV19" s="48"/>
      <c r="CH19" s="16"/>
      <c r="CI19" s="2"/>
    </row>
    <row r="20" spans="1:87" ht="12.75">
      <c r="A20" s="15"/>
      <c r="B20" s="14"/>
      <c r="C20" s="14"/>
      <c r="D20" s="14"/>
      <c r="E20" s="14"/>
      <c r="F20" s="2"/>
      <c r="G20" s="2"/>
      <c r="H20" s="2"/>
      <c r="I20" s="2"/>
      <c r="J20" s="14"/>
      <c r="K20" s="2"/>
      <c r="L20" s="14"/>
      <c r="M20" s="14"/>
      <c r="N20" s="2"/>
      <c r="O20" s="10"/>
      <c r="P20" s="10"/>
      <c r="Q20" s="10"/>
      <c r="R20" s="21"/>
      <c r="S20" s="21"/>
      <c r="T20" s="21"/>
      <c r="U20" s="48"/>
      <c r="V20" s="48"/>
      <c r="X20" s="25"/>
      <c r="AB20" s="48"/>
      <c r="AJ20" s="7"/>
      <c r="BD20" s="7"/>
      <c r="BQ20" s="23"/>
      <c r="BU20" s="48"/>
      <c r="BV20" s="48"/>
      <c r="CH20" s="16"/>
      <c r="CI20" s="2"/>
    </row>
    <row r="21" spans="1:87" ht="12.75">
      <c r="A21" s="15"/>
      <c r="B21" s="14"/>
      <c r="C21" s="14"/>
      <c r="D21" s="14"/>
      <c r="E21" s="14"/>
      <c r="F21" s="2"/>
      <c r="G21" s="2"/>
      <c r="H21" s="2"/>
      <c r="I21" s="2"/>
      <c r="J21" s="14"/>
      <c r="K21" s="2"/>
      <c r="L21" s="14"/>
      <c r="M21" s="14"/>
      <c r="N21" s="2"/>
      <c r="O21" s="10"/>
      <c r="P21" s="10"/>
      <c r="Q21" s="10"/>
      <c r="R21" s="21"/>
      <c r="S21" s="21"/>
      <c r="T21" s="21"/>
      <c r="U21" s="48"/>
      <c r="V21" s="48"/>
      <c r="X21" s="25"/>
      <c r="AB21" s="48"/>
      <c r="AJ21" s="7"/>
      <c r="BD21" s="7"/>
      <c r="BJ21" s="48"/>
      <c r="BO21" s="41"/>
      <c r="BP21" s="41"/>
      <c r="BQ21" s="23"/>
      <c r="BU21" s="48"/>
      <c r="BV21" s="48"/>
      <c r="CH21" s="16"/>
      <c r="CI2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CU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2.28125" style="0" customWidth="1"/>
    <col min="5" max="6" width="8.7109375" style="0" customWidth="1"/>
    <col min="8" max="8" width="13.00390625" style="0" customWidth="1"/>
    <col min="9" max="9" width="38.851562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46.574218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3" max="53" width="13.00390625" style="0" customWidth="1"/>
    <col min="54" max="54" width="10.8515625" style="0" customWidth="1"/>
    <col min="56" max="56" width="13.7109375" style="0" customWidth="1"/>
    <col min="57" max="57" width="8.00390625" style="0" customWidth="1"/>
    <col min="58" max="58" width="8.8515625" style="0" customWidth="1"/>
    <col min="62" max="62" width="8.140625" style="0" customWidth="1"/>
    <col min="63" max="63" width="9.7109375" style="0" customWidth="1"/>
    <col min="64" max="64" width="10.140625" style="0" customWidth="1"/>
    <col min="65" max="65" width="9.8515625" style="0" customWidth="1"/>
    <col min="66" max="66" width="11.57421875" style="0" customWidth="1"/>
    <col min="67" max="67" width="8.00390625" style="0" customWidth="1"/>
    <col min="68" max="68" width="9.8515625" style="0" customWidth="1"/>
    <col min="69" max="69" width="13.00390625" style="0" customWidth="1"/>
    <col min="70" max="72" width="19.00390625" style="0" customWidth="1"/>
    <col min="73" max="73" width="9.421875" style="0" customWidth="1"/>
    <col min="74" max="74" width="9.8515625" style="0" customWidth="1"/>
    <col min="75" max="75" width="11.7109375" style="0" customWidth="1"/>
    <col min="78" max="78" width="14.140625" style="0" customWidth="1"/>
    <col min="79" max="79" width="15.28125" style="0" customWidth="1"/>
    <col min="81" max="81" width="14.140625" style="0" customWidth="1"/>
    <col min="82" max="82" width="19.7109375" style="0" customWidth="1"/>
    <col min="83" max="83" width="10.00390625" style="0" customWidth="1"/>
    <col min="84" max="85" width="13.00390625" style="0" customWidth="1"/>
    <col min="86" max="86" width="5.57421875" style="0" customWidth="1"/>
    <col min="87" max="87" width="21.7109375" style="0" customWidth="1"/>
    <col min="88" max="88" width="72.7109375" style="0" customWidth="1"/>
    <col min="89" max="89" width="12.71093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5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17"/>
      <c r="BW8" s="37"/>
      <c r="BX8" s="37"/>
      <c r="BY8" s="37"/>
      <c r="BZ8" s="37"/>
      <c r="CA8" s="37"/>
      <c r="CC8" s="35"/>
      <c r="CD8" s="35"/>
      <c r="CE8" s="17"/>
      <c r="CF8" s="35"/>
      <c r="CG8" s="35"/>
    </row>
    <row r="9" spans="1:87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8"/>
      <c r="V9" s="48"/>
      <c r="W9" s="25"/>
      <c r="X9" s="25"/>
      <c r="AB9" s="48"/>
      <c r="AJ9" s="7"/>
      <c r="BC9" s="7"/>
      <c r="CH9" s="16"/>
      <c r="CI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CU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2.28125" style="0" customWidth="1"/>
    <col min="5" max="6" width="8.7109375" style="0" customWidth="1"/>
    <col min="8" max="8" width="13.00390625" style="0" customWidth="1"/>
    <col min="9" max="9" width="38.851562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46.574218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3" max="53" width="13.00390625" style="0" customWidth="1"/>
    <col min="54" max="54" width="10.8515625" style="0" customWidth="1"/>
    <col min="56" max="56" width="13.7109375" style="0" customWidth="1"/>
    <col min="57" max="57" width="8.00390625" style="0" customWidth="1"/>
    <col min="58" max="58" width="8.8515625" style="0" customWidth="1"/>
    <col min="62" max="62" width="8.140625" style="0" customWidth="1"/>
    <col min="63" max="63" width="9.7109375" style="0" customWidth="1"/>
    <col min="64" max="64" width="10.140625" style="0" customWidth="1"/>
    <col min="65" max="65" width="9.8515625" style="0" customWidth="1"/>
    <col min="66" max="66" width="11.57421875" style="0" customWidth="1"/>
    <col min="67" max="67" width="8.00390625" style="0" customWidth="1"/>
    <col min="68" max="68" width="9.8515625" style="0" customWidth="1"/>
    <col min="69" max="69" width="13.00390625" style="0" customWidth="1"/>
    <col min="70" max="72" width="19.00390625" style="0" customWidth="1"/>
    <col min="73" max="73" width="9.421875" style="0" customWidth="1"/>
    <col min="74" max="74" width="9.8515625" style="0" customWidth="1"/>
    <col min="75" max="75" width="11.7109375" style="0" customWidth="1"/>
    <col min="78" max="78" width="14.140625" style="0" customWidth="1"/>
    <col min="79" max="79" width="15.28125" style="0" customWidth="1"/>
    <col min="81" max="81" width="14.140625" style="0" customWidth="1"/>
    <col min="82" max="82" width="19.7109375" style="0" customWidth="1"/>
    <col min="83" max="83" width="10.00390625" style="0" customWidth="1"/>
    <col min="84" max="85" width="13.00390625" style="0" customWidth="1"/>
    <col min="86" max="86" width="5.57421875" style="0" customWidth="1"/>
    <col min="87" max="87" width="21.7109375" style="0" customWidth="1"/>
    <col min="88" max="88" width="72.7109375" style="0" customWidth="1"/>
    <col min="89" max="89" width="12.71093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5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17"/>
      <c r="BW8" s="37"/>
      <c r="BX8" s="37"/>
      <c r="BY8" s="37"/>
      <c r="BZ8" s="37"/>
      <c r="CC8" s="35"/>
      <c r="CD8" s="35"/>
      <c r="CE8" s="17"/>
      <c r="CF8" s="35"/>
      <c r="CG8" s="35"/>
    </row>
    <row r="9" spans="1:87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8"/>
      <c r="V9" s="48"/>
      <c r="W9" s="25"/>
      <c r="X9" s="25"/>
      <c r="AB9" s="48"/>
      <c r="AJ9" s="7"/>
      <c r="BC9" s="7"/>
      <c r="BU9" s="48"/>
      <c r="BV9" s="48"/>
      <c r="CH9" s="16"/>
      <c r="CI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CU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2.28125" style="0" customWidth="1"/>
    <col min="5" max="6" width="8.7109375" style="0" customWidth="1"/>
    <col min="8" max="8" width="13.00390625" style="0" customWidth="1"/>
    <col min="9" max="9" width="38.8515625" style="0" customWidth="1"/>
    <col min="10" max="10" width="7.421875" style="0" customWidth="1"/>
    <col min="11" max="11" width="32.28125" style="0" customWidth="1"/>
    <col min="12" max="12" width="10.28125" style="0" customWidth="1"/>
    <col min="13" max="13" width="9.421875" style="0" customWidth="1"/>
    <col min="14" max="14" width="46.57421875" style="0" customWidth="1"/>
    <col min="15" max="15" width="9.7109375" style="0" customWidth="1"/>
    <col min="16" max="16" width="8.57421875" style="0" customWidth="1"/>
    <col min="18" max="18" width="13.28125" style="0" customWidth="1"/>
    <col min="19" max="20" width="14.00390625" style="0" customWidth="1"/>
    <col min="21" max="21" width="11.7109375" style="0" customWidth="1"/>
    <col min="22" max="22" width="14.28125" style="0" customWidth="1"/>
    <col min="23" max="23" width="16.00390625" style="0" customWidth="1"/>
    <col min="25" max="27" width="13.8515625" style="0" customWidth="1"/>
    <col min="28" max="28" width="13.421875" style="0" customWidth="1"/>
    <col min="33" max="36" width="14.28125" style="0" customWidth="1"/>
    <col min="37" max="37" width="10.7109375" style="0" customWidth="1"/>
    <col min="38" max="38" width="12.8515625" style="0" customWidth="1"/>
    <col min="39" max="42" width="14.28125" style="0" customWidth="1"/>
    <col min="47" max="47" width="11.7109375" style="0" customWidth="1"/>
    <col min="48" max="48" width="12.00390625" style="0" customWidth="1"/>
    <col min="49" max="49" width="12.57421875" style="0" customWidth="1"/>
    <col min="50" max="50" width="13.00390625" style="0" customWidth="1"/>
    <col min="53" max="53" width="13.00390625" style="0" customWidth="1"/>
    <col min="54" max="54" width="10.8515625" style="0" customWidth="1"/>
    <col min="56" max="56" width="13.7109375" style="0" customWidth="1"/>
    <col min="57" max="57" width="8.00390625" style="0" customWidth="1"/>
    <col min="58" max="58" width="8.8515625" style="0" customWidth="1"/>
    <col min="62" max="62" width="8.140625" style="0" customWidth="1"/>
    <col min="63" max="63" width="9.7109375" style="0" customWidth="1"/>
    <col min="64" max="64" width="10.140625" style="0" customWidth="1"/>
    <col min="65" max="65" width="9.8515625" style="0" customWidth="1"/>
    <col min="66" max="66" width="11.57421875" style="0" customWidth="1"/>
    <col min="67" max="67" width="8.00390625" style="0" customWidth="1"/>
    <col min="68" max="68" width="9.8515625" style="0" customWidth="1"/>
    <col min="69" max="69" width="13.00390625" style="0" customWidth="1"/>
    <col min="70" max="72" width="19.00390625" style="0" customWidth="1"/>
    <col min="73" max="73" width="9.421875" style="0" customWidth="1"/>
    <col min="74" max="74" width="9.8515625" style="0" customWidth="1"/>
    <col min="75" max="75" width="11.7109375" style="0" customWidth="1"/>
    <col min="78" max="78" width="14.140625" style="0" customWidth="1"/>
    <col min="79" max="79" width="15.28125" style="0" customWidth="1"/>
    <col min="81" max="81" width="14.140625" style="0" customWidth="1"/>
    <col min="82" max="82" width="19.7109375" style="0" customWidth="1"/>
    <col min="83" max="83" width="10.00390625" style="0" customWidth="1"/>
    <col min="84" max="85" width="13.00390625" style="0" customWidth="1"/>
    <col min="86" max="86" width="5.57421875" style="0" customWidth="1"/>
    <col min="87" max="87" width="21.7109375" style="0" customWidth="1"/>
    <col min="88" max="88" width="72.7109375" style="0" customWidth="1"/>
    <col min="89" max="89" width="12.71093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5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17"/>
      <c r="BW8" s="37"/>
      <c r="BX8" s="37"/>
      <c r="BY8" s="37"/>
      <c r="BZ8" s="37"/>
      <c r="CA8" s="37"/>
      <c r="CC8" s="35"/>
      <c r="CD8" s="35"/>
      <c r="CE8" s="17"/>
      <c r="CF8" s="35"/>
      <c r="CG8" s="35"/>
    </row>
    <row r="9" spans="1:87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8"/>
      <c r="V9" s="48"/>
      <c r="X9" s="25"/>
      <c r="AB9" s="48"/>
      <c r="AJ9" s="7"/>
      <c r="BU9" s="48"/>
      <c r="BV9" s="48"/>
      <c r="CH9" s="16"/>
      <c r="CI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CU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57421875" style="0" customWidth="1"/>
    <col min="2" max="2" width="14.00390625" style="0" customWidth="1"/>
    <col min="4" max="4" width="8.140625" style="0" customWidth="1"/>
    <col min="5" max="5" width="6.28125" style="0" customWidth="1"/>
    <col min="6" max="7" width="8.7109375" style="0" customWidth="1"/>
    <col min="8" max="8" width="12.8515625" style="0" customWidth="1"/>
    <col min="9" max="9" width="12.00390625" style="0" customWidth="1"/>
    <col min="10" max="10" width="6.8515625" style="0" customWidth="1"/>
    <col min="11" max="11" width="22.7109375" style="0" customWidth="1"/>
    <col min="12" max="13" width="6.28125" style="0" customWidth="1"/>
    <col min="14" max="14" width="15.28125" style="0" customWidth="1"/>
    <col min="15" max="15" width="9.421875" style="0" customWidth="1"/>
    <col min="16" max="16" width="7.00390625" style="0" customWidth="1"/>
    <col min="17" max="17" width="6.140625" style="0" customWidth="1"/>
    <col min="18" max="20" width="13.57421875" style="0" customWidth="1"/>
    <col min="21" max="22" width="12.8515625" style="0" customWidth="1"/>
    <col min="23" max="23" width="15.421875" style="0" customWidth="1"/>
    <col min="24" max="24" width="13.7109375" style="0" customWidth="1"/>
    <col min="25" max="28" width="12.85156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2" width="14.28125" style="0" customWidth="1"/>
    <col min="47" max="48" width="11.8515625" style="0" customWidth="1"/>
    <col min="49" max="49" width="9.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7.421875" style="0" customWidth="1"/>
    <col min="62" max="64" width="8.421875" style="0" customWidth="1"/>
    <col min="65" max="65" width="9.8515625" style="0" customWidth="1"/>
    <col min="66" max="66" width="10.8515625" style="0" customWidth="1"/>
    <col min="67" max="68" width="7.8515625" style="0" customWidth="1"/>
    <col min="69" max="69" width="13.00390625" style="0" customWidth="1"/>
    <col min="70" max="72" width="19.00390625" style="0" customWidth="1"/>
    <col min="73" max="73" width="9.28125" style="0" customWidth="1"/>
    <col min="74" max="74" width="9.57421875" style="0" customWidth="1"/>
    <col min="75" max="75" width="6.8515625" style="0" customWidth="1"/>
    <col min="76" max="76" width="11.421875" style="0" customWidth="1"/>
    <col min="77" max="77" width="12.8515625" style="0" customWidth="1"/>
    <col min="78" max="78" width="13.7109375" style="0" customWidth="1"/>
    <col min="79" max="79" width="15.28125" style="0" customWidth="1"/>
    <col min="81" max="81" width="14.00390625" style="0" customWidth="1"/>
    <col min="82" max="82" width="15.7109375" style="0" customWidth="1"/>
    <col min="83" max="83" width="9.8515625" style="0" customWidth="1"/>
    <col min="84" max="84" width="13.140625" style="0" customWidth="1"/>
    <col min="85" max="85" width="10.57421875" style="0" customWidth="1"/>
    <col min="86" max="86" width="5.57421875" style="0" customWidth="1"/>
    <col min="87" max="87" width="22.7109375" style="0" customWidth="1"/>
    <col min="88" max="88" width="21.14062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90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  <c r="CL3" s="1"/>
    </row>
    <row r="4" spans="1:90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  <c r="CL4" s="1"/>
    </row>
    <row r="5" spans="1:90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CU1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7.421875" style="0" customWidth="1"/>
    <col min="10" max="10" width="7.57421875" style="0" customWidth="1"/>
    <col min="11" max="11" width="23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00390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23.00390625" style="0" customWidth="1"/>
    <col min="88" max="88" width="9.42187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90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  <c r="CL3" s="1"/>
    </row>
    <row r="4" spans="1:90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  <c r="CL4" s="1"/>
    </row>
    <row r="5" spans="1:90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ht="12.75">
      <c r="BU8" s="48"/>
    </row>
    <row r="9" spans="1:87" ht="12.75">
      <c r="A9" s="15">
        <v>1369</v>
      </c>
      <c r="B9" s="14" t="s">
        <v>925</v>
      </c>
      <c r="C9" s="14" t="s">
        <v>1072</v>
      </c>
      <c r="D9" s="14" t="s">
        <v>17</v>
      </c>
      <c r="E9" s="14" t="s">
        <v>276</v>
      </c>
      <c r="F9" s="2" t="s">
        <v>6</v>
      </c>
      <c r="G9" s="2">
        <v>2</v>
      </c>
      <c r="H9" s="2" t="s">
        <v>944</v>
      </c>
      <c r="I9" s="2" t="s">
        <v>800</v>
      </c>
      <c r="J9" s="14" t="s">
        <v>288</v>
      </c>
      <c r="K9" s="2" t="s">
        <v>946</v>
      </c>
      <c r="L9" s="14" t="s">
        <v>936</v>
      </c>
      <c r="M9" s="14" t="s">
        <v>850</v>
      </c>
      <c r="N9" s="2" t="s">
        <v>690</v>
      </c>
      <c r="O9" s="10">
        <v>2</v>
      </c>
      <c r="P9" s="10"/>
      <c r="Q9" s="10"/>
      <c r="R9" s="28">
        <v>54</v>
      </c>
      <c r="S9" s="21">
        <v>0</v>
      </c>
      <c r="T9" s="21">
        <v>0</v>
      </c>
      <c r="U9" s="48">
        <v>54</v>
      </c>
      <c r="V9" s="48">
        <v>27</v>
      </c>
      <c r="W9" s="25"/>
      <c r="X9" s="25">
        <v>2.25</v>
      </c>
      <c r="Y9" s="13">
        <v>27</v>
      </c>
      <c r="Z9" s="13">
        <v>0</v>
      </c>
      <c r="AA9" s="13">
        <v>0</v>
      </c>
      <c r="AB9" s="48">
        <v>27</v>
      </c>
      <c r="AC9" s="13"/>
      <c r="AD9" s="13"/>
      <c r="AE9" s="13"/>
      <c r="AG9">
        <v>2</v>
      </c>
      <c r="AH9">
        <v>5</v>
      </c>
      <c r="AI9">
        <v>0</v>
      </c>
      <c r="AJ9" s="25">
        <v>2.25</v>
      </c>
      <c r="AM9" s="38"/>
      <c r="AN9" s="38"/>
      <c r="AO9" s="38"/>
      <c r="BE9" s="25">
        <v>2.25</v>
      </c>
      <c r="BJ9" s="37"/>
      <c r="BK9" s="37"/>
      <c r="BL9" s="37"/>
      <c r="BN9" s="25">
        <v>2.25</v>
      </c>
      <c r="BO9" s="39"/>
      <c r="BP9" s="39"/>
      <c r="BQ9" s="23"/>
      <c r="BR9" s="37"/>
      <c r="BS9" s="37"/>
      <c r="BT9" s="39"/>
      <c r="BU9" s="48">
        <v>54</v>
      </c>
      <c r="BV9" s="48">
        <v>27</v>
      </c>
      <c r="CH9">
        <v>1369</v>
      </c>
      <c r="CI9" s="2" t="s">
        <v>946</v>
      </c>
    </row>
    <row r="10" ht="12.75">
      <c r="BU10" s="48"/>
    </row>
    <row r="11" spans="1:87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21"/>
      <c r="S11" s="21"/>
      <c r="T11" s="21"/>
      <c r="U11" s="48"/>
      <c r="V11" s="48"/>
      <c r="X11" s="25"/>
      <c r="AF11" s="25"/>
      <c r="AJ11" s="6"/>
      <c r="AK11" s="25"/>
      <c r="BB11" s="7"/>
      <c r="BE11" s="6"/>
      <c r="BN11" s="48"/>
      <c r="BO11" s="39"/>
      <c r="BP11" s="39"/>
      <c r="BQ11" s="23"/>
      <c r="BR11" s="37"/>
      <c r="BS11" s="37"/>
      <c r="BT11" s="39"/>
      <c r="BU11" s="48"/>
      <c r="BV11" s="48"/>
      <c r="CI11" s="2"/>
    </row>
    <row r="13" spans="1:87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8"/>
      <c r="V13" s="48"/>
      <c r="X13" s="25"/>
      <c r="AF13" s="25"/>
      <c r="AJ13" s="6"/>
      <c r="BE13" s="6"/>
      <c r="BN13" s="48"/>
      <c r="BO13" s="39"/>
      <c r="BP13" s="39"/>
      <c r="BQ13" s="23"/>
      <c r="BR13" s="37"/>
      <c r="BS13" s="37"/>
      <c r="BT13" s="39"/>
      <c r="BU13" s="48"/>
      <c r="BV13" s="48"/>
      <c r="CI13" s="2"/>
    </row>
    <row r="15" spans="1:87" ht="12.75">
      <c r="A15" s="15"/>
      <c r="B15" s="14"/>
      <c r="C15" s="14"/>
      <c r="D15" s="14"/>
      <c r="E15" s="14"/>
      <c r="F15" s="2"/>
      <c r="G15" s="2"/>
      <c r="H15" s="2"/>
      <c r="I15" s="2"/>
      <c r="J15" s="14"/>
      <c r="K15" s="2"/>
      <c r="L15" s="14"/>
      <c r="M15" s="14"/>
      <c r="N15" s="2"/>
      <c r="O15" s="10"/>
      <c r="P15" s="10"/>
      <c r="Q15" s="10"/>
      <c r="R15" s="21"/>
      <c r="S15" s="21"/>
      <c r="T15" s="21"/>
      <c r="U15" s="48"/>
      <c r="V15" s="48"/>
      <c r="W15" s="25"/>
      <c r="X15" s="25"/>
      <c r="AB15" s="48"/>
      <c r="AF15" s="25"/>
      <c r="AJ15" s="6"/>
      <c r="AK15" s="25"/>
      <c r="BE15" s="6"/>
      <c r="BN15" s="48"/>
      <c r="BO15" s="39"/>
      <c r="BP15" s="39"/>
      <c r="BQ15" s="23"/>
      <c r="BR15" s="37"/>
      <c r="BS15" s="37"/>
      <c r="BT15" s="39"/>
      <c r="BU15" s="48"/>
      <c r="BV15" s="48"/>
      <c r="CI15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CU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8" max="8" width="12.8515625" style="0" customWidth="1"/>
    <col min="9" max="9" width="15.57421875" style="0" customWidth="1"/>
    <col min="11" max="11" width="19.00390625" style="0" customWidth="1"/>
    <col min="14" max="14" width="10.7109375" style="0" customWidth="1"/>
    <col min="38" max="38" width="13.00390625" style="0" customWidth="1"/>
    <col min="39" max="42" width="14.28125" style="0" customWidth="1"/>
    <col min="79" max="79" width="15.28125" style="0" customWidth="1"/>
    <col min="87" max="87" width="21.0039062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90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  <c r="CL3" s="1"/>
    </row>
    <row r="4" spans="1:90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  <c r="CL4" s="1"/>
    </row>
    <row r="5" spans="1:90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9" spans="1:87" ht="12.75">
      <c r="A9" s="15">
        <v>1370</v>
      </c>
      <c r="B9" s="14" t="s">
        <v>859</v>
      </c>
      <c r="C9" s="14" t="s">
        <v>1072</v>
      </c>
      <c r="D9" s="14" t="s">
        <v>263</v>
      </c>
      <c r="E9" s="14" t="s">
        <v>271</v>
      </c>
      <c r="F9" s="2" t="s">
        <v>81</v>
      </c>
      <c r="G9" s="2">
        <v>3</v>
      </c>
      <c r="H9" s="2" t="s">
        <v>1235</v>
      </c>
      <c r="I9" s="2" t="s">
        <v>1240</v>
      </c>
      <c r="J9" s="14" t="s">
        <v>288</v>
      </c>
      <c r="K9" s="2" t="s">
        <v>1237</v>
      </c>
      <c r="L9" s="14" t="s">
        <v>1234</v>
      </c>
      <c r="M9" s="14" t="s">
        <v>4</v>
      </c>
      <c r="N9" s="2" t="s">
        <v>497</v>
      </c>
      <c r="O9" s="10">
        <v>1</v>
      </c>
      <c r="P9" s="10"/>
      <c r="Q9" s="10"/>
      <c r="R9" s="28">
        <v>58</v>
      </c>
      <c r="S9" s="21">
        <v>16</v>
      </c>
      <c r="T9" s="21">
        <v>0</v>
      </c>
      <c r="U9" s="48">
        <v>58.8</v>
      </c>
      <c r="V9" s="48">
        <v>58.8</v>
      </c>
      <c r="W9" s="25"/>
      <c r="X9" s="25">
        <v>4.8999999999999995</v>
      </c>
      <c r="Y9" s="13">
        <v>58</v>
      </c>
      <c r="Z9" s="13">
        <v>16</v>
      </c>
      <c r="AA9" s="13">
        <v>0</v>
      </c>
      <c r="AB9" s="48">
        <v>58.8</v>
      </c>
      <c r="AC9" s="13">
        <v>4</v>
      </c>
      <c r="AD9" s="13">
        <v>18</v>
      </c>
      <c r="AE9" s="13">
        <v>0</v>
      </c>
      <c r="AF9" s="25">
        <v>4.9</v>
      </c>
      <c r="AG9">
        <v>4</v>
      </c>
      <c r="AH9">
        <v>18</v>
      </c>
      <c r="AI9">
        <v>0</v>
      </c>
      <c r="AJ9" s="25">
        <v>4.8999999999999995</v>
      </c>
      <c r="AX9" s="25">
        <v>4.8999999999999995</v>
      </c>
      <c r="AY9" s="6"/>
      <c r="BE9" s="7"/>
      <c r="BJ9" s="37"/>
      <c r="BK9" s="37"/>
      <c r="BL9" s="37"/>
      <c r="BM9" s="37"/>
      <c r="BN9" s="25">
        <v>4.8999999999999995</v>
      </c>
      <c r="BR9" s="37"/>
      <c r="BU9" s="48">
        <v>58.8</v>
      </c>
      <c r="BV9" s="48">
        <v>58.8</v>
      </c>
      <c r="CH9" s="14">
        <v>1370</v>
      </c>
      <c r="CI9" s="2" t="s">
        <v>1237</v>
      </c>
    </row>
    <row r="10" ht="12.75">
      <c r="CH10" s="14"/>
    </row>
    <row r="11" spans="1:87" ht="12.75">
      <c r="A11" s="15">
        <v>1371</v>
      </c>
      <c r="B11" s="14" t="s">
        <v>859</v>
      </c>
      <c r="C11" s="14" t="s">
        <v>1072</v>
      </c>
      <c r="D11" s="14" t="s">
        <v>264</v>
      </c>
      <c r="E11" s="14" t="s">
        <v>269</v>
      </c>
      <c r="F11" s="2" t="s">
        <v>126</v>
      </c>
      <c r="G11" s="2">
        <v>3</v>
      </c>
      <c r="H11" s="2" t="s">
        <v>1235</v>
      </c>
      <c r="I11" s="2" t="s">
        <v>1239</v>
      </c>
      <c r="J11" s="14" t="s">
        <v>288</v>
      </c>
      <c r="K11" s="2" t="s">
        <v>1237</v>
      </c>
      <c r="L11" s="14" t="s">
        <v>1247</v>
      </c>
      <c r="M11" s="14" t="s">
        <v>4</v>
      </c>
      <c r="N11" s="2" t="s">
        <v>533</v>
      </c>
      <c r="O11" s="10">
        <v>1</v>
      </c>
      <c r="P11" s="10"/>
      <c r="Q11" s="10"/>
      <c r="R11" s="28">
        <v>75</v>
      </c>
      <c r="S11" s="21">
        <v>12</v>
      </c>
      <c r="T11" s="21">
        <v>0</v>
      </c>
      <c r="U11" s="48">
        <v>75.6</v>
      </c>
      <c r="V11" s="48">
        <v>75.6</v>
      </c>
      <c r="W11" s="25"/>
      <c r="X11" s="25">
        <v>6.3</v>
      </c>
      <c r="Y11" s="13">
        <v>75</v>
      </c>
      <c r="Z11" s="13">
        <v>12</v>
      </c>
      <c r="AA11" s="13">
        <v>0</v>
      </c>
      <c r="AB11" s="48">
        <v>75.6</v>
      </c>
      <c r="AC11" s="13">
        <v>6</v>
      </c>
      <c r="AD11" s="13">
        <v>6</v>
      </c>
      <c r="AE11" s="13">
        <v>0</v>
      </c>
      <c r="AF11" s="25">
        <v>6.3</v>
      </c>
      <c r="AG11">
        <v>6</v>
      </c>
      <c r="AH11">
        <v>6</v>
      </c>
      <c r="AI11">
        <v>0</v>
      </c>
      <c r="AJ11" s="25">
        <v>6.3</v>
      </c>
      <c r="AK11" s="38"/>
      <c r="BE11" s="6"/>
      <c r="BJ11" s="37"/>
      <c r="BK11" s="37"/>
      <c r="BL11" s="37"/>
      <c r="BN11" s="25">
        <v>6.3</v>
      </c>
      <c r="BO11" s="39"/>
      <c r="BP11" s="39"/>
      <c r="BQ11" s="23"/>
      <c r="BR11" s="37"/>
      <c r="BU11" s="48">
        <v>75.6</v>
      </c>
      <c r="BV11" s="48">
        <v>75.6</v>
      </c>
      <c r="CH11" s="14">
        <v>1371</v>
      </c>
      <c r="CI11" s="2" t="s">
        <v>1237</v>
      </c>
    </row>
    <row r="12" spans="1:87" ht="12.75">
      <c r="A12" s="15">
        <v>1371</v>
      </c>
      <c r="B12" s="14" t="s">
        <v>859</v>
      </c>
      <c r="C12" s="14" t="s">
        <v>1072</v>
      </c>
      <c r="D12" s="14" t="s">
        <v>264</v>
      </c>
      <c r="E12" s="14" t="s">
        <v>269</v>
      </c>
      <c r="F12" s="2" t="s">
        <v>128</v>
      </c>
      <c r="G12" s="2">
        <v>3</v>
      </c>
      <c r="H12" s="2" t="s">
        <v>1235</v>
      </c>
      <c r="I12" s="2" t="s">
        <v>1239</v>
      </c>
      <c r="J12" s="14" t="s">
        <v>288</v>
      </c>
      <c r="K12" s="2" t="s">
        <v>1237</v>
      </c>
      <c r="L12" s="14" t="s">
        <v>1247</v>
      </c>
      <c r="M12" s="14" t="s">
        <v>4</v>
      </c>
      <c r="N12" s="2" t="s">
        <v>497</v>
      </c>
      <c r="O12" s="10">
        <v>1</v>
      </c>
      <c r="P12" s="10"/>
      <c r="Q12" s="10"/>
      <c r="R12" s="28">
        <v>61</v>
      </c>
      <c r="S12" s="21">
        <v>4</v>
      </c>
      <c r="T12" s="21">
        <v>0</v>
      </c>
      <c r="U12" s="48">
        <v>61.2</v>
      </c>
      <c r="V12" s="48">
        <v>61.2</v>
      </c>
      <c r="W12" s="25"/>
      <c r="X12" s="25">
        <v>5.1000000000000005</v>
      </c>
      <c r="Y12" s="13">
        <v>61</v>
      </c>
      <c r="Z12" s="13">
        <v>4</v>
      </c>
      <c r="AA12" s="13">
        <v>0</v>
      </c>
      <c r="AB12" s="48">
        <v>61.2</v>
      </c>
      <c r="AC12" s="13">
        <v>5</v>
      </c>
      <c r="AD12" s="13">
        <v>2</v>
      </c>
      <c r="AE12" s="13">
        <v>0</v>
      </c>
      <c r="AF12" s="25">
        <v>5.1</v>
      </c>
      <c r="AG12">
        <v>5</v>
      </c>
      <c r="AH12">
        <v>2</v>
      </c>
      <c r="AI12">
        <v>0</v>
      </c>
      <c r="AJ12" s="25">
        <v>5.1000000000000005</v>
      </c>
      <c r="AK12" s="38"/>
      <c r="AX12" s="25">
        <v>5.1000000000000005</v>
      </c>
      <c r="BJ12" s="37"/>
      <c r="BK12" s="37"/>
      <c r="BL12" s="37"/>
      <c r="BN12" s="25">
        <v>5.1000000000000005</v>
      </c>
      <c r="BO12" s="39"/>
      <c r="BP12" s="39"/>
      <c r="BQ12" s="23"/>
      <c r="BR12" s="37"/>
      <c r="BU12" s="48">
        <v>61.2</v>
      </c>
      <c r="BV12" s="48">
        <v>61.2</v>
      </c>
      <c r="CH12" s="14">
        <v>1371</v>
      </c>
      <c r="CI12" s="2" t="s">
        <v>1237</v>
      </c>
    </row>
    <row r="13" spans="1:87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8"/>
      <c r="V13" s="48"/>
      <c r="W13" s="25"/>
      <c r="X13" s="25"/>
      <c r="AB13" s="48"/>
      <c r="AF13" s="25"/>
      <c r="AJ13" s="6"/>
      <c r="AP13" s="37"/>
      <c r="AQ13" s="17"/>
      <c r="AR13" s="17"/>
      <c r="AS13" s="17"/>
      <c r="AT13" s="17"/>
      <c r="BE13" s="6"/>
      <c r="BN13" s="48"/>
      <c r="BO13" s="39"/>
      <c r="BP13" s="39"/>
      <c r="BQ13" s="23"/>
      <c r="BR13" s="37"/>
      <c r="BS13" s="37"/>
      <c r="BT13" s="39"/>
      <c r="BU13" s="48"/>
      <c r="BV13" s="48"/>
      <c r="BZ13" s="25"/>
      <c r="CH13" s="14"/>
      <c r="CI13" s="2"/>
    </row>
    <row r="14" spans="1:87" ht="12.75">
      <c r="A14" s="15">
        <v>1372</v>
      </c>
      <c r="B14" s="14" t="s">
        <v>859</v>
      </c>
      <c r="C14" s="14" t="s">
        <v>1072</v>
      </c>
      <c r="D14" s="14" t="s">
        <v>265</v>
      </c>
      <c r="E14" s="14" t="s">
        <v>274</v>
      </c>
      <c r="F14" s="2" t="s">
        <v>174</v>
      </c>
      <c r="G14" s="2">
        <v>4</v>
      </c>
      <c r="H14" s="2" t="s">
        <v>1235</v>
      </c>
      <c r="I14" s="2" t="s">
        <v>1239</v>
      </c>
      <c r="J14" s="14" t="s">
        <v>288</v>
      </c>
      <c r="K14" s="2" t="s">
        <v>1237</v>
      </c>
      <c r="L14" s="14" t="s">
        <v>1247</v>
      </c>
      <c r="M14" s="14" t="s">
        <v>4</v>
      </c>
      <c r="N14" s="2" t="s">
        <v>532</v>
      </c>
      <c r="O14" s="10">
        <v>1</v>
      </c>
      <c r="P14" s="10"/>
      <c r="Q14" s="10"/>
      <c r="R14" s="28">
        <v>69</v>
      </c>
      <c r="S14" s="21">
        <v>0</v>
      </c>
      <c r="T14" s="21">
        <v>0</v>
      </c>
      <c r="U14" s="48">
        <v>69</v>
      </c>
      <c r="V14" s="48">
        <v>69</v>
      </c>
      <c r="W14" s="25"/>
      <c r="X14" s="25">
        <v>5.75</v>
      </c>
      <c r="Y14" s="13">
        <v>69</v>
      </c>
      <c r="Z14" s="13">
        <v>0</v>
      </c>
      <c r="AA14" s="13">
        <v>0</v>
      </c>
      <c r="AB14" s="48">
        <v>69</v>
      </c>
      <c r="AC14" s="13">
        <v>5</v>
      </c>
      <c r="AD14" s="13">
        <v>15</v>
      </c>
      <c r="AE14" s="13">
        <v>0</v>
      </c>
      <c r="AF14" s="25">
        <v>5.75</v>
      </c>
      <c r="AG14">
        <v>5</v>
      </c>
      <c r="AH14">
        <v>15</v>
      </c>
      <c r="AI14">
        <v>0</v>
      </c>
      <c r="AJ14" s="25">
        <v>5.75</v>
      </c>
      <c r="BE14" s="6"/>
      <c r="BN14" s="25">
        <v>5.75</v>
      </c>
      <c r="BO14" s="39"/>
      <c r="BP14" s="39"/>
      <c r="BQ14" s="23"/>
      <c r="BR14" s="37"/>
      <c r="BS14" s="37"/>
      <c r="BT14" s="39"/>
      <c r="BU14" s="48">
        <v>69</v>
      </c>
      <c r="BV14" s="48">
        <v>69</v>
      </c>
      <c r="CH14" s="14">
        <v>1372</v>
      </c>
      <c r="CI14" s="2" t="s">
        <v>1237</v>
      </c>
    </row>
    <row r="15" spans="1:87" ht="12.75">
      <c r="A15" s="15">
        <v>1372</v>
      </c>
      <c r="B15" s="14" t="s">
        <v>859</v>
      </c>
      <c r="C15" s="14" t="s">
        <v>1072</v>
      </c>
      <c r="D15" s="14" t="s">
        <v>265</v>
      </c>
      <c r="E15" s="14" t="s">
        <v>274</v>
      </c>
      <c r="F15" s="2" t="s">
        <v>175</v>
      </c>
      <c r="G15" s="2">
        <v>4</v>
      </c>
      <c r="H15" s="2" t="s">
        <v>1235</v>
      </c>
      <c r="I15" s="2" t="s">
        <v>1239</v>
      </c>
      <c r="J15" s="14" t="s">
        <v>288</v>
      </c>
      <c r="K15" s="2" t="s">
        <v>1237</v>
      </c>
      <c r="L15" s="14" t="s">
        <v>1247</v>
      </c>
      <c r="M15" s="14" t="s">
        <v>4</v>
      </c>
      <c r="N15" s="2" t="s">
        <v>497</v>
      </c>
      <c r="O15" s="10">
        <v>1</v>
      </c>
      <c r="P15" s="10"/>
      <c r="Q15" s="10"/>
      <c r="R15" s="28">
        <v>69</v>
      </c>
      <c r="S15" s="21">
        <v>12</v>
      </c>
      <c r="T15" s="21">
        <v>0</v>
      </c>
      <c r="U15" s="48">
        <v>69.6</v>
      </c>
      <c r="V15" s="48">
        <v>69.6</v>
      </c>
      <c r="W15" s="25"/>
      <c r="X15" s="25">
        <v>5.8</v>
      </c>
      <c r="Y15" s="13">
        <v>69</v>
      </c>
      <c r="Z15" s="13">
        <v>12</v>
      </c>
      <c r="AA15" s="13">
        <v>0</v>
      </c>
      <c r="AB15" s="48">
        <v>69.6</v>
      </c>
      <c r="AC15" s="13">
        <v>5</v>
      </c>
      <c r="AD15" s="13">
        <v>16</v>
      </c>
      <c r="AE15" s="13">
        <v>0</v>
      </c>
      <c r="AF15" s="25">
        <v>5.8</v>
      </c>
      <c r="AG15">
        <v>5</v>
      </c>
      <c r="AH15">
        <v>16</v>
      </c>
      <c r="AI15">
        <v>0</v>
      </c>
      <c r="AJ15" s="25">
        <v>5.8</v>
      </c>
      <c r="AX15" s="25">
        <v>5.8</v>
      </c>
      <c r="BE15" s="6"/>
      <c r="BN15" s="25">
        <v>5.8</v>
      </c>
      <c r="BO15" s="39"/>
      <c r="BP15" s="39"/>
      <c r="BQ15" s="23"/>
      <c r="BR15" s="37"/>
      <c r="BS15" s="37"/>
      <c r="BT15" s="39"/>
      <c r="BU15" s="48">
        <v>69.6</v>
      </c>
      <c r="BV15" s="48">
        <v>69.6</v>
      </c>
      <c r="CH15" s="14">
        <v>1372</v>
      </c>
      <c r="CI15" s="2" t="s">
        <v>1237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CU2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3.00390625" style="0" customWidth="1"/>
    <col min="9" max="9" width="27.00390625" style="0" customWidth="1"/>
    <col min="10" max="10" width="7.57421875" style="0" customWidth="1"/>
    <col min="11" max="11" width="24.28125" style="0" customWidth="1"/>
    <col min="12" max="12" width="6.28125" style="0" customWidth="1"/>
    <col min="13" max="13" width="7.57421875" style="0" customWidth="1"/>
    <col min="14" max="14" width="17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00390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24.28125" style="0" customWidth="1"/>
    <col min="88" max="88" width="9.42187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90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  <c r="CL3" s="1"/>
    </row>
    <row r="4" spans="1:90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  <c r="CL4" s="1"/>
    </row>
    <row r="5" spans="1:90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  <c r="CL5" s="1"/>
    </row>
    <row r="6" spans="1:90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7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23"/>
      <c r="BR8" s="17"/>
      <c r="BS8" s="17"/>
      <c r="BT8" s="17"/>
      <c r="BW8" s="37"/>
      <c r="BX8" s="37"/>
      <c r="BY8" s="37"/>
      <c r="BZ8" s="37"/>
      <c r="CA8" s="37"/>
      <c r="CC8" s="35"/>
      <c r="CD8" s="35"/>
      <c r="CE8" s="17"/>
      <c r="CF8" s="35"/>
      <c r="CG8" s="35"/>
      <c r="CI8" s="18"/>
    </row>
    <row r="9" spans="1:87" ht="12.75">
      <c r="A9" s="15">
        <v>1370</v>
      </c>
      <c r="B9" s="14" t="s">
        <v>859</v>
      </c>
      <c r="C9" s="14" t="s">
        <v>1072</v>
      </c>
      <c r="D9" s="14" t="s">
        <v>263</v>
      </c>
      <c r="E9" s="14" t="s">
        <v>271</v>
      </c>
      <c r="F9" s="2" t="s">
        <v>75</v>
      </c>
      <c r="G9" s="2">
        <v>3</v>
      </c>
      <c r="H9" s="2" t="s">
        <v>567</v>
      </c>
      <c r="I9" s="2" t="s">
        <v>1152</v>
      </c>
      <c r="J9" s="14" t="s">
        <v>288</v>
      </c>
      <c r="K9" s="2" t="s">
        <v>1162</v>
      </c>
      <c r="L9" s="14" t="s">
        <v>577</v>
      </c>
      <c r="M9" s="14" t="s">
        <v>1131</v>
      </c>
      <c r="N9" s="2" t="s">
        <v>1260</v>
      </c>
      <c r="O9" s="10">
        <v>1</v>
      </c>
      <c r="P9" s="10"/>
      <c r="Q9" s="10"/>
      <c r="R9" s="28">
        <v>26</v>
      </c>
      <c r="S9" s="21">
        <v>8</v>
      </c>
      <c r="T9" s="21">
        <v>0</v>
      </c>
      <c r="U9" s="48">
        <v>26.4</v>
      </c>
      <c r="V9" s="48">
        <v>26.4</v>
      </c>
      <c r="W9" s="25"/>
      <c r="X9" s="25">
        <v>2.1999999999999997</v>
      </c>
      <c r="Y9" s="13">
        <v>26</v>
      </c>
      <c r="Z9" s="13">
        <v>8</v>
      </c>
      <c r="AA9" s="13">
        <v>0</v>
      </c>
      <c r="AB9" s="48">
        <v>26.4</v>
      </c>
      <c r="AC9" s="13">
        <v>2</v>
      </c>
      <c r="AD9" s="13">
        <v>4</v>
      </c>
      <c r="AE9" s="13">
        <v>0</v>
      </c>
      <c r="AF9" s="25">
        <v>2.2</v>
      </c>
      <c r="AG9">
        <v>2</v>
      </c>
      <c r="AH9">
        <v>4</v>
      </c>
      <c r="AI9">
        <v>0</v>
      </c>
      <c r="AJ9" s="25">
        <v>2.1999999999999997</v>
      </c>
      <c r="AM9" s="38"/>
      <c r="AN9" s="38"/>
      <c r="AO9" s="38"/>
      <c r="BE9" s="25">
        <v>2.1999999999999997</v>
      </c>
      <c r="BJ9" s="37"/>
      <c r="BK9" s="37"/>
      <c r="BL9" s="37"/>
      <c r="BM9" s="37"/>
      <c r="BN9" s="25">
        <v>2.1999999999999997</v>
      </c>
      <c r="BO9" s="39"/>
      <c r="BP9" s="39"/>
      <c r="BQ9" s="23"/>
      <c r="BR9" s="37"/>
      <c r="BS9" s="37"/>
      <c r="BT9" s="39"/>
      <c r="BU9" s="48">
        <v>26.4</v>
      </c>
      <c r="BV9" s="48">
        <v>26.4</v>
      </c>
      <c r="CH9">
        <v>1370</v>
      </c>
      <c r="CI9" s="2" t="s">
        <v>1162</v>
      </c>
    </row>
    <row r="10" spans="1:87" ht="12.75">
      <c r="A10" s="15">
        <v>1370</v>
      </c>
      <c r="B10" s="14" t="s">
        <v>859</v>
      </c>
      <c r="C10" s="14" t="s">
        <v>1072</v>
      </c>
      <c r="D10" s="14" t="s">
        <v>263</v>
      </c>
      <c r="E10" s="14" t="s">
        <v>271</v>
      </c>
      <c r="F10" s="2" t="s">
        <v>76</v>
      </c>
      <c r="G10" s="2">
        <v>3</v>
      </c>
      <c r="H10" s="2" t="s">
        <v>567</v>
      </c>
      <c r="I10" s="2" t="s">
        <v>572</v>
      </c>
      <c r="J10" s="14" t="s">
        <v>288</v>
      </c>
      <c r="K10" s="2" t="s">
        <v>569</v>
      </c>
      <c r="L10" s="14" t="s">
        <v>566</v>
      </c>
      <c r="M10" s="14" t="s">
        <v>4</v>
      </c>
      <c r="N10" s="2" t="s">
        <v>1258</v>
      </c>
      <c r="O10" s="10">
        <v>1</v>
      </c>
      <c r="P10" s="10"/>
      <c r="Q10" s="10"/>
      <c r="R10" s="28">
        <v>24</v>
      </c>
      <c r="S10" s="21">
        <v>0</v>
      </c>
      <c r="T10" s="21">
        <v>0</v>
      </c>
      <c r="U10" s="48">
        <v>24</v>
      </c>
      <c r="V10" s="48">
        <v>24</v>
      </c>
      <c r="W10" s="25"/>
      <c r="X10" s="25">
        <v>2</v>
      </c>
      <c r="Y10" s="13">
        <v>24</v>
      </c>
      <c r="Z10" s="13">
        <v>0</v>
      </c>
      <c r="AA10" s="13">
        <v>0</v>
      </c>
      <c r="AB10" s="48">
        <v>24</v>
      </c>
      <c r="AC10" s="13">
        <v>2</v>
      </c>
      <c r="AD10" s="13">
        <v>0</v>
      </c>
      <c r="AE10" s="13">
        <v>0</v>
      </c>
      <c r="AF10" s="25">
        <v>2</v>
      </c>
      <c r="AG10">
        <v>2</v>
      </c>
      <c r="AH10">
        <v>0</v>
      </c>
      <c r="AI10">
        <v>0</v>
      </c>
      <c r="AJ10" s="25">
        <v>2</v>
      </c>
      <c r="AM10" s="38"/>
      <c r="AN10" s="38"/>
      <c r="AO10" s="38"/>
      <c r="BC10" s="6"/>
      <c r="BE10" s="25">
        <v>2</v>
      </c>
      <c r="BJ10" s="37"/>
      <c r="BK10" s="37"/>
      <c r="BL10" s="37"/>
      <c r="BM10" s="37"/>
      <c r="BN10" s="25">
        <v>2</v>
      </c>
      <c r="BO10" s="39"/>
      <c r="BP10" s="39"/>
      <c r="BQ10" s="23"/>
      <c r="BR10" s="37"/>
      <c r="BS10" s="37"/>
      <c r="BT10" s="39"/>
      <c r="BU10" s="48">
        <v>24</v>
      </c>
      <c r="BV10" s="48">
        <v>24</v>
      </c>
      <c r="CH10">
        <v>1370</v>
      </c>
      <c r="CI10" s="2" t="s">
        <v>569</v>
      </c>
    </row>
    <row r="11" spans="1:87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21"/>
      <c r="S11" s="21"/>
      <c r="T11" s="21"/>
      <c r="U11" s="48"/>
      <c r="V11" s="48"/>
      <c r="W11" s="25"/>
      <c r="X11" s="25"/>
      <c r="AB11" s="48"/>
      <c r="AJ11" s="6"/>
      <c r="BE11" s="6"/>
      <c r="BJ11" s="37"/>
      <c r="BK11" s="37"/>
      <c r="BL11" s="37"/>
      <c r="BM11" s="37"/>
      <c r="BN11" s="48"/>
      <c r="BR11" s="37"/>
      <c r="BU11" s="48"/>
      <c r="BV11" s="48"/>
      <c r="CI11" s="2"/>
    </row>
    <row r="12" spans="1:87" ht="12.75">
      <c r="A12" s="15">
        <v>1370</v>
      </c>
      <c r="B12" s="14" t="s">
        <v>925</v>
      </c>
      <c r="C12" s="14" t="s">
        <v>1072</v>
      </c>
      <c r="D12" s="14" t="s">
        <v>263</v>
      </c>
      <c r="E12" s="14" t="s">
        <v>275</v>
      </c>
      <c r="F12" s="2" t="s">
        <v>95</v>
      </c>
      <c r="G12" s="2">
        <v>2</v>
      </c>
      <c r="H12" s="2" t="s">
        <v>567</v>
      </c>
      <c r="I12" s="2" t="s">
        <v>1152</v>
      </c>
      <c r="J12" s="14" t="s">
        <v>288</v>
      </c>
      <c r="K12" s="2" t="s">
        <v>570</v>
      </c>
      <c r="L12" s="14" t="s">
        <v>577</v>
      </c>
      <c r="M12" s="14" t="s">
        <v>1131</v>
      </c>
      <c r="N12" s="2" t="s">
        <v>1257</v>
      </c>
      <c r="O12" s="10">
        <v>1</v>
      </c>
      <c r="P12" s="10"/>
      <c r="Q12" s="10"/>
      <c r="R12" s="28">
        <v>25</v>
      </c>
      <c r="S12" s="21">
        <v>4</v>
      </c>
      <c r="T12" s="21">
        <v>0</v>
      </c>
      <c r="U12" s="48">
        <v>25.2</v>
      </c>
      <c r="V12" s="48">
        <v>25.2</v>
      </c>
      <c r="X12" s="25">
        <v>2.1</v>
      </c>
      <c r="Y12" s="13">
        <v>25</v>
      </c>
      <c r="Z12" s="13">
        <v>4</v>
      </c>
      <c r="AA12" s="13">
        <v>0</v>
      </c>
      <c r="AB12" s="48">
        <v>25.2</v>
      </c>
      <c r="AC12" s="13">
        <v>2</v>
      </c>
      <c r="AD12" s="13">
        <v>2</v>
      </c>
      <c r="AE12" s="13">
        <v>0</v>
      </c>
      <c r="AF12" s="25">
        <v>2.1</v>
      </c>
      <c r="AG12">
        <v>2</v>
      </c>
      <c r="AH12">
        <v>2</v>
      </c>
      <c r="AI12">
        <v>0</v>
      </c>
      <c r="AJ12" s="25">
        <v>2.1</v>
      </c>
      <c r="AM12" s="38"/>
      <c r="AN12" s="38"/>
      <c r="AO12" s="38"/>
      <c r="BE12" s="25">
        <v>2.1</v>
      </c>
      <c r="BJ12" s="37"/>
      <c r="BK12" s="37"/>
      <c r="BL12" s="37"/>
      <c r="BN12" s="25">
        <v>2.1</v>
      </c>
      <c r="BQ12" s="23"/>
      <c r="BR12" s="37"/>
      <c r="BS12" s="37"/>
      <c r="BT12" s="39"/>
      <c r="BU12" s="48">
        <v>25.200000000000003</v>
      </c>
      <c r="BV12" s="48">
        <v>25.200000000000003</v>
      </c>
      <c r="CH12">
        <v>1370</v>
      </c>
      <c r="CI12" s="2" t="s">
        <v>570</v>
      </c>
    </row>
    <row r="13" spans="1:87" ht="12.75">
      <c r="A13" s="15">
        <v>1370</v>
      </c>
      <c r="B13" s="14" t="s">
        <v>925</v>
      </c>
      <c r="C13" s="14" t="s">
        <v>1072</v>
      </c>
      <c r="D13" s="14" t="s">
        <v>263</v>
      </c>
      <c r="E13" s="14" t="s">
        <v>275</v>
      </c>
      <c r="F13" s="2" t="s">
        <v>96</v>
      </c>
      <c r="G13" s="2">
        <v>2</v>
      </c>
      <c r="H13" s="2" t="s">
        <v>567</v>
      </c>
      <c r="I13" s="2" t="s">
        <v>574</v>
      </c>
      <c r="J13" s="14" t="s">
        <v>288</v>
      </c>
      <c r="K13" s="2" t="s">
        <v>570</v>
      </c>
      <c r="L13" s="14" t="s">
        <v>577</v>
      </c>
      <c r="M13" s="14" t="s">
        <v>1131</v>
      </c>
      <c r="N13" s="2" t="s">
        <v>1260</v>
      </c>
      <c r="O13" s="10">
        <v>1</v>
      </c>
      <c r="P13" s="10"/>
      <c r="Q13" s="10"/>
      <c r="R13" s="28">
        <v>25</v>
      </c>
      <c r="S13" s="21">
        <v>4</v>
      </c>
      <c r="T13" s="21">
        <v>0</v>
      </c>
      <c r="U13" s="48">
        <v>25.2</v>
      </c>
      <c r="V13" s="48">
        <v>25.2</v>
      </c>
      <c r="X13" s="25">
        <v>2.1</v>
      </c>
      <c r="Y13" s="13">
        <v>25</v>
      </c>
      <c r="Z13" s="13">
        <v>4</v>
      </c>
      <c r="AA13" s="13">
        <v>0</v>
      </c>
      <c r="AB13" s="48">
        <v>25.2</v>
      </c>
      <c r="AC13" s="13">
        <v>2</v>
      </c>
      <c r="AD13" s="13">
        <v>2</v>
      </c>
      <c r="AE13" s="13">
        <v>0</v>
      </c>
      <c r="AF13" s="25">
        <v>2.1</v>
      </c>
      <c r="AG13">
        <v>2</v>
      </c>
      <c r="AH13">
        <v>2</v>
      </c>
      <c r="AI13">
        <v>0</v>
      </c>
      <c r="AJ13" s="25">
        <v>2.1</v>
      </c>
      <c r="AM13" s="38"/>
      <c r="AN13" s="38"/>
      <c r="AO13" s="38"/>
      <c r="AX13" s="6"/>
      <c r="BE13" s="25">
        <v>2.1</v>
      </c>
      <c r="BJ13" s="37"/>
      <c r="BK13" s="37"/>
      <c r="BL13" s="37"/>
      <c r="BN13" s="25">
        <v>2.1</v>
      </c>
      <c r="BQ13" s="23"/>
      <c r="BR13" s="37"/>
      <c r="BS13" s="37"/>
      <c r="BT13" s="39"/>
      <c r="BU13" s="48">
        <v>25.200000000000003</v>
      </c>
      <c r="BV13" s="48">
        <v>25.200000000000003</v>
      </c>
      <c r="BY13" s="48"/>
      <c r="BZ13" s="48"/>
      <c r="CH13">
        <v>1370</v>
      </c>
      <c r="CI13" s="2" t="s">
        <v>570</v>
      </c>
    </row>
    <row r="15" spans="1:87" ht="12.75">
      <c r="A15" s="15">
        <v>1372</v>
      </c>
      <c r="B15" s="14" t="s">
        <v>925</v>
      </c>
      <c r="C15" s="14" t="s">
        <v>1072</v>
      </c>
      <c r="D15" s="14" t="s">
        <v>265</v>
      </c>
      <c r="E15" s="14" t="s">
        <v>277</v>
      </c>
      <c r="F15" s="2" t="s">
        <v>202</v>
      </c>
      <c r="G15" s="2">
        <v>2</v>
      </c>
      <c r="H15" s="2" t="s">
        <v>567</v>
      </c>
      <c r="I15" s="2" t="s">
        <v>575</v>
      </c>
      <c r="J15" s="14" t="s">
        <v>288</v>
      </c>
      <c r="K15" s="2" t="s">
        <v>570</v>
      </c>
      <c r="L15" s="14" t="s">
        <v>577</v>
      </c>
      <c r="M15" s="14" t="s">
        <v>1131</v>
      </c>
      <c r="N15" s="2" t="s">
        <v>689</v>
      </c>
      <c r="O15" s="10">
        <v>2</v>
      </c>
      <c r="P15" s="10"/>
      <c r="Q15" s="10"/>
      <c r="R15" s="28">
        <v>52</v>
      </c>
      <c r="S15" s="21">
        <v>16</v>
      </c>
      <c r="T15" s="21">
        <v>0</v>
      </c>
      <c r="U15" s="48">
        <v>52.8</v>
      </c>
      <c r="V15" s="48">
        <v>26.4</v>
      </c>
      <c r="W15" s="25"/>
      <c r="X15" s="25">
        <v>2.1999999999999997</v>
      </c>
      <c r="Y15" s="13">
        <v>26</v>
      </c>
      <c r="Z15" s="13">
        <v>8</v>
      </c>
      <c r="AA15" s="13">
        <v>0</v>
      </c>
      <c r="AB15" s="48">
        <v>26.4</v>
      </c>
      <c r="AC15" s="13"/>
      <c r="AD15" s="13"/>
      <c r="AE15" s="13"/>
      <c r="AG15">
        <v>2</v>
      </c>
      <c r="AH15">
        <v>4</v>
      </c>
      <c r="AI15">
        <v>0</v>
      </c>
      <c r="AJ15" s="25">
        <v>2.1999999999999997</v>
      </c>
      <c r="AP15" s="37"/>
      <c r="AQ15" s="17"/>
      <c r="AR15" s="17"/>
      <c r="AS15" s="17"/>
      <c r="AT15" s="17"/>
      <c r="AW15" s="7"/>
      <c r="BD15" s="7"/>
      <c r="BE15" s="25">
        <v>2.1999999999999997</v>
      </c>
      <c r="BN15" s="25">
        <v>2.1999999999999997</v>
      </c>
      <c r="BO15" s="39"/>
      <c r="BP15" s="39"/>
      <c r="BQ15" s="23"/>
      <c r="BR15" s="37"/>
      <c r="BS15" s="37"/>
      <c r="BT15" s="39"/>
      <c r="BU15" s="48">
        <v>52.8</v>
      </c>
      <c r="BV15" s="48">
        <v>26.4</v>
      </c>
      <c r="CH15">
        <v>1372</v>
      </c>
      <c r="CI15" s="2" t="s">
        <v>570</v>
      </c>
    </row>
    <row r="17" spans="1:87" ht="12.75">
      <c r="A17" s="15">
        <v>1375</v>
      </c>
      <c r="B17" s="14" t="s">
        <v>859</v>
      </c>
      <c r="C17" s="14" t="s">
        <v>1072</v>
      </c>
      <c r="D17" s="14" t="s">
        <v>266</v>
      </c>
      <c r="E17" s="14" t="s">
        <v>269</v>
      </c>
      <c r="F17" s="2" t="s">
        <v>218</v>
      </c>
      <c r="G17" s="2">
        <v>3</v>
      </c>
      <c r="H17" s="2" t="s">
        <v>567</v>
      </c>
      <c r="I17" s="2" t="s">
        <v>575</v>
      </c>
      <c r="J17" s="14" t="s">
        <v>288</v>
      </c>
      <c r="K17" s="2" t="s">
        <v>570</v>
      </c>
      <c r="L17" s="14" t="s">
        <v>577</v>
      </c>
      <c r="M17" s="14" t="s">
        <v>1131</v>
      </c>
      <c r="N17" s="2" t="s">
        <v>689</v>
      </c>
      <c r="O17" s="10">
        <v>2</v>
      </c>
      <c r="P17" s="10"/>
      <c r="Q17" s="10"/>
      <c r="R17" s="28">
        <v>60</v>
      </c>
      <c r="S17" s="21">
        <v>0</v>
      </c>
      <c r="T17" s="21">
        <v>0</v>
      </c>
      <c r="U17" s="48">
        <v>60</v>
      </c>
      <c r="V17" s="48">
        <v>30</v>
      </c>
      <c r="W17" s="25"/>
      <c r="X17" s="25">
        <v>2.5</v>
      </c>
      <c r="Y17" s="13">
        <v>30</v>
      </c>
      <c r="Z17" s="13">
        <v>0</v>
      </c>
      <c r="AA17" s="13">
        <v>0</v>
      </c>
      <c r="AB17" s="48">
        <v>30</v>
      </c>
      <c r="AC17" s="13"/>
      <c r="AD17" s="13"/>
      <c r="AE17" s="13"/>
      <c r="AF17" s="25"/>
      <c r="AG17">
        <v>2</v>
      </c>
      <c r="AH17">
        <v>10</v>
      </c>
      <c r="AI17">
        <v>0</v>
      </c>
      <c r="AJ17" s="25">
        <v>2.5</v>
      </c>
      <c r="AK17" s="38"/>
      <c r="AU17" s="6"/>
      <c r="BE17" s="25">
        <v>2.5</v>
      </c>
      <c r="BN17" s="25">
        <v>2.5</v>
      </c>
      <c r="BO17" s="39"/>
      <c r="BP17" s="39"/>
      <c r="BQ17" s="23"/>
      <c r="BR17" s="37"/>
      <c r="BS17" s="37"/>
      <c r="BT17" s="39"/>
      <c r="BU17" s="48">
        <v>60</v>
      </c>
      <c r="BV17" s="48">
        <v>30</v>
      </c>
      <c r="CH17">
        <v>1375</v>
      </c>
      <c r="CI17" s="2" t="s">
        <v>570</v>
      </c>
    </row>
    <row r="18" spans="1:87" ht="12.75">
      <c r="A18" s="15"/>
      <c r="B18" s="14"/>
      <c r="C18" s="14"/>
      <c r="D18" s="14"/>
      <c r="E18" s="14"/>
      <c r="F18" s="2"/>
      <c r="G18" s="2"/>
      <c r="H18" s="2"/>
      <c r="I18" s="2"/>
      <c r="J18" s="14"/>
      <c r="K18" s="2"/>
      <c r="L18" s="14"/>
      <c r="M18" s="14"/>
      <c r="N18" s="2"/>
      <c r="O18" s="10"/>
      <c r="P18" s="10"/>
      <c r="Q18" s="10"/>
      <c r="R18" s="28"/>
      <c r="S18" s="21"/>
      <c r="T18" s="21"/>
      <c r="U18" s="48"/>
      <c r="V18" s="48"/>
      <c r="W18" s="25"/>
      <c r="X18" s="25"/>
      <c r="Y18" s="13"/>
      <c r="Z18" s="13"/>
      <c r="AA18" s="13"/>
      <c r="AB18" s="48"/>
      <c r="AC18" s="13"/>
      <c r="AD18" s="13"/>
      <c r="AE18" s="13"/>
      <c r="AF18" s="25"/>
      <c r="AJ18" s="25"/>
      <c r="AK18" s="38"/>
      <c r="AU18" s="6"/>
      <c r="BE18" s="25"/>
      <c r="BN18" s="25"/>
      <c r="BO18" s="39"/>
      <c r="BP18" s="39"/>
      <c r="BQ18" s="23"/>
      <c r="BR18" s="37"/>
      <c r="BS18" s="37"/>
      <c r="BT18" s="39"/>
      <c r="BU18" s="48"/>
      <c r="BV18" s="48"/>
      <c r="CI18" s="2"/>
    </row>
    <row r="19" spans="1:87" ht="12.75">
      <c r="A19" s="15">
        <v>1375</v>
      </c>
      <c r="B19" s="14" t="s">
        <v>859</v>
      </c>
      <c r="C19" s="14" t="s">
        <v>1072</v>
      </c>
      <c r="D19" s="14" t="s">
        <v>266</v>
      </c>
      <c r="E19" s="14" t="s">
        <v>269</v>
      </c>
      <c r="F19" s="2" t="s">
        <v>221</v>
      </c>
      <c r="G19" s="2">
        <v>3</v>
      </c>
      <c r="H19" s="2" t="s">
        <v>567</v>
      </c>
      <c r="I19" s="2" t="s">
        <v>573</v>
      </c>
      <c r="J19" s="14" t="s">
        <v>288</v>
      </c>
      <c r="K19" s="2" t="s">
        <v>570</v>
      </c>
      <c r="L19" s="14" t="s">
        <v>577</v>
      </c>
      <c r="M19" s="14" t="s">
        <v>1131</v>
      </c>
      <c r="N19" s="2" t="s">
        <v>1257</v>
      </c>
      <c r="O19" s="10">
        <v>1</v>
      </c>
      <c r="P19" s="10"/>
      <c r="Q19" s="10"/>
      <c r="R19" s="28">
        <v>30</v>
      </c>
      <c r="S19" s="21">
        <v>0</v>
      </c>
      <c r="T19" s="21">
        <v>0</v>
      </c>
      <c r="U19" s="48">
        <v>30</v>
      </c>
      <c r="V19" s="48">
        <v>30</v>
      </c>
      <c r="W19" s="25"/>
      <c r="X19" s="25">
        <v>2.5</v>
      </c>
      <c r="Y19" s="13">
        <v>30</v>
      </c>
      <c r="Z19" s="13">
        <v>0</v>
      </c>
      <c r="AA19" s="13">
        <v>0</v>
      </c>
      <c r="AB19" s="48">
        <v>30</v>
      </c>
      <c r="AC19" s="13"/>
      <c r="AD19" s="13"/>
      <c r="AE19" s="13"/>
      <c r="AG19">
        <v>2</v>
      </c>
      <c r="AH19">
        <v>10</v>
      </c>
      <c r="AI19">
        <v>0</v>
      </c>
      <c r="AJ19" s="25">
        <v>2.5</v>
      </c>
      <c r="AK19" s="38"/>
      <c r="AU19" s="6"/>
      <c r="BE19" s="25">
        <v>2.5</v>
      </c>
      <c r="BN19" s="25">
        <v>2.5</v>
      </c>
      <c r="BO19" s="39"/>
      <c r="BP19" s="39"/>
      <c r="BQ19" s="23"/>
      <c r="BR19" s="37"/>
      <c r="BS19" s="37"/>
      <c r="BT19" s="39"/>
      <c r="BU19" s="48">
        <v>30</v>
      </c>
      <c r="BV19" s="48">
        <v>30</v>
      </c>
      <c r="CH19">
        <v>1375</v>
      </c>
      <c r="CI19" s="2" t="s">
        <v>570</v>
      </c>
    </row>
    <row r="20" spans="1:87" ht="12.75">
      <c r="A20" s="15"/>
      <c r="B20" s="14"/>
      <c r="C20" s="14"/>
      <c r="D20" s="14"/>
      <c r="E20" s="14"/>
      <c r="F20" s="2"/>
      <c r="G20" s="2"/>
      <c r="H20" s="2"/>
      <c r="I20" s="2"/>
      <c r="J20" s="14"/>
      <c r="K20" s="2"/>
      <c r="L20" s="14"/>
      <c r="M20" s="14"/>
      <c r="N20" s="2"/>
      <c r="O20" s="10"/>
      <c r="P20" s="10"/>
      <c r="Q20" s="10"/>
      <c r="R20" s="21"/>
      <c r="S20" s="21"/>
      <c r="T20" s="21"/>
      <c r="U20" s="48"/>
      <c r="V20" s="48"/>
      <c r="X20" s="25"/>
      <c r="AF20" s="25"/>
      <c r="AJ20" s="6"/>
      <c r="BE20" s="6"/>
      <c r="BN20" s="48"/>
      <c r="BO20" s="39"/>
      <c r="BP20" s="39"/>
      <c r="BQ20" s="23"/>
      <c r="BR20" s="37"/>
      <c r="BS20" s="37"/>
      <c r="BT20" s="39"/>
      <c r="BU20" s="48"/>
      <c r="BV20" s="48"/>
      <c r="CI20" s="2"/>
    </row>
    <row r="21" spans="1:87" ht="12.75">
      <c r="A21" s="15">
        <v>1375</v>
      </c>
      <c r="B21" s="14" t="s">
        <v>859</v>
      </c>
      <c r="C21" s="14" t="s">
        <v>1072</v>
      </c>
      <c r="D21" s="14" t="s">
        <v>266</v>
      </c>
      <c r="E21" s="14" t="s">
        <v>269</v>
      </c>
      <c r="F21" s="2" t="s">
        <v>222</v>
      </c>
      <c r="G21" s="2">
        <v>4</v>
      </c>
      <c r="H21" s="2" t="s">
        <v>567</v>
      </c>
      <c r="I21" s="2" t="s">
        <v>572</v>
      </c>
      <c r="J21" s="14" t="s">
        <v>288</v>
      </c>
      <c r="K21" s="2" t="s">
        <v>569</v>
      </c>
      <c r="L21" s="14" t="s">
        <v>566</v>
      </c>
      <c r="M21" s="14" t="s">
        <v>4</v>
      </c>
      <c r="N21" s="2" t="s">
        <v>1260</v>
      </c>
      <c r="O21" s="10">
        <v>1</v>
      </c>
      <c r="P21" s="10"/>
      <c r="Q21" s="10"/>
      <c r="R21" s="28">
        <v>27</v>
      </c>
      <c r="S21" s="21">
        <v>0</v>
      </c>
      <c r="T21" s="21">
        <v>0</v>
      </c>
      <c r="U21" s="48">
        <v>27</v>
      </c>
      <c r="V21" s="48">
        <v>27</v>
      </c>
      <c r="W21" s="25"/>
      <c r="X21" s="25">
        <v>2.25</v>
      </c>
      <c r="Y21" s="13">
        <v>27</v>
      </c>
      <c r="Z21" s="13">
        <v>0</v>
      </c>
      <c r="AA21" s="13">
        <v>0</v>
      </c>
      <c r="AB21" s="48">
        <v>27</v>
      </c>
      <c r="AC21" s="13">
        <v>2</v>
      </c>
      <c r="AD21" s="13">
        <v>5</v>
      </c>
      <c r="AE21" s="13">
        <v>0</v>
      </c>
      <c r="AF21" s="25">
        <v>2.25</v>
      </c>
      <c r="AG21">
        <v>2</v>
      </c>
      <c r="AH21">
        <v>5</v>
      </c>
      <c r="AI21">
        <v>0</v>
      </c>
      <c r="AJ21" s="25">
        <v>2.25</v>
      </c>
      <c r="BE21" s="25">
        <v>2.25</v>
      </c>
      <c r="BN21" s="25">
        <v>2.25</v>
      </c>
      <c r="BO21" s="39"/>
      <c r="BP21" s="39"/>
      <c r="BQ21" s="23"/>
      <c r="BR21" s="37"/>
      <c r="BS21" s="37"/>
      <c r="BT21" s="39"/>
      <c r="BU21" s="48">
        <v>27</v>
      </c>
      <c r="BV21" s="48">
        <v>27</v>
      </c>
      <c r="BZ21" s="25"/>
      <c r="CH21">
        <v>1375</v>
      </c>
      <c r="CI21" s="2" t="s">
        <v>569</v>
      </c>
    </row>
    <row r="22" spans="1:87" ht="12.75">
      <c r="A22" s="15"/>
      <c r="B22" s="14"/>
      <c r="C22" s="14"/>
      <c r="D22" s="14"/>
      <c r="E22" s="14"/>
      <c r="F22" s="2"/>
      <c r="G22" s="2"/>
      <c r="H22" s="2"/>
      <c r="I22" s="2"/>
      <c r="J22" s="14"/>
      <c r="K22" s="2"/>
      <c r="L22" s="14"/>
      <c r="M22" s="14"/>
      <c r="N22" s="2"/>
      <c r="O22" s="10"/>
      <c r="P22" s="10"/>
      <c r="Q22" s="10"/>
      <c r="R22" s="21"/>
      <c r="S22" s="21"/>
      <c r="T22" s="21"/>
      <c r="U22" s="48"/>
      <c r="V22" s="48"/>
      <c r="X22" s="25"/>
      <c r="AB22" s="48"/>
      <c r="AF22" s="25"/>
      <c r="AJ22" s="6"/>
      <c r="BE22" s="6"/>
      <c r="BN22" s="48"/>
      <c r="BO22" s="39"/>
      <c r="BP22" s="39"/>
      <c r="BQ22" s="23"/>
      <c r="BR22" s="37"/>
      <c r="BS22" s="37"/>
      <c r="BT22" s="39"/>
      <c r="BU22" s="48"/>
      <c r="BV22" s="48"/>
      <c r="CI22" s="2"/>
    </row>
    <row r="23" spans="1:87" ht="12.75">
      <c r="A23" s="15">
        <v>1375</v>
      </c>
      <c r="B23" s="14" t="s">
        <v>925</v>
      </c>
      <c r="C23" s="14" t="s">
        <v>1072</v>
      </c>
      <c r="D23" s="14" t="s">
        <v>266</v>
      </c>
      <c r="E23" s="14" t="s">
        <v>272</v>
      </c>
      <c r="F23" s="2" t="s">
        <v>242</v>
      </c>
      <c r="G23" s="2">
        <v>2</v>
      </c>
      <c r="H23" s="2" t="s">
        <v>567</v>
      </c>
      <c r="I23" s="2" t="s">
        <v>573</v>
      </c>
      <c r="J23" s="14" t="s">
        <v>288</v>
      </c>
      <c r="K23" s="2" t="s">
        <v>570</v>
      </c>
      <c r="L23" s="14" t="s">
        <v>577</v>
      </c>
      <c r="M23" s="14" t="s">
        <v>1131</v>
      </c>
      <c r="N23" s="2" t="s">
        <v>1260</v>
      </c>
      <c r="O23" s="10">
        <v>1</v>
      </c>
      <c r="P23" s="10"/>
      <c r="Q23" s="10"/>
      <c r="R23" s="28">
        <v>26</v>
      </c>
      <c r="S23" s="21">
        <v>8</v>
      </c>
      <c r="T23" s="21">
        <v>0</v>
      </c>
      <c r="U23" s="48">
        <v>26.4</v>
      </c>
      <c r="V23" s="48">
        <v>26.4</v>
      </c>
      <c r="X23" s="25">
        <v>2.1999999999999997</v>
      </c>
      <c r="Y23">
        <v>26</v>
      </c>
      <c r="Z23">
        <v>8</v>
      </c>
      <c r="AA23">
        <v>0</v>
      </c>
      <c r="AB23" s="48">
        <v>26.4</v>
      </c>
      <c r="AC23">
        <v>2</v>
      </c>
      <c r="AD23">
        <v>4</v>
      </c>
      <c r="AE23">
        <v>0</v>
      </c>
      <c r="AF23" s="25">
        <v>2.2</v>
      </c>
      <c r="AG23">
        <v>2</v>
      </c>
      <c r="AH23">
        <v>4</v>
      </c>
      <c r="AI23">
        <v>0</v>
      </c>
      <c r="AJ23" s="25">
        <v>2.1999999999999997</v>
      </c>
      <c r="BE23" s="25">
        <v>2.1999999999999997</v>
      </c>
      <c r="BN23" s="25">
        <v>2.1999999999999997</v>
      </c>
      <c r="BU23" s="48">
        <v>26.4</v>
      </c>
      <c r="BV23" s="48">
        <v>26.4</v>
      </c>
      <c r="CH23">
        <v>1375</v>
      </c>
      <c r="CI23" s="2" t="s">
        <v>570</v>
      </c>
    </row>
    <row r="24" spans="1:87" ht="12.75">
      <c r="A24" s="15"/>
      <c r="B24" s="14"/>
      <c r="C24" s="14"/>
      <c r="D24" s="14"/>
      <c r="E24" s="14"/>
      <c r="F24" s="2"/>
      <c r="G24" s="2"/>
      <c r="H24" s="2"/>
      <c r="I24" s="2"/>
      <c r="J24" s="14"/>
      <c r="K24" s="2"/>
      <c r="L24" s="14"/>
      <c r="M24" s="14"/>
      <c r="N24" s="2"/>
      <c r="O24" s="10"/>
      <c r="P24" s="10"/>
      <c r="Q24" s="10"/>
      <c r="R24" s="21"/>
      <c r="S24" s="21"/>
      <c r="T24" s="21"/>
      <c r="U24" s="48"/>
      <c r="V24" s="48"/>
      <c r="W24" s="25"/>
      <c r="X24" s="25"/>
      <c r="AB24" s="48"/>
      <c r="AF24" s="25"/>
      <c r="AJ24" s="6"/>
      <c r="AK24" s="25"/>
      <c r="BE24" s="6"/>
      <c r="BN24" s="48"/>
      <c r="BO24" s="39"/>
      <c r="BP24" s="39"/>
      <c r="BQ24" s="23"/>
      <c r="BR24" s="37"/>
      <c r="BS24" s="37"/>
      <c r="BT24" s="39"/>
      <c r="BU24" s="48"/>
      <c r="BV24" s="48"/>
      <c r="CI24" s="2"/>
    </row>
    <row r="26" spans="1:87" ht="12.75">
      <c r="A26" s="15"/>
      <c r="B26" s="14"/>
      <c r="C26" s="14"/>
      <c r="D26" s="14"/>
      <c r="E26" s="14"/>
      <c r="F26" s="2"/>
      <c r="G26" s="2"/>
      <c r="H26" s="2"/>
      <c r="I26" s="2"/>
      <c r="J26" s="14"/>
      <c r="K26" s="2"/>
      <c r="L26" s="14"/>
      <c r="M26" s="14"/>
      <c r="N26" s="2"/>
      <c r="O26" s="10"/>
      <c r="P26" s="10"/>
      <c r="Q26" s="10"/>
      <c r="R26" s="21"/>
      <c r="S26" s="21"/>
      <c r="T26" s="21"/>
      <c r="U26" s="48"/>
      <c r="V26" s="48"/>
      <c r="W26" s="25"/>
      <c r="X26" s="25"/>
      <c r="AB26" s="48"/>
      <c r="AF26" s="25"/>
      <c r="AJ26" s="6"/>
      <c r="BE26" s="6"/>
      <c r="BN26" s="48"/>
      <c r="BO26" s="39"/>
      <c r="BP26" s="39"/>
      <c r="BQ26" s="23"/>
      <c r="BR26" s="37"/>
      <c r="BS26" s="37"/>
      <c r="BT26" s="39"/>
      <c r="BU26" s="48"/>
      <c r="BV26" s="48"/>
      <c r="CI26" s="2"/>
    </row>
    <row r="27" spans="1:87" ht="12.75">
      <c r="A27" s="15"/>
      <c r="B27" s="14"/>
      <c r="C27" s="14"/>
      <c r="D27" s="14"/>
      <c r="E27" s="14"/>
      <c r="F27" s="2"/>
      <c r="G27" s="2"/>
      <c r="H27" s="2"/>
      <c r="I27" s="2"/>
      <c r="J27" s="14"/>
      <c r="K27" s="2"/>
      <c r="L27" s="14"/>
      <c r="M27" s="14"/>
      <c r="N27" s="2"/>
      <c r="O27" s="10"/>
      <c r="P27" s="10"/>
      <c r="Q27" s="10"/>
      <c r="R27" s="21"/>
      <c r="S27" s="21"/>
      <c r="T27" s="21"/>
      <c r="U27" s="48"/>
      <c r="V27" s="48"/>
      <c r="W27" s="25"/>
      <c r="X27" s="25"/>
      <c r="AB27" s="48"/>
      <c r="AF27" s="25"/>
      <c r="AJ27" s="6"/>
      <c r="BE27" s="6"/>
      <c r="BN27" s="48"/>
      <c r="BO27" s="39"/>
      <c r="BP27" s="39"/>
      <c r="BQ27" s="23"/>
      <c r="BR27" s="37"/>
      <c r="BS27" s="37"/>
      <c r="BT27" s="39"/>
      <c r="BU27" s="48"/>
      <c r="BV27" s="48"/>
      <c r="CI27" s="2"/>
    </row>
    <row r="28" spans="1:87" ht="12.75">
      <c r="A28" s="15"/>
      <c r="B28" s="14"/>
      <c r="C28" s="14"/>
      <c r="D28" s="14"/>
      <c r="E28" s="14"/>
      <c r="F28" s="2"/>
      <c r="G28" s="2"/>
      <c r="H28" s="2"/>
      <c r="I28" s="2"/>
      <c r="J28" s="14"/>
      <c r="K28" s="2"/>
      <c r="L28" s="14"/>
      <c r="M28" s="14"/>
      <c r="N28" s="2"/>
      <c r="O28" s="10"/>
      <c r="P28" s="10"/>
      <c r="Q28" s="10"/>
      <c r="R28" s="21"/>
      <c r="S28" s="21"/>
      <c r="T28" s="21"/>
      <c r="U28" s="48"/>
      <c r="V28" s="48"/>
      <c r="W28" s="25"/>
      <c r="X28" s="25"/>
      <c r="AB28" s="48"/>
      <c r="AF28" s="25"/>
      <c r="AJ28" s="6"/>
      <c r="BE28" s="6"/>
      <c r="BN28" s="48"/>
      <c r="BO28" s="39"/>
      <c r="BP28" s="39"/>
      <c r="BQ28" s="23"/>
      <c r="BR28" s="37"/>
      <c r="BS28" s="37"/>
      <c r="BT28" s="39"/>
      <c r="BU28" s="48"/>
      <c r="BV28" s="48"/>
      <c r="CI28" s="2"/>
    </row>
    <row r="29" spans="1:87" ht="12.75">
      <c r="A29" s="15"/>
      <c r="B29" s="14"/>
      <c r="C29" s="14"/>
      <c r="D29" s="14"/>
      <c r="E29" s="14"/>
      <c r="F29" s="2"/>
      <c r="G29" s="2"/>
      <c r="H29" s="2"/>
      <c r="I29" s="2"/>
      <c r="J29" s="14"/>
      <c r="K29" s="2"/>
      <c r="L29" s="14"/>
      <c r="M29" s="14"/>
      <c r="N29" s="2"/>
      <c r="O29" s="10"/>
      <c r="P29" s="10"/>
      <c r="Q29" s="10"/>
      <c r="R29" s="21"/>
      <c r="S29" s="21"/>
      <c r="T29" s="21"/>
      <c r="U29" s="48"/>
      <c r="V29" s="48"/>
      <c r="W29" s="25"/>
      <c r="X29" s="25"/>
      <c r="AB29" s="48"/>
      <c r="AF29" s="25"/>
      <c r="AJ29" s="6"/>
      <c r="BE29" s="6"/>
      <c r="BN29" s="48"/>
      <c r="BO29" s="39"/>
      <c r="BP29" s="39"/>
      <c r="BQ29" s="23"/>
      <c r="BR29" s="37"/>
      <c r="BS29" s="37"/>
      <c r="BT29" s="39"/>
      <c r="BU29" s="48"/>
      <c r="BV29" s="48"/>
      <c r="CI2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443</v>
      </c>
    </row>
    <row r="3" spans="1:2" ht="12.75">
      <c r="A3" s="1" t="s">
        <v>935</v>
      </c>
      <c r="B3" s="1" t="s">
        <v>670</v>
      </c>
    </row>
    <row r="5" spans="1:2" ht="12.75">
      <c r="A5" t="s">
        <v>384</v>
      </c>
      <c r="B5" t="s">
        <v>1185</v>
      </c>
    </row>
    <row r="6" spans="1:2" ht="12.75">
      <c r="A6" t="s">
        <v>414</v>
      </c>
      <c r="B6" t="s">
        <v>413</v>
      </c>
    </row>
    <row r="7" spans="1:2" ht="12.75">
      <c r="A7" t="s">
        <v>469</v>
      </c>
      <c r="B7" t="s">
        <v>472</v>
      </c>
    </row>
    <row r="8" spans="1:2" ht="12.75">
      <c r="A8" t="s">
        <v>428</v>
      </c>
      <c r="B8" t="s">
        <v>802</v>
      </c>
    </row>
    <row r="9" spans="1:2" ht="12.75">
      <c r="A9" t="s">
        <v>480</v>
      </c>
      <c r="B9" t="s">
        <v>59</v>
      </c>
    </row>
    <row r="10" spans="1:2" ht="12.75">
      <c r="A10" t="s">
        <v>484</v>
      </c>
      <c r="B10" t="s">
        <v>845</v>
      </c>
    </row>
    <row r="11" spans="1:2" ht="12.75">
      <c r="A11" t="s">
        <v>499</v>
      </c>
      <c r="B11" t="s">
        <v>816</v>
      </c>
    </row>
    <row r="12" spans="1:2" ht="12.75">
      <c r="A12" t="s">
        <v>528</v>
      </c>
      <c r="B12" t="s">
        <v>876</v>
      </c>
    </row>
    <row r="13" spans="1:2" ht="12.75">
      <c r="A13" t="s">
        <v>529</v>
      </c>
      <c r="B13" t="s">
        <v>4</v>
      </c>
    </row>
    <row r="14" spans="1:2" ht="12.75">
      <c r="A14" t="s">
        <v>562</v>
      </c>
      <c r="B14" t="s">
        <v>394</v>
      </c>
    </row>
    <row r="15" spans="1:2" ht="12.75">
      <c r="A15" t="s">
        <v>565</v>
      </c>
      <c r="B15" t="s">
        <v>785</v>
      </c>
    </row>
    <row r="16" spans="1:2" ht="12.75">
      <c r="A16" t="s">
        <v>597</v>
      </c>
      <c r="B16" t="s">
        <v>1169</v>
      </c>
    </row>
    <row r="17" spans="1:2" ht="12.75">
      <c r="A17" t="s">
        <v>691</v>
      </c>
      <c r="B17" t="s">
        <v>1120</v>
      </c>
    </row>
    <row r="18" spans="1:2" ht="12.75">
      <c r="A18" t="s">
        <v>697</v>
      </c>
      <c r="B18" t="s">
        <v>1186</v>
      </c>
    </row>
    <row r="19" spans="1:2" ht="12.75">
      <c r="A19" t="s">
        <v>759</v>
      </c>
      <c r="B19" t="s">
        <v>1313</v>
      </c>
    </row>
    <row r="20" spans="1:2" ht="12.75">
      <c r="A20" t="s">
        <v>789</v>
      </c>
      <c r="B20" t="s">
        <v>783</v>
      </c>
    </row>
    <row r="21" spans="1:2" ht="12.75">
      <c r="A21" t="s">
        <v>798</v>
      </c>
      <c r="B21" t="s">
        <v>486</v>
      </c>
    </row>
    <row r="22" spans="1:2" ht="12.75">
      <c r="A22" t="s">
        <v>801</v>
      </c>
      <c r="B22" t="s">
        <v>485</v>
      </c>
    </row>
    <row r="23" spans="1:2" ht="12.75">
      <c r="A23" t="s">
        <v>814</v>
      </c>
      <c r="B23" t="s">
        <v>813</v>
      </c>
    </row>
    <row r="24" spans="1:2" ht="12.75">
      <c r="A24" t="s">
        <v>817</v>
      </c>
      <c r="B24" t="s">
        <v>400</v>
      </c>
    </row>
    <row r="25" spans="1:2" ht="12.75">
      <c r="A25" t="s">
        <v>831</v>
      </c>
      <c r="B25" t="s">
        <v>963</v>
      </c>
    </row>
    <row r="26" spans="1:2" ht="12.75">
      <c r="A26" t="s">
        <v>855</v>
      </c>
      <c r="B26" t="s">
        <v>826</v>
      </c>
    </row>
    <row r="27" spans="1:2" ht="12.75">
      <c r="A27" t="s">
        <v>869</v>
      </c>
      <c r="B27" t="s">
        <v>589</v>
      </c>
    </row>
    <row r="28" spans="1:2" ht="12.75">
      <c r="A28" t="s">
        <v>885</v>
      </c>
      <c r="B28" t="s">
        <v>886</v>
      </c>
    </row>
    <row r="29" spans="1:2" ht="12.75">
      <c r="A29" t="s">
        <v>961</v>
      </c>
      <c r="B29" t="s">
        <v>962</v>
      </c>
    </row>
    <row r="30" spans="1:2" ht="12.75">
      <c r="A30" t="s">
        <v>1005</v>
      </c>
      <c r="B30" t="s">
        <v>1211</v>
      </c>
    </row>
    <row r="31" spans="1:2" ht="12.75">
      <c r="A31" t="s">
        <v>1024</v>
      </c>
      <c r="B31" t="s">
        <v>1023</v>
      </c>
    </row>
    <row r="32" spans="1:2" ht="12.75">
      <c r="A32" t="s">
        <v>1039</v>
      </c>
      <c r="B32" t="s">
        <v>818</v>
      </c>
    </row>
    <row r="33" spans="1:2" ht="12.75">
      <c r="A33" t="s">
        <v>1025</v>
      </c>
      <c r="B33" t="s">
        <v>812</v>
      </c>
    </row>
    <row r="34" spans="1:2" ht="12.75">
      <c r="A34" t="s">
        <v>1049</v>
      </c>
      <c r="B34" t="s">
        <v>1213</v>
      </c>
    </row>
    <row r="35" spans="1:2" ht="12.75">
      <c r="A35" t="s">
        <v>1097</v>
      </c>
      <c r="B35" t="s">
        <v>991</v>
      </c>
    </row>
    <row r="36" spans="1:2" ht="12.75">
      <c r="A36" t="s">
        <v>1100</v>
      </c>
      <c r="B36" t="s">
        <v>856</v>
      </c>
    </row>
    <row r="37" spans="1:2" ht="12.75">
      <c r="A37" t="s">
        <v>1105</v>
      </c>
      <c r="B37" t="s">
        <v>1122</v>
      </c>
    </row>
    <row r="38" spans="1:2" ht="12.75">
      <c r="A38" t="s">
        <v>1108</v>
      </c>
      <c r="B38" t="s">
        <v>1140</v>
      </c>
    </row>
    <row r="39" spans="1:2" ht="12.75">
      <c r="A39" t="s">
        <v>1116</v>
      </c>
      <c r="B39" t="s">
        <v>1115</v>
      </c>
    </row>
    <row r="40" spans="1:2" ht="12.75">
      <c r="A40" t="s">
        <v>1146</v>
      </c>
      <c r="B40" t="s">
        <v>494</v>
      </c>
    </row>
    <row r="41" spans="1:2" ht="12.75">
      <c r="A41" t="s">
        <v>1147</v>
      </c>
      <c r="B41" t="s">
        <v>1006</v>
      </c>
    </row>
    <row r="42" spans="1:2" ht="12.75">
      <c r="A42" t="s">
        <v>1174</v>
      </c>
      <c r="B42" t="s">
        <v>1173</v>
      </c>
    </row>
    <row r="43" spans="1:2" ht="12.75">
      <c r="A43" t="s">
        <v>1176</v>
      </c>
      <c r="B43" t="s">
        <v>1179</v>
      </c>
    </row>
    <row r="44" spans="1:2" ht="12.75">
      <c r="A44" t="s">
        <v>1217</v>
      </c>
      <c r="B44" t="s">
        <v>1212</v>
      </c>
    </row>
    <row r="45" spans="1:2" ht="12.75">
      <c r="A45" t="s">
        <v>1241</v>
      </c>
      <c r="B45" t="s">
        <v>811</v>
      </c>
    </row>
    <row r="46" spans="1:2" ht="12.75">
      <c r="A46" t="s">
        <v>1251</v>
      </c>
      <c r="B46" t="s">
        <v>680</v>
      </c>
    </row>
    <row r="47" spans="1:2" ht="12.75">
      <c r="A47" t="s">
        <v>1262</v>
      </c>
      <c r="B47" t="s">
        <v>1264</v>
      </c>
    </row>
    <row r="48" spans="1:2" ht="12.75">
      <c r="A48" t="s">
        <v>1273</v>
      </c>
      <c r="B48" t="s">
        <v>1314</v>
      </c>
    </row>
    <row r="49" spans="1:2" ht="12.75">
      <c r="A49" t="s">
        <v>1259</v>
      </c>
      <c r="B49" t="s">
        <v>1266</v>
      </c>
    </row>
    <row r="50" spans="1:2" ht="12.75">
      <c r="A50" t="s">
        <v>1283</v>
      </c>
      <c r="B50" t="s">
        <v>1184</v>
      </c>
    </row>
    <row r="51" spans="1:2" ht="12.75">
      <c r="A51" t="s">
        <v>1286</v>
      </c>
      <c r="B51" t="s">
        <v>483</v>
      </c>
    </row>
    <row r="52" spans="1:2" ht="12.75">
      <c r="A52" t="s">
        <v>1291</v>
      </c>
      <c r="B52" t="s">
        <v>1267</v>
      </c>
    </row>
    <row r="54" ht="12.75">
      <c r="A54" s="1" t="s">
        <v>985</v>
      </c>
    </row>
    <row r="56" spans="1:2" ht="12.75">
      <c r="A56" t="s">
        <v>417</v>
      </c>
      <c r="B56" t="s">
        <v>416</v>
      </c>
    </row>
    <row r="57" spans="1:2" ht="12.75">
      <c r="A57" t="s">
        <v>446</v>
      </c>
      <c r="B57" t="s">
        <v>445</v>
      </c>
    </row>
    <row r="58" spans="1:2" ht="12.75">
      <c r="A58" t="s">
        <v>439</v>
      </c>
      <c r="B58" t="s">
        <v>447</v>
      </c>
    </row>
    <row r="59" spans="1:2" ht="12.75">
      <c r="A59" t="s">
        <v>479</v>
      </c>
      <c r="B59" t="s">
        <v>478</v>
      </c>
    </row>
    <row r="60" spans="1:2" ht="12.75">
      <c r="A60" t="s">
        <v>524</v>
      </c>
      <c r="B60" t="s">
        <v>819</v>
      </c>
    </row>
    <row r="61" spans="1:2" ht="12.75">
      <c r="A61" t="s">
        <v>551</v>
      </c>
      <c r="B61" t="s">
        <v>820</v>
      </c>
    </row>
    <row r="62" spans="1:2" ht="12.75">
      <c r="A62" t="s">
        <v>571</v>
      </c>
      <c r="B62" t="s">
        <v>568</v>
      </c>
    </row>
    <row r="63" spans="1:2" ht="12.75">
      <c r="A63" t="s">
        <v>581</v>
      </c>
      <c r="B63" t="s">
        <v>582</v>
      </c>
    </row>
    <row r="64" spans="1:2" ht="12.75">
      <c r="A64" t="s">
        <v>586</v>
      </c>
      <c r="B64" t="s">
        <v>583</v>
      </c>
    </row>
    <row r="65" spans="1:2" ht="12.75">
      <c r="A65" t="s">
        <v>594</v>
      </c>
      <c r="B65" t="s">
        <v>593</v>
      </c>
    </row>
    <row r="66" spans="1:2" ht="12.75">
      <c r="A66" t="s">
        <v>592</v>
      </c>
      <c r="B66" t="s">
        <v>591</v>
      </c>
    </row>
    <row r="67" spans="1:2" ht="12.75">
      <c r="A67" t="s">
        <v>607</v>
      </c>
      <c r="B67" t="s">
        <v>608</v>
      </c>
    </row>
    <row r="68" spans="1:2" ht="12.75">
      <c r="A68" t="s">
        <v>605</v>
      </c>
      <c r="B68" t="s">
        <v>606</v>
      </c>
    </row>
    <row r="69" spans="1:2" ht="12.75">
      <c r="A69" t="s">
        <v>736</v>
      </c>
      <c r="B69" t="s">
        <v>693</v>
      </c>
    </row>
    <row r="70" spans="1:2" ht="12.75">
      <c r="A70" t="s">
        <v>749</v>
      </c>
      <c r="B70" t="s">
        <v>748</v>
      </c>
    </row>
    <row r="71" spans="1:2" ht="12.75">
      <c r="A71" t="s">
        <v>787</v>
      </c>
      <c r="B71" t="s">
        <v>790</v>
      </c>
    </row>
    <row r="72" spans="1:2" ht="12.75">
      <c r="A72" t="s">
        <v>793</v>
      </c>
      <c r="B72" t="s">
        <v>42</v>
      </c>
    </row>
    <row r="73" spans="1:2" ht="12.75">
      <c r="A73" t="s">
        <v>795</v>
      </c>
      <c r="B73" t="s">
        <v>794</v>
      </c>
    </row>
    <row r="74" spans="1:2" ht="12.75">
      <c r="A74" t="s">
        <v>799</v>
      </c>
      <c r="B74" t="s">
        <v>947</v>
      </c>
    </row>
    <row r="75" spans="1:2" ht="12.75">
      <c r="A75" t="s">
        <v>828</v>
      </c>
      <c r="B75" t="s">
        <v>827</v>
      </c>
    </row>
    <row r="76" spans="1:2" ht="12.75">
      <c r="A76" t="s">
        <v>833</v>
      </c>
      <c r="B76" t="s">
        <v>832</v>
      </c>
    </row>
    <row r="77" spans="1:2" ht="12.75">
      <c r="A77" t="s">
        <v>842</v>
      </c>
      <c r="B77" t="s">
        <v>843</v>
      </c>
    </row>
    <row r="78" spans="1:2" ht="12.75">
      <c r="A78" t="s">
        <v>852</v>
      </c>
      <c r="B78" t="s">
        <v>861</v>
      </c>
    </row>
    <row r="79" spans="1:2" ht="12.75">
      <c r="A79" t="s">
        <v>873</v>
      </c>
      <c r="B79" t="s">
        <v>1183</v>
      </c>
    </row>
    <row r="80" spans="1:2" ht="12.75">
      <c r="A80" t="s">
        <v>874</v>
      </c>
      <c r="B80" t="s">
        <v>875</v>
      </c>
    </row>
    <row r="81" spans="1:2" ht="12.75">
      <c r="A81" t="s">
        <v>878</v>
      </c>
      <c r="B81" t="s">
        <v>877</v>
      </c>
    </row>
    <row r="82" spans="1:2" ht="12.75">
      <c r="A82" t="s">
        <v>896</v>
      </c>
      <c r="B82" t="s">
        <v>893</v>
      </c>
    </row>
    <row r="83" spans="1:2" ht="12.75">
      <c r="A83" t="s">
        <v>900</v>
      </c>
      <c r="B83" t="s">
        <v>901</v>
      </c>
    </row>
    <row r="84" spans="1:2" ht="12.75">
      <c r="A84" t="s">
        <v>891</v>
      </c>
      <c r="B84" t="s">
        <v>894</v>
      </c>
    </row>
    <row r="85" spans="1:2" ht="12.75">
      <c r="A85" t="s">
        <v>913</v>
      </c>
      <c r="B85" t="s">
        <v>914</v>
      </c>
    </row>
    <row r="86" spans="1:2" ht="12.75">
      <c r="A86" t="s">
        <v>915</v>
      </c>
      <c r="B86" t="s">
        <v>912</v>
      </c>
    </row>
    <row r="87" spans="1:2" ht="12.75">
      <c r="A87" t="s">
        <v>948</v>
      </c>
      <c r="B87" t="s">
        <v>947</v>
      </c>
    </row>
    <row r="88" spans="1:2" ht="12.75">
      <c r="A88" t="s">
        <v>1042</v>
      </c>
      <c r="B88" t="s">
        <v>1041</v>
      </c>
    </row>
    <row r="89" spans="1:2" ht="12.75">
      <c r="A89" t="s">
        <v>1052</v>
      </c>
      <c r="B89" t="s">
        <v>1050</v>
      </c>
    </row>
    <row r="90" spans="1:2" ht="12.75">
      <c r="A90" t="s">
        <v>1069</v>
      </c>
      <c r="B90" t="s">
        <v>1065</v>
      </c>
    </row>
    <row r="91" spans="1:2" ht="12.75">
      <c r="A91" t="s">
        <v>1143</v>
      </c>
      <c r="B91" t="s">
        <v>1076</v>
      </c>
    </row>
    <row r="92" spans="1:2" ht="12.75">
      <c r="A92" t="s">
        <v>1226</v>
      </c>
      <c r="B92" t="s">
        <v>1227</v>
      </c>
    </row>
    <row r="93" spans="1:2" ht="12.75">
      <c r="A93" t="s">
        <v>1230</v>
      </c>
      <c r="B93" t="s">
        <v>1229</v>
      </c>
    </row>
    <row r="94" spans="1:2" ht="12.75">
      <c r="A94" t="s">
        <v>1252</v>
      </c>
      <c r="B94" t="s">
        <v>1236</v>
      </c>
    </row>
    <row r="95" spans="1:2" ht="12.75">
      <c r="A95" t="s">
        <v>1274</v>
      </c>
      <c r="B95" t="s">
        <v>1277</v>
      </c>
    </row>
    <row r="96" spans="1:2" ht="12.75">
      <c r="A96" t="s">
        <v>1326</v>
      </c>
      <c r="B96" t="s">
        <v>805</v>
      </c>
    </row>
    <row r="97" spans="1:2" ht="12.75">
      <c r="A97" t="s">
        <v>1348</v>
      </c>
      <c r="B97" t="s">
        <v>678</v>
      </c>
    </row>
    <row r="98" spans="1:2" ht="12.75">
      <c r="A98" t="s">
        <v>1352</v>
      </c>
      <c r="B98" t="s">
        <v>1351</v>
      </c>
    </row>
    <row r="100" ht="12.75">
      <c r="A100" s="1" t="s">
        <v>1180</v>
      </c>
    </row>
    <row r="102" spans="1:2" ht="12.75">
      <c r="A102" t="s">
        <v>415</v>
      </c>
      <c r="B102" t="s">
        <v>671</v>
      </c>
    </row>
    <row r="103" spans="1:2" ht="12.75">
      <c r="A103" t="s">
        <v>418</v>
      </c>
      <c r="B103" t="s">
        <v>672</v>
      </c>
    </row>
    <row r="104" spans="1:2" ht="12.75">
      <c r="A104" t="s">
        <v>419</v>
      </c>
      <c r="B104" t="s">
        <v>996</v>
      </c>
    </row>
    <row r="105" spans="1:2" ht="12.75">
      <c r="A105" t="s">
        <v>429</v>
      </c>
      <c r="B105" t="s">
        <v>431</v>
      </c>
    </row>
    <row r="106" spans="1:2" ht="12.75">
      <c r="A106" t="s">
        <v>475</v>
      </c>
      <c r="B106" t="s">
        <v>507</v>
      </c>
    </row>
    <row r="107" spans="1:2" ht="12.75">
      <c r="A107" t="s">
        <v>482</v>
      </c>
      <c r="B107" t="s">
        <v>506</v>
      </c>
    </row>
    <row r="108" spans="1:2" ht="12.75">
      <c r="A108" t="s">
        <v>496</v>
      </c>
      <c r="B108" t="s">
        <v>509</v>
      </c>
    </row>
    <row r="109" spans="1:2" ht="12.75">
      <c r="A109" t="s">
        <v>530</v>
      </c>
      <c r="B109" t="s">
        <v>1128</v>
      </c>
    </row>
    <row r="110" spans="1:2" ht="12.75">
      <c r="A110" t="s">
        <v>543</v>
      </c>
      <c r="B110" t="s">
        <v>1198</v>
      </c>
    </row>
    <row r="111" spans="1:2" ht="12.75">
      <c r="A111" t="s">
        <v>544</v>
      </c>
      <c r="B111" t="s">
        <v>1110</v>
      </c>
    </row>
    <row r="112" spans="1:2" ht="12.75">
      <c r="A112" t="s">
        <v>578</v>
      </c>
      <c r="B112" t="s">
        <v>844</v>
      </c>
    </row>
    <row r="113" spans="1:2" ht="12.75">
      <c r="A113" t="s">
        <v>587</v>
      </c>
      <c r="B113" t="s">
        <v>595</v>
      </c>
    </row>
    <row r="114" spans="1:2" ht="12.75">
      <c r="A114" t="s">
        <v>596</v>
      </c>
      <c r="B114" t="s">
        <v>380</v>
      </c>
    </row>
    <row r="115" spans="1:2" ht="12.75">
      <c r="A115" t="s">
        <v>667</v>
      </c>
      <c r="B115" t="s">
        <v>611</v>
      </c>
    </row>
    <row r="116" spans="1:2" ht="12.75">
      <c r="A116" t="s">
        <v>695</v>
      </c>
      <c r="B116" t="s">
        <v>1301</v>
      </c>
    </row>
    <row r="117" spans="1:2" ht="12.75">
      <c r="A117" t="s">
        <v>696</v>
      </c>
      <c r="B117" t="s">
        <v>4</v>
      </c>
    </row>
    <row r="118" spans="1:2" ht="12.75">
      <c r="A118" t="s">
        <v>698</v>
      </c>
      <c r="B118" t="s">
        <v>1129</v>
      </c>
    </row>
    <row r="119" spans="1:2" ht="12.75">
      <c r="A119" t="s">
        <v>699</v>
      </c>
      <c r="B119" t="s">
        <v>600</v>
      </c>
    </row>
    <row r="120" spans="1:2" ht="12.75">
      <c r="A120" t="s">
        <v>700</v>
      </c>
      <c r="B120" t="s">
        <v>1221</v>
      </c>
    </row>
    <row r="121" spans="1:2" ht="12.75">
      <c r="A121" t="s">
        <v>703</v>
      </c>
      <c r="B121" t="s">
        <v>1109</v>
      </c>
    </row>
    <row r="122" spans="1:2" ht="12.75">
      <c r="A122" t="s">
        <v>706</v>
      </c>
      <c r="B122" t="s">
        <v>871</v>
      </c>
    </row>
    <row r="123" spans="1:2" ht="12.75">
      <c r="A123" t="s">
        <v>738</v>
      </c>
      <c r="B123" t="s">
        <v>1193</v>
      </c>
    </row>
    <row r="124" spans="1:2" ht="12.75">
      <c r="A124" t="s">
        <v>739</v>
      </c>
      <c r="B124" t="s">
        <v>1127</v>
      </c>
    </row>
    <row r="125" spans="1:2" ht="12.75">
      <c r="A125" t="s">
        <v>741</v>
      </c>
      <c r="B125" t="s">
        <v>1125</v>
      </c>
    </row>
    <row r="126" spans="1:2" ht="12.75">
      <c r="A126" t="s">
        <v>742</v>
      </c>
      <c r="B126" t="s">
        <v>598</v>
      </c>
    </row>
    <row r="127" spans="1:2" ht="12.75">
      <c r="A127" t="s">
        <v>743</v>
      </c>
      <c r="B127" t="s">
        <v>1084</v>
      </c>
    </row>
    <row r="128" spans="1:2" ht="12.75">
      <c r="A128" t="s">
        <v>791</v>
      </c>
      <c r="B128" t="s">
        <v>788</v>
      </c>
    </row>
    <row r="129" spans="1:2" ht="12.75">
      <c r="A129" t="s">
        <v>815</v>
      </c>
      <c r="B129" t="s">
        <v>512</v>
      </c>
    </row>
    <row r="130" spans="1:2" ht="12.75">
      <c r="A130" t="s">
        <v>821</v>
      </c>
      <c r="B130" t="s">
        <v>508</v>
      </c>
    </row>
    <row r="131" spans="1:2" ht="12.75">
      <c r="A131" t="s">
        <v>822</v>
      </c>
      <c r="B131" t="s">
        <v>1312</v>
      </c>
    </row>
    <row r="132" spans="1:2" ht="12.75">
      <c r="A132" t="s">
        <v>823</v>
      </c>
      <c r="B132" t="s">
        <v>442</v>
      </c>
    </row>
    <row r="133" spans="1:2" ht="12.75">
      <c r="A133" t="s">
        <v>824</v>
      </c>
      <c r="B133" t="s">
        <v>825</v>
      </c>
    </row>
    <row r="134" spans="1:2" ht="12.75">
      <c r="A134" t="s">
        <v>872</v>
      </c>
      <c r="B134" t="s">
        <v>1191</v>
      </c>
    </row>
    <row r="135" spans="1:2" ht="12.75">
      <c r="A135" t="s">
        <v>879</v>
      </c>
      <c r="B135" t="s">
        <v>1194</v>
      </c>
    </row>
    <row r="136" spans="1:2" ht="12.75">
      <c r="A136" t="s">
        <v>884</v>
      </c>
      <c r="B136" t="s">
        <v>379</v>
      </c>
    </row>
    <row r="137" spans="1:2" ht="12.75">
      <c r="A137" t="s">
        <v>939</v>
      </c>
      <c r="B137" t="s">
        <v>921</v>
      </c>
    </row>
    <row r="138" spans="1:2" ht="12.75">
      <c r="A138" t="s">
        <v>952</v>
      </c>
      <c r="B138" t="s">
        <v>954</v>
      </c>
    </row>
    <row r="139" spans="1:2" ht="12.75">
      <c r="A139" t="s">
        <v>990</v>
      </c>
      <c r="B139" t="s">
        <v>989</v>
      </c>
    </row>
    <row r="140" spans="1:2" ht="12.75">
      <c r="A140" t="s">
        <v>1027</v>
      </c>
      <c r="B140" t="s">
        <v>1199</v>
      </c>
    </row>
    <row r="141" spans="1:2" ht="12.75">
      <c r="A141" t="s">
        <v>1075</v>
      </c>
      <c r="B141" t="s">
        <v>1315</v>
      </c>
    </row>
    <row r="142" spans="1:2" ht="12.75">
      <c r="A142" t="s">
        <v>1086</v>
      </c>
      <c r="B142" t="s">
        <v>1093</v>
      </c>
    </row>
    <row r="143" spans="1:2" ht="12.75">
      <c r="A143" t="s">
        <v>1101</v>
      </c>
      <c r="B143" t="s">
        <v>1196</v>
      </c>
    </row>
    <row r="144" spans="1:2" ht="12.75">
      <c r="A144" t="s">
        <v>1094</v>
      </c>
      <c r="B144" t="s">
        <v>1197</v>
      </c>
    </row>
    <row r="145" spans="1:2" ht="12.75">
      <c r="A145" t="s">
        <v>1135</v>
      </c>
      <c r="B145" t="s">
        <v>1134</v>
      </c>
    </row>
    <row r="146" spans="1:2" ht="12.75">
      <c r="A146" t="s">
        <v>1137</v>
      </c>
      <c r="B146" t="s">
        <v>910</v>
      </c>
    </row>
    <row r="147" spans="1:2" ht="12.75">
      <c r="A147" t="s">
        <v>1168</v>
      </c>
      <c r="B147" t="s">
        <v>599</v>
      </c>
    </row>
    <row r="148" spans="1:2" ht="12.75">
      <c r="A148" t="s">
        <v>1148</v>
      </c>
      <c r="B148" t="s">
        <v>979</v>
      </c>
    </row>
    <row r="149" spans="1:2" ht="12.75">
      <c r="A149" t="s">
        <v>1158</v>
      </c>
      <c r="B149" t="s">
        <v>1164</v>
      </c>
    </row>
    <row r="150" spans="1:2" ht="12.75">
      <c r="A150" t="s">
        <v>1216</v>
      </c>
      <c r="B150" t="s">
        <v>980</v>
      </c>
    </row>
    <row r="151" spans="1:2" ht="12.75">
      <c r="A151" t="s">
        <v>1224</v>
      </c>
      <c r="B151" t="s">
        <v>1189</v>
      </c>
    </row>
    <row r="152" spans="1:2" ht="12.75">
      <c r="A152" t="s">
        <v>1232</v>
      </c>
      <c r="B152" t="s">
        <v>1195</v>
      </c>
    </row>
    <row r="153" spans="1:2" ht="12.75">
      <c r="A153" t="s">
        <v>1233</v>
      </c>
      <c r="B153" t="s">
        <v>1192</v>
      </c>
    </row>
    <row r="154" spans="1:2" ht="12.75">
      <c r="A154" t="s">
        <v>1245</v>
      </c>
      <c r="B154" t="s">
        <v>674</v>
      </c>
    </row>
    <row r="155" spans="1:2" ht="12.75">
      <c r="A155" t="s">
        <v>1248</v>
      </c>
      <c r="B155" t="s">
        <v>841</v>
      </c>
    </row>
    <row r="156" spans="1:2" ht="12.75">
      <c r="A156" t="s">
        <v>1250</v>
      </c>
      <c r="B156" t="s">
        <v>386</v>
      </c>
    </row>
    <row r="157" spans="1:2" ht="12.75">
      <c r="A157" t="s">
        <v>1261</v>
      </c>
      <c r="B157" t="s">
        <v>1265</v>
      </c>
    </row>
    <row r="158" spans="1:2" ht="12.75">
      <c r="A158" t="s">
        <v>1287</v>
      </c>
      <c r="B158" t="s">
        <v>1311</v>
      </c>
    </row>
    <row r="159" spans="1:2" ht="12.75">
      <c r="A159" t="s">
        <v>1316</v>
      </c>
      <c r="B159" t="s">
        <v>1190</v>
      </c>
    </row>
    <row r="160" spans="1:2" ht="12.75">
      <c r="A160" t="s">
        <v>1302</v>
      </c>
      <c r="B160" t="s">
        <v>493</v>
      </c>
    </row>
    <row r="161" spans="1:2" ht="12.75">
      <c r="A161" t="s">
        <v>1317</v>
      </c>
      <c r="B161" t="s">
        <v>492</v>
      </c>
    </row>
    <row r="162" spans="1:2" ht="12.75">
      <c r="A162" t="s">
        <v>1323</v>
      </c>
      <c r="B162" t="s">
        <v>505</v>
      </c>
    </row>
    <row r="163" spans="1:2" ht="12.75">
      <c r="A163" t="s">
        <v>1325</v>
      </c>
      <c r="B163" t="s">
        <v>871</v>
      </c>
    </row>
    <row r="164" spans="1:2" ht="12.75">
      <c r="A164" t="s">
        <v>1343</v>
      </c>
      <c r="B164" t="s">
        <v>679</v>
      </c>
    </row>
    <row r="165" spans="1:2" ht="12.75">
      <c r="A165" t="s">
        <v>1349</v>
      </c>
      <c r="B165" t="s">
        <v>1111</v>
      </c>
    </row>
    <row r="166" spans="1:2" ht="12.75">
      <c r="A166" t="s">
        <v>1353</v>
      </c>
      <c r="B166" t="s">
        <v>601</v>
      </c>
    </row>
    <row r="168" ht="12.75">
      <c r="A168" s="1" t="s">
        <v>518</v>
      </c>
    </row>
    <row r="170" spans="1:2" ht="12.75">
      <c r="A170" t="s">
        <v>382</v>
      </c>
      <c r="B170" t="s">
        <v>427</v>
      </c>
    </row>
    <row r="171" spans="1:2" ht="12.75">
      <c r="A171" t="s">
        <v>385</v>
      </c>
      <c r="B171" t="s">
        <v>30</v>
      </c>
    </row>
    <row r="172" spans="1:2" ht="12.75">
      <c r="A172" t="s">
        <v>387</v>
      </c>
      <c r="B172" t="s">
        <v>388</v>
      </c>
    </row>
    <row r="173" spans="1:2" ht="12.75">
      <c r="A173" t="s">
        <v>393</v>
      </c>
      <c r="B173" t="s">
        <v>941</v>
      </c>
    </row>
    <row r="174" spans="1:2" ht="12.75">
      <c r="A174" t="s">
        <v>422</v>
      </c>
      <c r="B174" t="s">
        <v>423</v>
      </c>
    </row>
    <row r="175" spans="1:2" ht="12.75">
      <c r="A175" t="s">
        <v>449</v>
      </c>
      <c r="B175" t="s">
        <v>432</v>
      </c>
    </row>
    <row r="176" spans="1:2" ht="12.75">
      <c r="A176" t="s">
        <v>489</v>
      </c>
      <c r="B176" t="s">
        <v>1130</v>
      </c>
    </row>
    <row r="177" spans="1:2" ht="12.75">
      <c r="A177" t="s">
        <v>513</v>
      </c>
      <c r="B177" t="s">
        <v>1036</v>
      </c>
    </row>
    <row r="178" spans="1:2" ht="12.75">
      <c r="A178" t="s">
        <v>527</v>
      </c>
      <c r="B178" t="s">
        <v>517</v>
      </c>
    </row>
    <row r="179" spans="1:2" ht="12.75">
      <c r="A179" t="s">
        <v>590</v>
      </c>
      <c r="B179" t="s">
        <v>554</v>
      </c>
    </row>
    <row r="180" spans="1:2" ht="12.75">
      <c r="A180" t="s">
        <v>609</v>
      </c>
      <c r="B180" t="s">
        <v>668</v>
      </c>
    </row>
    <row r="181" spans="1:2" ht="12.75">
      <c r="A181" t="s">
        <v>702</v>
      </c>
      <c r="B181" t="s">
        <v>1320</v>
      </c>
    </row>
    <row r="182" spans="1:2" ht="12.75">
      <c r="A182" t="s">
        <v>704</v>
      </c>
      <c r="B182" t="s">
        <v>1037</v>
      </c>
    </row>
    <row r="183" spans="1:2" ht="12.75">
      <c r="A183" t="s">
        <v>740</v>
      </c>
      <c r="B183" t="s">
        <v>836</v>
      </c>
    </row>
    <row r="184" spans="1:2" ht="12.75">
      <c r="A184" t="s">
        <v>758</v>
      </c>
      <c r="B184" t="s">
        <v>755</v>
      </c>
    </row>
    <row r="185" spans="1:2" ht="12.75">
      <c r="A185" t="s">
        <v>796</v>
      </c>
      <c r="B185" t="s">
        <v>804</v>
      </c>
    </row>
    <row r="186" spans="1:2" ht="12.75">
      <c r="A186" t="s">
        <v>829</v>
      </c>
      <c r="B186" t="s">
        <v>839</v>
      </c>
    </row>
    <row r="187" spans="1:2" ht="12.75">
      <c r="A187" t="s">
        <v>882</v>
      </c>
      <c r="B187" t="s">
        <v>881</v>
      </c>
    </row>
    <row r="188" spans="1:2" ht="12.75">
      <c r="A188" t="s">
        <v>888</v>
      </c>
      <c r="B188" t="s">
        <v>887</v>
      </c>
    </row>
    <row r="189" spans="1:2" ht="12.75">
      <c r="A189" t="s">
        <v>895</v>
      </c>
      <c r="B189" t="s">
        <v>902</v>
      </c>
    </row>
    <row r="190" spans="1:2" ht="12.75">
      <c r="A190" t="s">
        <v>694</v>
      </c>
      <c r="B190" t="s">
        <v>747</v>
      </c>
    </row>
    <row r="191" spans="1:2" ht="12.75">
      <c r="A191" t="s">
        <v>773</v>
      </c>
      <c r="B191" t="s">
        <v>761</v>
      </c>
    </row>
    <row r="192" spans="1:2" ht="12.75">
      <c r="A192" t="s">
        <v>760</v>
      </c>
      <c r="B192" t="s">
        <v>764</v>
      </c>
    </row>
    <row r="193" spans="1:2" ht="12.75">
      <c r="A193" t="s">
        <v>951</v>
      </c>
      <c r="B193" t="s">
        <v>957</v>
      </c>
    </row>
    <row r="194" spans="1:2" ht="12.75">
      <c r="A194" t="s">
        <v>964</v>
      </c>
      <c r="B194" t="s">
        <v>957</v>
      </c>
    </row>
    <row r="195" spans="1:2" ht="12.75">
      <c r="A195" t="s">
        <v>967</v>
      </c>
      <c r="B195" t="s">
        <v>976</v>
      </c>
    </row>
    <row r="196" spans="1:2" ht="12.75">
      <c r="A196" t="s">
        <v>975</v>
      </c>
      <c r="B196" t="s">
        <v>969</v>
      </c>
    </row>
    <row r="197" spans="1:2" ht="12.75">
      <c r="A197" t="s">
        <v>982</v>
      </c>
      <c r="B197" t="s">
        <v>983</v>
      </c>
    </row>
    <row r="198" spans="1:2" ht="12.75">
      <c r="A198" t="s">
        <v>995</v>
      </c>
      <c r="B198" t="s">
        <v>838</v>
      </c>
    </row>
    <row r="199" spans="1:2" ht="12.75">
      <c r="A199" t="s">
        <v>1053</v>
      </c>
      <c r="B199" t="s">
        <v>1029</v>
      </c>
    </row>
    <row r="200" spans="1:2" ht="12.75">
      <c r="A200" t="s">
        <v>1062</v>
      </c>
      <c r="B200" t="s">
        <v>1060</v>
      </c>
    </row>
    <row r="201" spans="1:2" ht="12.75">
      <c r="A201" t="s">
        <v>1064</v>
      </c>
      <c r="B201" t="s">
        <v>1061</v>
      </c>
    </row>
    <row r="202" spans="1:2" ht="12.75">
      <c r="A202" t="s">
        <v>1073</v>
      </c>
      <c r="B202" t="s">
        <v>564</v>
      </c>
    </row>
    <row r="203" spans="1:2" ht="12.75">
      <c r="A203" t="s">
        <v>1074</v>
      </c>
      <c r="B203" t="s">
        <v>1347</v>
      </c>
    </row>
    <row r="204" spans="1:2" ht="12.75">
      <c r="A204" t="s">
        <v>1077</v>
      </c>
      <c r="B204" t="s">
        <v>26</v>
      </c>
    </row>
    <row r="205" spans="1:2" ht="12.75">
      <c r="A205" t="s">
        <v>1081</v>
      </c>
      <c r="B205" t="s">
        <v>1080</v>
      </c>
    </row>
    <row r="206" spans="1:2" ht="12.75">
      <c r="A206" t="s">
        <v>1083</v>
      </c>
      <c r="B206" t="s">
        <v>25</v>
      </c>
    </row>
    <row r="207" spans="1:2" ht="12.75">
      <c r="A207" t="s">
        <v>1088</v>
      </c>
      <c r="B207" t="s">
        <v>430</v>
      </c>
    </row>
    <row r="208" spans="1:2" ht="12.75">
      <c r="A208" t="s">
        <v>1103</v>
      </c>
      <c r="B208" t="s">
        <v>767</v>
      </c>
    </row>
    <row r="209" spans="1:2" ht="12.75">
      <c r="A209" t="s">
        <v>1177</v>
      </c>
      <c r="B209" t="s">
        <v>1178</v>
      </c>
    </row>
    <row r="210" spans="1:2" ht="12.75">
      <c r="A210" t="s">
        <v>1200</v>
      </c>
      <c r="B210" t="s">
        <v>1218</v>
      </c>
    </row>
    <row r="211" spans="1:2" ht="12.75">
      <c r="A211" t="s">
        <v>1243</v>
      </c>
      <c r="B211" t="s">
        <v>1242</v>
      </c>
    </row>
    <row r="212" spans="1:2" ht="12.75">
      <c r="A212" t="s">
        <v>1244</v>
      </c>
      <c r="B212" t="s">
        <v>1182</v>
      </c>
    </row>
    <row r="213" spans="1:2" ht="12.75">
      <c r="A213" t="s">
        <v>1300</v>
      </c>
      <c r="B213" t="s">
        <v>1292</v>
      </c>
    </row>
    <row r="214" spans="1:2" ht="12.75">
      <c r="A214" t="s">
        <v>1304</v>
      </c>
      <c r="B214" t="s">
        <v>1298</v>
      </c>
    </row>
    <row r="215" spans="1:2" ht="12.75">
      <c r="A215" t="s">
        <v>1354</v>
      </c>
      <c r="B215" t="s">
        <v>420</v>
      </c>
    </row>
    <row r="217" ht="12.75">
      <c r="A217" s="1" t="s">
        <v>890</v>
      </c>
    </row>
    <row r="219" spans="1:2" ht="12.75">
      <c r="A219" t="s">
        <v>757</v>
      </c>
      <c r="B219" t="s">
        <v>750</v>
      </c>
    </row>
    <row r="220" spans="1:2" ht="12.75">
      <c r="A220" t="s">
        <v>898</v>
      </c>
      <c r="B220" t="s">
        <v>675</v>
      </c>
    </row>
    <row r="221" spans="1:2" ht="12.75">
      <c r="A221" t="s">
        <v>981</v>
      </c>
      <c r="B221" t="s">
        <v>753</v>
      </c>
    </row>
    <row r="222" spans="1:2" ht="12.75">
      <c r="A222" t="s">
        <v>1102</v>
      </c>
      <c r="B222" t="s">
        <v>24</v>
      </c>
    </row>
    <row r="223" spans="1:2" ht="12.75">
      <c r="A223" t="s">
        <v>1040</v>
      </c>
      <c r="B223" t="s">
        <v>751</v>
      </c>
    </row>
    <row r="226" ht="12.75">
      <c r="A226" s="1" t="s">
        <v>395</v>
      </c>
    </row>
    <row r="228" spans="1:2" ht="12.75">
      <c r="A228" t="s">
        <v>1071</v>
      </c>
      <c r="B228" t="s">
        <v>1144</v>
      </c>
    </row>
    <row r="229" spans="1:2" ht="12.75">
      <c r="A229" t="s">
        <v>392</v>
      </c>
      <c r="B229" t="s">
        <v>18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CU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8" max="8" width="15.8515625" style="0" customWidth="1"/>
    <col min="9" max="9" width="24.140625" style="0" customWidth="1"/>
    <col min="11" max="11" width="35.140625" style="0" customWidth="1"/>
    <col min="14" max="14" width="14.421875" style="0" customWidth="1"/>
    <col min="38" max="38" width="13.00390625" style="0" customWidth="1"/>
    <col min="39" max="42" width="14.28125" style="0" customWidth="1"/>
    <col min="79" max="79" width="15.28125" style="0" customWidth="1"/>
    <col min="87" max="87" width="35.14062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7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17"/>
      <c r="BW8" s="37"/>
      <c r="BX8" s="37"/>
      <c r="BY8" s="37"/>
      <c r="BZ8" s="37"/>
      <c r="CA8" s="37"/>
      <c r="CC8" s="35"/>
      <c r="CD8" s="35"/>
      <c r="CE8" s="17"/>
      <c r="CF8" s="35"/>
      <c r="CG8" s="35"/>
      <c r="CH8" s="14"/>
      <c r="CI8" s="18"/>
    </row>
    <row r="9" spans="1:87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21"/>
      <c r="S9" s="21"/>
      <c r="T9" s="21"/>
      <c r="U9" s="48"/>
      <c r="V9" s="48"/>
      <c r="W9" s="25"/>
      <c r="X9" s="25"/>
      <c r="AB9" s="48"/>
      <c r="AJ9" s="6"/>
      <c r="AU9" s="6"/>
      <c r="BE9" s="6"/>
      <c r="BJ9" s="37"/>
      <c r="BK9" s="37"/>
      <c r="BL9" s="37"/>
      <c r="BM9" s="37"/>
      <c r="BN9" s="48"/>
      <c r="BR9" s="37"/>
      <c r="BS9" s="37"/>
      <c r="BU9" s="48"/>
      <c r="BV9" s="48"/>
      <c r="CI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CU2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9.42187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23.28125" style="0" customWidth="1"/>
    <col min="88" max="88" width="9.42187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7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37"/>
      <c r="BW8" s="37"/>
      <c r="BX8" s="37"/>
      <c r="BY8" s="37"/>
      <c r="BZ8" s="37"/>
      <c r="CA8" s="37"/>
      <c r="CC8" s="35"/>
      <c r="CD8" s="35"/>
      <c r="CE8" s="17"/>
      <c r="CF8" s="35"/>
      <c r="CG8" s="35"/>
      <c r="CI8" s="18"/>
    </row>
    <row r="9" spans="1:87" ht="12.75">
      <c r="A9" s="15">
        <v>1369</v>
      </c>
      <c r="B9" s="14" t="s">
        <v>925</v>
      </c>
      <c r="C9" s="14" t="s">
        <v>1072</v>
      </c>
      <c r="D9" s="14" t="s">
        <v>17</v>
      </c>
      <c r="E9" s="14" t="s">
        <v>276</v>
      </c>
      <c r="F9" s="2" t="s">
        <v>65</v>
      </c>
      <c r="G9" s="2">
        <v>2</v>
      </c>
      <c r="H9" s="2" t="s">
        <v>536</v>
      </c>
      <c r="I9" s="2" t="s">
        <v>552</v>
      </c>
      <c r="J9" s="14" t="s">
        <v>288</v>
      </c>
      <c r="K9" s="2" t="s">
        <v>540</v>
      </c>
      <c r="L9" s="14" t="s">
        <v>490</v>
      </c>
      <c r="M9" s="14" t="s">
        <v>850</v>
      </c>
      <c r="N9" s="2" t="s">
        <v>1272</v>
      </c>
      <c r="O9" s="10">
        <v>2</v>
      </c>
      <c r="P9" s="10"/>
      <c r="Q9" s="10"/>
      <c r="R9" s="28">
        <v>66</v>
      </c>
      <c r="S9" s="21">
        <v>0</v>
      </c>
      <c r="T9" s="21">
        <v>0</v>
      </c>
      <c r="U9" s="48">
        <v>66</v>
      </c>
      <c r="V9" s="48">
        <v>33</v>
      </c>
      <c r="W9" s="25"/>
      <c r="X9" s="25">
        <v>2.75</v>
      </c>
      <c r="Y9" s="13">
        <v>33</v>
      </c>
      <c r="Z9" s="13">
        <v>0</v>
      </c>
      <c r="AA9" s="13">
        <v>0</v>
      </c>
      <c r="AB9" s="48">
        <v>33</v>
      </c>
      <c r="AC9" s="13"/>
      <c r="AD9" s="13"/>
      <c r="AE9" s="13"/>
      <c r="AG9">
        <v>2</v>
      </c>
      <c r="AH9">
        <v>15</v>
      </c>
      <c r="AI9">
        <v>0</v>
      </c>
      <c r="AJ9" s="25">
        <v>2.75</v>
      </c>
      <c r="AM9" s="38"/>
      <c r="AN9" s="38"/>
      <c r="AO9" s="38"/>
      <c r="AX9" s="7"/>
      <c r="AY9" s="17"/>
      <c r="AZ9" s="17"/>
      <c r="BE9" s="25">
        <v>2.75</v>
      </c>
      <c r="BJ9" s="37"/>
      <c r="BK9" s="37"/>
      <c r="BL9" s="37"/>
      <c r="BN9" s="25">
        <v>2.75</v>
      </c>
      <c r="BO9" s="39"/>
      <c r="BP9" s="39"/>
      <c r="BQ9" s="23"/>
      <c r="BR9" s="37"/>
      <c r="BS9" s="37"/>
      <c r="BT9" s="39"/>
      <c r="BU9" s="48">
        <v>66</v>
      </c>
      <c r="BV9" s="48">
        <v>33</v>
      </c>
      <c r="CH9">
        <v>1369</v>
      </c>
      <c r="CI9" s="2" t="s">
        <v>540</v>
      </c>
    </row>
    <row r="11" spans="1:87" ht="12.75">
      <c r="A11" s="15">
        <v>1370</v>
      </c>
      <c r="B11" s="14" t="s">
        <v>859</v>
      </c>
      <c r="C11" s="14" t="s">
        <v>1072</v>
      </c>
      <c r="D11" s="14" t="s">
        <v>263</v>
      </c>
      <c r="E11" s="14" t="s">
        <v>271</v>
      </c>
      <c r="F11" s="2" t="s">
        <v>71</v>
      </c>
      <c r="G11" s="2">
        <v>2</v>
      </c>
      <c r="H11" s="2" t="s">
        <v>536</v>
      </c>
      <c r="I11" s="2" t="s">
        <v>548</v>
      </c>
      <c r="J11" s="14" t="s">
        <v>288</v>
      </c>
      <c r="K11" s="2" t="s">
        <v>539</v>
      </c>
      <c r="L11" s="14" t="s">
        <v>495</v>
      </c>
      <c r="M11" s="14" t="s">
        <v>4</v>
      </c>
      <c r="N11" s="2" t="s">
        <v>1272</v>
      </c>
      <c r="O11" s="10">
        <v>2</v>
      </c>
      <c r="P11" s="10"/>
      <c r="Q11" s="10"/>
      <c r="R11" s="28">
        <v>66</v>
      </c>
      <c r="S11" s="21">
        <v>0</v>
      </c>
      <c r="T11" s="21">
        <v>0</v>
      </c>
      <c r="U11" s="48">
        <v>66</v>
      </c>
      <c r="V11" s="48">
        <v>33</v>
      </c>
      <c r="X11" s="25">
        <v>2.75</v>
      </c>
      <c r="Y11" s="13">
        <v>33</v>
      </c>
      <c r="Z11" s="13">
        <v>0</v>
      </c>
      <c r="AA11" s="13">
        <v>0</v>
      </c>
      <c r="AB11" s="48">
        <v>33</v>
      </c>
      <c r="AC11" s="13"/>
      <c r="AD11" s="13"/>
      <c r="AE11" s="13"/>
      <c r="AF11" s="25"/>
      <c r="AG11">
        <v>2</v>
      </c>
      <c r="AH11">
        <v>15</v>
      </c>
      <c r="AI11">
        <v>0</v>
      </c>
      <c r="AJ11" s="25">
        <v>2.75</v>
      </c>
      <c r="AK11" s="38"/>
      <c r="AM11" s="38"/>
      <c r="AN11" s="38"/>
      <c r="AO11" s="38"/>
      <c r="BB11" s="6"/>
      <c r="BE11" s="25">
        <v>2.75</v>
      </c>
      <c r="BJ11" s="37"/>
      <c r="BK11" s="37"/>
      <c r="BL11" s="37"/>
      <c r="BM11" s="37"/>
      <c r="BN11" s="25">
        <v>2.75</v>
      </c>
      <c r="BO11" s="39"/>
      <c r="BP11" s="39"/>
      <c r="BQ11" s="23"/>
      <c r="BR11" s="37"/>
      <c r="BS11" s="37"/>
      <c r="BT11" s="39"/>
      <c r="BU11" s="48">
        <v>66</v>
      </c>
      <c r="BV11" s="48">
        <v>33</v>
      </c>
      <c r="CH11">
        <v>1370</v>
      </c>
      <c r="CI11" s="2" t="s">
        <v>539</v>
      </c>
    </row>
    <row r="12" spans="1:87" ht="12.75">
      <c r="A12" s="15">
        <v>1370</v>
      </c>
      <c r="B12" s="14" t="s">
        <v>859</v>
      </c>
      <c r="C12" s="14" t="s">
        <v>1072</v>
      </c>
      <c r="D12" s="14" t="s">
        <v>263</v>
      </c>
      <c r="E12" s="14" t="s">
        <v>271</v>
      </c>
      <c r="F12" s="2" t="s">
        <v>73</v>
      </c>
      <c r="G12" s="2">
        <v>2</v>
      </c>
      <c r="H12" s="2" t="s">
        <v>536</v>
      </c>
      <c r="I12" s="2" t="s">
        <v>546</v>
      </c>
      <c r="J12" s="14" t="s">
        <v>288</v>
      </c>
      <c r="K12" s="2" t="s">
        <v>542</v>
      </c>
      <c r="L12" s="14" t="s">
        <v>495</v>
      </c>
      <c r="M12" s="14" t="s">
        <v>1016</v>
      </c>
      <c r="N12" s="2" t="s">
        <v>690</v>
      </c>
      <c r="O12" s="10">
        <v>2</v>
      </c>
      <c r="P12" s="10"/>
      <c r="Q12" s="10"/>
      <c r="R12" s="28">
        <v>62</v>
      </c>
      <c r="S12" s="21">
        <v>8</v>
      </c>
      <c r="T12" s="21">
        <v>0</v>
      </c>
      <c r="U12" s="48">
        <v>62.4</v>
      </c>
      <c r="V12" s="48">
        <v>31.2</v>
      </c>
      <c r="X12" s="25">
        <v>2.6</v>
      </c>
      <c r="Y12" s="13">
        <v>31</v>
      </c>
      <c r="Z12" s="13">
        <v>4</v>
      </c>
      <c r="AA12" s="13">
        <v>0</v>
      </c>
      <c r="AB12" s="48">
        <v>31.2</v>
      </c>
      <c r="AC12" s="13"/>
      <c r="AD12" s="13"/>
      <c r="AE12" s="13"/>
      <c r="AF12" s="25"/>
      <c r="AG12">
        <v>2</v>
      </c>
      <c r="AH12">
        <v>12</v>
      </c>
      <c r="AI12">
        <v>0</v>
      </c>
      <c r="AJ12" s="25">
        <v>2.6</v>
      </c>
      <c r="AK12" s="38"/>
      <c r="AM12" s="38"/>
      <c r="AN12" s="38"/>
      <c r="AO12" s="38"/>
      <c r="BE12" s="25">
        <v>2.6</v>
      </c>
      <c r="BJ12" s="37"/>
      <c r="BK12" s="37"/>
      <c r="BL12" s="37"/>
      <c r="BM12" s="37"/>
      <c r="BN12" s="25">
        <v>2.6</v>
      </c>
      <c r="BO12" s="39"/>
      <c r="BP12" s="39"/>
      <c r="BQ12" s="23"/>
      <c r="BR12" s="37"/>
      <c r="BS12" s="37"/>
      <c r="BT12" s="39"/>
      <c r="BU12" s="48">
        <v>62.400000000000006</v>
      </c>
      <c r="BV12" s="48">
        <v>31.200000000000003</v>
      </c>
      <c r="CH12">
        <v>1370</v>
      </c>
      <c r="CI12" s="2" t="s">
        <v>542</v>
      </c>
    </row>
    <row r="13" spans="1:87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8"/>
      <c r="V13" s="48"/>
      <c r="X13" s="25"/>
      <c r="AB13" s="48"/>
      <c r="AF13" s="25"/>
      <c r="AJ13" s="6"/>
      <c r="BE13" s="6"/>
      <c r="BN13" s="48"/>
      <c r="BO13" s="39"/>
      <c r="BP13" s="39"/>
      <c r="BQ13" s="23"/>
      <c r="BR13" s="37"/>
      <c r="BS13" s="37"/>
      <c r="BT13" s="39"/>
      <c r="BU13" s="37"/>
      <c r="BV13" s="48"/>
      <c r="CI13" s="2"/>
    </row>
    <row r="14" spans="1:87" ht="12.75">
      <c r="A14" s="15">
        <v>1370</v>
      </c>
      <c r="B14" s="14" t="s">
        <v>925</v>
      </c>
      <c r="C14" s="14" t="s">
        <v>1072</v>
      </c>
      <c r="D14" s="14" t="s">
        <v>263</v>
      </c>
      <c r="E14" s="14" t="s">
        <v>275</v>
      </c>
      <c r="F14" s="2" t="s">
        <v>91</v>
      </c>
      <c r="G14" s="2">
        <v>2</v>
      </c>
      <c r="H14" s="2" t="s">
        <v>536</v>
      </c>
      <c r="I14" s="2" t="s">
        <v>549</v>
      </c>
      <c r="J14" s="14" t="s">
        <v>288</v>
      </c>
      <c r="K14" s="2" t="s">
        <v>539</v>
      </c>
      <c r="L14" s="14" t="s">
        <v>495</v>
      </c>
      <c r="M14" s="14" t="s">
        <v>4</v>
      </c>
      <c r="N14" s="2" t="s">
        <v>1272</v>
      </c>
      <c r="O14" s="10">
        <v>2</v>
      </c>
      <c r="P14" s="10"/>
      <c r="Q14" s="10"/>
      <c r="R14" s="28">
        <v>64</v>
      </c>
      <c r="S14" s="21">
        <v>16</v>
      </c>
      <c r="T14" s="21">
        <v>0</v>
      </c>
      <c r="U14" s="48">
        <v>64.8</v>
      </c>
      <c r="V14" s="48">
        <v>32.4</v>
      </c>
      <c r="X14" s="25">
        <v>2.7</v>
      </c>
      <c r="Y14" s="13">
        <v>32</v>
      </c>
      <c r="Z14" s="13">
        <v>8</v>
      </c>
      <c r="AA14" s="13">
        <v>0</v>
      </c>
      <c r="AB14" s="48">
        <v>32.4</v>
      </c>
      <c r="AC14" s="13"/>
      <c r="AD14" s="13"/>
      <c r="AE14" s="13"/>
      <c r="AF14" s="25"/>
      <c r="AG14">
        <v>2</v>
      </c>
      <c r="AH14">
        <v>14</v>
      </c>
      <c r="AI14">
        <v>0</v>
      </c>
      <c r="AJ14" s="25">
        <v>2.7</v>
      </c>
      <c r="BE14" s="25">
        <v>2.7</v>
      </c>
      <c r="BJ14" s="37"/>
      <c r="BK14" s="37"/>
      <c r="BL14" s="37"/>
      <c r="BN14" s="25">
        <v>2.7</v>
      </c>
      <c r="BQ14" s="23"/>
      <c r="BR14" s="37"/>
      <c r="BS14" s="37"/>
      <c r="BT14" s="39"/>
      <c r="BU14" s="48">
        <v>64.8</v>
      </c>
      <c r="BV14" s="48">
        <v>32.4</v>
      </c>
      <c r="CH14">
        <v>1370</v>
      </c>
      <c r="CI14" s="2" t="s">
        <v>539</v>
      </c>
    </row>
    <row r="15" spans="1:87" ht="12.75">
      <c r="A15" s="15"/>
      <c r="B15" s="14"/>
      <c r="C15" s="14"/>
      <c r="D15" s="14"/>
      <c r="E15" s="14"/>
      <c r="F15" s="2"/>
      <c r="G15" s="2"/>
      <c r="H15" s="2"/>
      <c r="I15" s="2"/>
      <c r="J15" s="14"/>
      <c r="K15" s="2"/>
      <c r="L15" s="14"/>
      <c r="M15" s="14"/>
      <c r="N15" s="2"/>
      <c r="O15" s="10"/>
      <c r="P15" s="10"/>
      <c r="Q15" s="10"/>
      <c r="R15" s="21"/>
      <c r="S15" s="21"/>
      <c r="T15" s="21"/>
      <c r="U15" s="48"/>
      <c r="V15" s="48"/>
      <c r="W15" s="25"/>
      <c r="X15" s="25"/>
      <c r="AB15" s="48"/>
      <c r="AF15" s="25"/>
      <c r="AJ15" s="6"/>
      <c r="BE15" s="6"/>
      <c r="BN15" s="48"/>
      <c r="BO15" s="39"/>
      <c r="BP15" s="39"/>
      <c r="BQ15" s="23"/>
      <c r="BR15" s="37"/>
      <c r="BS15" s="37"/>
      <c r="BT15" s="39"/>
      <c r="BU15" s="48"/>
      <c r="BV15" s="48"/>
      <c r="CI15" s="2"/>
    </row>
    <row r="16" spans="1:87" ht="12.75">
      <c r="A16" s="15">
        <v>1371</v>
      </c>
      <c r="B16" s="14" t="s">
        <v>859</v>
      </c>
      <c r="C16" s="14" t="s">
        <v>1072</v>
      </c>
      <c r="D16" s="14" t="s">
        <v>264</v>
      </c>
      <c r="E16" s="14" t="s">
        <v>269</v>
      </c>
      <c r="F16" s="2" t="s">
        <v>117</v>
      </c>
      <c r="G16" s="2">
        <v>2</v>
      </c>
      <c r="H16" s="2" t="s">
        <v>536</v>
      </c>
      <c r="I16" s="2" t="s">
        <v>306</v>
      </c>
      <c r="J16" s="14" t="s">
        <v>288</v>
      </c>
      <c r="K16" s="2" t="s">
        <v>538</v>
      </c>
      <c r="L16" s="14" t="s">
        <v>495</v>
      </c>
      <c r="M16" s="14" t="s">
        <v>290</v>
      </c>
      <c r="N16" s="2" t="s">
        <v>1271</v>
      </c>
      <c r="O16" s="10">
        <v>2</v>
      </c>
      <c r="P16" s="10"/>
      <c r="Q16" s="10"/>
      <c r="R16" s="28">
        <v>76</v>
      </c>
      <c r="S16" s="21">
        <v>16</v>
      </c>
      <c r="T16" s="21">
        <v>0</v>
      </c>
      <c r="U16" s="48">
        <v>76.8</v>
      </c>
      <c r="V16" s="48">
        <v>38.4</v>
      </c>
      <c r="W16" s="25"/>
      <c r="X16" s="25">
        <v>3.2</v>
      </c>
      <c r="Y16" s="13">
        <v>38</v>
      </c>
      <c r="Z16" s="13">
        <v>8</v>
      </c>
      <c r="AA16" s="13">
        <v>0</v>
      </c>
      <c r="AB16" s="48">
        <v>38.4</v>
      </c>
      <c r="AC16" s="13"/>
      <c r="AD16" s="13"/>
      <c r="AE16" s="13"/>
      <c r="AG16">
        <v>2</v>
      </c>
      <c r="AH16">
        <v>14</v>
      </c>
      <c r="AI16">
        <v>0</v>
      </c>
      <c r="AJ16" s="25">
        <v>3.2</v>
      </c>
      <c r="BE16" s="25">
        <v>3.2</v>
      </c>
      <c r="BJ16" s="37"/>
      <c r="BK16" s="37"/>
      <c r="BL16" s="37"/>
      <c r="BM16" s="37"/>
      <c r="BN16" s="25">
        <v>3.2</v>
      </c>
      <c r="BR16" s="37"/>
      <c r="BU16" s="48">
        <v>76.8</v>
      </c>
      <c r="BV16" s="48">
        <v>38.4</v>
      </c>
      <c r="CH16">
        <v>1371</v>
      </c>
      <c r="CI16" s="2" t="s">
        <v>538</v>
      </c>
    </row>
    <row r="17" spans="1:87" ht="12.75">
      <c r="A17" s="15">
        <v>1371</v>
      </c>
      <c r="B17" s="14" t="s">
        <v>859</v>
      </c>
      <c r="C17" s="14" t="s">
        <v>1072</v>
      </c>
      <c r="D17" s="14" t="s">
        <v>264</v>
      </c>
      <c r="E17" s="14" t="s">
        <v>269</v>
      </c>
      <c r="F17" s="2" t="s">
        <v>119</v>
      </c>
      <c r="G17" s="2">
        <v>2</v>
      </c>
      <c r="H17" s="2" t="s">
        <v>536</v>
      </c>
      <c r="I17" s="2" t="s">
        <v>547</v>
      </c>
      <c r="J17" s="14" t="s">
        <v>288</v>
      </c>
      <c r="K17" s="2" t="s">
        <v>540</v>
      </c>
      <c r="L17" s="14" t="s">
        <v>490</v>
      </c>
      <c r="M17" s="14" t="s">
        <v>850</v>
      </c>
      <c r="N17" s="2" t="s">
        <v>690</v>
      </c>
      <c r="O17" s="10">
        <v>2</v>
      </c>
      <c r="P17" s="10"/>
      <c r="Q17" s="10"/>
      <c r="R17" s="28">
        <v>64</v>
      </c>
      <c r="S17" s="21">
        <v>16</v>
      </c>
      <c r="T17" s="21">
        <v>0</v>
      </c>
      <c r="U17" s="48">
        <v>64.8</v>
      </c>
      <c r="V17" s="48">
        <v>32.4</v>
      </c>
      <c r="W17" s="25"/>
      <c r="X17" s="25">
        <v>2.7</v>
      </c>
      <c r="Y17" s="13"/>
      <c r="Z17" s="13"/>
      <c r="AA17" s="13"/>
      <c r="AB17" s="48"/>
      <c r="AC17" s="13"/>
      <c r="AD17" s="13"/>
      <c r="AE17" s="13"/>
      <c r="AG17">
        <v>2</v>
      </c>
      <c r="AH17">
        <v>14</v>
      </c>
      <c r="AI17">
        <v>0</v>
      </c>
      <c r="AJ17" s="25">
        <v>2.7</v>
      </c>
      <c r="AU17" s="6"/>
      <c r="BE17" s="25">
        <v>2.7</v>
      </c>
      <c r="BJ17" s="37"/>
      <c r="BK17" s="37"/>
      <c r="BL17" s="37"/>
      <c r="BN17" s="25">
        <v>2.7</v>
      </c>
      <c r="BO17" s="39"/>
      <c r="BP17" s="39"/>
      <c r="BQ17" s="23"/>
      <c r="BR17" s="37"/>
      <c r="BS17" s="37"/>
      <c r="BT17" s="39"/>
      <c r="BU17" s="48">
        <v>64.8</v>
      </c>
      <c r="BV17" s="48">
        <v>32.4</v>
      </c>
      <c r="CH17">
        <v>1371</v>
      </c>
      <c r="CI17" s="2" t="s">
        <v>540</v>
      </c>
    </row>
    <row r="19" spans="1:87" ht="12.75">
      <c r="A19" s="15">
        <v>1375</v>
      </c>
      <c r="B19" s="14" t="s">
        <v>859</v>
      </c>
      <c r="C19" s="14" t="s">
        <v>1072</v>
      </c>
      <c r="D19" s="14" t="s">
        <v>266</v>
      </c>
      <c r="E19" s="14" t="s">
        <v>269</v>
      </c>
      <c r="F19" s="2" t="s">
        <v>219</v>
      </c>
      <c r="G19" s="2">
        <v>3</v>
      </c>
      <c r="H19" s="2" t="s">
        <v>535</v>
      </c>
      <c r="I19" s="2" t="s">
        <v>545</v>
      </c>
      <c r="J19" s="14" t="s">
        <v>288</v>
      </c>
      <c r="K19" s="2" t="s">
        <v>541</v>
      </c>
      <c r="L19" s="14" t="s">
        <v>490</v>
      </c>
      <c r="M19" s="14" t="s">
        <v>850</v>
      </c>
      <c r="N19" s="2" t="s">
        <v>689</v>
      </c>
      <c r="O19" s="10">
        <v>2</v>
      </c>
      <c r="P19" s="10"/>
      <c r="Q19" s="10"/>
      <c r="R19" s="28">
        <v>72</v>
      </c>
      <c r="S19" s="21">
        <v>0</v>
      </c>
      <c r="T19" s="21">
        <v>0</v>
      </c>
      <c r="U19" s="48">
        <v>72</v>
      </c>
      <c r="V19" s="48">
        <v>36</v>
      </c>
      <c r="W19" s="25"/>
      <c r="X19" s="25">
        <v>3</v>
      </c>
      <c r="Y19" s="13">
        <v>36</v>
      </c>
      <c r="Z19" s="13">
        <v>0</v>
      </c>
      <c r="AA19" s="13">
        <v>0</v>
      </c>
      <c r="AB19" s="48">
        <v>36</v>
      </c>
      <c r="AC19" s="13"/>
      <c r="AD19" s="13"/>
      <c r="AE19" s="13"/>
      <c r="AF19" s="25"/>
      <c r="AG19">
        <v>3</v>
      </c>
      <c r="AH19">
        <v>0</v>
      </c>
      <c r="AI19">
        <v>0</v>
      </c>
      <c r="AJ19" s="25">
        <v>3</v>
      </c>
      <c r="AK19" s="38"/>
      <c r="AU19" s="6"/>
      <c r="BB19" s="7"/>
      <c r="BE19" s="25">
        <v>3</v>
      </c>
      <c r="BN19" s="25">
        <v>3</v>
      </c>
      <c r="BO19" s="39"/>
      <c r="BP19" s="39"/>
      <c r="BQ19" s="23"/>
      <c r="BR19" s="37"/>
      <c r="BS19" s="37"/>
      <c r="BT19" s="39"/>
      <c r="BU19" s="48">
        <v>72</v>
      </c>
      <c r="BV19" s="48">
        <v>36</v>
      </c>
      <c r="CH19">
        <v>1375</v>
      </c>
      <c r="CI19" s="2" t="s">
        <v>541</v>
      </c>
    </row>
    <row r="21" spans="1:87" ht="12.75">
      <c r="A21" s="15">
        <v>1375</v>
      </c>
      <c r="B21" s="14" t="s">
        <v>925</v>
      </c>
      <c r="C21" s="14" t="s">
        <v>1072</v>
      </c>
      <c r="D21" s="14" t="s">
        <v>266</v>
      </c>
      <c r="E21" s="14" t="s">
        <v>272</v>
      </c>
      <c r="F21" s="2" t="s">
        <v>240</v>
      </c>
      <c r="G21" s="2">
        <v>2</v>
      </c>
      <c r="H21" s="2" t="s">
        <v>536</v>
      </c>
      <c r="I21" s="2" t="s">
        <v>550</v>
      </c>
      <c r="J21" s="14" t="s">
        <v>288</v>
      </c>
      <c r="K21" s="2" t="s">
        <v>540</v>
      </c>
      <c r="L21" s="14" t="s">
        <v>495</v>
      </c>
      <c r="M21" s="14" t="s">
        <v>850</v>
      </c>
      <c r="N21" s="2" t="s">
        <v>692</v>
      </c>
      <c r="O21" s="10">
        <v>2</v>
      </c>
      <c r="P21" s="10"/>
      <c r="Q21" s="10"/>
      <c r="R21" s="28"/>
      <c r="S21" s="21"/>
      <c r="T21" s="21"/>
      <c r="U21" s="48">
        <v>66</v>
      </c>
      <c r="V21" s="48">
        <v>33</v>
      </c>
      <c r="X21" s="25">
        <v>2.75</v>
      </c>
      <c r="AG21">
        <v>2</v>
      </c>
      <c r="AH21">
        <v>15</v>
      </c>
      <c r="AI21">
        <v>0</v>
      </c>
      <c r="AJ21" s="25">
        <v>2.75</v>
      </c>
      <c r="BE21" s="25">
        <v>2.75</v>
      </c>
      <c r="BN21" s="25">
        <v>2.75</v>
      </c>
      <c r="BU21" s="48">
        <v>66</v>
      </c>
      <c r="BV21" s="48">
        <v>33</v>
      </c>
      <c r="CH21">
        <v>1375</v>
      </c>
      <c r="CI21" s="2" t="s">
        <v>540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CU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21.00390625" style="0" customWidth="1"/>
    <col min="88" max="88" width="9.42187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7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37"/>
      <c r="BW8" s="37"/>
      <c r="BX8" s="37"/>
      <c r="BY8" s="37"/>
      <c r="BZ8" s="37"/>
      <c r="CA8" s="37"/>
      <c r="CC8" s="35"/>
      <c r="CD8" s="35"/>
      <c r="CE8" s="17"/>
      <c r="CF8" s="35"/>
      <c r="CG8" s="35"/>
      <c r="CI8" s="18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CU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57421875" style="0" customWidth="1"/>
    <col min="10" max="10" width="7.57421875" style="0" customWidth="1"/>
    <col min="11" max="11" width="20.281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21.00390625" style="0" customWidth="1"/>
    <col min="88" max="88" width="9.42187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7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37"/>
      <c r="BW8" s="37"/>
      <c r="BX8" s="37"/>
      <c r="BY8" s="37"/>
      <c r="BZ8" s="37"/>
      <c r="CA8" s="37"/>
      <c r="CC8" s="35"/>
      <c r="CD8" s="35"/>
      <c r="CE8" s="17"/>
      <c r="CF8" s="35"/>
      <c r="CG8" s="35"/>
      <c r="CI8" s="18"/>
    </row>
    <row r="9" spans="1:87" ht="12.75">
      <c r="A9" s="15">
        <v>1370</v>
      </c>
      <c r="B9" s="14" t="s">
        <v>925</v>
      </c>
      <c r="C9" s="14" t="s">
        <v>1072</v>
      </c>
      <c r="D9" s="14" t="s">
        <v>263</v>
      </c>
      <c r="E9" s="14" t="s">
        <v>275</v>
      </c>
      <c r="F9" s="2" t="s">
        <v>93</v>
      </c>
      <c r="G9" s="2">
        <v>2</v>
      </c>
      <c r="H9" s="2" t="s">
        <v>520</v>
      </c>
      <c r="I9" s="2" t="s">
        <v>523</v>
      </c>
      <c r="J9" s="14" t="s">
        <v>288</v>
      </c>
      <c r="K9" s="2" t="s">
        <v>521</v>
      </c>
      <c r="L9" s="14" t="s">
        <v>514</v>
      </c>
      <c r="M9" s="14" t="s">
        <v>850</v>
      </c>
      <c r="N9" s="2" t="s">
        <v>4</v>
      </c>
      <c r="O9" s="10">
        <v>2</v>
      </c>
      <c r="P9" s="10"/>
      <c r="Q9" s="10"/>
      <c r="R9" s="28">
        <v>58</v>
      </c>
      <c r="S9" s="21">
        <v>4</v>
      </c>
      <c r="T9" s="21">
        <v>0</v>
      </c>
      <c r="U9" s="48">
        <v>58.2</v>
      </c>
      <c r="V9" s="48">
        <v>29.1</v>
      </c>
      <c r="X9" s="25">
        <v>2.4250000000000003</v>
      </c>
      <c r="Y9" s="13">
        <v>29</v>
      </c>
      <c r="Z9" s="13">
        <v>2</v>
      </c>
      <c r="AA9" s="13">
        <v>0</v>
      </c>
      <c r="AB9" s="48">
        <v>29.1</v>
      </c>
      <c r="AC9" s="13"/>
      <c r="AD9" s="13"/>
      <c r="AE9" s="13"/>
      <c r="AF9" s="25"/>
      <c r="AG9">
        <v>2</v>
      </c>
      <c r="AH9">
        <v>8</v>
      </c>
      <c r="AI9">
        <v>6</v>
      </c>
      <c r="AJ9" s="25">
        <v>2.4250000000000003</v>
      </c>
      <c r="AM9" s="38"/>
      <c r="AN9" s="38"/>
      <c r="AO9" s="38"/>
      <c r="BE9" s="7"/>
      <c r="BJ9" s="37"/>
      <c r="BK9" s="37"/>
      <c r="BL9" s="37"/>
      <c r="BN9" s="25">
        <v>2.4250000000000003</v>
      </c>
      <c r="BQ9" s="23"/>
      <c r="BR9" s="37"/>
      <c r="BS9" s="37"/>
      <c r="BT9" s="39"/>
      <c r="BU9" s="48">
        <v>58.2</v>
      </c>
      <c r="BV9" s="48">
        <v>29.1</v>
      </c>
      <c r="CH9">
        <v>1370</v>
      </c>
      <c r="CI9" s="2" t="s">
        <v>521</v>
      </c>
    </row>
    <row r="11" spans="1:87" ht="12.75">
      <c r="A11" s="15">
        <v>1372</v>
      </c>
      <c r="B11" s="14" t="s">
        <v>925</v>
      </c>
      <c r="C11" s="14" t="s">
        <v>1072</v>
      </c>
      <c r="D11" s="14" t="s">
        <v>265</v>
      </c>
      <c r="E11" s="14" t="s">
        <v>277</v>
      </c>
      <c r="F11" s="2" t="s">
        <v>190</v>
      </c>
      <c r="G11" s="2">
        <v>2</v>
      </c>
      <c r="H11" s="2" t="s">
        <v>520</v>
      </c>
      <c r="I11" s="2" t="s">
        <v>1046</v>
      </c>
      <c r="J11" s="14" t="s">
        <v>288</v>
      </c>
      <c r="K11" s="2" t="s">
        <v>522</v>
      </c>
      <c r="L11" s="14" t="s">
        <v>515</v>
      </c>
      <c r="M11" s="14" t="s">
        <v>1013</v>
      </c>
      <c r="N11" s="2" t="s">
        <v>689</v>
      </c>
      <c r="O11" s="10">
        <v>2</v>
      </c>
      <c r="P11" s="10"/>
      <c r="Q11" s="10"/>
      <c r="R11" s="28">
        <v>49</v>
      </c>
      <c r="S11" s="21">
        <v>4</v>
      </c>
      <c r="T11" s="21">
        <v>0</v>
      </c>
      <c r="U11" s="48">
        <v>49.2</v>
      </c>
      <c r="V11" s="48">
        <v>24.6</v>
      </c>
      <c r="W11" s="25"/>
      <c r="X11" s="25">
        <v>2.0500000000000003</v>
      </c>
      <c r="Y11" s="13"/>
      <c r="Z11" s="13"/>
      <c r="AA11" s="13"/>
      <c r="AB11" s="48"/>
      <c r="AC11" s="13"/>
      <c r="AD11" s="13"/>
      <c r="AE11" s="13"/>
      <c r="AF11" s="25"/>
      <c r="AG11">
        <v>2</v>
      </c>
      <c r="AH11">
        <v>1</v>
      </c>
      <c r="AI11">
        <v>0</v>
      </c>
      <c r="AJ11" s="25">
        <v>2.0500000000000003</v>
      </c>
      <c r="AP11" s="37"/>
      <c r="AQ11" s="17"/>
      <c r="AR11" s="17"/>
      <c r="AS11" s="17"/>
      <c r="AT11" s="17"/>
      <c r="AW11" s="7"/>
      <c r="BD11" s="7"/>
      <c r="BE11" s="25">
        <v>2.0500000000000003</v>
      </c>
      <c r="BN11" s="25">
        <v>2.0500000000000003</v>
      </c>
      <c r="BO11" s="39"/>
      <c r="BP11" s="39"/>
      <c r="BQ11" s="23"/>
      <c r="BR11" s="37"/>
      <c r="BS11" s="37"/>
      <c r="BT11" s="39"/>
      <c r="BU11" s="48">
        <v>49.2</v>
      </c>
      <c r="BV11" s="48">
        <v>24.6</v>
      </c>
      <c r="CH11">
        <v>1372</v>
      </c>
      <c r="CI11" s="2" t="s">
        <v>522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CU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7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21.00390625" style="0" customWidth="1"/>
    <col min="88" max="88" width="9.42187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1:87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37"/>
      <c r="BW8" s="37"/>
      <c r="BX8" s="37"/>
      <c r="BY8" s="37"/>
      <c r="BZ8" s="37"/>
      <c r="CA8" s="37"/>
      <c r="CC8" s="35"/>
      <c r="CD8" s="35"/>
      <c r="CE8" s="17"/>
      <c r="CF8" s="35"/>
      <c r="CG8" s="35"/>
      <c r="CI8" s="18"/>
    </row>
    <row r="9" spans="1:87" ht="12.75">
      <c r="A9" s="15">
        <v>1372</v>
      </c>
      <c r="B9" s="14" t="s">
        <v>859</v>
      </c>
      <c r="C9" s="14" t="s">
        <v>1072</v>
      </c>
      <c r="D9" s="14" t="s">
        <v>265</v>
      </c>
      <c r="E9" s="14" t="s">
        <v>274</v>
      </c>
      <c r="F9" s="2" t="s">
        <v>166</v>
      </c>
      <c r="G9" s="2">
        <v>3</v>
      </c>
      <c r="H9" s="2" t="s">
        <v>1066</v>
      </c>
      <c r="I9" s="2" t="s">
        <v>1051</v>
      </c>
      <c r="J9" s="14" t="s">
        <v>288</v>
      </c>
      <c r="K9" s="2" t="s">
        <v>1068</v>
      </c>
      <c r="L9" s="14" t="s">
        <v>1054</v>
      </c>
      <c r="M9" s="14" t="s">
        <v>682</v>
      </c>
      <c r="N9" s="2" t="s">
        <v>690</v>
      </c>
      <c r="O9" s="10">
        <v>2</v>
      </c>
      <c r="P9" s="10"/>
      <c r="Q9" s="10"/>
      <c r="R9" s="28">
        <v>64</v>
      </c>
      <c r="S9" s="21">
        <v>16</v>
      </c>
      <c r="T9" s="21">
        <v>0</v>
      </c>
      <c r="U9" s="48">
        <v>64.8</v>
      </c>
      <c r="V9" s="48">
        <v>32.4</v>
      </c>
      <c r="W9" s="25"/>
      <c r="X9" s="25">
        <v>2.7</v>
      </c>
      <c r="Y9" s="13">
        <v>32</v>
      </c>
      <c r="Z9" s="13">
        <v>8</v>
      </c>
      <c r="AA9" s="13">
        <v>0</v>
      </c>
      <c r="AB9" s="48">
        <v>32.4</v>
      </c>
      <c r="AC9" s="13"/>
      <c r="AD9" s="13"/>
      <c r="AE9" s="13"/>
      <c r="AF9" s="25"/>
      <c r="AG9">
        <v>2</v>
      </c>
      <c r="AH9">
        <v>14</v>
      </c>
      <c r="AI9">
        <v>0</v>
      </c>
      <c r="AJ9" s="25">
        <v>2.7</v>
      </c>
      <c r="BE9" s="25">
        <v>2.7</v>
      </c>
      <c r="BJ9" s="37"/>
      <c r="BK9" s="37"/>
      <c r="BL9" s="37"/>
      <c r="BM9" s="37"/>
      <c r="BN9" s="25">
        <v>2.7</v>
      </c>
      <c r="BO9" s="39"/>
      <c r="BP9" s="39"/>
      <c r="BQ9" s="23"/>
      <c r="BR9" s="37"/>
      <c r="BS9" s="37"/>
      <c r="BT9" s="39"/>
      <c r="BU9" s="48">
        <v>64.8</v>
      </c>
      <c r="BV9" s="48">
        <v>32.4</v>
      </c>
      <c r="CH9">
        <v>1372</v>
      </c>
      <c r="CI9" s="2" t="s">
        <v>1068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989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4" customWidth="1"/>
    <col min="2" max="2" width="8.7109375" style="14" customWidth="1"/>
    <col min="3" max="4" width="9.140625" style="14" hidden="1" customWidth="1"/>
    <col min="5" max="5" width="6.421875" style="18" hidden="1" customWidth="1"/>
    <col min="6" max="6" width="9.28125" style="21" hidden="1" customWidth="1"/>
    <col min="7" max="7" width="9.00390625" style="18" hidden="1" customWidth="1"/>
    <col min="8" max="8" width="14.7109375" style="2" hidden="1" customWidth="1"/>
    <col min="9" max="9" width="9.8515625" style="52" customWidth="1"/>
    <col min="10" max="10" width="39.28125" style="2" customWidth="1"/>
    <col min="11" max="11" width="7.7109375" style="14" customWidth="1"/>
    <col min="12" max="12" width="38.421875" style="18" hidden="1" customWidth="1"/>
    <col min="13" max="13" width="6.8515625" style="14" hidden="1" customWidth="1"/>
    <col min="14" max="14" width="7.7109375" style="14" hidden="1" customWidth="1"/>
    <col min="15" max="15" width="23.140625" style="2" customWidth="1"/>
    <col min="16" max="16" width="9.8515625" style="10" customWidth="1"/>
    <col min="17" max="17" width="9.00390625" style="10" customWidth="1"/>
    <col min="18" max="18" width="8.28125" style="10" customWidth="1"/>
    <col min="19" max="21" width="14.28125" style="21" customWidth="1"/>
    <col min="22" max="22" width="13.57421875" style="25" customWidth="1"/>
    <col min="23" max="23" width="14.421875" style="25" customWidth="1"/>
    <col min="24" max="24" width="16.140625" style="25" customWidth="1"/>
    <col min="25" max="25" width="14.421875" style="25" customWidth="1"/>
    <col min="26" max="29" width="14.421875" style="0" customWidth="1"/>
    <col min="30" max="33" width="11.57421875" style="0" customWidth="1"/>
    <col min="34" max="36" width="14.421875" style="0" customWidth="1"/>
    <col min="37" max="37" width="14.421875" style="6" customWidth="1"/>
    <col min="38" max="38" width="12.28125" style="0" customWidth="1"/>
    <col min="39" max="39" width="13.140625" style="0" customWidth="1"/>
    <col min="40" max="47" width="14.421875" style="0" customWidth="1"/>
    <col min="48" max="48" width="12.28125" style="0" customWidth="1"/>
    <col min="49" max="49" width="12.00390625" style="0" customWidth="1"/>
    <col min="50" max="50" width="12.8515625" style="0" customWidth="1"/>
    <col min="51" max="53" width="9.00390625" style="0" customWidth="1"/>
    <col min="54" max="54" width="12.57421875" style="0" customWidth="1"/>
    <col min="55" max="55" width="11.28125" style="0" customWidth="1"/>
    <col min="56" max="56" width="9.57421875" style="0" customWidth="1"/>
    <col min="57" max="57" width="14.28125" style="0" customWidth="1"/>
    <col min="58" max="58" width="9.00390625" style="0" customWidth="1"/>
    <col min="59" max="59" width="9.421875" style="0" customWidth="1"/>
    <col min="61" max="61" width="11.57421875" style="0" customWidth="1"/>
    <col min="62" max="62" width="13.57421875" style="0" customWidth="1"/>
    <col min="63" max="63" width="8.57421875" style="0" customWidth="1"/>
    <col min="64" max="65" width="10.00390625" style="0" customWidth="1"/>
    <col min="66" max="66" width="9.8515625" style="0" customWidth="1"/>
    <col min="67" max="67" width="11.00390625" style="0" customWidth="1"/>
    <col min="68" max="68" width="8.140625" style="0" customWidth="1"/>
    <col min="69" max="69" width="9.8515625" style="0" customWidth="1"/>
    <col min="70" max="70" width="13.140625" style="0" customWidth="1"/>
    <col min="71" max="73" width="19.28125" style="0" customWidth="1"/>
    <col min="74" max="74" width="11.28125" style="0" customWidth="1"/>
    <col min="75" max="75" width="10.140625" style="0" customWidth="1"/>
    <col min="76" max="77" width="11.421875" style="0" customWidth="1"/>
    <col min="78" max="78" width="12.57421875" style="0" customWidth="1"/>
    <col min="79" max="79" width="13.7109375" style="0" customWidth="1"/>
    <col min="80" max="81" width="15.421875" style="0" customWidth="1"/>
    <col min="82" max="82" width="14.28125" style="0" customWidth="1"/>
    <col min="83" max="83" width="19.7109375" style="0" customWidth="1"/>
    <col min="84" max="84" width="10.00390625" style="0" customWidth="1"/>
    <col min="85" max="85" width="12.7109375" style="0" customWidth="1"/>
    <col min="86" max="86" width="13.7109375" style="0" customWidth="1"/>
    <col min="87" max="87" width="6.28125" style="0" customWidth="1"/>
    <col min="88" max="88" width="38.421875" style="0" customWidth="1"/>
    <col min="89" max="89" width="130.7109375" style="0" customWidth="1"/>
    <col min="90" max="90" width="14.00390625" style="0" customWidth="1"/>
    <col min="91" max="99" width="8.421875" style="0" customWidth="1"/>
  </cols>
  <sheetData>
    <row r="1" spans="3:87" ht="12.75">
      <c r="C1" s="4" t="s">
        <v>343</v>
      </c>
      <c r="D1" s="3"/>
      <c r="F1" s="28"/>
      <c r="G1" s="42"/>
      <c r="H1" s="3"/>
      <c r="I1" s="54"/>
      <c r="J1" s="4" t="s">
        <v>343</v>
      </c>
      <c r="K1" s="16"/>
      <c r="M1" s="16"/>
      <c r="N1" s="16"/>
      <c r="P1" s="44"/>
      <c r="Q1" s="44"/>
      <c r="R1" s="44"/>
      <c r="S1" s="28"/>
      <c r="T1" s="28"/>
      <c r="U1" s="28"/>
      <c r="V1" s="38"/>
      <c r="W1" s="38"/>
      <c r="X1" s="38"/>
      <c r="Y1" s="38"/>
      <c r="Z1" s="38"/>
      <c r="AA1" s="38"/>
      <c r="AB1" s="38"/>
      <c r="AC1" s="38"/>
      <c r="AD1" s="35"/>
      <c r="AE1" s="35"/>
      <c r="AF1" s="35"/>
      <c r="AG1" s="35"/>
      <c r="AH1" s="35"/>
      <c r="AI1" s="35"/>
      <c r="AJ1" s="35"/>
      <c r="AK1" s="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7"/>
      <c r="BC1" s="38"/>
      <c r="BD1" s="38"/>
      <c r="BE1" s="38"/>
      <c r="BF1" s="38"/>
      <c r="BG1" s="37"/>
      <c r="BH1" s="37"/>
      <c r="BI1" s="37"/>
      <c r="BJ1" s="37"/>
      <c r="BK1" s="37"/>
      <c r="BN1" s="17"/>
      <c r="BO1" s="37"/>
      <c r="BP1" s="39"/>
      <c r="BV1" s="38"/>
      <c r="BW1" s="38"/>
      <c r="BX1" s="37"/>
      <c r="BY1" s="37"/>
      <c r="BZ1" s="37"/>
      <c r="CA1" s="37"/>
      <c r="CB1" s="37"/>
      <c r="CC1" s="37"/>
      <c r="CD1" s="35"/>
      <c r="CE1" s="35"/>
      <c r="CF1" s="38"/>
      <c r="CG1" s="35"/>
      <c r="CH1" s="35"/>
      <c r="CI1" s="17"/>
    </row>
    <row r="2" spans="1:87" ht="12.75">
      <c r="A2" s="15"/>
      <c r="B2" s="16"/>
      <c r="E2" s="14"/>
      <c r="F2" s="28"/>
      <c r="G2" s="42"/>
      <c r="H2" s="3"/>
      <c r="I2" s="54"/>
      <c r="K2" s="16"/>
      <c r="M2" s="16"/>
      <c r="N2" s="16"/>
      <c r="P2" s="44"/>
      <c r="Q2" s="44"/>
      <c r="R2" s="44"/>
      <c r="S2" s="28"/>
      <c r="T2" s="28"/>
      <c r="U2" s="28"/>
      <c r="V2" s="38"/>
      <c r="W2" s="38"/>
      <c r="X2" s="38"/>
      <c r="Y2" s="38"/>
      <c r="Z2" s="38"/>
      <c r="AA2" s="38"/>
      <c r="AB2" s="38"/>
      <c r="AC2" s="38"/>
      <c r="AD2" s="35"/>
      <c r="AE2" s="35"/>
      <c r="AF2" s="35"/>
      <c r="AG2" s="35"/>
      <c r="AH2" s="35"/>
      <c r="AI2" s="35"/>
      <c r="AJ2" s="35"/>
      <c r="AK2" s="7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7"/>
      <c r="BC2" s="38"/>
      <c r="BD2" s="38"/>
      <c r="BE2" s="38"/>
      <c r="BF2" s="38"/>
      <c r="BG2" s="37"/>
      <c r="BH2" s="37"/>
      <c r="BI2" s="37"/>
      <c r="BJ2" s="37"/>
      <c r="BK2" s="37"/>
      <c r="BN2" s="17"/>
      <c r="BO2" s="37"/>
      <c r="BP2" s="39"/>
      <c r="BV2" s="38"/>
      <c r="BW2" s="38"/>
      <c r="BX2" s="37"/>
      <c r="BY2" s="37"/>
      <c r="BZ2" s="37"/>
      <c r="CA2" s="37"/>
      <c r="CB2" s="37"/>
      <c r="CC2" s="37"/>
      <c r="CD2" s="35"/>
      <c r="CE2" s="35"/>
      <c r="CF2" s="38"/>
      <c r="CG2" s="35"/>
      <c r="CH2" s="35"/>
      <c r="CI2" s="17"/>
    </row>
    <row r="3" spans="1:91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55" t="s">
        <v>923</v>
      </c>
      <c r="J3" s="4" t="s">
        <v>576</v>
      </c>
      <c r="K3" s="15" t="s">
        <v>322</v>
      </c>
      <c r="L3" s="43" t="s">
        <v>1171</v>
      </c>
      <c r="M3" s="15" t="s">
        <v>1170</v>
      </c>
      <c r="N3" s="15" t="s">
        <v>516</v>
      </c>
      <c r="O3" s="4" t="s">
        <v>1028</v>
      </c>
      <c r="P3" s="45" t="s">
        <v>923</v>
      </c>
      <c r="Q3" s="45" t="s">
        <v>923</v>
      </c>
      <c r="R3" s="53" t="s">
        <v>919</v>
      </c>
      <c r="S3" s="47" t="s">
        <v>1207</v>
      </c>
      <c r="T3" s="47" t="s">
        <v>1207</v>
      </c>
      <c r="U3" s="47" t="s">
        <v>1207</v>
      </c>
      <c r="V3" s="31" t="s">
        <v>1207</v>
      </c>
      <c r="W3" s="31" t="s">
        <v>1002</v>
      </c>
      <c r="X3" s="31" t="s">
        <v>1004</v>
      </c>
      <c r="Y3" s="31" t="s">
        <v>1002</v>
      </c>
      <c r="Z3" s="8" t="s">
        <v>1002</v>
      </c>
      <c r="AA3" s="8" t="s">
        <v>1002</v>
      </c>
      <c r="AB3" s="8" t="s">
        <v>1002</v>
      </c>
      <c r="AC3" s="8" t="s">
        <v>1002</v>
      </c>
      <c r="AD3" s="8" t="s">
        <v>1207</v>
      </c>
      <c r="AE3" s="27" t="s">
        <v>1207</v>
      </c>
      <c r="AF3" s="8" t="s">
        <v>1207</v>
      </c>
      <c r="AG3" s="24" t="s">
        <v>1001</v>
      </c>
      <c r="AH3" s="24" t="s">
        <v>1002</v>
      </c>
      <c r="AI3" s="24" t="s">
        <v>1002</v>
      </c>
      <c r="AJ3" s="24" t="s">
        <v>1002</v>
      </c>
      <c r="AK3" s="11" t="s">
        <v>1002</v>
      </c>
      <c r="AL3" s="31" t="s">
        <v>999</v>
      </c>
      <c r="AM3" s="31" t="s">
        <v>1139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1002</v>
      </c>
      <c r="AV3" s="31" t="s">
        <v>1087</v>
      </c>
      <c r="AW3" s="31" t="s">
        <v>1099</v>
      </c>
      <c r="AX3" s="31" t="s">
        <v>797</v>
      </c>
      <c r="AY3" s="31" t="s">
        <v>502</v>
      </c>
      <c r="AZ3" s="31" t="s">
        <v>1223</v>
      </c>
      <c r="BA3" s="31" t="s">
        <v>849</v>
      </c>
      <c r="BB3" s="30" t="s">
        <v>784</v>
      </c>
      <c r="BC3" s="31" t="s">
        <v>1114</v>
      </c>
      <c r="BD3" s="31" t="s">
        <v>883</v>
      </c>
      <c r="BE3" s="31" t="s">
        <v>992</v>
      </c>
      <c r="BF3" s="31" t="s">
        <v>943</v>
      </c>
      <c r="BG3" s="30" t="s">
        <v>511</v>
      </c>
      <c r="BH3" s="30" t="s">
        <v>1203</v>
      </c>
      <c r="BI3" s="30" t="s">
        <v>1208</v>
      </c>
      <c r="BJ3" s="30" t="s">
        <v>531</v>
      </c>
      <c r="BK3" s="30" t="s">
        <v>602</v>
      </c>
      <c r="BL3" s="8" t="s">
        <v>1121</v>
      </c>
      <c r="BM3" s="8" t="s">
        <v>942</v>
      </c>
      <c r="BN3" s="8" t="s">
        <v>1201</v>
      </c>
      <c r="BO3" s="30" t="s">
        <v>1204</v>
      </c>
      <c r="BP3" s="34" t="s">
        <v>602</v>
      </c>
      <c r="BQ3" s="8" t="s">
        <v>673</v>
      </c>
      <c r="BR3" s="8" t="s">
        <v>1205</v>
      </c>
      <c r="BS3" s="8" t="s">
        <v>1215</v>
      </c>
      <c r="BT3" s="8" t="s">
        <v>1215</v>
      </c>
      <c r="BU3" s="8" t="s">
        <v>1214</v>
      </c>
      <c r="BV3" s="31" t="s">
        <v>1202</v>
      </c>
      <c r="BW3" s="31" t="s">
        <v>1003</v>
      </c>
      <c r="BX3" s="30" t="s">
        <v>752</v>
      </c>
      <c r="BY3" s="30" t="s">
        <v>920</v>
      </c>
      <c r="BZ3" s="30" t="s">
        <v>1231</v>
      </c>
      <c r="CA3" s="30" t="s">
        <v>1209</v>
      </c>
      <c r="CB3" s="30" t="s">
        <v>669</v>
      </c>
      <c r="CC3" s="30" t="s">
        <v>669</v>
      </c>
      <c r="CD3" s="24" t="s">
        <v>1231</v>
      </c>
      <c r="CE3" s="24" t="s">
        <v>676</v>
      </c>
      <c r="CF3" s="31" t="s">
        <v>1220</v>
      </c>
      <c r="CG3" s="24" t="s">
        <v>553</v>
      </c>
      <c r="CH3" s="24" t="s">
        <v>558</v>
      </c>
      <c r="CI3" s="8" t="s">
        <v>1319</v>
      </c>
      <c r="CJ3" s="8" t="s">
        <v>504</v>
      </c>
      <c r="CK3" s="8" t="s">
        <v>1038</v>
      </c>
      <c r="CL3" s="8" t="s">
        <v>477</v>
      </c>
      <c r="CM3" s="1"/>
    </row>
    <row r="4" spans="1:91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55" t="s">
        <v>928</v>
      </c>
      <c r="J4" s="4" t="s">
        <v>934</v>
      </c>
      <c r="K4" s="15" t="s">
        <v>1138</v>
      </c>
      <c r="L4" s="43" t="s">
        <v>1181</v>
      </c>
      <c r="M4" s="15" t="s">
        <v>510</v>
      </c>
      <c r="N4" s="15" t="s">
        <v>510</v>
      </c>
      <c r="O4" s="4" t="s">
        <v>526</v>
      </c>
      <c r="P4" s="45" t="s">
        <v>928</v>
      </c>
      <c r="Q4" s="45" t="s">
        <v>929</v>
      </c>
      <c r="R4" s="53" t="s">
        <v>1201</v>
      </c>
      <c r="S4" s="47" t="s">
        <v>847</v>
      </c>
      <c r="T4" s="47" t="s">
        <v>847</v>
      </c>
      <c r="U4" s="47" t="s">
        <v>847</v>
      </c>
      <c r="V4" s="31" t="s">
        <v>846</v>
      </c>
      <c r="W4" s="31" t="s">
        <v>846</v>
      </c>
      <c r="X4" s="31" t="s">
        <v>1124</v>
      </c>
      <c r="Y4" s="31" t="s">
        <v>994</v>
      </c>
      <c r="Z4" s="8" t="s">
        <v>846</v>
      </c>
      <c r="AA4" s="8" t="s">
        <v>846</v>
      </c>
      <c r="AB4" s="8" t="s">
        <v>846</v>
      </c>
      <c r="AC4" s="8" t="s">
        <v>846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8" t="s">
        <v>993</v>
      </c>
      <c r="AK4" s="11" t="s">
        <v>993</v>
      </c>
      <c r="AL4" s="31" t="s">
        <v>966</v>
      </c>
      <c r="AM4" s="31" t="s">
        <v>1000</v>
      </c>
      <c r="AN4" s="31" t="s">
        <v>21</v>
      </c>
      <c r="AO4" s="31" t="s">
        <v>21</v>
      </c>
      <c r="AP4" s="31" t="s">
        <v>21</v>
      </c>
      <c r="AQ4" s="31" t="s">
        <v>21</v>
      </c>
      <c r="AR4" s="31" t="s">
        <v>22</v>
      </c>
      <c r="AS4" s="31" t="s">
        <v>22</v>
      </c>
      <c r="AT4" s="31" t="s">
        <v>22</v>
      </c>
      <c r="AU4" s="31" t="s">
        <v>22</v>
      </c>
      <c r="AV4" s="1"/>
      <c r="AW4" s="31" t="s">
        <v>301</v>
      </c>
      <c r="AX4" s="31" t="s">
        <v>487</v>
      </c>
      <c r="AY4" s="31"/>
      <c r="AZ4" s="31" t="s">
        <v>502</v>
      </c>
      <c r="BA4" s="31" t="s">
        <v>502</v>
      </c>
      <c r="BB4" s="30"/>
      <c r="BC4" s="31"/>
      <c r="BD4" s="31" t="s">
        <v>1107</v>
      </c>
      <c r="BE4" s="31" t="s">
        <v>1090</v>
      </c>
      <c r="BF4" s="31"/>
      <c r="BG4" s="30" t="s">
        <v>943</v>
      </c>
      <c r="BH4" s="30" t="s">
        <v>998</v>
      </c>
      <c r="BI4" s="30" t="s">
        <v>933</v>
      </c>
      <c r="BJ4" s="30" t="s">
        <v>950</v>
      </c>
      <c r="BK4" s="30" t="s">
        <v>950</v>
      </c>
      <c r="BL4" s="8" t="s">
        <v>950</v>
      </c>
      <c r="BM4" s="8" t="s">
        <v>950</v>
      </c>
      <c r="BN4" s="8" t="s">
        <v>603</v>
      </c>
      <c r="BO4" s="30" t="s">
        <v>927</v>
      </c>
      <c r="BP4" s="34" t="s">
        <v>285</v>
      </c>
      <c r="BQ4" s="8" t="s">
        <v>285</v>
      </c>
      <c r="BR4" s="8" t="s">
        <v>1</v>
      </c>
      <c r="BS4" s="8" t="s">
        <v>282</v>
      </c>
      <c r="BT4" s="8" t="s">
        <v>282</v>
      </c>
      <c r="BU4" s="8" t="s">
        <v>282</v>
      </c>
      <c r="BV4" s="31" t="s">
        <v>808</v>
      </c>
      <c r="BW4" s="31" t="s">
        <v>978</v>
      </c>
      <c r="BX4" s="30" t="s">
        <v>909</v>
      </c>
      <c r="BY4" s="30" t="s">
        <v>752</v>
      </c>
      <c r="BZ4" s="30" t="s">
        <v>930</v>
      </c>
      <c r="CA4" s="30" t="s">
        <v>931</v>
      </c>
      <c r="CB4" s="30" t="s">
        <v>21</v>
      </c>
      <c r="CC4" s="30" t="s">
        <v>22</v>
      </c>
      <c r="CD4" s="24" t="s">
        <v>525</v>
      </c>
      <c r="CE4" s="8" t="s">
        <v>262</v>
      </c>
      <c r="CF4" s="31" t="s">
        <v>926</v>
      </c>
      <c r="CG4" s="24" t="s">
        <v>806</v>
      </c>
      <c r="CH4" s="24" t="s">
        <v>1188</v>
      </c>
      <c r="CI4" s="8"/>
      <c r="CJ4" s="8"/>
      <c r="CK4" s="8" t="s">
        <v>922</v>
      </c>
      <c r="CL4" s="1" t="s">
        <v>283</v>
      </c>
      <c r="CM4" s="1"/>
    </row>
    <row r="5" spans="1:91" ht="12.75">
      <c r="A5" s="16"/>
      <c r="B5" s="16"/>
      <c r="C5" s="16"/>
      <c r="D5" s="16"/>
      <c r="E5" s="15"/>
      <c r="F5" s="28"/>
      <c r="G5" s="42"/>
      <c r="H5" s="3"/>
      <c r="I5" s="55"/>
      <c r="J5" s="3"/>
      <c r="K5" s="16"/>
      <c r="L5" s="42"/>
      <c r="M5" s="15"/>
      <c r="N5" s="15"/>
      <c r="O5" s="4"/>
      <c r="P5" s="45"/>
      <c r="Q5" s="45"/>
      <c r="R5" s="45"/>
      <c r="S5" s="47" t="s">
        <v>997</v>
      </c>
      <c r="T5" s="49" t="s">
        <v>1123</v>
      </c>
      <c r="U5" s="49" t="s">
        <v>960</v>
      </c>
      <c r="V5" s="40" t="s">
        <v>7</v>
      </c>
      <c r="W5" s="40" t="s">
        <v>560</v>
      </c>
      <c r="X5" s="40" t="s">
        <v>560</v>
      </c>
      <c r="Y5" s="40" t="s">
        <v>560</v>
      </c>
      <c r="Z5" s="1" t="s">
        <v>997</v>
      </c>
      <c r="AA5" s="1" t="s">
        <v>1123</v>
      </c>
      <c r="AB5" s="1" t="s">
        <v>960</v>
      </c>
      <c r="AC5" s="1" t="s">
        <v>7</v>
      </c>
      <c r="AD5" s="8" t="s">
        <v>997</v>
      </c>
      <c r="AE5" s="1" t="s">
        <v>1123</v>
      </c>
      <c r="AF5" s="1" t="s">
        <v>960</v>
      </c>
      <c r="AG5" s="1" t="s">
        <v>7</v>
      </c>
      <c r="AH5" s="8" t="s">
        <v>997</v>
      </c>
      <c r="AI5" s="1" t="s">
        <v>1123</v>
      </c>
      <c r="AJ5" s="1" t="s">
        <v>960</v>
      </c>
      <c r="AK5" s="12" t="s">
        <v>7</v>
      </c>
      <c r="AL5" s="31" t="s">
        <v>807</v>
      </c>
      <c r="AM5" s="31" t="s">
        <v>23</v>
      </c>
      <c r="AN5" s="31" t="s">
        <v>997</v>
      </c>
      <c r="AO5" s="31" t="s">
        <v>1123</v>
      </c>
      <c r="AP5" s="31" t="s">
        <v>960</v>
      </c>
      <c r="AQ5" s="31" t="s">
        <v>7</v>
      </c>
      <c r="AR5" s="31" t="s">
        <v>997</v>
      </c>
      <c r="AS5" s="31" t="s">
        <v>1123</v>
      </c>
      <c r="AT5" s="31" t="s">
        <v>960</v>
      </c>
      <c r="AU5" s="31" t="s">
        <v>7</v>
      </c>
      <c r="AV5" s="31" t="s">
        <v>23</v>
      </c>
      <c r="AW5" s="31" t="s">
        <v>23</v>
      </c>
      <c r="AX5" s="31" t="s">
        <v>29</v>
      </c>
      <c r="AY5" s="31" t="s">
        <v>23</v>
      </c>
      <c r="AZ5" s="31" t="s">
        <v>29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1" t="s">
        <v>23</v>
      </c>
      <c r="BG5" s="30"/>
      <c r="BH5" s="30" t="s">
        <v>932</v>
      </c>
      <c r="BI5" s="30" t="s">
        <v>20</v>
      </c>
      <c r="BJ5" s="30" t="s">
        <v>20</v>
      </c>
      <c r="BK5" s="30" t="s">
        <v>20</v>
      </c>
      <c r="BL5" s="8" t="s">
        <v>20</v>
      </c>
      <c r="BM5" s="8" t="s">
        <v>20</v>
      </c>
      <c r="BN5" s="8" t="s">
        <v>673</v>
      </c>
      <c r="BO5" s="8" t="s">
        <v>0</v>
      </c>
      <c r="BP5" s="34" t="s">
        <v>1201</v>
      </c>
      <c r="BQ5" s="8" t="s">
        <v>1201</v>
      </c>
      <c r="BR5" s="8" t="s">
        <v>286</v>
      </c>
      <c r="BS5" s="8" t="s">
        <v>809</v>
      </c>
      <c r="BT5" s="8" t="s">
        <v>2</v>
      </c>
      <c r="BU5" s="8" t="s">
        <v>287</v>
      </c>
      <c r="BV5" s="31" t="s">
        <v>955</v>
      </c>
      <c r="BW5" s="31" t="s">
        <v>28</v>
      </c>
      <c r="BX5" s="30"/>
      <c r="BY5" s="30"/>
      <c r="BZ5" s="30" t="s">
        <v>807</v>
      </c>
      <c r="CA5" s="30" t="s">
        <v>3</v>
      </c>
      <c r="CB5" s="30" t="s">
        <v>27</v>
      </c>
      <c r="CC5" s="30" t="s">
        <v>27</v>
      </c>
      <c r="CD5" s="24" t="s">
        <v>302</v>
      </c>
      <c r="CE5" s="24" t="s">
        <v>851</v>
      </c>
      <c r="CF5" s="31" t="s">
        <v>965</v>
      </c>
      <c r="CG5" s="24" t="s">
        <v>858</v>
      </c>
      <c r="CH5" s="24" t="s">
        <v>938</v>
      </c>
      <c r="CI5" s="8"/>
      <c r="CJ5" s="1"/>
      <c r="CK5" s="1"/>
      <c r="CL5" s="1"/>
      <c r="CM5" s="1"/>
    </row>
    <row r="6" spans="9:91" ht="12.75">
      <c r="I6" s="56"/>
      <c r="M6" s="15"/>
      <c r="N6" s="15"/>
      <c r="O6" s="51"/>
      <c r="P6" s="46"/>
      <c r="Q6" s="46"/>
      <c r="R6" s="46"/>
      <c r="S6" s="47"/>
      <c r="T6" s="49"/>
      <c r="U6" s="49"/>
      <c r="V6" s="40"/>
      <c r="W6" s="40"/>
      <c r="X6" s="40"/>
      <c r="Y6" s="40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2"/>
      <c r="AL6" s="31" t="s">
        <v>810</v>
      </c>
      <c r="AM6" s="31" t="s">
        <v>5</v>
      </c>
      <c r="AN6" s="31"/>
      <c r="AO6" s="31"/>
      <c r="AP6" s="31"/>
      <c r="AQ6" s="31"/>
      <c r="AR6" s="31"/>
      <c r="AS6" s="31"/>
      <c r="AT6" s="31"/>
      <c r="AU6" s="31"/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31" t="s">
        <v>560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31"/>
      <c r="BW6" s="1"/>
      <c r="BX6" s="30"/>
      <c r="BY6" s="30"/>
      <c r="BZ6" s="30"/>
      <c r="CA6" s="30"/>
      <c r="CB6" s="30"/>
      <c r="CC6" s="30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256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15</v>
      </c>
      <c r="J7" s="19">
        <v>9</v>
      </c>
      <c r="K7" s="29">
        <v>10</v>
      </c>
      <c r="L7" s="19">
        <v>11</v>
      </c>
      <c r="M7" s="29">
        <v>12</v>
      </c>
      <c r="N7" s="19">
        <v>13</v>
      </c>
      <c r="O7" s="50">
        <v>14</v>
      </c>
      <c r="P7" s="19">
        <v>15</v>
      </c>
      <c r="Q7" s="29">
        <v>16</v>
      </c>
      <c r="R7" s="29">
        <v>17</v>
      </c>
      <c r="S7" s="29">
        <v>18</v>
      </c>
      <c r="T7" s="19">
        <v>19</v>
      </c>
      <c r="U7" s="29">
        <v>20</v>
      </c>
      <c r="V7" s="19">
        <v>21</v>
      </c>
      <c r="W7" s="29">
        <v>22</v>
      </c>
      <c r="X7" s="19">
        <v>23</v>
      </c>
      <c r="Y7" s="19">
        <v>24</v>
      </c>
      <c r="Z7" s="19">
        <v>25</v>
      </c>
      <c r="AA7" s="19">
        <v>26</v>
      </c>
      <c r="AB7" s="19">
        <v>26</v>
      </c>
      <c r="AC7" s="19">
        <v>27</v>
      </c>
      <c r="AD7" s="29">
        <v>28</v>
      </c>
      <c r="AE7" s="19">
        <v>29</v>
      </c>
      <c r="AF7" s="29">
        <v>30</v>
      </c>
      <c r="AG7" s="19">
        <v>31</v>
      </c>
      <c r="AH7" s="29">
        <v>32</v>
      </c>
      <c r="AI7" s="19">
        <v>33</v>
      </c>
      <c r="AJ7" s="29">
        <v>34</v>
      </c>
      <c r="AK7" s="19">
        <v>35</v>
      </c>
      <c r="AL7" s="29">
        <v>36</v>
      </c>
      <c r="AM7" s="19">
        <v>37</v>
      </c>
      <c r="AN7" s="29">
        <v>38</v>
      </c>
      <c r="AO7" s="19">
        <v>39</v>
      </c>
      <c r="AP7" s="19">
        <v>40</v>
      </c>
      <c r="AQ7" s="19">
        <v>41</v>
      </c>
      <c r="AR7" s="19">
        <v>42</v>
      </c>
      <c r="AS7" s="19">
        <v>43</v>
      </c>
      <c r="AT7" s="19">
        <v>44</v>
      </c>
      <c r="AU7" s="29">
        <v>45</v>
      </c>
      <c r="AV7" s="19">
        <v>46</v>
      </c>
      <c r="AW7" s="29">
        <v>47</v>
      </c>
      <c r="AX7" s="19">
        <v>48</v>
      </c>
      <c r="AY7" s="29">
        <v>49</v>
      </c>
      <c r="AZ7" s="19">
        <v>50</v>
      </c>
      <c r="BA7" s="29">
        <v>51</v>
      </c>
      <c r="BB7" s="19">
        <v>52</v>
      </c>
      <c r="BC7" s="29">
        <v>53</v>
      </c>
      <c r="BD7" s="19">
        <v>54</v>
      </c>
      <c r="BE7" s="29">
        <v>55</v>
      </c>
      <c r="BF7" s="19">
        <v>56</v>
      </c>
      <c r="BG7" s="19">
        <v>57</v>
      </c>
      <c r="BH7" s="19">
        <v>58</v>
      </c>
      <c r="BI7" s="19">
        <v>59</v>
      </c>
      <c r="BJ7" s="19">
        <v>60</v>
      </c>
      <c r="BK7" s="29">
        <v>61</v>
      </c>
      <c r="BL7" s="29">
        <v>62</v>
      </c>
      <c r="BM7" s="29">
        <v>63</v>
      </c>
      <c r="BN7" s="29">
        <v>64</v>
      </c>
      <c r="BO7" s="29">
        <v>65</v>
      </c>
      <c r="BP7" s="29">
        <v>66</v>
      </c>
      <c r="BQ7" s="29">
        <v>67</v>
      </c>
      <c r="BR7" s="29">
        <v>68</v>
      </c>
      <c r="BS7" s="29">
        <v>69</v>
      </c>
      <c r="BT7" s="29">
        <v>70</v>
      </c>
      <c r="BU7" s="29">
        <v>71</v>
      </c>
      <c r="BV7" s="29">
        <v>72</v>
      </c>
      <c r="BW7" s="29">
        <v>73</v>
      </c>
      <c r="BX7" s="29">
        <v>74</v>
      </c>
      <c r="BY7" s="29">
        <v>75</v>
      </c>
      <c r="BZ7" s="19">
        <v>76</v>
      </c>
      <c r="CA7" s="19">
        <v>77</v>
      </c>
      <c r="CB7" s="19">
        <v>78</v>
      </c>
      <c r="CC7" s="19">
        <v>79</v>
      </c>
      <c r="CD7" s="19">
        <v>80</v>
      </c>
      <c r="CE7" s="19">
        <v>81</v>
      </c>
      <c r="CF7" s="19">
        <v>82</v>
      </c>
      <c r="CG7" s="19">
        <v>83</v>
      </c>
      <c r="CH7" s="19">
        <v>84</v>
      </c>
      <c r="CI7" s="19">
        <v>85</v>
      </c>
      <c r="CJ7" s="19">
        <v>86</v>
      </c>
      <c r="CK7" s="19">
        <v>87</v>
      </c>
      <c r="CL7" s="19">
        <v>88</v>
      </c>
      <c r="CM7" s="29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3:88" ht="12.75">
      <c r="M8" s="16"/>
      <c r="N8" s="16"/>
      <c r="S8" s="28"/>
      <c r="Z8" s="13"/>
      <c r="AA8" s="13"/>
      <c r="AB8" s="13"/>
      <c r="AD8" s="13"/>
      <c r="AE8" s="13"/>
      <c r="AF8" s="13"/>
      <c r="AG8" s="25"/>
      <c r="AM8" s="17"/>
      <c r="AN8" s="17"/>
      <c r="AO8" s="17"/>
      <c r="AP8" s="17"/>
      <c r="AV8" s="17"/>
      <c r="AW8" s="17"/>
      <c r="AX8" s="17"/>
      <c r="AY8" s="17"/>
      <c r="AZ8" s="17"/>
      <c r="BA8" s="17"/>
      <c r="BB8" s="37"/>
      <c r="BC8" s="17"/>
      <c r="BD8" s="17"/>
      <c r="BE8" s="17"/>
      <c r="BF8" s="17"/>
      <c r="BG8" s="37"/>
      <c r="BH8" s="37"/>
      <c r="BI8" s="37"/>
      <c r="BJ8" s="37"/>
      <c r="BK8" s="37"/>
      <c r="BL8" s="37"/>
      <c r="BM8" s="37"/>
      <c r="BP8" s="39"/>
      <c r="BQ8" s="39"/>
      <c r="BR8" s="23"/>
      <c r="BS8" s="37"/>
      <c r="BU8" s="39"/>
      <c r="BX8" s="37"/>
      <c r="BY8" s="37"/>
      <c r="BZ8" s="37"/>
      <c r="CA8" s="37"/>
      <c r="CB8" s="37"/>
      <c r="CC8" s="37"/>
      <c r="CD8" s="35"/>
      <c r="CE8" s="35"/>
      <c r="CF8" s="17"/>
      <c r="CG8" s="35"/>
      <c r="CH8" s="35"/>
      <c r="CJ8" s="18"/>
    </row>
    <row r="9" spans="1:89" ht="12.75">
      <c r="A9" s="15">
        <v>1369</v>
      </c>
      <c r="B9" s="14" t="s">
        <v>925</v>
      </c>
      <c r="C9" s="14" t="s">
        <v>1072</v>
      </c>
      <c r="D9" s="14" t="s">
        <v>17</v>
      </c>
      <c r="E9" s="14" t="s">
        <v>276</v>
      </c>
      <c r="F9" s="2" t="s">
        <v>14</v>
      </c>
      <c r="G9" s="2">
        <v>1</v>
      </c>
      <c r="H9" s="2" t="s">
        <v>334</v>
      </c>
      <c r="I9" s="52">
        <v>4</v>
      </c>
      <c r="J9" s="2" t="s">
        <v>464</v>
      </c>
      <c r="K9" s="14" t="s">
        <v>288</v>
      </c>
      <c r="L9" s="2" t="s">
        <v>355</v>
      </c>
      <c r="M9" s="14" t="s">
        <v>319</v>
      </c>
      <c r="N9" s="14" t="s">
        <v>1014</v>
      </c>
      <c r="O9" s="2" t="s">
        <v>1284</v>
      </c>
      <c r="P9" s="10">
        <v>4</v>
      </c>
      <c r="S9" s="28"/>
      <c r="V9" s="48">
        <f>432/2</f>
        <v>216</v>
      </c>
      <c r="W9" s="48">
        <f>V9/P9</f>
        <v>54</v>
      </c>
      <c r="Y9" s="25">
        <f aca="true" t="shared" si="0" ref="Y9:Y15">W9/12</f>
        <v>4.5</v>
      </c>
      <c r="Z9" s="13"/>
      <c r="AA9" s="13"/>
      <c r="AB9" s="13"/>
      <c r="AD9" s="13"/>
      <c r="AE9" s="13"/>
      <c r="AF9" s="13"/>
      <c r="AH9">
        <v>4</v>
      </c>
      <c r="AI9">
        <v>10</v>
      </c>
      <c r="AJ9">
        <v>0</v>
      </c>
      <c r="AK9" s="25">
        <f aca="true" t="shared" si="1" ref="AK9:AK15">Y9*1</f>
        <v>4.5</v>
      </c>
      <c r="AN9" s="17"/>
      <c r="AO9" s="17"/>
      <c r="AP9" s="17"/>
      <c r="AZ9" s="6"/>
      <c r="BK9" s="37"/>
      <c r="BL9" s="37"/>
      <c r="BM9" s="37"/>
      <c r="BO9" s="25">
        <f aca="true" t="shared" si="2" ref="BO9:BO15">AK9+BN9</f>
        <v>4.5</v>
      </c>
      <c r="BP9" s="39"/>
      <c r="BQ9" s="39"/>
      <c r="BR9" s="23"/>
      <c r="BS9" s="37"/>
      <c r="BU9" s="39"/>
      <c r="BV9" s="48">
        <f aca="true" t="shared" si="3" ref="BV9:BV15">BW9*P9</f>
        <v>216</v>
      </c>
      <c r="BW9" s="48">
        <f aca="true" t="shared" si="4" ref="BW9:BW15">(BO9+BT9)*12</f>
        <v>54</v>
      </c>
      <c r="CI9">
        <f aca="true" t="shared" si="5" ref="CI9:CI15">A9*1</f>
        <v>1369</v>
      </c>
      <c r="CJ9" s="2" t="s">
        <v>355</v>
      </c>
      <c r="CK9" t="s">
        <v>13</v>
      </c>
    </row>
    <row r="10" spans="1:88" ht="12.75">
      <c r="A10" s="15">
        <v>1369</v>
      </c>
      <c r="B10" s="14" t="s">
        <v>925</v>
      </c>
      <c r="C10" s="14" t="s">
        <v>1072</v>
      </c>
      <c r="D10" s="14" t="s">
        <v>17</v>
      </c>
      <c r="E10" s="14" t="s">
        <v>276</v>
      </c>
      <c r="F10" s="2" t="s">
        <v>15</v>
      </c>
      <c r="G10" s="2">
        <v>1</v>
      </c>
      <c r="H10" s="2" t="s">
        <v>334</v>
      </c>
      <c r="I10" s="52">
        <v>4</v>
      </c>
      <c r="J10" s="2" t="s">
        <v>454</v>
      </c>
      <c r="K10" s="14" t="s">
        <v>288</v>
      </c>
      <c r="L10" s="2" t="s">
        <v>338</v>
      </c>
      <c r="M10" s="16" t="s">
        <v>319</v>
      </c>
      <c r="N10" s="16" t="s">
        <v>293</v>
      </c>
      <c r="O10" s="2" t="s">
        <v>1284</v>
      </c>
      <c r="P10" s="10">
        <v>4</v>
      </c>
      <c r="S10" s="28"/>
      <c r="V10" s="48">
        <v>216</v>
      </c>
      <c r="W10" s="48">
        <f>V10/P10</f>
        <v>54</v>
      </c>
      <c r="Y10" s="25">
        <f t="shared" si="0"/>
        <v>4.5</v>
      </c>
      <c r="Z10" s="13"/>
      <c r="AA10" s="13"/>
      <c r="AB10" s="13"/>
      <c r="AD10" s="13"/>
      <c r="AE10" s="13"/>
      <c r="AF10" s="13"/>
      <c r="AH10">
        <v>4</v>
      </c>
      <c r="AI10">
        <v>10</v>
      </c>
      <c r="AJ10">
        <v>0</v>
      </c>
      <c r="AK10" s="25">
        <f t="shared" si="1"/>
        <v>4.5</v>
      </c>
      <c r="AM10" s="17"/>
      <c r="AN10" s="17"/>
      <c r="AO10" s="17"/>
      <c r="AP10" s="17"/>
      <c r="AV10" s="17"/>
      <c r="AW10" s="7"/>
      <c r="AX10" s="17"/>
      <c r="AY10" s="17"/>
      <c r="AZ10" s="17"/>
      <c r="BA10" s="6"/>
      <c r="BB10" s="37"/>
      <c r="BC10" s="17"/>
      <c r="BD10" s="17"/>
      <c r="BE10" s="17"/>
      <c r="BF10" s="17"/>
      <c r="BG10" s="37"/>
      <c r="BH10" s="37"/>
      <c r="BI10" s="37"/>
      <c r="BJ10" s="37"/>
      <c r="BK10" s="37"/>
      <c r="BL10" s="37"/>
      <c r="BM10" s="37"/>
      <c r="BO10" s="25">
        <f t="shared" si="2"/>
        <v>4.5</v>
      </c>
      <c r="BP10" s="39"/>
      <c r="BQ10" s="39"/>
      <c r="BR10" s="23"/>
      <c r="BS10" s="37"/>
      <c r="BU10" s="39"/>
      <c r="BV10" s="48">
        <f t="shared" si="3"/>
        <v>216</v>
      </c>
      <c r="BW10" s="48">
        <f t="shared" si="4"/>
        <v>54</v>
      </c>
      <c r="BX10" s="37"/>
      <c r="BY10" s="37"/>
      <c r="BZ10" s="37"/>
      <c r="CA10" s="37"/>
      <c r="CB10" s="37"/>
      <c r="CC10" s="37"/>
      <c r="CD10" s="35"/>
      <c r="CE10" s="35"/>
      <c r="CF10" s="17"/>
      <c r="CG10" s="35"/>
      <c r="CH10" s="35"/>
      <c r="CI10">
        <f t="shared" si="5"/>
        <v>1369</v>
      </c>
      <c r="CJ10" s="2" t="s">
        <v>338</v>
      </c>
    </row>
    <row r="11" spans="1:88" ht="12.75">
      <c r="A11" s="15">
        <v>1369</v>
      </c>
      <c r="B11" s="14" t="s">
        <v>925</v>
      </c>
      <c r="C11" s="14" t="s">
        <v>1072</v>
      </c>
      <c r="D11" s="14" t="s">
        <v>17</v>
      </c>
      <c r="E11" s="14" t="s">
        <v>276</v>
      </c>
      <c r="F11" s="2" t="s">
        <v>8</v>
      </c>
      <c r="G11" s="2">
        <v>1</v>
      </c>
      <c r="H11" s="2" t="s">
        <v>1328</v>
      </c>
      <c r="I11" s="52">
        <v>1</v>
      </c>
      <c r="J11" s="2" t="s">
        <v>312</v>
      </c>
      <c r="K11" s="14" t="s">
        <v>288</v>
      </c>
      <c r="L11" s="2" t="s">
        <v>1334</v>
      </c>
      <c r="M11" s="16" t="s">
        <v>1324</v>
      </c>
      <c r="N11" s="16" t="s">
        <v>682</v>
      </c>
      <c r="O11" s="2" t="s">
        <v>497</v>
      </c>
      <c r="P11" s="10">
        <v>1</v>
      </c>
      <c r="S11" s="28">
        <v>78</v>
      </c>
      <c r="T11" s="21">
        <v>0</v>
      </c>
      <c r="U11" s="21">
        <v>0</v>
      </c>
      <c r="V11" s="48">
        <f>S11+T11/20+U11/240</f>
        <v>78</v>
      </c>
      <c r="W11" s="48">
        <f>V11/P11</f>
        <v>78</v>
      </c>
      <c r="Y11" s="25">
        <f t="shared" si="0"/>
        <v>6.5</v>
      </c>
      <c r="Z11" s="13">
        <v>78</v>
      </c>
      <c r="AA11" s="13">
        <v>0</v>
      </c>
      <c r="AB11" s="13">
        <v>0</v>
      </c>
      <c r="AC11" s="48">
        <f>Z11+AA11/20+AB11/240</f>
        <v>78</v>
      </c>
      <c r="AD11" s="13">
        <v>6</v>
      </c>
      <c r="AE11" s="13">
        <v>10</v>
      </c>
      <c r="AF11" s="13">
        <v>0</v>
      </c>
      <c r="AG11" s="25">
        <f>AD11+AE11/20+AF11/240</f>
        <v>6.5</v>
      </c>
      <c r="AH11">
        <v>6</v>
      </c>
      <c r="AI11">
        <v>10</v>
      </c>
      <c r="AJ11">
        <v>0</v>
      </c>
      <c r="AK11" s="25">
        <f t="shared" si="1"/>
        <v>6.5</v>
      </c>
      <c r="AM11" s="17"/>
      <c r="AN11" s="17"/>
      <c r="AO11" s="17"/>
      <c r="AP11" s="17"/>
      <c r="AV11" s="17"/>
      <c r="AW11" s="7"/>
      <c r="AX11" s="17"/>
      <c r="AY11" s="25">
        <v>6.5</v>
      </c>
      <c r="AZ11" s="17"/>
      <c r="BA11" s="17"/>
      <c r="BB11" s="37"/>
      <c r="BC11" s="6"/>
      <c r="BD11" s="17"/>
      <c r="BE11" s="17"/>
      <c r="BF11" s="17"/>
      <c r="BG11" s="37"/>
      <c r="BH11" s="37"/>
      <c r="BI11" s="37"/>
      <c r="BJ11" s="37"/>
      <c r="BK11" s="37"/>
      <c r="BL11" s="37"/>
      <c r="BM11" s="37"/>
      <c r="BO11" s="25">
        <f t="shared" si="2"/>
        <v>6.5</v>
      </c>
      <c r="BP11" s="39"/>
      <c r="BQ11" s="39"/>
      <c r="BR11" s="23"/>
      <c r="BS11" s="37"/>
      <c r="BU11" s="39"/>
      <c r="BV11" s="48">
        <f t="shared" si="3"/>
        <v>78</v>
      </c>
      <c r="BW11" s="48">
        <f t="shared" si="4"/>
        <v>78</v>
      </c>
      <c r="BX11" s="37"/>
      <c r="BY11" s="37"/>
      <c r="BZ11" s="37"/>
      <c r="CA11" s="37"/>
      <c r="CB11" s="37"/>
      <c r="CC11" s="37"/>
      <c r="CD11" s="35"/>
      <c r="CE11" s="35"/>
      <c r="CF11" s="17"/>
      <c r="CG11" s="35"/>
      <c r="CH11" s="35"/>
      <c r="CI11">
        <f t="shared" si="5"/>
        <v>1369</v>
      </c>
      <c r="CJ11" s="2" t="s">
        <v>1334</v>
      </c>
    </row>
    <row r="12" spans="1:88" ht="12.75">
      <c r="A12" s="15">
        <v>1369</v>
      </c>
      <c r="B12" s="14" t="s">
        <v>925</v>
      </c>
      <c r="C12" s="14" t="s">
        <v>1072</v>
      </c>
      <c r="D12" s="14" t="s">
        <v>17</v>
      </c>
      <c r="E12" s="14" t="s">
        <v>276</v>
      </c>
      <c r="F12" s="2" t="s">
        <v>32</v>
      </c>
      <c r="G12" s="2">
        <v>1</v>
      </c>
      <c r="H12" s="2" t="s">
        <v>1328</v>
      </c>
      <c r="I12" s="54">
        <v>1</v>
      </c>
      <c r="J12" s="2" t="s">
        <v>316</v>
      </c>
      <c r="K12" s="14" t="s">
        <v>288</v>
      </c>
      <c r="L12" s="3" t="s">
        <v>1336</v>
      </c>
      <c r="M12" s="16" t="s">
        <v>1322</v>
      </c>
      <c r="N12" s="16" t="s">
        <v>850</v>
      </c>
      <c r="O12" s="3" t="s">
        <v>497</v>
      </c>
      <c r="P12" s="44">
        <v>1</v>
      </c>
      <c r="Q12" s="44"/>
      <c r="R12" s="44"/>
      <c r="S12" s="28">
        <v>75</v>
      </c>
      <c r="T12" s="21">
        <v>12</v>
      </c>
      <c r="U12" s="21">
        <v>0</v>
      </c>
      <c r="V12" s="48">
        <f>S12+T12/20+U12/240</f>
        <v>75.6</v>
      </c>
      <c r="W12" s="48">
        <f>V12/P12</f>
        <v>75.6</v>
      </c>
      <c r="Y12" s="25">
        <f t="shared" si="0"/>
        <v>6.3</v>
      </c>
      <c r="Z12" s="13">
        <v>75</v>
      </c>
      <c r="AA12" s="13">
        <v>12</v>
      </c>
      <c r="AB12" s="13">
        <v>0</v>
      </c>
      <c r="AC12" s="48">
        <f>Z12+AA12/20+AB12/240</f>
        <v>75.6</v>
      </c>
      <c r="AD12" s="13">
        <v>6</v>
      </c>
      <c r="AE12" s="13">
        <v>6</v>
      </c>
      <c r="AF12" s="13">
        <v>0</v>
      </c>
      <c r="AG12" s="25">
        <f>AD12+AE12/20+AF12/240</f>
        <v>6.3</v>
      </c>
      <c r="AH12">
        <v>6</v>
      </c>
      <c r="AI12">
        <v>6</v>
      </c>
      <c r="AJ12">
        <v>0</v>
      </c>
      <c r="AK12" s="25">
        <f t="shared" si="1"/>
        <v>6.3</v>
      </c>
      <c r="AN12" s="17"/>
      <c r="AO12" s="17"/>
      <c r="AP12" s="17"/>
      <c r="AW12" s="7"/>
      <c r="AX12" s="17"/>
      <c r="AY12" s="25">
        <v>6.3</v>
      </c>
      <c r="AZ12" s="38"/>
      <c r="BA12" s="38"/>
      <c r="BB12" s="37"/>
      <c r="BC12" s="6"/>
      <c r="BE12" s="38"/>
      <c r="BF12" s="38"/>
      <c r="BG12" s="37"/>
      <c r="BH12" s="37"/>
      <c r="BI12" s="37"/>
      <c r="BJ12" s="37"/>
      <c r="BK12" s="37"/>
      <c r="BL12" s="37"/>
      <c r="BM12" s="37"/>
      <c r="BO12" s="25">
        <f t="shared" si="2"/>
        <v>6.3</v>
      </c>
      <c r="BP12" s="39"/>
      <c r="BQ12" s="39"/>
      <c r="BR12" s="23"/>
      <c r="BS12" s="37"/>
      <c r="BU12" s="39"/>
      <c r="BV12" s="48">
        <f t="shared" si="3"/>
        <v>75.6</v>
      </c>
      <c r="BW12" s="48">
        <f t="shared" si="4"/>
        <v>75.6</v>
      </c>
      <c r="BX12" s="37"/>
      <c r="BY12" s="37"/>
      <c r="BZ12" s="37"/>
      <c r="CA12" s="37"/>
      <c r="CB12" s="37"/>
      <c r="CC12" s="37"/>
      <c r="CD12" s="35"/>
      <c r="CE12" s="35"/>
      <c r="CF12" s="38"/>
      <c r="CG12" s="35"/>
      <c r="CH12" s="35"/>
      <c r="CI12">
        <f t="shared" si="5"/>
        <v>1369</v>
      </c>
      <c r="CJ12" s="3" t="s">
        <v>1336</v>
      </c>
    </row>
    <row r="13" spans="1:92" ht="12.75">
      <c r="A13" s="15">
        <v>1369</v>
      </c>
      <c r="B13" s="14" t="s">
        <v>925</v>
      </c>
      <c r="C13" s="14" t="s">
        <v>1072</v>
      </c>
      <c r="D13" s="14" t="s">
        <v>17</v>
      </c>
      <c r="E13" s="14" t="s">
        <v>276</v>
      </c>
      <c r="F13" s="2" t="s">
        <v>16</v>
      </c>
      <c r="G13" s="2">
        <v>1</v>
      </c>
      <c r="H13" s="2" t="s">
        <v>334</v>
      </c>
      <c r="I13" s="54">
        <f>4/3</f>
        <v>1.3333333333333333</v>
      </c>
      <c r="J13" s="2" t="s">
        <v>372</v>
      </c>
      <c r="K13" s="14" t="s">
        <v>288</v>
      </c>
      <c r="L13" s="5" t="s">
        <v>342</v>
      </c>
      <c r="M13" s="22" t="s">
        <v>321</v>
      </c>
      <c r="N13" s="22" t="s">
        <v>4</v>
      </c>
      <c r="O13" s="5" t="s">
        <v>497</v>
      </c>
      <c r="P13" s="44">
        <f>4/3</f>
        <v>1.3333333333333333</v>
      </c>
      <c r="Q13" s="44"/>
      <c r="R13" s="44"/>
      <c r="S13" s="28"/>
      <c r="V13" s="48">
        <f>P13*W13</f>
        <v>93.86666666666667</v>
      </c>
      <c r="W13" s="48">
        <f>70+8/20</f>
        <v>70.4</v>
      </c>
      <c r="Y13" s="25">
        <f t="shared" si="0"/>
        <v>5.866666666666667</v>
      </c>
      <c r="Z13" s="13">
        <v>70</v>
      </c>
      <c r="AA13" s="13">
        <v>8</v>
      </c>
      <c r="AB13" s="13">
        <v>0</v>
      </c>
      <c r="AC13" s="48">
        <f>Z13+AA13/20+AB13/240</f>
        <v>70.4</v>
      </c>
      <c r="AD13" s="13"/>
      <c r="AE13" s="13"/>
      <c r="AF13" s="13"/>
      <c r="AG13" s="25"/>
      <c r="AH13">
        <v>4</v>
      </c>
      <c r="AI13">
        <v>8</v>
      </c>
      <c r="AJ13">
        <v>0</v>
      </c>
      <c r="AK13" s="25">
        <f t="shared" si="1"/>
        <v>5.866666666666667</v>
      </c>
      <c r="AM13" s="22"/>
      <c r="AN13" s="17"/>
      <c r="AO13" s="17"/>
      <c r="AP13" s="17"/>
      <c r="AV13" s="22"/>
      <c r="AW13" s="7"/>
      <c r="AX13" s="17"/>
      <c r="AY13" s="25">
        <v>5.866666666666667</v>
      </c>
      <c r="AZ13" s="22"/>
      <c r="BA13" s="22"/>
      <c r="BB13" s="22"/>
      <c r="BC13" s="22"/>
      <c r="BE13" s="22"/>
      <c r="BF13" s="6"/>
      <c r="BG13" s="22"/>
      <c r="BH13" s="9"/>
      <c r="BI13" s="9"/>
      <c r="BJ13" s="9"/>
      <c r="BK13" s="37"/>
      <c r="BL13" s="37"/>
      <c r="BM13" s="37"/>
      <c r="BO13" s="25">
        <f t="shared" si="2"/>
        <v>5.866666666666667</v>
      </c>
      <c r="BP13" s="39"/>
      <c r="BQ13" s="39"/>
      <c r="BR13" s="23"/>
      <c r="BS13" s="37"/>
      <c r="BU13" s="39"/>
      <c r="BV13" s="48">
        <f t="shared" si="3"/>
        <v>93.86666666666667</v>
      </c>
      <c r="BW13" s="48">
        <f t="shared" si="4"/>
        <v>70.4</v>
      </c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>
        <f t="shared" si="5"/>
        <v>1369</v>
      </c>
      <c r="CJ13" s="5" t="s">
        <v>342</v>
      </c>
      <c r="CK13" s="9"/>
      <c r="CL13" s="16"/>
      <c r="CM13" s="14"/>
      <c r="CN13" s="14"/>
    </row>
    <row r="14" spans="1:88" ht="12.75">
      <c r="A14" s="15">
        <v>1369</v>
      </c>
      <c r="B14" s="14" t="s">
        <v>925</v>
      </c>
      <c r="C14" s="14" t="s">
        <v>1072</v>
      </c>
      <c r="D14" s="14" t="s">
        <v>17</v>
      </c>
      <c r="E14" s="14" t="s">
        <v>276</v>
      </c>
      <c r="F14" s="2" t="s">
        <v>33</v>
      </c>
      <c r="G14" s="2">
        <v>1</v>
      </c>
      <c r="H14" s="2" t="s">
        <v>334</v>
      </c>
      <c r="I14" s="54">
        <v>1</v>
      </c>
      <c r="J14" s="2" t="s">
        <v>450</v>
      </c>
      <c r="K14" s="14" t="s">
        <v>288</v>
      </c>
      <c r="L14" s="2" t="s">
        <v>350</v>
      </c>
      <c r="M14" s="16" t="s">
        <v>319</v>
      </c>
      <c r="N14" s="16" t="s">
        <v>850</v>
      </c>
      <c r="O14" s="2" t="s">
        <v>497</v>
      </c>
      <c r="P14" s="44">
        <v>1</v>
      </c>
      <c r="Q14" s="44"/>
      <c r="R14" s="44"/>
      <c r="S14" s="28">
        <v>48</v>
      </c>
      <c r="T14" s="21">
        <v>0</v>
      </c>
      <c r="U14" s="21">
        <v>0</v>
      </c>
      <c r="V14" s="48">
        <f>S14+T14/20+U14/240</f>
        <v>48</v>
      </c>
      <c r="W14" s="48">
        <f>V14/P14</f>
        <v>48</v>
      </c>
      <c r="Y14" s="25">
        <f t="shared" si="0"/>
        <v>4</v>
      </c>
      <c r="Z14" s="13">
        <v>48</v>
      </c>
      <c r="AA14" s="13">
        <v>0</v>
      </c>
      <c r="AB14" s="13">
        <v>0</v>
      </c>
      <c r="AC14" s="48">
        <f>Z14+AA14/20+AB14/240</f>
        <v>48</v>
      </c>
      <c r="AD14" s="13">
        <v>4</v>
      </c>
      <c r="AE14" s="13">
        <v>0</v>
      </c>
      <c r="AF14" s="13">
        <v>0</v>
      </c>
      <c r="AG14" s="25">
        <f>AD14+AE14/20+AF14/240</f>
        <v>4</v>
      </c>
      <c r="AH14">
        <v>4</v>
      </c>
      <c r="AI14">
        <v>0</v>
      </c>
      <c r="AJ14">
        <v>0</v>
      </c>
      <c r="AK14" s="25">
        <f t="shared" si="1"/>
        <v>4</v>
      </c>
      <c r="AM14" s="38"/>
      <c r="AN14" s="17"/>
      <c r="AO14" s="17"/>
      <c r="AP14" s="17"/>
      <c r="AV14" s="38"/>
      <c r="AW14" s="38"/>
      <c r="AX14" s="38"/>
      <c r="AY14" s="25">
        <v>4</v>
      </c>
      <c r="AZ14" s="38"/>
      <c r="BA14" s="38"/>
      <c r="BB14" s="37"/>
      <c r="BC14" s="38"/>
      <c r="BD14" s="38"/>
      <c r="BE14" s="38"/>
      <c r="BF14" s="6"/>
      <c r="BG14" s="37"/>
      <c r="BH14" s="37"/>
      <c r="BI14" s="37"/>
      <c r="BJ14" s="37"/>
      <c r="BK14" s="37"/>
      <c r="BL14" s="37"/>
      <c r="BM14" s="37"/>
      <c r="BO14" s="25">
        <f t="shared" si="2"/>
        <v>4</v>
      </c>
      <c r="BP14" s="39"/>
      <c r="BQ14" s="39"/>
      <c r="BR14" s="23"/>
      <c r="BS14" s="37"/>
      <c r="BU14" s="39"/>
      <c r="BV14" s="48">
        <f t="shared" si="3"/>
        <v>48</v>
      </c>
      <c r="BW14" s="48">
        <f t="shared" si="4"/>
        <v>48</v>
      </c>
      <c r="BX14" s="37"/>
      <c r="BY14" s="37"/>
      <c r="BZ14" s="37"/>
      <c r="CA14" s="37"/>
      <c r="CB14" s="37"/>
      <c r="CC14" s="37"/>
      <c r="CD14" s="35"/>
      <c r="CE14" s="35"/>
      <c r="CF14" s="38"/>
      <c r="CG14" s="35"/>
      <c r="CH14" s="35"/>
      <c r="CI14">
        <f t="shared" si="5"/>
        <v>1369</v>
      </c>
      <c r="CJ14" s="2" t="s">
        <v>350</v>
      </c>
    </row>
    <row r="15" spans="1:88" ht="12.75">
      <c r="A15" s="15">
        <v>1369</v>
      </c>
      <c r="B15" s="14" t="s">
        <v>925</v>
      </c>
      <c r="C15" s="14" t="s">
        <v>1072</v>
      </c>
      <c r="D15" s="14" t="s">
        <v>17</v>
      </c>
      <c r="E15" s="14" t="s">
        <v>276</v>
      </c>
      <c r="F15" s="2" t="s">
        <v>64</v>
      </c>
      <c r="G15" s="2">
        <v>1</v>
      </c>
      <c r="H15" s="2" t="s">
        <v>4</v>
      </c>
      <c r="I15" s="52">
        <v>1.5</v>
      </c>
      <c r="J15" s="2" t="s">
        <v>1157</v>
      </c>
      <c r="K15" s="14" t="s">
        <v>288</v>
      </c>
      <c r="L15" s="2" t="s">
        <v>1160</v>
      </c>
      <c r="M15" s="14" t="s">
        <v>1131</v>
      </c>
      <c r="N15" s="14" t="s">
        <v>1131</v>
      </c>
      <c r="O15" s="2" t="s">
        <v>1117</v>
      </c>
      <c r="P15" s="10">
        <v>1.5</v>
      </c>
      <c r="S15" s="28">
        <v>55</v>
      </c>
      <c r="T15" s="21">
        <v>16</v>
      </c>
      <c r="U15" s="21">
        <v>0</v>
      </c>
      <c r="V15" s="48">
        <f>S15+T15/20+U15/240</f>
        <v>55.8</v>
      </c>
      <c r="W15" s="48">
        <f>V15/P15</f>
        <v>37.199999999999996</v>
      </c>
      <c r="Y15" s="25">
        <f t="shared" si="0"/>
        <v>3.0999999999999996</v>
      </c>
      <c r="Z15" s="13"/>
      <c r="AA15" s="13"/>
      <c r="AB15" s="13"/>
      <c r="AD15" s="13">
        <v>3</v>
      </c>
      <c r="AE15" s="13">
        <v>2</v>
      </c>
      <c r="AF15" s="13">
        <v>0</v>
      </c>
      <c r="AG15" s="25">
        <f>AD15+AE15/20+AF15/240</f>
        <v>3.1</v>
      </c>
      <c r="AH15">
        <v>3</v>
      </c>
      <c r="AI15">
        <v>2</v>
      </c>
      <c r="AJ15">
        <v>0</v>
      </c>
      <c r="AK15" s="25">
        <f t="shared" si="1"/>
        <v>3.0999999999999996</v>
      </c>
      <c r="AN15" s="17"/>
      <c r="AO15" s="17"/>
      <c r="AP15" s="17"/>
      <c r="BC15" s="25">
        <v>3.0999999999999996</v>
      </c>
      <c r="BD15" s="7"/>
      <c r="BF15" s="6"/>
      <c r="BK15" s="37"/>
      <c r="BL15" s="37"/>
      <c r="BM15" s="37"/>
      <c r="BO15" s="25">
        <f t="shared" si="2"/>
        <v>3.0999999999999996</v>
      </c>
      <c r="BP15" s="39"/>
      <c r="BQ15" s="39"/>
      <c r="BR15" s="23"/>
      <c r="BS15" s="37"/>
      <c r="BU15" s="39"/>
      <c r="BV15" s="48">
        <f t="shared" si="3"/>
        <v>55.8</v>
      </c>
      <c r="BW15" s="48">
        <f t="shared" si="4"/>
        <v>37.199999999999996</v>
      </c>
      <c r="CI15">
        <f t="shared" si="5"/>
        <v>1369</v>
      </c>
      <c r="CJ15" s="2" t="s">
        <v>1160</v>
      </c>
    </row>
    <row r="16" spans="1:88" ht="12.75">
      <c r="A16" s="15"/>
      <c r="E16" s="14"/>
      <c r="F16" s="2"/>
      <c r="G16" s="2"/>
      <c r="L16" s="2"/>
      <c r="S16" s="28"/>
      <c r="Z16" s="13"/>
      <c r="AA16" s="13"/>
      <c r="AB16" s="13"/>
      <c r="AD16" s="13"/>
      <c r="AE16" s="13"/>
      <c r="AF16" s="13"/>
      <c r="AN16" s="17"/>
      <c r="AO16" s="17"/>
      <c r="AP16" s="17"/>
      <c r="BD16" s="7"/>
      <c r="BK16" s="37"/>
      <c r="BL16" s="37"/>
      <c r="BM16" s="37"/>
      <c r="BP16" s="39"/>
      <c r="BQ16" s="39"/>
      <c r="BR16" s="23"/>
      <c r="BS16" s="37"/>
      <c r="BU16" s="39"/>
      <c r="CJ16" s="2"/>
    </row>
    <row r="17" spans="1:88" ht="12.75">
      <c r="A17" s="15">
        <v>1369</v>
      </c>
      <c r="B17" s="14" t="s">
        <v>925</v>
      </c>
      <c r="C17" s="14" t="s">
        <v>1072</v>
      </c>
      <c r="D17" s="14" t="s">
        <v>17</v>
      </c>
      <c r="E17" s="14" t="s">
        <v>276</v>
      </c>
      <c r="F17" s="2" t="s">
        <v>34</v>
      </c>
      <c r="G17" s="2">
        <v>2</v>
      </c>
      <c r="H17" s="2" t="s">
        <v>334</v>
      </c>
      <c r="I17" s="52">
        <v>1.5</v>
      </c>
      <c r="J17" s="2" t="s">
        <v>371</v>
      </c>
      <c r="K17" s="14" t="s">
        <v>288</v>
      </c>
      <c r="L17" s="2" t="s">
        <v>350</v>
      </c>
      <c r="M17" s="14" t="s">
        <v>319</v>
      </c>
      <c r="N17" s="14" t="s">
        <v>850</v>
      </c>
      <c r="O17" s="2" t="s">
        <v>1117</v>
      </c>
      <c r="P17" s="10">
        <v>1.5</v>
      </c>
      <c r="S17" s="28">
        <v>77</v>
      </c>
      <c r="T17" s="21">
        <v>8</v>
      </c>
      <c r="U17" s="21">
        <v>0</v>
      </c>
      <c r="V17" s="48">
        <f aca="true" t="shared" si="6" ref="V17:V25">S17+T17/20+U17/240</f>
        <v>77.4</v>
      </c>
      <c r="W17" s="48">
        <f aca="true" t="shared" si="7" ref="W17:W25">V17/P17</f>
        <v>51.6</v>
      </c>
      <c r="Y17" s="25">
        <f aca="true" t="shared" si="8" ref="Y17:Y25">W17/12</f>
        <v>4.3</v>
      </c>
      <c r="Z17" s="13"/>
      <c r="AA17" s="13"/>
      <c r="AB17" s="13"/>
      <c r="AD17" s="13"/>
      <c r="AE17" s="13"/>
      <c r="AF17" s="13"/>
      <c r="AH17">
        <v>4</v>
      </c>
      <c r="AI17">
        <v>6</v>
      </c>
      <c r="AJ17">
        <v>0</v>
      </c>
      <c r="AK17" s="25">
        <f aca="true" t="shared" si="9" ref="AK17:AK25">Y17*1</f>
        <v>4.3</v>
      </c>
      <c r="AN17" s="17"/>
      <c r="AO17" s="17"/>
      <c r="AP17" s="17"/>
      <c r="BC17" s="25">
        <v>4.3</v>
      </c>
      <c r="BF17" s="6"/>
      <c r="BK17" s="37"/>
      <c r="BL17" s="37"/>
      <c r="BM17" s="37"/>
      <c r="BO17" s="25">
        <f aca="true" t="shared" si="10" ref="BO17:BO25">AK17+BN17</f>
        <v>4.3</v>
      </c>
      <c r="BP17" s="39"/>
      <c r="BQ17" s="39"/>
      <c r="BR17" s="23"/>
      <c r="BS17" s="37"/>
      <c r="BT17" s="37"/>
      <c r="BU17" s="39"/>
      <c r="BV17" s="48">
        <f aca="true" t="shared" si="11" ref="BV17:BV25">BW17*P17</f>
        <v>77.39999999999999</v>
      </c>
      <c r="BW17" s="48">
        <f aca="true" t="shared" si="12" ref="BW17:BW25">(BO17+BT17)*12</f>
        <v>51.599999999999994</v>
      </c>
      <c r="CI17">
        <f aca="true" t="shared" si="13" ref="CI17:CI25">A17*1</f>
        <v>1369</v>
      </c>
      <c r="CJ17" s="2" t="s">
        <v>350</v>
      </c>
    </row>
    <row r="18" spans="1:88" ht="12.75">
      <c r="A18" s="15">
        <v>1369</v>
      </c>
      <c r="B18" s="14" t="s">
        <v>925</v>
      </c>
      <c r="C18" s="14" t="s">
        <v>1072</v>
      </c>
      <c r="D18" s="14" t="s">
        <v>17</v>
      </c>
      <c r="E18" s="14" t="s">
        <v>276</v>
      </c>
      <c r="F18" s="2" t="s">
        <v>35</v>
      </c>
      <c r="G18" s="2">
        <v>2</v>
      </c>
      <c r="H18" s="2" t="s">
        <v>723</v>
      </c>
      <c r="I18" s="52">
        <v>2</v>
      </c>
      <c r="J18" s="2" t="s">
        <v>718</v>
      </c>
      <c r="K18" s="14" t="s">
        <v>288</v>
      </c>
      <c r="L18" s="2" t="s">
        <v>729</v>
      </c>
      <c r="M18" s="14" t="s">
        <v>781</v>
      </c>
      <c r="N18" s="14" t="s">
        <v>1131</v>
      </c>
      <c r="O18" s="2" t="s">
        <v>1272</v>
      </c>
      <c r="P18" s="10">
        <v>2</v>
      </c>
      <c r="S18" s="28">
        <v>64</v>
      </c>
      <c r="T18" s="21">
        <v>16</v>
      </c>
      <c r="U18" s="21">
        <v>0</v>
      </c>
      <c r="V18" s="48">
        <f t="shared" si="6"/>
        <v>64.8</v>
      </c>
      <c r="W18" s="48">
        <f t="shared" si="7"/>
        <v>32.4</v>
      </c>
      <c r="Y18" s="25">
        <f t="shared" si="8"/>
        <v>2.6999999999999997</v>
      </c>
      <c r="Z18" s="13">
        <v>32</v>
      </c>
      <c r="AA18" s="13">
        <v>8</v>
      </c>
      <c r="AB18" s="13">
        <v>0</v>
      </c>
      <c r="AC18" s="48">
        <f aca="true" t="shared" si="14" ref="AC18:AC25">Z18+AA18/20+AB18/240</f>
        <v>32.4</v>
      </c>
      <c r="AD18" s="13"/>
      <c r="AE18" s="13"/>
      <c r="AF18" s="13"/>
      <c r="AH18">
        <v>2</v>
      </c>
      <c r="AI18">
        <v>14</v>
      </c>
      <c r="AJ18">
        <v>0</v>
      </c>
      <c r="AK18" s="25">
        <f t="shared" si="9"/>
        <v>2.6999999999999997</v>
      </c>
      <c r="AN18" s="38"/>
      <c r="AO18" s="38"/>
      <c r="AP18" s="38"/>
      <c r="BF18" s="25">
        <v>2.7</v>
      </c>
      <c r="BK18" s="37"/>
      <c r="BL18" s="37"/>
      <c r="BM18" s="37"/>
      <c r="BO18" s="25">
        <f t="shared" si="10"/>
        <v>2.6999999999999997</v>
      </c>
      <c r="BP18" s="39"/>
      <c r="BQ18" s="39"/>
      <c r="BR18" s="23"/>
      <c r="BS18" s="37"/>
      <c r="BT18" s="37"/>
      <c r="BU18" s="39"/>
      <c r="BV18" s="48">
        <f t="shared" si="11"/>
        <v>64.8</v>
      </c>
      <c r="BW18" s="48">
        <f t="shared" si="12"/>
        <v>32.4</v>
      </c>
      <c r="CI18">
        <f t="shared" si="13"/>
        <v>1369</v>
      </c>
      <c r="CJ18" s="2" t="s">
        <v>729</v>
      </c>
    </row>
    <row r="19" spans="1:88" ht="12.75">
      <c r="A19" s="15">
        <v>1369</v>
      </c>
      <c r="B19" s="14" t="s">
        <v>925</v>
      </c>
      <c r="C19" s="14" t="s">
        <v>1072</v>
      </c>
      <c r="D19" s="14" t="s">
        <v>17</v>
      </c>
      <c r="E19" s="14" t="s">
        <v>276</v>
      </c>
      <c r="F19" s="2" t="s">
        <v>65</v>
      </c>
      <c r="G19" s="2">
        <v>2</v>
      </c>
      <c r="H19" s="2" t="s">
        <v>536</v>
      </c>
      <c r="I19" s="52">
        <v>2</v>
      </c>
      <c r="J19" s="2" t="s">
        <v>552</v>
      </c>
      <c r="K19" s="14" t="s">
        <v>288</v>
      </c>
      <c r="L19" s="2" t="s">
        <v>540</v>
      </c>
      <c r="M19" s="14" t="s">
        <v>490</v>
      </c>
      <c r="N19" s="14" t="s">
        <v>850</v>
      </c>
      <c r="O19" s="2" t="s">
        <v>1272</v>
      </c>
      <c r="P19" s="10">
        <v>2</v>
      </c>
      <c r="S19" s="28">
        <v>66</v>
      </c>
      <c r="T19" s="21">
        <v>0</v>
      </c>
      <c r="U19" s="21">
        <v>0</v>
      </c>
      <c r="V19" s="48">
        <f t="shared" si="6"/>
        <v>66</v>
      </c>
      <c r="W19" s="48">
        <f t="shared" si="7"/>
        <v>33</v>
      </c>
      <c r="Y19" s="25">
        <f t="shared" si="8"/>
        <v>2.75</v>
      </c>
      <c r="Z19" s="13">
        <v>33</v>
      </c>
      <c r="AA19" s="13">
        <v>0</v>
      </c>
      <c r="AB19" s="13">
        <v>0</v>
      </c>
      <c r="AC19" s="48">
        <f t="shared" si="14"/>
        <v>33</v>
      </c>
      <c r="AD19" s="13"/>
      <c r="AE19" s="13"/>
      <c r="AF19" s="13"/>
      <c r="AH19">
        <v>2</v>
      </c>
      <c r="AI19">
        <v>15</v>
      </c>
      <c r="AJ19">
        <v>0</v>
      </c>
      <c r="AK19" s="25">
        <f t="shared" si="9"/>
        <v>2.75</v>
      </c>
      <c r="AN19" s="38"/>
      <c r="AO19" s="38"/>
      <c r="AP19" s="38"/>
      <c r="AY19" s="7"/>
      <c r="AZ19" s="17"/>
      <c r="BA19" s="17"/>
      <c r="BF19" s="25">
        <v>2.75</v>
      </c>
      <c r="BK19" s="37"/>
      <c r="BL19" s="37"/>
      <c r="BM19" s="37"/>
      <c r="BO19" s="25">
        <f t="shared" si="10"/>
        <v>2.75</v>
      </c>
      <c r="BP19" s="39"/>
      <c r="BQ19" s="39"/>
      <c r="BR19" s="23"/>
      <c r="BS19" s="37"/>
      <c r="BT19" s="37"/>
      <c r="BU19" s="39"/>
      <c r="BV19" s="48">
        <f t="shared" si="11"/>
        <v>66</v>
      </c>
      <c r="BW19" s="48">
        <f t="shared" si="12"/>
        <v>33</v>
      </c>
      <c r="CI19">
        <f t="shared" si="13"/>
        <v>1369</v>
      </c>
      <c r="CJ19" s="2" t="s">
        <v>540</v>
      </c>
    </row>
    <row r="20" spans="1:88" ht="12.75">
      <c r="A20" s="15">
        <v>1369</v>
      </c>
      <c r="B20" s="14" t="s">
        <v>925</v>
      </c>
      <c r="C20" s="14" t="s">
        <v>1072</v>
      </c>
      <c r="D20" s="14" t="s">
        <v>17</v>
      </c>
      <c r="E20" s="14" t="s">
        <v>276</v>
      </c>
      <c r="F20" s="2" t="s">
        <v>60</v>
      </c>
      <c r="G20" s="2">
        <v>2</v>
      </c>
      <c r="H20" s="2" t="s">
        <v>4</v>
      </c>
      <c r="I20" s="52">
        <v>2</v>
      </c>
      <c r="J20" s="2" t="s">
        <v>1157</v>
      </c>
      <c r="K20" s="14" t="s">
        <v>288</v>
      </c>
      <c r="L20" s="2" t="s">
        <v>1160</v>
      </c>
      <c r="M20" s="14" t="s">
        <v>1131</v>
      </c>
      <c r="N20" s="14" t="s">
        <v>1131</v>
      </c>
      <c r="O20" s="2" t="s">
        <v>690</v>
      </c>
      <c r="P20" s="10">
        <v>2</v>
      </c>
      <c r="S20" s="28">
        <v>50</v>
      </c>
      <c r="T20" s="21">
        <v>8</v>
      </c>
      <c r="U20" s="21">
        <v>0</v>
      </c>
      <c r="V20" s="48">
        <f t="shared" si="6"/>
        <v>50.4</v>
      </c>
      <c r="W20" s="48">
        <f t="shared" si="7"/>
        <v>25.2</v>
      </c>
      <c r="Y20" s="25">
        <f t="shared" si="8"/>
        <v>2.1</v>
      </c>
      <c r="Z20" s="13">
        <v>25</v>
      </c>
      <c r="AA20" s="13">
        <v>4</v>
      </c>
      <c r="AB20" s="13">
        <v>0</v>
      </c>
      <c r="AC20" s="48">
        <f t="shared" si="14"/>
        <v>25.2</v>
      </c>
      <c r="AD20" s="13"/>
      <c r="AE20" s="13"/>
      <c r="AF20" s="13"/>
      <c r="AH20">
        <v>2</v>
      </c>
      <c r="AI20">
        <v>2</v>
      </c>
      <c r="AJ20">
        <v>0</v>
      </c>
      <c r="AK20" s="25">
        <f t="shared" si="9"/>
        <v>2.1</v>
      </c>
      <c r="AN20" s="38"/>
      <c r="AO20" s="38"/>
      <c r="AP20" s="38"/>
      <c r="BC20" s="7"/>
      <c r="BF20" s="25">
        <v>2.1</v>
      </c>
      <c r="BK20" s="37"/>
      <c r="BL20" s="37"/>
      <c r="BM20" s="37"/>
      <c r="BO20" s="25">
        <f t="shared" si="10"/>
        <v>2.1</v>
      </c>
      <c r="BP20" s="39"/>
      <c r="BQ20" s="39"/>
      <c r="BR20" s="23"/>
      <c r="BS20" s="37"/>
      <c r="BT20" s="37"/>
      <c r="BU20" s="39"/>
      <c r="BV20" s="48">
        <f t="shared" si="11"/>
        <v>50.400000000000006</v>
      </c>
      <c r="BW20" s="48">
        <f t="shared" si="12"/>
        <v>25.200000000000003</v>
      </c>
      <c r="CI20">
        <f t="shared" si="13"/>
        <v>1369</v>
      </c>
      <c r="CJ20" s="2" t="s">
        <v>1160</v>
      </c>
    </row>
    <row r="21" spans="1:88" ht="12.75">
      <c r="A21" s="15">
        <v>1369</v>
      </c>
      <c r="B21" s="14" t="s">
        <v>925</v>
      </c>
      <c r="C21" s="14" t="s">
        <v>1072</v>
      </c>
      <c r="D21" s="14" t="s">
        <v>17</v>
      </c>
      <c r="E21" s="14" t="s">
        <v>276</v>
      </c>
      <c r="F21" s="2" t="s">
        <v>6</v>
      </c>
      <c r="G21" s="2">
        <v>2</v>
      </c>
      <c r="H21" s="2" t="s">
        <v>944</v>
      </c>
      <c r="I21" s="52">
        <v>2</v>
      </c>
      <c r="J21" s="2" t="s">
        <v>800</v>
      </c>
      <c r="K21" s="14" t="s">
        <v>288</v>
      </c>
      <c r="L21" s="2" t="s">
        <v>946</v>
      </c>
      <c r="M21" s="14" t="s">
        <v>936</v>
      </c>
      <c r="N21" s="14" t="s">
        <v>850</v>
      </c>
      <c r="O21" s="2" t="s">
        <v>690</v>
      </c>
      <c r="P21" s="10">
        <v>2</v>
      </c>
      <c r="S21" s="28">
        <v>54</v>
      </c>
      <c r="T21" s="21">
        <v>0</v>
      </c>
      <c r="U21" s="21">
        <v>0</v>
      </c>
      <c r="V21" s="48">
        <f t="shared" si="6"/>
        <v>54</v>
      </c>
      <c r="W21" s="48">
        <f t="shared" si="7"/>
        <v>27</v>
      </c>
      <c r="Y21" s="25">
        <f t="shared" si="8"/>
        <v>2.25</v>
      </c>
      <c r="Z21" s="13">
        <v>27</v>
      </c>
      <c r="AA21" s="13">
        <v>0</v>
      </c>
      <c r="AB21" s="13">
        <v>0</v>
      </c>
      <c r="AC21" s="48">
        <f t="shared" si="14"/>
        <v>27</v>
      </c>
      <c r="AD21" s="13"/>
      <c r="AE21" s="13"/>
      <c r="AF21" s="13"/>
      <c r="AH21">
        <v>2</v>
      </c>
      <c r="AI21">
        <v>5</v>
      </c>
      <c r="AJ21">
        <v>0</v>
      </c>
      <c r="AK21" s="25">
        <f t="shared" si="9"/>
        <v>2.25</v>
      </c>
      <c r="AN21" s="38"/>
      <c r="AO21" s="38"/>
      <c r="AP21" s="38"/>
      <c r="BF21" s="25">
        <v>2.25</v>
      </c>
      <c r="BK21" s="37"/>
      <c r="BL21" s="37"/>
      <c r="BM21" s="37"/>
      <c r="BO21" s="25">
        <f t="shared" si="10"/>
        <v>2.25</v>
      </c>
      <c r="BP21" s="39"/>
      <c r="BQ21" s="39"/>
      <c r="BR21" s="23"/>
      <c r="BS21" s="37"/>
      <c r="BT21" s="37"/>
      <c r="BU21" s="39"/>
      <c r="BV21" s="48">
        <f t="shared" si="11"/>
        <v>54</v>
      </c>
      <c r="BW21" s="48">
        <f t="shared" si="12"/>
        <v>27</v>
      </c>
      <c r="CI21">
        <f t="shared" si="13"/>
        <v>1369</v>
      </c>
      <c r="CJ21" s="2" t="s">
        <v>946</v>
      </c>
    </row>
    <row r="22" spans="1:88" ht="12.75">
      <c r="A22" s="15">
        <v>1369</v>
      </c>
      <c r="B22" s="14" t="s">
        <v>925</v>
      </c>
      <c r="C22" s="14" t="s">
        <v>1072</v>
      </c>
      <c r="D22" s="14" t="s">
        <v>17</v>
      </c>
      <c r="E22" s="14" t="s">
        <v>276</v>
      </c>
      <c r="F22" s="2" t="s">
        <v>31</v>
      </c>
      <c r="G22" s="2">
        <v>2</v>
      </c>
      <c r="H22" s="2" t="s">
        <v>334</v>
      </c>
      <c r="I22" s="52">
        <v>0.5</v>
      </c>
      <c r="J22" s="2" t="s">
        <v>451</v>
      </c>
      <c r="K22" s="14" t="s">
        <v>288</v>
      </c>
      <c r="L22" s="2" t="s">
        <v>350</v>
      </c>
      <c r="M22" s="14" t="s">
        <v>319</v>
      </c>
      <c r="N22" s="14" t="s">
        <v>850</v>
      </c>
      <c r="O22" s="2" t="s">
        <v>4</v>
      </c>
      <c r="P22" s="10">
        <v>0.5</v>
      </c>
      <c r="S22" s="28">
        <v>16</v>
      </c>
      <c r="T22" s="21">
        <v>10</v>
      </c>
      <c r="U22" s="21">
        <v>0</v>
      </c>
      <c r="V22" s="48">
        <f t="shared" si="6"/>
        <v>16.5</v>
      </c>
      <c r="W22" s="48">
        <f t="shared" si="7"/>
        <v>33</v>
      </c>
      <c r="Y22" s="25">
        <f t="shared" si="8"/>
        <v>2.75</v>
      </c>
      <c r="Z22" s="13">
        <v>33</v>
      </c>
      <c r="AA22" s="13">
        <v>0</v>
      </c>
      <c r="AB22" s="13">
        <v>0</v>
      </c>
      <c r="AC22" s="48">
        <f t="shared" si="14"/>
        <v>33</v>
      </c>
      <c r="AD22" s="13">
        <v>1</v>
      </c>
      <c r="AE22" s="13">
        <v>7</v>
      </c>
      <c r="AF22" s="13">
        <v>6</v>
      </c>
      <c r="AG22" s="25">
        <f>AD22+AE22/20+AF22/240</f>
        <v>1.375</v>
      </c>
      <c r="AH22">
        <v>2</v>
      </c>
      <c r="AI22">
        <v>15</v>
      </c>
      <c r="AJ22">
        <v>0</v>
      </c>
      <c r="AK22" s="25">
        <f t="shared" si="9"/>
        <v>2.75</v>
      </c>
      <c r="AN22" s="38"/>
      <c r="AO22" s="38"/>
      <c r="AP22" s="38"/>
      <c r="BF22" s="7"/>
      <c r="BK22" s="37"/>
      <c r="BL22" s="37"/>
      <c r="BM22" s="37"/>
      <c r="BO22" s="25">
        <f t="shared" si="10"/>
        <v>2.75</v>
      </c>
      <c r="BP22" s="39"/>
      <c r="BQ22" s="39"/>
      <c r="BR22" s="23"/>
      <c r="BS22" s="37"/>
      <c r="BT22" s="37"/>
      <c r="BU22" s="39"/>
      <c r="BV22" s="48">
        <f t="shared" si="11"/>
        <v>16.5</v>
      </c>
      <c r="BW22" s="48">
        <f t="shared" si="12"/>
        <v>33</v>
      </c>
      <c r="BZ22" s="48"/>
      <c r="CA22" s="48"/>
      <c r="CI22">
        <f t="shared" si="13"/>
        <v>1369</v>
      </c>
      <c r="CJ22" s="2" t="s">
        <v>350</v>
      </c>
    </row>
    <row r="23" spans="1:88" ht="12.75">
      <c r="A23" s="15">
        <v>1369</v>
      </c>
      <c r="B23" s="14" t="s">
        <v>925</v>
      </c>
      <c r="C23" s="14" t="s">
        <v>1072</v>
      </c>
      <c r="D23" s="14" t="s">
        <v>17</v>
      </c>
      <c r="E23" s="14" t="s">
        <v>276</v>
      </c>
      <c r="F23" s="2" t="s">
        <v>61</v>
      </c>
      <c r="G23" s="2">
        <v>2</v>
      </c>
      <c r="H23" s="2" t="s">
        <v>4</v>
      </c>
      <c r="I23" s="52">
        <v>1</v>
      </c>
      <c r="J23" s="2" t="s">
        <v>1153</v>
      </c>
      <c r="K23" s="14" t="s">
        <v>288</v>
      </c>
      <c r="L23" s="2" t="s">
        <v>1160</v>
      </c>
      <c r="M23" s="14" t="s">
        <v>1131</v>
      </c>
      <c r="N23" s="14" t="s">
        <v>1131</v>
      </c>
      <c r="O23" s="2" t="s">
        <v>1256</v>
      </c>
      <c r="P23" s="10">
        <v>1</v>
      </c>
      <c r="S23" s="28">
        <v>21</v>
      </c>
      <c r="T23" s="21">
        <v>0</v>
      </c>
      <c r="U23" s="21">
        <v>0</v>
      </c>
      <c r="V23" s="48">
        <f t="shared" si="6"/>
        <v>21</v>
      </c>
      <c r="W23" s="48">
        <f t="shared" si="7"/>
        <v>21</v>
      </c>
      <c r="Y23" s="25">
        <f t="shared" si="8"/>
        <v>1.75</v>
      </c>
      <c r="Z23" s="13">
        <v>21</v>
      </c>
      <c r="AA23" s="13">
        <v>0</v>
      </c>
      <c r="AB23" s="13">
        <v>0</v>
      </c>
      <c r="AC23" s="48">
        <f t="shared" si="14"/>
        <v>21</v>
      </c>
      <c r="AD23" s="13"/>
      <c r="AE23" s="13"/>
      <c r="AF23" s="13"/>
      <c r="AG23" s="25"/>
      <c r="AH23">
        <v>1</v>
      </c>
      <c r="AI23">
        <v>15</v>
      </c>
      <c r="AJ23">
        <v>0</v>
      </c>
      <c r="AK23" s="25">
        <f t="shared" si="9"/>
        <v>1.75</v>
      </c>
      <c r="AN23" s="38"/>
      <c r="AO23" s="38"/>
      <c r="AP23" s="38"/>
      <c r="BF23" s="25">
        <v>1.75</v>
      </c>
      <c r="BK23" s="37"/>
      <c r="BL23" s="37"/>
      <c r="BM23" s="37"/>
      <c r="BO23" s="25">
        <f t="shared" si="10"/>
        <v>1.75</v>
      </c>
      <c r="BP23" s="39"/>
      <c r="BQ23" s="39"/>
      <c r="BR23" s="23"/>
      <c r="BS23" s="37"/>
      <c r="BT23" s="37"/>
      <c r="BU23" s="39"/>
      <c r="BV23" s="48">
        <f t="shared" si="11"/>
        <v>21</v>
      </c>
      <c r="BW23" s="48">
        <f t="shared" si="12"/>
        <v>21</v>
      </c>
      <c r="CI23">
        <f t="shared" si="13"/>
        <v>1369</v>
      </c>
      <c r="CJ23" s="2" t="s">
        <v>1160</v>
      </c>
    </row>
    <row r="24" spans="1:88" ht="12.75">
      <c r="A24" s="15">
        <v>1369</v>
      </c>
      <c r="B24" s="14" t="s">
        <v>925</v>
      </c>
      <c r="C24" s="14" t="s">
        <v>1072</v>
      </c>
      <c r="D24" s="14" t="s">
        <v>17</v>
      </c>
      <c r="E24" s="14" t="s">
        <v>276</v>
      </c>
      <c r="F24" s="2" t="s">
        <v>62</v>
      </c>
      <c r="G24" s="2">
        <v>2</v>
      </c>
      <c r="H24" s="2" t="s">
        <v>4</v>
      </c>
      <c r="I24" s="52">
        <v>1</v>
      </c>
      <c r="J24" s="2" t="s">
        <v>1153</v>
      </c>
      <c r="K24" s="14" t="s">
        <v>288</v>
      </c>
      <c r="L24" s="2" t="s">
        <v>1160</v>
      </c>
      <c r="M24" s="14" t="s">
        <v>1131</v>
      </c>
      <c r="N24" s="14" t="s">
        <v>1131</v>
      </c>
      <c r="O24" s="2" t="s">
        <v>1260</v>
      </c>
      <c r="P24" s="10">
        <v>1</v>
      </c>
      <c r="S24" s="28">
        <v>20</v>
      </c>
      <c r="T24" s="21">
        <v>8</v>
      </c>
      <c r="U24" s="21">
        <v>0</v>
      </c>
      <c r="V24" s="48">
        <f t="shared" si="6"/>
        <v>20.4</v>
      </c>
      <c r="W24" s="48">
        <f t="shared" si="7"/>
        <v>20.4</v>
      </c>
      <c r="Y24" s="25">
        <f t="shared" si="8"/>
        <v>1.7</v>
      </c>
      <c r="Z24" s="13">
        <v>20</v>
      </c>
      <c r="AA24" s="13">
        <v>8</v>
      </c>
      <c r="AB24" s="13">
        <v>0</v>
      </c>
      <c r="AC24" s="48">
        <f t="shared" si="14"/>
        <v>20.4</v>
      </c>
      <c r="AD24" s="13"/>
      <c r="AE24" s="13"/>
      <c r="AF24" s="13"/>
      <c r="AG24" s="25"/>
      <c r="AH24">
        <v>1</v>
      </c>
      <c r="AI24">
        <v>14</v>
      </c>
      <c r="AJ24">
        <v>0</v>
      </c>
      <c r="AK24" s="25">
        <f t="shared" si="9"/>
        <v>1.7</v>
      </c>
      <c r="AN24" s="38"/>
      <c r="AO24" s="38"/>
      <c r="AP24" s="38"/>
      <c r="BF24" s="25">
        <v>1.7</v>
      </c>
      <c r="BK24" s="37"/>
      <c r="BL24" s="37"/>
      <c r="BM24" s="37"/>
      <c r="BO24" s="25">
        <f t="shared" si="10"/>
        <v>1.7</v>
      </c>
      <c r="BP24" s="39"/>
      <c r="BQ24" s="39"/>
      <c r="BR24" s="23"/>
      <c r="BS24" s="37"/>
      <c r="BT24" s="37"/>
      <c r="BU24" s="39"/>
      <c r="BV24" s="48">
        <f t="shared" si="11"/>
        <v>20.4</v>
      </c>
      <c r="BW24" s="48">
        <f t="shared" si="12"/>
        <v>20.4</v>
      </c>
      <c r="CI24">
        <f t="shared" si="13"/>
        <v>1369</v>
      </c>
      <c r="CJ24" s="2" t="s">
        <v>1160</v>
      </c>
    </row>
    <row r="25" spans="1:88" ht="12.75">
      <c r="A25" s="15">
        <v>1369</v>
      </c>
      <c r="B25" s="14" t="s">
        <v>925</v>
      </c>
      <c r="C25" s="14" t="s">
        <v>1072</v>
      </c>
      <c r="D25" s="14" t="s">
        <v>17</v>
      </c>
      <c r="E25" s="14" t="s">
        <v>276</v>
      </c>
      <c r="F25" s="2" t="s">
        <v>63</v>
      </c>
      <c r="G25" s="2">
        <v>2</v>
      </c>
      <c r="H25" s="2" t="s">
        <v>4</v>
      </c>
      <c r="I25" s="52">
        <v>0.5</v>
      </c>
      <c r="J25" s="2" t="s">
        <v>1151</v>
      </c>
      <c r="K25" s="14" t="s">
        <v>288</v>
      </c>
      <c r="L25" s="2" t="s">
        <v>1160</v>
      </c>
      <c r="M25" s="14" t="s">
        <v>1131</v>
      </c>
      <c r="N25" s="14" t="s">
        <v>1131</v>
      </c>
      <c r="O25" s="2" t="s">
        <v>756</v>
      </c>
      <c r="P25" s="10">
        <v>0.5</v>
      </c>
      <c r="S25" s="28">
        <v>9</v>
      </c>
      <c r="T25" s="21">
        <v>12</v>
      </c>
      <c r="U25" s="21">
        <v>0</v>
      </c>
      <c r="V25" s="48">
        <f t="shared" si="6"/>
        <v>9.6</v>
      </c>
      <c r="W25" s="48">
        <f t="shared" si="7"/>
        <v>19.2</v>
      </c>
      <c r="Y25" s="25">
        <f t="shared" si="8"/>
        <v>1.5999999999999999</v>
      </c>
      <c r="Z25" s="13">
        <v>19</v>
      </c>
      <c r="AA25" s="13">
        <v>4</v>
      </c>
      <c r="AB25" s="13">
        <v>0</v>
      </c>
      <c r="AC25" s="48">
        <f t="shared" si="14"/>
        <v>19.2</v>
      </c>
      <c r="AD25" s="13"/>
      <c r="AE25" s="13">
        <v>16</v>
      </c>
      <c r="AF25" s="13">
        <v>0</v>
      </c>
      <c r="AG25" s="25">
        <f>AD25+AE25/20+AF25/240</f>
        <v>0.8</v>
      </c>
      <c r="AH25">
        <v>1</v>
      </c>
      <c r="AI25">
        <v>12</v>
      </c>
      <c r="AJ25">
        <v>0</v>
      </c>
      <c r="AK25" s="25">
        <f t="shared" si="9"/>
        <v>1.5999999999999999</v>
      </c>
      <c r="AN25" s="38"/>
      <c r="AO25" s="38"/>
      <c r="AP25" s="38"/>
      <c r="BE25" s="6"/>
      <c r="BF25" s="25">
        <v>1.6</v>
      </c>
      <c r="BK25" s="37"/>
      <c r="BL25" s="37"/>
      <c r="BM25" s="37"/>
      <c r="BO25" s="25">
        <f t="shared" si="10"/>
        <v>1.5999999999999999</v>
      </c>
      <c r="BP25" s="39"/>
      <c r="BQ25" s="39"/>
      <c r="BR25" s="23"/>
      <c r="BS25" s="37"/>
      <c r="BT25" s="37"/>
      <c r="BU25" s="39"/>
      <c r="BV25" s="48">
        <f t="shared" si="11"/>
        <v>9.6</v>
      </c>
      <c r="BW25" s="48">
        <f t="shared" si="12"/>
        <v>19.2</v>
      </c>
      <c r="CI25">
        <f t="shared" si="13"/>
        <v>1369</v>
      </c>
      <c r="CJ25" s="2" t="s">
        <v>1160</v>
      </c>
    </row>
    <row r="26" spans="1:88" ht="12.75">
      <c r="A26" s="15"/>
      <c r="E26" s="14"/>
      <c r="F26" s="2"/>
      <c r="G26" s="2"/>
      <c r="L26" s="2"/>
      <c r="S26" s="28"/>
      <c r="V26" s="48"/>
      <c r="W26" s="48"/>
      <c r="Z26" s="13"/>
      <c r="AA26" s="13"/>
      <c r="AB26" s="13"/>
      <c r="AD26" s="13"/>
      <c r="AE26" s="13"/>
      <c r="AF26" s="13"/>
      <c r="AG26" s="25"/>
      <c r="AK26" s="25"/>
      <c r="AN26" s="38"/>
      <c r="AO26" s="38"/>
      <c r="AP26" s="38"/>
      <c r="BE26" s="6"/>
      <c r="BF26" s="7"/>
      <c r="BK26" s="37"/>
      <c r="BL26" s="37"/>
      <c r="BM26" s="37"/>
      <c r="BO26" s="25"/>
      <c r="BP26" s="39"/>
      <c r="BQ26" s="39"/>
      <c r="BR26" s="23"/>
      <c r="BS26" s="37"/>
      <c r="BT26" s="37"/>
      <c r="BU26" s="39"/>
      <c r="BV26" s="48"/>
      <c r="BW26" s="48"/>
      <c r="CJ26" s="2"/>
    </row>
    <row r="27" spans="1:88" ht="12.75">
      <c r="A27" s="15">
        <v>1370</v>
      </c>
      <c r="B27" s="14" t="s">
        <v>4</v>
      </c>
      <c r="C27" s="14" t="s">
        <v>1072</v>
      </c>
      <c r="D27" s="14" t="s">
        <v>263</v>
      </c>
      <c r="E27" s="14" t="s">
        <v>270</v>
      </c>
      <c r="F27" s="2" t="s">
        <v>36</v>
      </c>
      <c r="G27" s="2"/>
      <c r="H27" s="2" t="s">
        <v>334</v>
      </c>
      <c r="I27" s="52">
        <v>2</v>
      </c>
      <c r="J27" s="2" t="s">
        <v>458</v>
      </c>
      <c r="K27" s="14" t="s">
        <v>288</v>
      </c>
      <c r="L27" s="2" t="s">
        <v>350</v>
      </c>
      <c r="M27" s="14" t="s">
        <v>319</v>
      </c>
      <c r="N27" s="14" t="s">
        <v>850</v>
      </c>
      <c r="O27" s="2" t="s">
        <v>1095</v>
      </c>
      <c r="P27" s="10">
        <v>2</v>
      </c>
      <c r="S27" s="28">
        <v>84</v>
      </c>
      <c r="T27" s="21">
        <v>0</v>
      </c>
      <c r="U27" s="21">
        <v>0</v>
      </c>
      <c r="V27" s="48">
        <f>S27+T27/20+U27/240</f>
        <v>84</v>
      </c>
      <c r="W27" s="48">
        <f>V27/P27</f>
        <v>42</v>
      </c>
      <c r="Y27" s="25">
        <f>W27/12</f>
        <v>3.5</v>
      </c>
      <c r="Z27" s="13">
        <v>42</v>
      </c>
      <c r="AA27" s="13">
        <v>0</v>
      </c>
      <c r="AB27" s="13">
        <v>0</v>
      </c>
      <c r="AC27" s="48">
        <f>Z27+AA27/20+AB27/240</f>
        <v>42</v>
      </c>
      <c r="AD27" s="13"/>
      <c r="AE27" s="13"/>
      <c r="AF27" s="13"/>
      <c r="AH27">
        <v>3</v>
      </c>
      <c r="AI27">
        <v>10</v>
      </c>
      <c r="AJ27">
        <v>0</v>
      </c>
      <c r="AK27" s="25">
        <f>Y27*1</f>
        <v>3.5</v>
      </c>
      <c r="AL27" s="38"/>
      <c r="AN27" s="38"/>
      <c r="AO27" s="38"/>
      <c r="AP27" s="38"/>
      <c r="BD27" s="7"/>
      <c r="BE27" s="25">
        <v>3.5</v>
      </c>
      <c r="BK27" s="37"/>
      <c r="BL27" s="37"/>
      <c r="BM27" s="37"/>
      <c r="BO27" s="25">
        <f>AK27+BN27</f>
        <v>3.5</v>
      </c>
      <c r="BP27" s="39"/>
      <c r="BQ27" s="39"/>
      <c r="BR27" s="23"/>
      <c r="BS27" s="37"/>
      <c r="BT27" s="37"/>
      <c r="BU27" s="39"/>
      <c r="BV27" s="48">
        <f>BW27*P27</f>
        <v>84</v>
      </c>
      <c r="BW27" s="48">
        <f>(BO27+BT27)*12</f>
        <v>42</v>
      </c>
      <c r="CI27">
        <f aca="true" t="shared" si="15" ref="CI27:CI33">A27*1</f>
        <v>1370</v>
      </c>
      <c r="CJ27" s="2" t="s">
        <v>350</v>
      </c>
    </row>
    <row r="28" spans="1:88" ht="12.75">
      <c r="A28" s="15">
        <v>1370</v>
      </c>
      <c r="B28" s="14" t="s">
        <v>4</v>
      </c>
      <c r="C28" s="14" t="s">
        <v>1072</v>
      </c>
      <c r="D28" s="14" t="s">
        <v>263</v>
      </c>
      <c r="E28" s="14" t="s">
        <v>270</v>
      </c>
      <c r="F28" s="2" t="s">
        <v>37</v>
      </c>
      <c r="G28" s="2"/>
      <c r="H28" s="2" t="s">
        <v>334</v>
      </c>
      <c r="J28" s="2" t="s">
        <v>636</v>
      </c>
      <c r="K28" s="14" t="s">
        <v>288</v>
      </c>
      <c r="L28" s="2" t="s">
        <v>625</v>
      </c>
      <c r="M28" s="14" t="s">
        <v>319</v>
      </c>
      <c r="N28" s="14" t="s">
        <v>850</v>
      </c>
      <c r="O28" s="2" t="s">
        <v>1095</v>
      </c>
      <c r="Q28" s="10">
        <v>20</v>
      </c>
      <c r="S28" s="28">
        <v>24</v>
      </c>
      <c r="T28" s="21">
        <v>0</v>
      </c>
      <c r="U28" s="21">
        <v>0</v>
      </c>
      <c r="V28" s="48">
        <f>S28+T28/20+U28/240</f>
        <v>24</v>
      </c>
      <c r="X28" s="25">
        <f>(V28/Q28)*20</f>
        <v>24</v>
      </c>
      <c r="Z28" s="13"/>
      <c r="AA28" s="13"/>
      <c r="AB28" s="13"/>
      <c r="AD28" s="13"/>
      <c r="AE28" s="13"/>
      <c r="AF28" s="13"/>
      <c r="AL28" s="38">
        <f>X28/12</f>
        <v>2</v>
      </c>
      <c r="AN28" s="38"/>
      <c r="AO28" s="38"/>
      <c r="AP28" s="38"/>
      <c r="BD28" s="7"/>
      <c r="BK28" s="37"/>
      <c r="BL28" s="37"/>
      <c r="BM28" s="37"/>
      <c r="BP28" s="39"/>
      <c r="BQ28" s="39"/>
      <c r="BR28" s="23"/>
      <c r="BS28" s="37"/>
      <c r="BT28" s="37"/>
      <c r="BU28" s="39"/>
      <c r="BV28" s="48"/>
      <c r="BW28" s="48"/>
      <c r="CI28">
        <f t="shared" si="15"/>
        <v>1370</v>
      </c>
      <c r="CJ28" s="2" t="s">
        <v>625</v>
      </c>
    </row>
    <row r="29" spans="1:89" ht="12.75">
      <c r="A29" s="15">
        <v>1370</v>
      </c>
      <c r="B29" s="14" t="s">
        <v>4</v>
      </c>
      <c r="C29" s="14" t="s">
        <v>1072</v>
      </c>
      <c r="D29" s="14" t="s">
        <v>263</v>
      </c>
      <c r="E29" s="14" t="s">
        <v>270</v>
      </c>
      <c r="F29" s="2" t="s">
        <v>38</v>
      </c>
      <c r="G29" s="2"/>
      <c r="H29" s="2" t="s">
        <v>334</v>
      </c>
      <c r="I29" s="52">
        <v>1</v>
      </c>
      <c r="J29" s="2" t="s">
        <v>1043</v>
      </c>
      <c r="K29" s="14" t="s">
        <v>288</v>
      </c>
      <c r="L29" s="2" t="s">
        <v>356</v>
      </c>
      <c r="M29" s="14" t="s">
        <v>321</v>
      </c>
      <c r="N29" s="14" t="s">
        <v>1016</v>
      </c>
      <c r="O29" s="2" t="s">
        <v>1095</v>
      </c>
      <c r="P29" s="10">
        <v>1</v>
      </c>
      <c r="S29" s="28"/>
      <c r="V29" s="48">
        <f>(79+4/20)/2</f>
        <v>39.6</v>
      </c>
      <c r="W29" s="48">
        <f>V29/P29</f>
        <v>39.6</v>
      </c>
      <c r="Y29" s="25">
        <f>W29/12</f>
        <v>3.3000000000000003</v>
      </c>
      <c r="Z29" s="13"/>
      <c r="AA29" s="13"/>
      <c r="AB29" s="13"/>
      <c r="AD29" s="13">
        <v>3</v>
      </c>
      <c r="AE29" s="13">
        <v>6</v>
      </c>
      <c r="AF29" s="13">
        <v>0</v>
      </c>
      <c r="AG29" s="25">
        <f>AD29+AE29/20+AF29/240</f>
        <v>3.3</v>
      </c>
      <c r="AH29">
        <v>3</v>
      </c>
      <c r="AI29">
        <v>6</v>
      </c>
      <c r="AJ29">
        <v>0</v>
      </c>
      <c r="AK29" s="25">
        <f>Y29*1</f>
        <v>3.3000000000000003</v>
      </c>
      <c r="AN29" s="38"/>
      <c r="AO29" s="38"/>
      <c r="AP29" s="38"/>
      <c r="BE29" s="25">
        <v>3.3</v>
      </c>
      <c r="BK29" s="37"/>
      <c r="BL29" s="37"/>
      <c r="BM29" s="37"/>
      <c r="BN29" s="37"/>
      <c r="BO29" s="25">
        <f>AK29+BN29</f>
        <v>3.3000000000000003</v>
      </c>
      <c r="BP29" s="39"/>
      <c r="BQ29" s="39"/>
      <c r="BR29" s="23"/>
      <c r="BS29" s="37"/>
      <c r="BT29" s="37"/>
      <c r="BU29" s="39"/>
      <c r="BV29" s="48">
        <f>BW29*P29</f>
        <v>39.6</v>
      </c>
      <c r="BW29" s="48">
        <f>(BO29+BT29)*12</f>
        <v>39.6</v>
      </c>
      <c r="CI29">
        <f t="shared" si="15"/>
        <v>1370</v>
      </c>
      <c r="CJ29" s="2" t="s">
        <v>356</v>
      </c>
      <c r="CK29" t="s">
        <v>19</v>
      </c>
    </row>
    <row r="30" spans="1:88" ht="12.75">
      <c r="A30" s="15">
        <v>1370</v>
      </c>
      <c r="B30" s="14" t="s">
        <v>4</v>
      </c>
      <c r="C30" s="14" t="s">
        <v>1072</v>
      </c>
      <c r="D30" s="14" t="s">
        <v>263</v>
      </c>
      <c r="E30" s="14" t="s">
        <v>270</v>
      </c>
      <c r="F30" s="2" t="s">
        <v>39</v>
      </c>
      <c r="G30" s="2"/>
      <c r="H30" s="2" t="s">
        <v>334</v>
      </c>
      <c r="I30" s="52">
        <v>1</v>
      </c>
      <c r="J30" s="2" t="s">
        <v>1299</v>
      </c>
      <c r="K30" s="14" t="s">
        <v>288</v>
      </c>
      <c r="L30" s="2" t="s">
        <v>358</v>
      </c>
      <c r="M30" s="14" t="s">
        <v>321</v>
      </c>
      <c r="N30" s="14" t="s">
        <v>1253</v>
      </c>
      <c r="O30" s="2" t="s">
        <v>1095</v>
      </c>
      <c r="P30" s="10">
        <v>1</v>
      </c>
      <c r="S30" s="28"/>
      <c r="V30" s="48">
        <v>39.6</v>
      </c>
      <c r="W30" s="48">
        <f>V30/P30</f>
        <v>39.6</v>
      </c>
      <c r="Y30" s="25">
        <f>W30/12</f>
        <v>3.3000000000000003</v>
      </c>
      <c r="Z30" s="13"/>
      <c r="AA30" s="13"/>
      <c r="AB30" s="13"/>
      <c r="AD30" s="13">
        <v>3</v>
      </c>
      <c r="AE30" s="13">
        <v>6</v>
      </c>
      <c r="AF30" s="13">
        <v>0</v>
      </c>
      <c r="AG30" s="25">
        <f>AD30+AE30/20+AF30/240</f>
        <v>3.3</v>
      </c>
      <c r="AH30">
        <v>3</v>
      </c>
      <c r="AI30">
        <v>6</v>
      </c>
      <c r="AJ30">
        <v>0</v>
      </c>
      <c r="AK30" s="25">
        <f>Y30*1</f>
        <v>3.3000000000000003</v>
      </c>
      <c r="AN30" s="38"/>
      <c r="AO30" s="38"/>
      <c r="AP30" s="38"/>
      <c r="BE30" s="25">
        <v>3.3</v>
      </c>
      <c r="BK30" s="37"/>
      <c r="BL30" s="37"/>
      <c r="BM30" s="37"/>
      <c r="BN30" s="37"/>
      <c r="BO30" s="25">
        <f>AK30+BN30</f>
        <v>3.3000000000000003</v>
      </c>
      <c r="BP30" s="39"/>
      <c r="BQ30" s="39"/>
      <c r="BR30" s="23"/>
      <c r="BS30" s="37"/>
      <c r="BT30" s="37"/>
      <c r="BU30" s="39"/>
      <c r="BV30" s="48">
        <f>BW30*P30</f>
        <v>39.6</v>
      </c>
      <c r="BW30" s="48">
        <f>(BO30+BT30)*12</f>
        <v>39.6</v>
      </c>
      <c r="CI30">
        <f t="shared" si="15"/>
        <v>1370</v>
      </c>
      <c r="CJ30" s="2" t="s">
        <v>358</v>
      </c>
    </row>
    <row r="31" spans="1:88" ht="12.75">
      <c r="A31" s="15">
        <v>1370</v>
      </c>
      <c r="B31" s="14" t="s">
        <v>4</v>
      </c>
      <c r="C31" s="14" t="s">
        <v>1072</v>
      </c>
      <c r="D31" s="14" t="s">
        <v>263</v>
      </c>
      <c r="E31" s="14" t="s">
        <v>270</v>
      </c>
      <c r="F31" s="2" t="s">
        <v>40</v>
      </c>
      <c r="G31" s="2"/>
      <c r="H31" s="2" t="s">
        <v>334</v>
      </c>
      <c r="J31" s="2" t="s">
        <v>663</v>
      </c>
      <c r="K31" s="14" t="s">
        <v>288</v>
      </c>
      <c r="L31" s="2" t="s">
        <v>627</v>
      </c>
      <c r="M31" s="14" t="s">
        <v>321</v>
      </c>
      <c r="N31" s="14" t="s">
        <v>1253</v>
      </c>
      <c r="O31" s="2" t="s">
        <v>1095</v>
      </c>
      <c r="Q31" s="10">
        <v>20</v>
      </c>
      <c r="S31" s="28">
        <v>22</v>
      </c>
      <c r="T31" s="21">
        <v>0</v>
      </c>
      <c r="U31" s="21">
        <v>0</v>
      </c>
      <c r="V31" s="48">
        <f>S31+T31/20+U31/240</f>
        <v>22</v>
      </c>
      <c r="X31" s="25">
        <f>(V31/Q31)*20</f>
        <v>22</v>
      </c>
      <c r="Z31" s="13"/>
      <c r="AA31" s="13"/>
      <c r="AB31" s="13"/>
      <c r="AD31" s="13"/>
      <c r="AE31" s="13"/>
      <c r="AF31" s="13"/>
      <c r="AL31" s="38">
        <f>X31/12</f>
        <v>1.8333333333333333</v>
      </c>
      <c r="AN31" s="38"/>
      <c r="AO31" s="38"/>
      <c r="AP31" s="38"/>
      <c r="BK31" s="37"/>
      <c r="BL31" s="37"/>
      <c r="BM31" s="37"/>
      <c r="BN31" s="37"/>
      <c r="BO31" s="25"/>
      <c r="BP31" s="39"/>
      <c r="BQ31" s="39"/>
      <c r="BR31" s="23"/>
      <c r="BS31" s="37"/>
      <c r="BT31" s="37"/>
      <c r="BU31" s="39"/>
      <c r="CI31">
        <f t="shared" si="15"/>
        <v>1370</v>
      </c>
      <c r="CJ31" s="2" t="s">
        <v>627</v>
      </c>
    </row>
    <row r="32" spans="1:88" ht="12.75">
      <c r="A32" s="15">
        <v>1370</v>
      </c>
      <c r="B32" s="14" t="s">
        <v>4</v>
      </c>
      <c r="C32" s="14" t="s">
        <v>1072</v>
      </c>
      <c r="D32" s="14" t="s">
        <v>263</v>
      </c>
      <c r="E32" s="14" t="s">
        <v>270</v>
      </c>
      <c r="F32" s="2" t="s">
        <v>41</v>
      </c>
      <c r="G32" s="2"/>
      <c r="H32" s="2" t="s">
        <v>334</v>
      </c>
      <c r="I32" s="52">
        <v>2</v>
      </c>
      <c r="J32" s="2" t="s">
        <v>462</v>
      </c>
      <c r="K32" s="14" t="s">
        <v>288</v>
      </c>
      <c r="L32" s="2" t="s">
        <v>342</v>
      </c>
      <c r="M32" s="14" t="s">
        <v>321</v>
      </c>
      <c r="N32" s="14" t="s">
        <v>4</v>
      </c>
      <c r="O32" s="2" t="s">
        <v>1095</v>
      </c>
      <c r="P32" s="10">
        <v>2</v>
      </c>
      <c r="S32" s="28">
        <v>84</v>
      </c>
      <c r="T32" s="21">
        <v>0</v>
      </c>
      <c r="U32" s="21">
        <v>0</v>
      </c>
      <c r="V32" s="48">
        <f>S32+T32/20+U32/240</f>
        <v>84</v>
      </c>
      <c r="W32" s="48">
        <f>V32/P32</f>
        <v>42</v>
      </c>
      <c r="Y32" s="25">
        <f>W32/12</f>
        <v>3.5</v>
      </c>
      <c r="Z32" s="13">
        <v>42</v>
      </c>
      <c r="AA32" s="13">
        <v>0</v>
      </c>
      <c r="AB32" s="13">
        <v>0</v>
      </c>
      <c r="AC32" s="48">
        <f>Z32+AA32/20+AB32/240</f>
        <v>42</v>
      </c>
      <c r="AD32" s="13"/>
      <c r="AE32" s="13"/>
      <c r="AF32" s="13"/>
      <c r="AH32">
        <v>3</v>
      </c>
      <c r="AI32">
        <v>10</v>
      </c>
      <c r="AJ32">
        <v>0</v>
      </c>
      <c r="AK32" s="25">
        <f>Y32*1</f>
        <v>3.5</v>
      </c>
      <c r="AN32" s="38"/>
      <c r="AO32" s="38"/>
      <c r="AP32" s="38"/>
      <c r="BE32" s="25">
        <v>3.5</v>
      </c>
      <c r="BK32" s="37"/>
      <c r="BL32" s="37"/>
      <c r="BM32" s="37"/>
      <c r="BO32" s="25">
        <f>AK32+BN32</f>
        <v>3.5</v>
      </c>
      <c r="BP32" s="39"/>
      <c r="BQ32" s="39"/>
      <c r="BR32" s="23"/>
      <c r="BS32" s="37"/>
      <c r="BT32" s="37"/>
      <c r="BU32" s="39"/>
      <c r="BV32" s="48">
        <f>BW32*P32</f>
        <v>84</v>
      </c>
      <c r="BW32" s="48">
        <f>(BO32+BT32)*12</f>
        <v>42</v>
      </c>
      <c r="CI32">
        <f t="shared" si="15"/>
        <v>1370</v>
      </c>
      <c r="CJ32" s="2" t="s">
        <v>342</v>
      </c>
    </row>
    <row r="33" spans="1:88" ht="12.75">
      <c r="A33" s="15">
        <v>1370</v>
      </c>
      <c r="B33" s="14" t="s">
        <v>4</v>
      </c>
      <c r="C33" s="14" t="s">
        <v>1072</v>
      </c>
      <c r="D33" s="14" t="s">
        <v>263</v>
      </c>
      <c r="E33" s="14" t="s">
        <v>270</v>
      </c>
      <c r="F33" s="2" t="s">
        <v>66</v>
      </c>
      <c r="G33" s="2"/>
      <c r="H33" s="2" t="s">
        <v>4</v>
      </c>
      <c r="J33" s="2" t="s">
        <v>654</v>
      </c>
      <c r="K33" s="14" t="s">
        <v>288</v>
      </c>
      <c r="L33" s="2" t="s">
        <v>650</v>
      </c>
      <c r="M33" s="14" t="s">
        <v>1219</v>
      </c>
      <c r="N33" s="14" t="s">
        <v>1013</v>
      </c>
      <c r="O33" s="2" t="s">
        <v>1095</v>
      </c>
      <c r="Q33" s="10">
        <v>9</v>
      </c>
      <c r="S33" s="28">
        <v>9</v>
      </c>
      <c r="T33" s="21">
        <v>18</v>
      </c>
      <c r="U33" s="21">
        <v>0</v>
      </c>
      <c r="V33" s="48">
        <f>S33+T33/20+U33/240</f>
        <v>9.9</v>
      </c>
      <c r="W33" s="48"/>
      <c r="X33" s="25">
        <f>(V33/Q33)*20</f>
        <v>22</v>
      </c>
      <c r="Z33" s="13"/>
      <c r="AA33" s="13"/>
      <c r="AB33" s="13"/>
      <c r="AD33" s="13"/>
      <c r="AE33" s="13"/>
      <c r="AF33" s="13"/>
      <c r="AL33" s="38">
        <f>X33/12</f>
        <v>1.8333333333333333</v>
      </c>
      <c r="AN33" s="38"/>
      <c r="AO33" s="38"/>
      <c r="AP33" s="38"/>
      <c r="BK33" s="37"/>
      <c r="BL33" s="37"/>
      <c r="BM33" s="37"/>
      <c r="BS33" s="37"/>
      <c r="BT33" s="37"/>
      <c r="BU33" s="39"/>
      <c r="CI33">
        <f t="shared" si="15"/>
        <v>1370</v>
      </c>
      <c r="CJ33" s="2" t="s">
        <v>650</v>
      </c>
    </row>
    <row r="34" spans="1:88" ht="12.75">
      <c r="A34" s="15"/>
      <c r="E34" s="14"/>
      <c r="F34" s="2"/>
      <c r="G34" s="2"/>
      <c r="L34" s="2"/>
      <c r="S34" s="28"/>
      <c r="V34" s="48"/>
      <c r="W34" s="48"/>
      <c r="Z34" s="13"/>
      <c r="AA34" s="13"/>
      <c r="AB34" s="13"/>
      <c r="AD34" s="13"/>
      <c r="AE34" s="13"/>
      <c r="AF34" s="13"/>
      <c r="AN34" s="38"/>
      <c r="AO34" s="38"/>
      <c r="AP34" s="38"/>
      <c r="BE34" s="6"/>
      <c r="BK34" s="37"/>
      <c r="BL34" s="37"/>
      <c r="BM34" s="37"/>
      <c r="BS34" s="37"/>
      <c r="BT34" s="37"/>
      <c r="BU34" s="39"/>
      <c r="CJ34" s="2"/>
    </row>
    <row r="35" spans="1:88" ht="12.75">
      <c r="A35" s="15">
        <v>1370</v>
      </c>
      <c r="B35" s="14" t="s">
        <v>859</v>
      </c>
      <c r="C35" s="14" t="s">
        <v>1072</v>
      </c>
      <c r="D35" s="14" t="s">
        <v>263</v>
      </c>
      <c r="E35" s="14" t="s">
        <v>271</v>
      </c>
      <c r="F35" s="2" t="s">
        <v>67</v>
      </c>
      <c r="G35" s="2">
        <v>1</v>
      </c>
      <c r="H35" s="2" t="s">
        <v>448</v>
      </c>
      <c r="I35" s="52">
        <v>7</v>
      </c>
      <c r="J35" s="2" t="s">
        <v>1044</v>
      </c>
      <c r="K35" s="14" t="s">
        <v>288</v>
      </c>
      <c r="L35" s="2" t="s">
        <v>365</v>
      </c>
      <c r="M35" s="14" t="s">
        <v>1085</v>
      </c>
      <c r="N35" s="14" t="s">
        <v>1018</v>
      </c>
      <c r="O35" s="2" t="s">
        <v>1284</v>
      </c>
      <c r="P35" s="10">
        <v>7</v>
      </c>
      <c r="S35" s="28">
        <v>1243</v>
      </c>
      <c r="T35" s="21">
        <v>4</v>
      </c>
      <c r="U35" s="21">
        <v>0</v>
      </c>
      <c r="V35" s="48">
        <f aca="true" t="shared" si="16" ref="V35:V41">S35+T35/20+U35/240</f>
        <v>1243.2</v>
      </c>
      <c r="W35" s="48">
        <f aca="true" t="shared" si="17" ref="W35:W41">V35/P35</f>
        <v>177.6</v>
      </c>
      <c r="Y35" s="25">
        <f aca="true" t="shared" si="18" ref="Y35:Y41">W35/12</f>
        <v>14.799999999999999</v>
      </c>
      <c r="Z35" s="13"/>
      <c r="AA35" s="13"/>
      <c r="AB35" s="13"/>
      <c r="AD35" s="13"/>
      <c r="AE35" s="13"/>
      <c r="AF35" s="13"/>
      <c r="AH35">
        <v>14</v>
      </c>
      <c r="AI35">
        <v>16</v>
      </c>
      <c r="AJ35">
        <v>0</v>
      </c>
      <c r="AK35" s="25">
        <f aca="true" t="shared" si="19" ref="AK35:AK41">Y35*1</f>
        <v>14.799999999999999</v>
      </c>
      <c r="AN35" s="38"/>
      <c r="AO35" s="38"/>
      <c r="AP35" s="38"/>
      <c r="AV35" s="25">
        <v>14.8</v>
      </c>
      <c r="BE35" s="6"/>
      <c r="BK35" s="37"/>
      <c r="BL35" s="37"/>
      <c r="BM35" s="37"/>
      <c r="BO35" s="25">
        <f aca="true" t="shared" si="20" ref="BO35:BO41">AK35+BN35</f>
        <v>14.799999999999999</v>
      </c>
      <c r="BS35" s="37"/>
      <c r="BT35" s="37"/>
      <c r="BU35" s="39"/>
      <c r="BV35" s="48">
        <f aca="true" t="shared" si="21" ref="BV35:BV41">BW35*P35</f>
        <v>1243.2</v>
      </c>
      <c r="BW35" s="48">
        <f aca="true" t="shared" si="22" ref="BW35:BW41">(BO35+BT35)*12</f>
        <v>177.6</v>
      </c>
      <c r="CI35">
        <f aca="true" t="shared" si="23" ref="CI35:CI41">A35*1</f>
        <v>1370</v>
      </c>
      <c r="CJ35" s="2" t="s">
        <v>365</v>
      </c>
    </row>
    <row r="36" spans="1:88" ht="12.75">
      <c r="A36" s="15">
        <v>1370</v>
      </c>
      <c r="B36" s="14" t="s">
        <v>859</v>
      </c>
      <c r="C36" s="14" t="s">
        <v>1072</v>
      </c>
      <c r="D36" s="14" t="s">
        <v>263</v>
      </c>
      <c r="E36" s="14" t="s">
        <v>271</v>
      </c>
      <c r="F36" s="2" t="s">
        <v>78</v>
      </c>
      <c r="G36" s="2">
        <v>1</v>
      </c>
      <c r="H36" s="2" t="s">
        <v>448</v>
      </c>
      <c r="I36" s="52">
        <v>7</v>
      </c>
      <c r="J36" s="2" t="s">
        <v>330</v>
      </c>
      <c r="K36" s="14" t="s">
        <v>288</v>
      </c>
      <c r="L36" s="2" t="s">
        <v>360</v>
      </c>
      <c r="M36" s="14" t="s">
        <v>470</v>
      </c>
      <c r="N36" s="14" t="s">
        <v>298</v>
      </c>
      <c r="O36" s="2" t="s">
        <v>1284</v>
      </c>
      <c r="P36" s="10">
        <v>7</v>
      </c>
      <c r="S36" s="28">
        <v>783</v>
      </c>
      <c r="T36" s="21">
        <v>6</v>
      </c>
      <c r="U36" s="21">
        <v>0</v>
      </c>
      <c r="V36" s="48">
        <f t="shared" si="16"/>
        <v>783.3</v>
      </c>
      <c r="W36" s="48">
        <f t="shared" si="17"/>
        <v>111.89999999999999</v>
      </c>
      <c r="Y36" s="25">
        <f t="shared" si="18"/>
        <v>9.325</v>
      </c>
      <c r="Z36" s="13"/>
      <c r="AA36" s="13"/>
      <c r="AB36" s="13"/>
      <c r="AD36" s="13"/>
      <c r="AE36" s="13"/>
      <c r="AF36" s="13"/>
      <c r="AH36">
        <v>9</v>
      </c>
      <c r="AI36">
        <v>7</v>
      </c>
      <c r="AJ36">
        <v>0</v>
      </c>
      <c r="AK36" s="25">
        <f t="shared" si="19"/>
        <v>9.325</v>
      </c>
      <c r="AN36" s="38"/>
      <c r="AO36" s="38"/>
      <c r="AP36" s="38"/>
      <c r="BK36" s="37"/>
      <c r="BL36" s="37"/>
      <c r="BM36" s="37"/>
      <c r="BO36" s="25">
        <f t="shared" si="20"/>
        <v>9.325</v>
      </c>
      <c r="BS36" s="37"/>
      <c r="BT36" s="37"/>
      <c r="BU36" s="39"/>
      <c r="BV36" s="48">
        <f t="shared" si="21"/>
        <v>783.3</v>
      </c>
      <c r="BW36" s="48">
        <f t="shared" si="22"/>
        <v>111.89999999999999</v>
      </c>
      <c r="CI36">
        <f t="shared" si="23"/>
        <v>1370</v>
      </c>
      <c r="CJ36" s="2" t="s">
        <v>360</v>
      </c>
    </row>
    <row r="37" spans="1:88" ht="12.75">
      <c r="A37" s="15">
        <v>1370</v>
      </c>
      <c r="B37" s="14" t="s">
        <v>859</v>
      </c>
      <c r="C37" s="14" t="s">
        <v>1072</v>
      </c>
      <c r="D37" s="14" t="s">
        <v>263</v>
      </c>
      <c r="E37" s="14" t="s">
        <v>271</v>
      </c>
      <c r="F37" s="2" t="s">
        <v>82</v>
      </c>
      <c r="G37" s="2">
        <v>1</v>
      </c>
      <c r="H37" s="2" t="s">
        <v>448</v>
      </c>
      <c r="I37" s="52">
        <v>1</v>
      </c>
      <c r="J37" s="2" t="s">
        <v>1056</v>
      </c>
      <c r="K37" s="14" t="s">
        <v>288</v>
      </c>
      <c r="L37" s="2" t="s">
        <v>365</v>
      </c>
      <c r="M37" s="14" t="s">
        <v>1085</v>
      </c>
      <c r="N37" s="14" t="s">
        <v>1018</v>
      </c>
      <c r="O37" s="2" t="s">
        <v>497</v>
      </c>
      <c r="P37" s="10">
        <v>1</v>
      </c>
      <c r="S37" s="28">
        <v>177</v>
      </c>
      <c r="T37" s="21">
        <v>12</v>
      </c>
      <c r="U37" s="21">
        <v>0</v>
      </c>
      <c r="V37" s="48">
        <f t="shared" si="16"/>
        <v>177.6</v>
      </c>
      <c r="W37" s="48">
        <f t="shared" si="17"/>
        <v>177.6</v>
      </c>
      <c r="Y37" s="25">
        <f t="shared" si="18"/>
        <v>14.799999999999999</v>
      </c>
      <c r="Z37" s="13">
        <v>177</v>
      </c>
      <c r="AA37" s="13">
        <v>12</v>
      </c>
      <c r="AB37" s="13">
        <v>0</v>
      </c>
      <c r="AC37" s="48">
        <f>Z37+AA37/20+AB37/240</f>
        <v>177.6</v>
      </c>
      <c r="AD37" s="13">
        <v>14</v>
      </c>
      <c r="AE37" s="13">
        <v>16</v>
      </c>
      <c r="AF37" s="13">
        <v>0</v>
      </c>
      <c r="AG37" s="25">
        <f>AD37+AE37/20+AF37/240</f>
        <v>14.8</v>
      </c>
      <c r="AH37">
        <v>14</v>
      </c>
      <c r="AI37">
        <v>16</v>
      </c>
      <c r="AJ37">
        <v>0</v>
      </c>
      <c r="AK37" s="25">
        <f t="shared" si="19"/>
        <v>14.799999999999999</v>
      </c>
      <c r="AV37" s="25">
        <v>14.8</v>
      </c>
      <c r="AY37" s="25">
        <v>14.8</v>
      </c>
      <c r="BF37" s="7"/>
      <c r="BK37" s="37"/>
      <c r="BL37" s="37"/>
      <c r="BM37" s="37"/>
      <c r="BO37" s="25">
        <f t="shared" si="20"/>
        <v>14.799999999999999</v>
      </c>
      <c r="BS37" s="37"/>
      <c r="BT37" s="37"/>
      <c r="BU37" s="39"/>
      <c r="BV37" s="48">
        <f t="shared" si="21"/>
        <v>177.6</v>
      </c>
      <c r="BW37" s="48">
        <f t="shared" si="22"/>
        <v>177.6</v>
      </c>
      <c r="CI37">
        <f t="shared" si="23"/>
        <v>1370</v>
      </c>
      <c r="CJ37" s="2" t="s">
        <v>365</v>
      </c>
    </row>
    <row r="38" spans="1:88" ht="12.75">
      <c r="A38" s="15">
        <v>1370</v>
      </c>
      <c r="B38" s="14" t="s">
        <v>859</v>
      </c>
      <c r="C38" s="14" t="s">
        <v>1072</v>
      </c>
      <c r="D38" s="14" t="s">
        <v>263</v>
      </c>
      <c r="E38" s="14" t="s">
        <v>271</v>
      </c>
      <c r="F38" s="2" t="s">
        <v>83</v>
      </c>
      <c r="G38" s="2">
        <v>1</v>
      </c>
      <c r="H38" s="2" t="s">
        <v>448</v>
      </c>
      <c r="I38" s="52">
        <v>1</v>
      </c>
      <c r="J38" s="2" t="s">
        <v>327</v>
      </c>
      <c r="K38" s="14" t="s">
        <v>288</v>
      </c>
      <c r="L38" s="2" t="s">
        <v>363</v>
      </c>
      <c r="M38" s="14" t="s">
        <v>470</v>
      </c>
      <c r="N38" s="14" t="s">
        <v>850</v>
      </c>
      <c r="O38" s="2" t="s">
        <v>1285</v>
      </c>
      <c r="P38" s="10">
        <v>1</v>
      </c>
      <c r="S38" s="28">
        <v>129</v>
      </c>
      <c r="T38" s="21">
        <v>0</v>
      </c>
      <c r="U38" s="21">
        <v>0</v>
      </c>
      <c r="V38" s="48">
        <f t="shared" si="16"/>
        <v>129</v>
      </c>
      <c r="W38" s="48">
        <f t="shared" si="17"/>
        <v>129</v>
      </c>
      <c r="Y38" s="25">
        <f t="shared" si="18"/>
        <v>10.75</v>
      </c>
      <c r="Z38" s="13">
        <v>129</v>
      </c>
      <c r="AA38" s="13">
        <v>0</v>
      </c>
      <c r="AB38" s="13">
        <v>0</v>
      </c>
      <c r="AC38" s="48">
        <f>Z38+AA38/20+AB38/240</f>
        <v>129</v>
      </c>
      <c r="AD38" s="13">
        <v>10</v>
      </c>
      <c r="AE38" s="13">
        <v>15</v>
      </c>
      <c r="AF38" s="13">
        <v>0</v>
      </c>
      <c r="AG38" s="25">
        <f>AD38+AE38/20+AF38/240</f>
        <v>10.75</v>
      </c>
      <c r="AH38">
        <v>10</v>
      </c>
      <c r="AI38">
        <v>15</v>
      </c>
      <c r="AJ38">
        <v>0</v>
      </c>
      <c r="AK38" s="25">
        <f t="shared" si="19"/>
        <v>10.75</v>
      </c>
      <c r="AN38" s="38"/>
      <c r="AO38" s="38"/>
      <c r="AP38" s="38"/>
      <c r="AV38" s="6"/>
      <c r="BF38" s="7"/>
      <c r="BK38" s="37"/>
      <c r="BL38" s="37"/>
      <c r="BM38" s="37"/>
      <c r="BO38" s="25">
        <f t="shared" si="20"/>
        <v>10.75</v>
      </c>
      <c r="BS38" s="37"/>
      <c r="BT38" s="37"/>
      <c r="BU38" s="39"/>
      <c r="BV38" s="48">
        <f t="shared" si="21"/>
        <v>129</v>
      </c>
      <c r="BW38" s="48">
        <f t="shared" si="22"/>
        <v>129</v>
      </c>
      <c r="BZ38" s="48"/>
      <c r="CI38">
        <f t="shared" si="23"/>
        <v>1370</v>
      </c>
      <c r="CJ38" s="2" t="s">
        <v>363</v>
      </c>
    </row>
    <row r="39" spans="1:88" ht="12.75">
      <c r="A39" s="15">
        <v>1370</v>
      </c>
      <c r="B39" s="14" t="s">
        <v>859</v>
      </c>
      <c r="C39" s="14" t="s">
        <v>1072</v>
      </c>
      <c r="D39" s="14" t="s">
        <v>263</v>
      </c>
      <c r="E39" s="14" t="s">
        <v>271</v>
      </c>
      <c r="F39" s="2" t="s">
        <v>84</v>
      </c>
      <c r="G39" s="2">
        <v>1</v>
      </c>
      <c r="H39" s="2" t="s">
        <v>723</v>
      </c>
      <c r="I39" s="52">
        <v>4</v>
      </c>
      <c r="J39" s="2" t="s">
        <v>719</v>
      </c>
      <c r="K39" s="14" t="s">
        <v>288</v>
      </c>
      <c r="L39" s="2" t="s">
        <v>729</v>
      </c>
      <c r="M39" s="14" t="s">
        <v>781</v>
      </c>
      <c r="N39" s="14" t="s">
        <v>1131</v>
      </c>
      <c r="O39" s="2" t="s">
        <v>1289</v>
      </c>
      <c r="P39" s="10">
        <v>4</v>
      </c>
      <c r="S39" s="28">
        <v>273</v>
      </c>
      <c r="T39" s="21">
        <v>6</v>
      </c>
      <c r="U39" s="21">
        <v>0</v>
      </c>
      <c r="V39" s="48">
        <f t="shared" si="16"/>
        <v>273.3</v>
      </c>
      <c r="W39" s="48">
        <f t="shared" si="17"/>
        <v>68.325</v>
      </c>
      <c r="Y39" s="25">
        <f t="shared" si="18"/>
        <v>5.6937500000000005</v>
      </c>
      <c r="Z39" s="13"/>
      <c r="AA39" s="13"/>
      <c r="AB39" s="13"/>
      <c r="AC39" s="48"/>
      <c r="AD39" s="13">
        <v>22</v>
      </c>
      <c r="AE39" s="13">
        <v>15</v>
      </c>
      <c r="AF39" s="13">
        <v>6</v>
      </c>
      <c r="AG39" s="25">
        <f>AD39+AE39/20+AF39/240</f>
        <v>22.775</v>
      </c>
      <c r="AH39">
        <v>5</v>
      </c>
      <c r="AI39">
        <v>13</v>
      </c>
      <c r="AJ39">
        <v>0</v>
      </c>
      <c r="AK39" s="25">
        <f t="shared" si="19"/>
        <v>5.6937500000000005</v>
      </c>
      <c r="AN39" s="38"/>
      <c r="AO39" s="38"/>
      <c r="AP39" s="38"/>
      <c r="AV39" s="6"/>
      <c r="BF39" s="7"/>
      <c r="BK39" s="37"/>
      <c r="BL39" s="37"/>
      <c r="BM39" s="37"/>
      <c r="BO39" s="25">
        <f t="shared" si="20"/>
        <v>5.6937500000000005</v>
      </c>
      <c r="BS39" s="37"/>
      <c r="BT39" s="37"/>
      <c r="BU39" s="39"/>
      <c r="BV39" s="48">
        <f t="shared" si="21"/>
        <v>273.3</v>
      </c>
      <c r="BW39" s="48">
        <f t="shared" si="22"/>
        <v>68.325</v>
      </c>
      <c r="CI39">
        <f t="shared" si="23"/>
        <v>1370</v>
      </c>
      <c r="CJ39" s="2" t="s">
        <v>729</v>
      </c>
    </row>
    <row r="40" spans="1:88" ht="12.75">
      <c r="A40" s="15">
        <v>1370</v>
      </c>
      <c r="B40" s="14" t="s">
        <v>859</v>
      </c>
      <c r="C40" s="14" t="s">
        <v>1072</v>
      </c>
      <c r="D40" s="14" t="s">
        <v>263</v>
      </c>
      <c r="E40" s="14" t="s">
        <v>271</v>
      </c>
      <c r="F40" s="2" t="s">
        <v>85</v>
      </c>
      <c r="G40" s="2">
        <v>1</v>
      </c>
      <c r="H40" s="2" t="s">
        <v>1328</v>
      </c>
      <c r="I40" s="52">
        <v>3</v>
      </c>
      <c r="J40" s="2" t="s">
        <v>318</v>
      </c>
      <c r="K40" s="14" t="s">
        <v>288</v>
      </c>
      <c r="L40" s="2" t="s">
        <v>1336</v>
      </c>
      <c r="M40" s="14" t="s">
        <v>1322</v>
      </c>
      <c r="N40" s="14" t="s">
        <v>850</v>
      </c>
      <c r="O40" s="2" t="s">
        <v>1289</v>
      </c>
      <c r="P40" s="10">
        <v>3</v>
      </c>
      <c r="S40" s="28">
        <v>190</v>
      </c>
      <c r="T40" s="21">
        <v>16</v>
      </c>
      <c r="U40" s="21">
        <v>0</v>
      </c>
      <c r="V40" s="48">
        <f t="shared" si="16"/>
        <v>190.8</v>
      </c>
      <c r="W40" s="48">
        <f t="shared" si="17"/>
        <v>63.6</v>
      </c>
      <c r="Y40" s="25">
        <f t="shared" si="18"/>
        <v>5.3</v>
      </c>
      <c r="Z40" s="13"/>
      <c r="AA40" s="13"/>
      <c r="AB40" s="13"/>
      <c r="AC40" s="48"/>
      <c r="AD40" s="13"/>
      <c r="AE40" s="13"/>
      <c r="AF40" s="13"/>
      <c r="AH40">
        <v>5</v>
      </c>
      <c r="AI40">
        <v>6</v>
      </c>
      <c r="AJ40">
        <v>0</v>
      </c>
      <c r="AK40" s="25">
        <f t="shared" si="19"/>
        <v>5.3</v>
      </c>
      <c r="AN40" s="38"/>
      <c r="AO40" s="38"/>
      <c r="AP40" s="38"/>
      <c r="BF40" s="6"/>
      <c r="BK40" s="37"/>
      <c r="BL40" s="37"/>
      <c r="BM40" s="37"/>
      <c r="BO40" s="25">
        <f t="shared" si="20"/>
        <v>5.3</v>
      </c>
      <c r="BS40" s="37"/>
      <c r="BT40" s="37"/>
      <c r="BU40" s="39"/>
      <c r="BV40" s="48">
        <f t="shared" si="21"/>
        <v>190.79999999999998</v>
      </c>
      <c r="BW40" s="48">
        <f t="shared" si="22"/>
        <v>63.599999999999994</v>
      </c>
      <c r="CI40">
        <f t="shared" si="23"/>
        <v>1370</v>
      </c>
      <c r="CJ40" s="2" t="s">
        <v>1336</v>
      </c>
    </row>
    <row r="41" spans="1:88" ht="12.75">
      <c r="A41" s="15">
        <v>1370</v>
      </c>
      <c r="B41" s="14" t="s">
        <v>859</v>
      </c>
      <c r="C41" s="14" t="s">
        <v>1072</v>
      </c>
      <c r="D41" s="14" t="s">
        <v>263</v>
      </c>
      <c r="E41" s="14" t="s">
        <v>271</v>
      </c>
      <c r="F41" s="2" t="s">
        <v>86</v>
      </c>
      <c r="G41" s="2">
        <v>1</v>
      </c>
      <c r="H41" s="2" t="s">
        <v>1328</v>
      </c>
      <c r="I41" s="52">
        <v>1</v>
      </c>
      <c r="J41" s="2" t="s">
        <v>310</v>
      </c>
      <c r="K41" s="14" t="s">
        <v>288</v>
      </c>
      <c r="L41" s="2" t="s">
        <v>1331</v>
      </c>
      <c r="M41" s="14" t="s">
        <v>1324</v>
      </c>
      <c r="N41" s="14" t="s">
        <v>295</v>
      </c>
      <c r="O41" s="2" t="s">
        <v>497</v>
      </c>
      <c r="P41" s="10">
        <v>1</v>
      </c>
      <c r="S41" s="28">
        <v>83</v>
      </c>
      <c r="T41" s="21">
        <v>4</v>
      </c>
      <c r="U41" s="21">
        <v>0</v>
      </c>
      <c r="V41" s="48">
        <f t="shared" si="16"/>
        <v>83.2</v>
      </c>
      <c r="W41" s="48">
        <f t="shared" si="17"/>
        <v>83.2</v>
      </c>
      <c r="Y41" s="25">
        <f t="shared" si="18"/>
        <v>6.933333333333334</v>
      </c>
      <c r="Z41" s="13">
        <v>83</v>
      </c>
      <c r="AA41" s="13">
        <v>4</v>
      </c>
      <c r="AB41" s="13">
        <v>0</v>
      </c>
      <c r="AC41" s="48">
        <f>Z41+AA41/20+AB41/240</f>
        <v>83.2</v>
      </c>
      <c r="AD41" s="13">
        <v>5</v>
      </c>
      <c r="AE41" s="13">
        <v>4</v>
      </c>
      <c r="AF41" s="13">
        <v>0</v>
      </c>
      <c r="AG41" s="25">
        <f>AD41+AE41/20+AF41/240</f>
        <v>5.2</v>
      </c>
      <c r="AH41">
        <v>5</v>
      </c>
      <c r="AI41">
        <v>4</v>
      </c>
      <c r="AJ41">
        <v>0</v>
      </c>
      <c r="AK41" s="25">
        <f t="shared" si="19"/>
        <v>6.933333333333334</v>
      </c>
      <c r="AN41" s="38"/>
      <c r="AO41" s="38"/>
      <c r="AP41" s="38"/>
      <c r="AY41" s="25">
        <v>6.933333333333334</v>
      </c>
      <c r="BK41" s="37"/>
      <c r="BL41" s="37"/>
      <c r="BM41" s="37"/>
      <c r="BO41" s="25">
        <f t="shared" si="20"/>
        <v>6.933333333333334</v>
      </c>
      <c r="BS41" s="37"/>
      <c r="BT41" s="37"/>
      <c r="BU41" s="39"/>
      <c r="BV41" s="48">
        <f t="shared" si="21"/>
        <v>83.2</v>
      </c>
      <c r="BW41" s="48">
        <f t="shared" si="22"/>
        <v>83.2</v>
      </c>
      <c r="CI41">
        <f t="shared" si="23"/>
        <v>1370</v>
      </c>
      <c r="CJ41" s="2" t="s">
        <v>1331</v>
      </c>
    </row>
    <row r="42" spans="1:88" ht="12.75">
      <c r="A42" s="15"/>
      <c r="E42" s="14"/>
      <c r="F42" s="2"/>
      <c r="G42" s="2"/>
      <c r="L42" s="2"/>
      <c r="S42" s="28"/>
      <c r="V42" s="48"/>
      <c r="W42" s="48"/>
      <c r="Z42" s="13"/>
      <c r="AA42" s="13"/>
      <c r="AB42" s="13"/>
      <c r="AD42" s="13"/>
      <c r="AE42" s="13"/>
      <c r="AF42" s="13"/>
      <c r="AN42" s="38"/>
      <c r="AO42" s="38"/>
      <c r="AP42" s="38"/>
      <c r="BK42" s="37"/>
      <c r="BL42" s="37"/>
      <c r="BM42" s="37"/>
      <c r="BS42" s="37"/>
      <c r="BT42" s="37"/>
      <c r="BU42" s="39"/>
      <c r="BV42" s="48"/>
      <c r="BW42" s="48"/>
      <c r="CJ42" s="2"/>
    </row>
    <row r="43" spans="1:88" ht="12.75">
      <c r="A43" s="15">
        <v>1370</v>
      </c>
      <c r="B43" s="14" t="s">
        <v>859</v>
      </c>
      <c r="C43" s="14" t="s">
        <v>1072</v>
      </c>
      <c r="D43" s="14" t="s">
        <v>263</v>
      </c>
      <c r="E43" s="14" t="s">
        <v>271</v>
      </c>
      <c r="F43" s="2" t="s">
        <v>87</v>
      </c>
      <c r="G43" s="2">
        <v>2</v>
      </c>
      <c r="H43" s="2" t="s">
        <v>334</v>
      </c>
      <c r="I43" s="52">
        <v>1</v>
      </c>
      <c r="J43" s="2" t="s">
        <v>371</v>
      </c>
      <c r="K43" s="14" t="s">
        <v>288</v>
      </c>
      <c r="L43" s="2" t="s">
        <v>350</v>
      </c>
      <c r="M43" s="14" t="s">
        <v>319</v>
      </c>
      <c r="N43" s="14" t="s">
        <v>850</v>
      </c>
      <c r="O43" s="2" t="s">
        <v>497</v>
      </c>
      <c r="P43" s="10">
        <v>1</v>
      </c>
      <c r="S43" s="28">
        <v>66</v>
      </c>
      <c r="T43" s="21">
        <v>12</v>
      </c>
      <c r="U43" s="21">
        <v>0</v>
      </c>
      <c r="V43" s="48">
        <f aca="true" t="shared" si="24" ref="V43:V51">S43+T43/20+U43/240</f>
        <v>66.6</v>
      </c>
      <c r="W43" s="48">
        <f aca="true" t="shared" si="25" ref="W43:W51">V43/P43</f>
        <v>66.6</v>
      </c>
      <c r="Y43" s="25">
        <f aca="true" t="shared" si="26" ref="Y43:Y51">W43/12</f>
        <v>5.55</v>
      </c>
      <c r="Z43" s="13">
        <v>66</v>
      </c>
      <c r="AA43" s="13">
        <v>12</v>
      </c>
      <c r="AB43" s="13">
        <v>0</v>
      </c>
      <c r="AC43" s="48">
        <f>Z43+AA43/20+AB43/240</f>
        <v>66.6</v>
      </c>
      <c r="AD43" s="13">
        <v>5</v>
      </c>
      <c r="AE43" s="13">
        <v>11</v>
      </c>
      <c r="AF43" s="13">
        <v>0</v>
      </c>
      <c r="AG43" s="25">
        <f>AD43+AE43/20+AF43/240</f>
        <v>5.55</v>
      </c>
      <c r="AH43">
        <v>5</v>
      </c>
      <c r="AI43">
        <v>11</v>
      </c>
      <c r="AJ43">
        <v>0</v>
      </c>
      <c r="AK43" s="25">
        <f aca="true" t="shared" si="27" ref="AK43:AK51">Y43*1</f>
        <v>5.55</v>
      </c>
      <c r="AL43" s="38"/>
      <c r="AN43" s="38"/>
      <c r="AO43" s="38"/>
      <c r="AP43" s="38"/>
      <c r="AY43" s="25">
        <v>5.55</v>
      </c>
      <c r="AZ43" s="6"/>
      <c r="BK43" s="37"/>
      <c r="BL43" s="37"/>
      <c r="BM43" s="37"/>
      <c r="BO43" s="25">
        <f aca="true" t="shared" si="28" ref="BO43:BO51">AK43+BN43</f>
        <v>5.55</v>
      </c>
      <c r="BS43" s="37"/>
      <c r="BT43" s="37"/>
      <c r="BU43" s="39"/>
      <c r="BV43" s="48">
        <f aca="true" t="shared" si="29" ref="BV43:BV51">BW43*P43</f>
        <v>66.6</v>
      </c>
      <c r="BW43" s="48">
        <f aca="true" t="shared" si="30" ref="BW43:BW51">(BO43+BT43)*12</f>
        <v>66.6</v>
      </c>
      <c r="CI43">
        <f aca="true" t="shared" si="31" ref="CI43:CI51">A43*1</f>
        <v>1370</v>
      </c>
      <c r="CJ43" s="2" t="s">
        <v>350</v>
      </c>
    </row>
    <row r="44" spans="1:88" ht="12.75">
      <c r="A44" s="15">
        <v>1370</v>
      </c>
      <c r="B44" s="14" t="s">
        <v>859</v>
      </c>
      <c r="C44" s="14" t="s">
        <v>1072</v>
      </c>
      <c r="D44" s="14" t="s">
        <v>263</v>
      </c>
      <c r="E44" s="14" t="s">
        <v>271</v>
      </c>
      <c r="F44" s="2" t="s">
        <v>88</v>
      </c>
      <c r="G44" s="2">
        <v>2</v>
      </c>
      <c r="H44" s="2" t="s">
        <v>334</v>
      </c>
      <c r="I44" s="52">
        <v>1</v>
      </c>
      <c r="J44" s="2" t="s">
        <v>370</v>
      </c>
      <c r="K44" s="14" t="s">
        <v>288</v>
      </c>
      <c r="L44" s="2" t="s">
        <v>350</v>
      </c>
      <c r="M44" s="14" t="s">
        <v>319</v>
      </c>
      <c r="N44" s="14" t="s">
        <v>850</v>
      </c>
      <c r="O44" s="2" t="s">
        <v>497</v>
      </c>
      <c r="P44" s="10">
        <v>1</v>
      </c>
      <c r="S44" s="28">
        <v>44</v>
      </c>
      <c r="T44" s="21">
        <v>8</v>
      </c>
      <c r="U44" s="21">
        <v>0</v>
      </c>
      <c r="V44" s="48">
        <f t="shared" si="24"/>
        <v>44.4</v>
      </c>
      <c r="W44" s="48">
        <f t="shared" si="25"/>
        <v>44.4</v>
      </c>
      <c r="Y44" s="25">
        <f t="shared" si="26"/>
        <v>3.6999999999999997</v>
      </c>
      <c r="Z44" s="13">
        <v>44</v>
      </c>
      <c r="AA44" s="13">
        <v>8</v>
      </c>
      <c r="AB44" s="13">
        <v>0</v>
      </c>
      <c r="AC44" s="48">
        <f>Z44+AA44/20+AB44/240</f>
        <v>44.4</v>
      </c>
      <c r="AD44" s="13">
        <v>3</v>
      </c>
      <c r="AE44" s="13">
        <v>14</v>
      </c>
      <c r="AF44" s="13">
        <v>0</v>
      </c>
      <c r="AG44" s="25">
        <f>AD44+AE44/20+AF44/240</f>
        <v>3.7</v>
      </c>
      <c r="AH44">
        <v>3</v>
      </c>
      <c r="AI44">
        <v>14</v>
      </c>
      <c r="AJ44">
        <v>0</v>
      </c>
      <c r="AK44" s="25">
        <f t="shared" si="27"/>
        <v>3.6999999999999997</v>
      </c>
      <c r="AL44" s="38"/>
      <c r="AN44" s="38"/>
      <c r="AO44" s="38"/>
      <c r="AP44" s="38"/>
      <c r="AY44" s="25">
        <v>3.7</v>
      </c>
      <c r="BK44" s="37"/>
      <c r="BL44" s="37"/>
      <c r="BM44" s="37"/>
      <c r="BO44" s="25">
        <f t="shared" si="28"/>
        <v>3.6999999999999997</v>
      </c>
      <c r="BS44" s="37"/>
      <c r="BT44" s="37"/>
      <c r="BU44" s="39"/>
      <c r="BV44" s="48">
        <f t="shared" si="29"/>
        <v>44.4</v>
      </c>
      <c r="BW44" s="48">
        <f t="shared" si="30"/>
        <v>44.4</v>
      </c>
      <c r="CI44">
        <f t="shared" si="31"/>
        <v>1370</v>
      </c>
      <c r="CJ44" s="2" t="s">
        <v>350</v>
      </c>
    </row>
    <row r="45" spans="1:88" ht="12.75">
      <c r="A45" s="15">
        <v>1370</v>
      </c>
      <c r="B45" s="14" t="s">
        <v>859</v>
      </c>
      <c r="C45" s="14" t="s">
        <v>1072</v>
      </c>
      <c r="D45" s="14" t="s">
        <v>263</v>
      </c>
      <c r="E45" s="14" t="s">
        <v>271</v>
      </c>
      <c r="F45" s="2" t="s">
        <v>68</v>
      </c>
      <c r="G45" s="2">
        <v>2</v>
      </c>
      <c r="H45" s="2" t="s">
        <v>723</v>
      </c>
      <c r="I45" s="52">
        <v>1.5</v>
      </c>
      <c r="J45" s="2" t="s">
        <v>707</v>
      </c>
      <c r="K45" s="14" t="s">
        <v>288</v>
      </c>
      <c r="L45" s="2" t="s">
        <v>729</v>
      </c>
      <c r="M45" s="14" t="s">
        <v>781</v>
      </c>
      <c r="N45" s="14" t="s">
        <v>1131</v>
      </c>
      <c r="O45" s="2" t="s">
        <v>1117</v>
      </c>
      <c r="P45" s="10">
        <v>1.5</v>
      </c>
      <c r="S45" s="28">
        <v>81</v>
      </c>
      <c r="T45" s="21">
        <v>0</v>
      </c>
      <c r="U45" s="21">
        <v>0</v>
      </c>
      <c r="V45" s="48">
        <f t="shared" si="24"/>
        <v>81</v>
      </c>
      <c r="W45" s="48">
        <f t="shared" si="25"/>
        <v>54</v>
      </c>
      <c r="Y45" s="25">
        <f t="shared" si="26"/>
        <v>4.5</v>
      </c>
      <c r="Z45" s="13">
        <v>40</v>
      </c>
      <c r="AA45" s="13">
        <v>10</v>
      </c>
      <c r="AB45" s="13">
        <v>0</v>
      </c>
      <c r="AC45" s="48">
        <f>Z45+AA45/20+AB45/240</f>
        <v>40.5</v>
      </c>
      <c r="AD45" s="13"/>
      <c r="AE45" s="13"/>
      <c r="AF45" s="13"/>
      <c r="AG45" s="25"/>
      <c r="AH45">
        <v>4</v>
      </c>
      <c r="AI45">
        <v>10</v>
      </c>
      <c r="AJ45">
        <v>0</v>
      </c>
      <c r="AK45" s="25">
        <f t="shared" si="27"/>
        <v>4.5</v>
      </c>
      <c r="AL45" s="38"/>
      <c r="AN45" s="38"/>
      <c r="AO45" s="38"/>
      <c r="AP45" s="38"/>
      <c r="AW45" s="7"/>
      <c r="AX45" s="17"/>
      <c r="AY45" s="6"/>
      <c r="BC45" s="25">
        <v>4.5</v>
      </c>
      <c r="BK45" s="37"/>
      <c r="BL45" s="37"/>
      <c r="BM45" s="37"/>
      <c r="BN45" s="37"/>
      <c r="BO45" s="25">
        <f t="shared" si="28"/>
        <v>4.5</v>
      </c>
      <c r="BP45" s="39"/>
      <c r="BQ45" s="39"/>
      <c r="BR45" s="23"/>
      <c r="BS45" s="37"/>
      <c r="BT45" s="37"/>
      <c r="BU45" s="39"/>
      <c r="BV45" s="48">
        <f t="shared" si="29"/>
        <v>81</v>
      </c>
      <c r="BW45" s="48">
        <f t="shared" si="30"/>
        <v>54</v>
      </c>
      <c r="CI45">
        <f t="shared" si="31"/>
        <v>1370</v>
      </c>
      <c r="CJ45" s="2" t="s">
        <v>729</v>
      </c>
    </row>
    <row r="46" spans="1:88" ht="12.75">
      <c r="A46" s="15">
        <v>1370</v>
      </c>
      <c r="B46" s="14" t="s">
        <v>859</v>
      </c>
      <c r="C46" s="14" t="s">
        <v>1072</v>
      </c>
      <c r="D46" s="14" t="s">
        <v>263</v>
      </c>
      <c r="E46" s="14" t="s">
        <v>271</v>
      </c>
      <c r="F46" s="2" t="s">
        <v>69</v>
      </c>
      <c r="G46" s="2">
        <v>2</v>
      </c>
      <c r="H46" s="2" t="s">
        <v>334</v>
      </c>
      <c r="I46" s="52">
        <v>1.5</v>
      </c>
      <c r="J46" s="2" t="s">
        <v>372</v>
      </c>
      <c r="K46" s="14" t="s">
        <v>288</v>
      </c>
      <c r="L46" s="2" t="s">
        <v>342</v>
      </c>
      <c r="M46" s="14" t="s">
        <v>321</v>
      </c>
      <c r="N46" s="14" t="s">
        <v>4</v>
      </c>
      <c r="O46" s="2" t="s">
        <v>1117</v>
      </c>
      <c r="P46" s="10">
        <v>1.5</v>
      </c>
      <c r="S46" s="28">
        <v>75</v>
      </c>
      <c r="T46" s="21">
        <v>12</v>
      </c>
      <c r="U46" s="21">
        <v>0</v>
      </c>
      <c r="V46" s="48">
        <f t="shared" si="24"/>
        <v>75.6</v>
      </c>
      <c r="W46" s="48">
        <f t="shared" si="25"/>
        <v>50.4</v>
      </c>
      <c r="Y46" s="25">
        <f t="shared" si="26"/>
        <v>4.2</v>
      </c>
      <c r="Z46" s="13"/>
      <c r="AA46" s="13"/>
      <c r="AB46" s="13"/>
      <c r="AD46" s="13"/>
      <c r="AE46" s="13"/>
      <c r="AF46" s="13"/>
      <c r="AG46" s="25"/>
      <c r="AH46">
        <v>4</v>
      </c>
      <c r="AI46">
        <v>4</v>
      </c>
      <c r="AJ46">
        <v>0</v>
      </c>
      <c r="AK46" s="25">
        <f t="shared" si="27"/>
        <v>4.2</v>
      </c>
      <c r="AL46" s="38"/>
      <c r="AN46" s="38"/>
      <c r="AO46" s="38"/>
      <c r="AP46" s="38"/>
      <c r="AW46" s="7"/>
      <c r="AX46" s="17"/>
      <c r="AY46" s="6"/>
      <c r="BC46" s="25">
        <v>4.2</v>
      </c>
      <c r="BK46" s="37"/>
      <c r="BL46" s="37"/>
      <c r="BM46" s="37"/>
      <c r="BN46" s="37"/>
      <c r="BO46" s="25">
        <f t="shared" si="28"/>
        <v>4.2</v>
      </c>
      <c r="BP46" s="39"/>
      <c r="BQ46" s="39"/>
      <c r="BR46" s="23"/>
      <c r="BS46" s="37"/>
      <c r="BT46" s="37"/>
      <c r="BU46" s="39"/>
      <c r="BV46" s="48">
        <f t="shared" si="29"/>
        <v>75.60000000000001</v>
      </c>
      <c r="BW46" s="48">
        <f t="shared" si="30"/>
        <v>50.400000000000006</v>
      </c>
      <c r="CI46">
        <f t="shared" si="31"/>
        <v>1370</v>
      </c>
      <c r="CJ46" s="2" t="s">
        <v>342</v>
      </c>
    </row>
    <row r="47" spans="1:88" ht="12.75">
      <c r="A47" s="15">
        <v>1370</v>
      </c>
      <c r="B47" s="14" t="s">
        <v>859</v>
      </c>
      <c r="C47" s="14" t="s">
        <v>1072</v>
      </c>
      <c r="D47" s="14" t="s">
        <v>263</v>
      </c>
      <c r="E47" s="14" t="s">
        <v>271</v>
      </c>
      <c r="F47" s="2" t="s">
        <v>70</v>
      </c>
      <c r="G47" s="2">
        <v>2</v>
      </c>
      <c r="H47" s="2" t="s">
        <v>723</v>
      </c>
      <c r="I47" s="52">
        <v>2</v>
      </c>
      <c r="J47" s="2" t="s">
        <v>719</v>
      </c>
      <c r="K47" s="14" t="s">
        <v>288</v>
      </c>
      <c r="L47" s="2" t="s">
        <v>729</v>
      </c>
      <c r="M47" s="14" t="s">
        <v>781</v>
      </c>
      <c r="N47" s="14" t="s">
        <v>1131</v>
      </c>
      <c r="O47" s="2" t="s">
        <v>1272</v>
      </c>
      <c r="P47" s="10">
        <v>2</v>
      </c>
      <c r="S47" s="28">
        <v>84</v>
      </c>
      <c r="T47" s="21">
        <v>0</v>
      </c>
      <c r="U47" s="21">
        <v>0</v>
      </c>
      <c r="V47" s="48">
        <f t="shared" si="24"/>
        <v>84</v>
      </c>
      <c r="W47" s="48">
        <f t="shared" si="25"/>
        <v>42</v>
      </c>
      <c r="Y47" s="25">
        <f t="shared" si="26"/>
        <v>3.5</v>
      </c>
      <c r="Z47" s="13">
        <v>42</v>
      </c>
      <c r="AA47" s="13">
        <v>0</v>
      </c>
      <c r="AB47" s="13">
        <v>0</v>
      </c>
      <c r="AC47" s="48">
        <f>Z47+AA47/20+AB47/240</f>
        <v>42</v>
      </c>
      <c r="AD47" s="13"/>
      <c r="AE47" s="13"/>
      <c r="AF47" s="13"/>
      <c r="AG47" s="25"/>
      <c r="AH47">
        <v>3</v>
      </c>
      <c r="AI47">
        <v>10</v>
      </c>
      <c r="AJ47">
        <v>0</v>
      </c>
      <c r="AK47" s="25">
        <f t="shared" si="27"/>
        <v>3.5</v>
      </c>
      <c r="AL47" s="38"/>
      <c r="AN47" s="38"/>
      <c r="AO47" s="38"/>
      <c r="AP47" s="38"/>
      <c r="AW47" s="7"/>
      <c r="AX47" s="17"/>
      <c r="AZ47" s="6"/>
      <c r="BF47" s="25">
        <v>3.5</v>
      </c>
      <c r="BK47" s="37"/>
      <c r="BL47" s="37"/>
      <c r="BM47" s="37"/>
      <c r="BN47" s="37"/>
      <c r="BO47" s="25">
        <f t="shared" si="28"/>
        <v>3.5</v>
      </c>
      <c r="BP47" s="39"/>
      <c r="BQ47" s="39"/>
      <c r="BR47" s="23"/>
      <c r="BS47" s="37"/>
      <c r="BT47" s="37"/>
      <c r="BU47" s="39"/>
      <c r="BV47" s="48">
        <f t="shared" si="29"/>
        <v>84</v>
      </c>
      <c r="BW47" s="48">
        <f t="shared" si="30"/>
        <v>42</v>
      </c>
      <c r="CI47">
        <f t="shared" si="31"/>
        <v>1370</v>
      </c>
      <c r="CJ47" s="2" t="s">
        <v>729</v>
      </c>
    </row>
    <row r="48" spans="1:88" ht="12.75">
      <c r="A48" s="15">
        <v>1370</v>
      </c>
      <c r="B48" s="14" t="s">
        <v>859</v>
      </c>
      <c r="C48" s="14" t="s">
        <v>1072</v>
      </c>
      <c r="D48" s="14" t="s">
        <v>263</v>
      </c>
      <c r="E48" s="14" t="s">
        <v>271</v>
      </c>
      <c r="F48" s="2" t="s">
        <v>71</v>
      </c>
      <c r="G48" s="2">
        <v>2</v>
      </c>
      <c r="H48" s="2" t="s">
        <v>536</v>
      </c>
      <c r="I48" s="52">
        <v>2</v>
      </c>
      <c r="J48" s="2" t="s">
        <v>548</v>
      </c>
      <c r="K48" s="14" t="s">
        <v>288</v>
      </c>
      <c r="L48" s="2" t="s">
        <v>539</v>
      </c>
      <c r="M48" s="14" t="s">
        <v>495</v>
      </c>
      <c r="N48" s="14" t="s">
        <v>4</v>
      </c>
      <c r="O48" s="2" t="s">
        <v>1272</v>
      </c>
      <c r="P48" s="10">
        <v>2</v>
      </c>
      <c r="S48" s="28">
        <v>66</v>
      </c>
      <c r="T48" s="21">
        <v>0</v>
      </c>
      <c r="U48" s="21">
        <v>0</v>
      </c>
      <c r="V48" s="48">
        <f t="shared" si="24"/>
        <v>66</v>
      </c>
      <c r="W48" s="48">
        <f t="shared" si="25"/>
        <v>33</v>
      </c>
      <c r="Y48" s="25">
        <f t="shared" si="26"/>
        <v>2.75</v>
      </c>
      <c r="Z48" s="13">
        <v>33</v>
      </c>
      <c r="AA48" s="13">
        <v>0</v>
      </c>
      <c r="AB48" s="13">
        <v>0</v>
      </c>
      <c r="AC48" s="48">
        <f>Z48+AA48/20+AB48/240</f>
        <v>33</v>
      </c>
      <c r="AD48" s="13"/>
      <c r="AE48" s="13"/>
      <c r="AF48" s="13"/>
      <c r="AG48" s="25"/>
      <c r="AH48">
        <v>2</v>
      </c>
      <c r="AI48">
        <v>15</v>
      </c>
      <c r="AJ48">
        <v>0</v>
      </c>
      <c r="AK48" s="25">
        <f t="shared" si="27"/>
        <v>2.75</v>
      </c>
      <c r="AL48" s="38"/>
      <c r="AN48" s="38"/>
      <c r="AO48" s="38"/>
      <c r="AP48" s="38"/>
      <c r="BC48" s="6"/>
      <c r="BF48" s="25">
        <v>2.75</v>
      </c>
      <c r="BK48" s="37"/>
      <c r="BL48" s="37"/>
      <c r="BM48" s="37"/>
      <c r="BN48" s="37"/>
      <c r="BO48" s="25">
        <f t="shared" si="28"/>
        <v>2.75</v>
      </c>
      <c r="BP48" s="39"/>
      <c r="BQ48" s="39"/>
      <c r="BR48" s="23"/>
      <c r="BS48" s="37"/>
      <c r="BT48" s="37"/>
      <c r="BU48" s="39"/>
      <c r="BV48" s="48">
        <f t="shared" si="29"/>
        <v>66</v>
      </c>
      <c r="BW48" s="48">
        <f t="shared" si="30"/>
        <v>33</v>
      </c>
      <c r="CI48">
        <f t="shared" si="31"/>
        <v>1370</v>
      </c>
      <c r="CJ48" s="2" t="s">
        <v>539</v>
      </c>
    </row>
    <row r="49" spans="1:88" ht="12.75">
      <c r="A49" s="15">
        <v>1370</v>
      </c>
      <c r="B49" s="14" t="s">
        <v>859</v>
      </c>
      <c r="C49" s="14" t="s">
        <v>1072</v>
      </c>
      <c r="D49" s="14" t="s">
        <v>263</v>
      </c>
      <c r="E49" s="14" t="s">
        <v>271</v>
      </c>
      <c r="F49" s="2" t="s">
        <v>72</v>
      </c>
      <c r="G49" s="2">
        <v>2</v>
      </c>
      <c r="H49" s="2" t="s">
        <v>723</v>
      </c>
      <c r="I49" s="52">
        <v>2</v>
      </c>
      <c r="J49" s="2" t="s">
        <v>721</v>
      </c>
      <c r="K49" s="14" t="s">
        <v>288</v>
      </c>
      <c r="L49" s="2" t="s">
        <v>729</v>
      </c>
      <c r="M49" s="14" t="s">
        <v>781</v>
      </c>
      <c r="N49" s="14" t="s">
        <v>1131</v>
      </c>
      <c r="O49" s="2" t="s">
        <v>690</v>
      </c>
      <c r="P49" s="10">
        <v>2</v>
      </c>
      <c r="S49" s="28">
        <v>62</v>
      </c>
      <c r="T49" s="21">
        <v>8</v>
      </c>
      <c r="U49" s="21">
        <v>0</v>
      </c>
      <c r="V49" s="48">
        <f t="shared" si="24"/>
        <v>62.4</v>
      </c>
      <c r="W49" s="48">
        <f t="shared" si="25"/>
        <v>31.2</v>
      </c>
      <c r="Y49" s="25">
        <f t="shared" si="26"/>
        <v>2.6</v>
      </c>
      <c r="Z49" s="13">
        <v>31</v>
      </c>
      <c r="AA49" s="13">
        <v>4</v>
      </c>
      <c r="AB49" s="13">
        <v>0</v>
      </c>
      <c r="AC49" s="48">
        <f>Z49+AA49/20+AB49/240</f>
        <v>31.2</v>
      </c>
      <c r="AD49" s="13"/>
      <c r="AE49" s="13"/>
      <c r="AF49" s="13"/>
      <c r="AG49" s="25"/>
      <c r="AH49">
        <v>2</v>
      </c>
      <c r="AI49">
        <v>12</v>
      </c>
      <c r="AJ49">
        <v>0</v>
      </c>
      <c r="AK49" s="25">
        <f t="shared" si="27"/>
        <v>2.6</v>
      </c>
      <c r="AL49" s="38"/>
      <c r="AN49" s="38"/>
      <c r="AO49" s="38"/>
      <c r="AP49" s="38"/>
      <c r="BC49" s="6"/>
      <c r="BF49" s="25">
        <v>2.6</v>
      </c>
      <c r="BK49" s="37"/>
      <c r="BL49" s="37"/>
      <c r="BM49" s="37"/>
      <c r="BN49" s="37"/>
      <c r="BO49" s="25">
        <f t="shared" si="28"/>
        <v>2.6</v>
      </c>
      <c r="BP49" s="39"/>
      <c r="BQ49" s="39"/>
      <c r="BR49" s="23"/>
      <c r="BS49" s="37"/>
      <c r="BT49" s="37"/>
      <c r="BU49" s="39"/>
      <c r="BV49" s="48">
        <f t="shared" si="29"/>
        <v>62.400000000000006</v>
      </c>
      <c r="BW49" s="48">
        <f t="shared" si="30"/>
        <v>31.200000000000003</v>
      </c>
      <c r="CI49">
        <f t="shared" si="31"/>
        <v>1370</v>
      </c>
      <c r="CJ49" s="2" t="s">
        <v>729</v>
      </c>
    </row>
    <row r="50" spans="1:88" ht="12.75">
      <c r="A50" s="15">
        <v>1370</v>
      </c>
      <c r="B50" s="14" t="s">
        <v>859</v>
      </c>
      <c r="C50" s="14" t="s">
        <v>1072</v>
      </c>
      <c r="D50" s="14" t="s">
        <v>263</v>
      </c>
      <c r="E50" s="14" t="s">
        <v>271</v>
      </c>
      <c r="F50" s="2" t="s">
        <v>73</v>
      </c>
      <c r="G50" s="2">
        <v>2</v>
      </c>
      <c r="H50" s="2" t="s">
        <v>536</v>
      </c>
      <c r="I50" s="52">
        <v>2</v>
      </c>
      <c r="J50" s="2" t="s">
        <v>546</v>
      </c>
      <c r="K50" s="14" t="s">
        <v>288</v>
      </c>
      <c r="L50" s="2" t="s">
        <v>542</v>
      </c>
      <c r="M50" s="14" t="s">
        <v>495</v>
      </c>
      <c r="N50" s="14" t="s">
        <v>1016</v>
      </c>
      <c r="O50" s="2" t="s">
        <v>690</v>
      </c>
      <c r="P50" s="10">
        <v>2</v>
      </c>
      <c r="S50" s="28">
        <v>62</v>
      </c>
      <c r="T50" s="21">
        <v>8</v>
      </c>
      <c r="U50" s="21">
        <v>0</v>
      </c>
      <c r="V50" s="48">
        <f t="shared" si="24"/>
        <v>62.4</v>
      </c>
      <c r="W50" s="48">
        <f t="shared" si="25"/>
        <v>31.2</v>
      </c>
      <c r="Y50" s="25">
        <f t="shared" si="26"/>
        <v>2.6</v>
      </c>
      <c r="Z50" s="13">
        <v>31</v>
      </c>
      <c r="AA50" s="13">
        <v>4</v>
      </c>
      <c r="AB50" s="13">
        <v>0</v>
      </c>
      <c r="AC50" s="48">
        <f>Z50+AA50/20+AB50/240</f>
        <v>31.2</v>
      </c>
      <c r="AD50" s="13"/>
      <c r="AE50" s="13"/>
      <c r="AF50" s="13"/>
      <c r="AG50" s="25"/>
      <c r="AH50">
        <v>2</v>
      </c>
      <c r="AI50">
        <v>12</v>
      </c>
      <c r="AJ50">
        <v>0</v>
      </c>
      <c r="AK50" s="25">
        <f t="shared" si="27"/>
        <v>2.6</v>
      </c>
      <c r="AL50" s="38"/>
      <c r="AN50" s="38"/>
      <c r="AO50" s="38"/>
      <c r="AP50" s="38"/>
      <c r="BF50" s="25">
        <v>2.6</v>
      </c>
      <c r="BK50" s="37"/>
      <c r="BL50" s="37"/>
      <c r="BM50" s="37"/>
      <c r="BN50" s="37"/>
      <c r="BO50" s="25">
        <f t="shared" si="28"/>
        <v>2.6</v>
      </c>
      <c r="BP50" s="39"/>
      <c r="BQ50" s="39"/>
      <c r="BR50" s="23"/>
      <c r="BS50" s="37"/>
      <c r="BT50" s="37"/>
      <c r="BU50" s="39"/>
      <c r="BV50" s="48">
        <f t="shared" si="29"/>
        <v>62.400000000000006</v>
      </c>
      <c r="BW50" s="48">
        <f t="shared" si="30"/>
        <v>31.200000000000003</v>
      </c>
      <c r="CI50">
        <f t="shared" si="31"/>
        <v>1370</v>
      </c>
      <c r="CJ50" s="2" t="s">
        <v>542</v>
      </c>
    </row>
    <row r="51" spans="1:88" ht="12.75">
      <c r="A51" s="15">
        <v>1370</v>
      </c>
      <c r="B51" s="14" t="s">
        <v>859</v>
      </c>
      <c r="C51" s="14" t="s">
        <v>1072</v>
      </c>
      <c r="D51" s="14" t="s">
        <v>263</v>
      </c>
      <c r="E51" s="14" t="s">
        <v>271</v>
      </c>
      <c r="F51" s="2" t="s">
        <v>74</v>
      </c>
      <c r="G51" s="2">
        <v>2</v>
      </c>
      <c r="H51" s="2" t="s">
        <v>334</v>
      </c>
      <c r="I51" s="52">
        <v>0.5</v>
      </c>
      <c r="J51" s="2" t="s">
        <v>372</v>
      </c>
      <c r="K51" s="14" t="s">
        <v>288</v>
      </c>
      <c r="L51" s="2" t="s">
        <v>342</v>
      </c>
      <c r="M51" s="14" t="s">
        <v>321</v>
      </c>
      <c r="N51" s="14" t="s">
        <v>4</v>
      </c>
      <c r="O51" s="2" t="s">
        <v>1026</v>
      </c>
      <c r="P51" s="10">
        <v>0.5</v>
      </c>
      <c r="S51" s="28">
        <v>20</v>
      </c>
      <c r="T51" s="21">
        <v>14</v>
      </c>
      <c r="U51" s="21">
        <v>0</v>
      </c>
      <c r="V51" s="48">
        <f t="shared" si="24"/>
        <v>20.7</v>
      </c>
      <c r="W51" s="48">
        <f t="shared" si="25"/>
        <v>41.4</v>
      </c>
      <c r="Y51" s="25">
        <f t="shared" si="26"/>
        <v>3.4499999999999997</v>
      </c>
      <c r="Z51" s="13">
        <v>41</v>
      </c>
      <c r="AA51" s="13">
        <v>8</v>
      </c>
      <c r="AB51" s="13">
        <v>0</v>
      </c>
      <c r="AC51" s="48">
        <f>Z51+AA51/20+AB51/240</f>
        <v>41.4</v>
      </c>
      <c r="AD51" s="13">
        <v>1</v>
      </c>
      <c r="AE51" s="13">
        <v>14</v>
      </c>
      <c r="AF51" s="13">
        <v>6</v>
      </c>
      <c r="AG51" s="25">
        <f>AD51+AE51/20+AF51/240</f>
        <v>1.7249999999999999</v>
      </c>
      <c r="AH51">
        <v>3</v>
      </c>
      <c r="AI51">
        <v>9</v>
      </c>
      <c r="AJ51">
        <v>0</v>
      </c>
      <c r="AK51" s="25">
        <f t="shared" si="27"/>
        <v>3.4499999999999997</v>
      </c>
      <c r="AL51" s="38"/>
      <c r="AN51" s="38"/>
      <c r="AO51" s="38"/>
      <c r="AP51" s="38"/>
      <c r="AW51" s="7"/>
      <c r="AX51" s="17"/>
      <c r="BF51" s="25">
        <v>3.45</v>
      </c>
      <c r="BK51" s="37"/>
      <c r="BL51" s="37"/>
      <c r="BM51" s="37"/>
      <c r="BN51" s="37"/>
      <c r="BO51" s="25">
        <f t="shared" si="28"/>
        <v>3.4499999999999997</v>
      </c>
      <c r="BP51" s="39"/>
      <c r="BQ51" s="39"/>
      <c r="BR51" s="23"/>
      <c r="BS51" s="37"/>
      <c r="BT51" s="37"/>
      <c r="BU51" s="39"/>
      <c r="BV51" s="48">
        <f t="shared" si="29"/>
        <v>20.7</v>
      </c>
      <c r="BW51" s="48">
        <f t="shared" si="30"/>
        <v>41.4</v>
      </c>
      <c r="CI51">
        <f t="shared" si="31"/>
        <v>1370</v>
      </c>
      <c r="CJ51" s="2" t="s">
        <v>342</v>
      </c>
    </row>
    <row r="52" spans="1:88" ht="12.75">
      <c r="A52" s="15"/>
      <c r="E52" s="14"/>
      <c r="F52" s="2"/>
      <c r="G52" s="2"/>
      <c r="L52" s="2"/>
      <c r="S52" s="28"/>
      <c r="Z52" s="13"/>
      <c r="AA52" s="13"/>
      <c r="AB52" s="13"/>
      <c r="AC52" s="48"/>
      <c r="AD52" s="13"/>
      <c r="AE52" s="13"/>
      <c r="AF52" s="13"/>
      <c r="AG52" s="25"/>
      <c r="AN52" s="38"/>
      <c r="AO52" s="38"/>
      <c r="AP52" s="38"/>
      <c r="BC52" s="7"/>
      <c r="BF52" s="6"/>
      <c r="BK52" s="37"/>
      <c r="BL52" s="37"/>
      <c r="BM52" s="37"/>
      <c r="BN52" s="37"/>
      <c r="BP52" s="39"/>
      <c r="BQ52" s="39"/>
      <c r="BR52" s="23"/>
      <c r="BS52" s="37"/>
      <c r="BT52" s="37"/>
      <c r="BU52" s="39"/>
      <c r="BV52" s="48"/>
      <c r="BW52" s="48"/>
      <c r="CJ52" s="2"/>
    </row>
    <row r="53" spans="1:88" ht="12.75">
      <c r="A53" s="15">
        <v>1370</v>
      </c>
      <c r="B53" s="14" t="s">
        <v>859</v>
      </c>
      <c r="C53" s="14" t="s">
        <v>1072</v>
      </c>
      <c r="D53" s="14" t="s">
        <v>263</v>
      </c>
      <c r="E53" s="14" t="s">
        <v>271</v>
      </c>
      <c r="F53" s="2" t="s">
        <v>75</v>
      </c>
      <c r="G53" s="2">
        <v>3</v>
      </c>
      <c r="H53" s="2" t="s">
        <v>567</v>
      </c>
      <c r="I53" s="52">
        <v>1</v>
      </c>
      <c r="J53" s="2" t="s">
        <v>1152</v>
      </c>
      <c r="K53" s="14" t="s">
        <v>288</v>
      </c>
      <c r="L53" s="2" t="s">
        <v>1162</v>
      </c>
      <c r="M53" s="14" t="s">
        <v>577</v>
      </c>
      <c r="N53" s="14" t="s">
        <v>1131</v>
      </c>
      <c r="O53" s="2" t="s">
        <v>1260</v>
      </c>
      <c r="P53" s="10">
        <v>1</v>
      </c>
      <c r="S53" s="28">
        <v>26</v>
      </c>
      <c r="T53" s="21">
        <v>8</v>
      </c>
      <c r="U53" s="21">
        <v>0</v>
      </c>
      <c r="V53" s="48">
        <f aca="true" t="shared" si="32" ref="V53:V58">S53+T53/20+U53/240</f>
        <v>26.4</v>
      </c>
      <c r="W53" s="48">
        <f aca="true" t="shared" si="33" ref="W53:W58">V53/P53</f>
        <v>26.4</v>
      </c>
      <c r="Y53" s="25">
        <f aca="true" t="shared" si="34" ref="Y53:Y58">W53/12</f>
        <v>2.1999999999999997</v>
      </c>
      <c r="Z53" s="13">
        <v>26</v>
      </c>
      <c r="AA53" s="13">
        <v>8</v>
      </c>
      <c r="AB53" s="13">
        <v>0</v>
      </c>
      <c r="AC53" s="48">
        <f>Z53+AA53/20+AB53/240</f>
        <v>26.4</v>
      </c>
      <c r="AD53" s="13">
        <v>2</v>
      </c>
      <c r="AE53" s="13">
        <v>4</v>
      </c>
      <c r="AF53" s="13">
        <v>0</v>
      </c>
      <c r="AG53" s="25">
        <f>AD53+AE53/20+AF53/240</f>
        <v>2.2</v>
      </c>
      <c r="AH53">
        <v>2</v>
      </c>
      <c r="AI53">
        <v>4</v>
      </c>
      <c r="AJ53">
        <v>0</v>
      </c>
      <c r="AK53" s="25">
        <f aca="true" t="shared" si="35" ref="AK53:AK58">Y53*1</f>
        <v>2.1999999999999997</v>
      </c>
      <c r="AN53" s="38"/>
      <c r="AO53" s="38"/>
      <c r="AP53" s="38"/>
      <c r="BF53" s="25">
        <v>2.1999999999999997</v>
      </c>
      <c r="BK53" s="37"/>
      <c r="BL53" s="37"/>
      <c r="BM53" s="37"/>
      <c r="BN53" s="37"/>
      <c r="BO53" s="25">
        <f aca="true" t="shared" si="36" ref="BO53:BO58">AK53+BN53</f>
        <v>2.1999999999999997</v>
      </c>
      <c r="BP53" s="39"/>
      <c r="BQ53" s="39"/>
      <c r="BR53" s="23"/>
      <c r="BS53" s="37"/>
      <c r="BT53" s="37"/>
      <c r="BU53" s="39"/>
      <c r="BV53" s="48">
        <f aca="true" t="shared" si="37" ref="BV53:BV58">BW53*P53</f>
        <v>26.4</v>
      </c>
      <c r="BW53" s="48">
        <f aca="true" t="shared" si="38" ref="BW53:BW58">(BO53+BT53)*12</f>
        <v>26.4</v>
      </c>
      <c r="CI53">
        <f aca="true" t="shared" si="39" ref="CI53:CI58">A53*1</f>
        <v>1370</v>
      </c>
      <c r="CJ53" s="2" t="s">
        <v>1162</v>
      </c>
    </row>
    <row r="54" spans="1:88" ht="12.75">
      <c r="A54" s="15">
        <v>1370</v>
      </c>
      <c r="B54" s="14" t="s">
        <v>859</v>
      </c>
      <c r="C54" s="14" t="s">
        <v>1072</v>
      </c>
      <c r="D54" s="14" t="s">
        <v>263</v>
      </c>
      <c r="E54" s="14" t="s">
        <v>271</v>
      </c>
      <c r="F54" s="2" t="s">
        <v>76</v>
      </c>
      <c r="G54" s="2">
        <v>3</v>
      </c>
      <c r="H54" s="2" t="s">
        <v>567</v>
      </c>
      <c r="I54" s="52">
        <v>1</v>
      </c>
      <c r="J54" s="2" t="s">
        <v>572</v>
      </c>
      <c r="K54" s="14" t="s">
        <v>288</v>
      </c>
      <c r="L54" s="2" t="s">
        <v>569</v>
      </c>
      <c r="M54" s="14" t="s">
        <v>566</v>
      </c>
      <c r="N54" s="14" t="s">
        <v>4</v>
      </c>
      <c r="O54" s="2" t="s">
        <v>1258</v>
      </c>
      <c r="P54" s="10">
        <v>1</v>
      </c>
      <c r="S54" s="28">
        <v>24</v>
      </c>
      <c r="T54" s="21">
        <v>0</v>
      </c>
      <c r="U54" s="21">
        <v>0</v>
      </c>
      <c r="V54" s="48">
        <f t="shared" si="32"/>
        <v>24</v>
      </c>
      <c r="W54" s="48">
        <f t="shared" si="33"/>
        <v>24</v>
      </c>
      <c r="Y54" s="25">
        <f t="shared" si="34"/>
        <v>2</v>
      </c>
      <c r="Z54" s="13">
        <v>24</v>
      </c>
      <c r="AA54" s="13">
        <v>0</v>
      </c>
      <c r="AB54" s="13">
        <v>0</v>
      </c>
      <c r="AC54" s="48">
        <f>Z54+AA54/20+AB54/240</f>
        <v>24</v>
      </c>
      <c r="AD54" s="13">
        <v>2</v>
      </c>
      <c r="AE54" s="13">
        <v>0</v>
      </c>
      <c r="AF54" s="13">
        <v>0</v>
      </c>
      <c r="AG54" s="25">
        <f>AD54+AE54/20+AF54/240</f>
        <v>2</v>
      </c>
      <c r="AH54">
        <v>2</v>
      </c>
      <c r="AI54">
        <v>0</v>
      </c>
      <c r="AJ54">
        <v>0</v>
      </c>
      <c r="AK54" s="25">
        <f t="shared" si="35"/>
        <v>2</v>
      </c>
      <c r="AN54" s="38"/>
      <c r="AO54" s="38"/>
      <c r="AP54" s="38"/>
      <c r="BD54" s="6"/>
      <c r="BF54" s="25">
        <v>2</v>
      </c>
      <c r="BK54" s="37"/>
      <c r="BL54" s="37"/>
      <c r="BM54" s="37"/>
      <c r="BN54" s="37"/>
      <c r="BO54" s="25">
        <f t="shared" si="36"/>
        <v>2</v>
      </c>
      <c r="BP54" s="39"/>
      <c r="BQ54" s="39"/>
      <c r="BR54" s="23"/>
      <c r="BS54" s="37"/>
      <c r="BT54" s="37"/>
      <c r="BU54" s="39"/>
      <c r="BV54" s="48">
        <f t="shared" si="37"/>
        <v>24</v>
      </c>
      <c r="BW54" s="48">
        <f t="shared" si="38"/>
        <v>24</v>
      </c>
      <c r="CI54">
        <f t="shared" si="39"/>
        <v>1370</v>
      </c>
      <c r="CJ54" s="2" t="s">
        <v>569</v>
      </c>
    </row>
    <row r="55" spans="1:88" ht="12.75">
      <c r="A55" s="15">
        <v>1370</v>
      </c>
      <c r="B55" s="14" t="s">
        <v>859</v>
      </c>
      <c r="C55" s="14" t="s">
        <v>1072</v>
      </c>
      <c r="D55" s="14" t="s">
        <v>263</v>
      </c>
      <c r="E55" s="14" t="s">
        <v>271</v>
      </c>
      <c r="F55" s="2" t="s">
        <v>77</v>
      </c>
      <c r="G55" s="2">
        <v>3</v>
      </c>
      <c r="H55" s="2" t="s">
        <v>4</v>
      </c>
      <c r="I55" s="52">
        <v>0.5</v>
      </c>
      <c r="J55" s="2" t="s">
        <v>1153</v>
      </c>
      <c r="K55" s="14" t="s">
        <v>288</v>
      </c>
      <c r="L55" s="2" t="s">
        <v>1160</v>
      </c>
      <c r="M55" s="14" t="s">
        <v>1131</v>
      </c>
      <c r="N55" s="14" t="s">
        <v>1131</v>
      </c>
      <c r="O55" s="2" t="s">
        <v>756</v>
      </c>
      <c r="P55" s="10">
        <v>0.5</v>
      </c>
      <c r="S55" s="28">
        <v>13</v>
      </c>
      <c r="T55" s="21">
        <v>4</v>
      </c>
      <c r="U55" s="21">
        <v>0</v>
      </c>
      <c r="V55" s="48">
        <f t="shared" si="32"/>
        <v>13.2</v>
      </c>
      <c r="W55" s="48">
        <f t="shared" si="33"/>
        <v>26.4</v>
      </c>
      <c r="Y55" s="25">
        <f t="shared" si="34"/>
        <v>2.1999999999999997</v>
      </c>
      <c r="Z55" s="13">
        <v>26</v>
      </c>
      <c r="AA55" s="13">
        <v>8</v>
      </c>
      <c r="AB55" s="13">
        <v>0</v>
      </c>
      <c r="AC55" s="48">
        <f>Z55+AA55/20+AB55/240</f>
        <v>26.4</v>
      </c>
      <c r="AD55" s="13">
        <v>1</v>
      </c>
      <c r="AE55" s="13">
        <v>2</v>
      </c>
      <c r="AF55" s="13">
        <v>0</v>
      </c>
      <c r="AG55" s="25">
        <f>AD55+AE55/20+AF55/240</f>
        <v>1.1</v>
      </c>
      <c r="AH55">
        <v>2</v>
      </c>
      <c r="AI55">
        <v>4</v>
      </c>
      <c r="AJ55">
        <v>0</v>
      </c>
      <c r="AK55" s="25">
        <f t="shared" si="35"/>
        <v>2.1999999999999997</v>
      </c>
      <c r="AN55" s="38"/>
      <c r="AO55" s="38"/>
      <c r="AP55" s="38"/>
      <c r="AW55" s="7"/>
      <c r="AX55" s="17"/>
      <c r="BF55" s="25">
        <v>2.1999999999999997</v>
      </c>
      <c r="BK55" s="37"/>
      <c r="BL55" s="37"/>
      <c r="BM55" s="37"/>
      <c r="BN55" s="37"/>
      <c r="BO55" s="25">
        <f t="shared" si="36"/>
        <v>2.1999999999999997</v>
      </c>
      <c r="BP55" s="39"/>
      <c r="BQ55" s="39"/>
      <c r="BR55" s="23"/>
      <c r="BS55" s="37"/>
      <c r="BT55" s="37"/>
      <c r="BU55" s="39"/>
      <c r="BV55" s="48">
        <f t="shared" si="37"/>
        <v>13.2</v>
      </c>
      <c r="BW55" s="48">
        <f t="shared" si="38"/>
        <v>26.4</v>
      </c>
      <c r="CI55">
        <f t="shared" si="39"/>
        <v>1370</v>
      </c>
      <c r="CJ55" s="2" t="s">
        <v>1160</v>
      </c>
    </row>
    <row r="56" spans="1:88" ht="12.75">
      <c r="A56" s="15">
        <v>1370</v>
      </c>
      <c r="B56" s="14" t="s">
        <v>859</v>
      </c>
      <c r="C56" s="14" t="s">
        <v>1072</v>
      </c>
      <c r="D56" s="14" t="s">
        <v>263</v>
      </c>
      <c r="E56" s="14" t="s">
        <v>271</v>
      </c>
      <c r="F56" s="2" t="s">
        <v>79</v>
      </c>
      <c r="G56" s="2">
        <v>3</v>
      </c>
      <c r="H56" s="2" t="s">
        <v>334</v>
      </c>
      <c r="I56" s="52">
        <v>39</v>
      </c>
      <c r="J56" s="2" t="s">
        <v>462</v>
      </c>
      <c r="K56" s="14" t="s">
        <v>288</v>
      </c>
      <c r="L56" s="2" t="s">
        <v>342</v>
      </c>
      <c r="M56" s="14" t="s">
        <v>321</v>
      </c>
      <c r="N56" s="14" t="s">
        <v>4</v>
      </c>
      <c r="O56" s="2" t="s">
        <v>1104</v>
      </c>
      <c r="P56" s="10">
        <v>39</v>
      </c>
      <c r="S56" s="28">
        <v>1544</v>
      </c>
      <c r="T56" s="21">
        <v>8</v>
      </c>
      <c r="U56" s="21">
        <v>0</v>
      </c>
      <c r="V56" s="48">
        <f t="shared" si="32"/>
        <v>1544.4</v>
      </c>
      <c r="W56" s="48">
        <f t="shared" si="33"/>
        <v>39.6</v>
      </c>
      <c r="Y56" s="25">
        <f t="shared" si="34"/>
        <v>3.3000000000000003</v>
      </c>
      <c r="Z56" s="13"/>
      <c r="AA56" s="13"/>
      <c r="AB56" s="13"/>
      <c r="AC56" s="48"/>
      <c r="AD56" s="13"/>
      <c r="AE56" s="13"/>
      <c r="AF56" s="13"/>
      <c r="AH56">
        <v>3</v>
      </c>
      <c r="AI56">
        <v>6</v>
      </c>
      <c r="AJ56">
        <v>0</v>
      </c>
      <c r="AK56" s="25">
        <f t="shared" si="35"/>
        <v>3.3000000000000003</v>
      </c>
      <c r="AN56" s="38"/>
      <c r="AO56" s="38"/>
      <c r="AP56" s="38"/>
      <c r="BD56" s="25">
        <v>3.3</v>
      </c>
      <c r="BF56" s="6"/>
      <c r="BK56" s="37"/>
      <c r="BL56" s="37"/>
      <c r="BM56" s="37"/>
      <c r="BN56" s="37"/>
      <c r="BO56" s="25">
        <f t="shared" si="36"/>
        <v>3.3000000000000003</v>
      </c>
      <c r="BP56" s="39"/>
      <c r="BQ56" s="39"/>
      <c r="BR56" s="23"/>
      <c r="BS56" s="37"/>
      <c r="BT56" s="37"/>
      <c r="BU56" s="39"/>
      <c r="BV56" s="48">
        <f t="shared" si="37"/>
        <v>1544.4</v>
      </c>
      <c r="BW56" s="48">
        <f t="shared" si="38"/>
        <v>39.6</v>
      </c>
      <c r="CI56">
        <f t="shared" si="39"/>
        <v>1370</v>
      </c>
      <c r="CJ56" s="2" t="s">
        <v>342</v>
      </c>
    </row>
    <row r="57" spans="1:88" ht="12.75">
      <c r="A57" s="15">
        <v>1370</v>
      </c>
      <c r="B57" s="14" t="s">
        <v>859</v>
      </c>
      <c r="C57" s="14" t="s">
        <v>1072</v>
      </c>
      <c r="D57" s="14" t="s">
        <v>263</v>
      </c>
      <c r="E57" s="14" t="s">
        <v>271</v>
      </c>
      <c r="F57" s="2" t="s">
        <v>80</v>
      </c>
      <c r="G57" s="2">
        <v>3</v>
      </c>
      <c r="H57" s="2" t="s">
        <v>448</v>
      </c>
      <c r="I57" s="52">
        <v>1</v>
      </c>
      <c r="J57" s="2" t="s">
        <v>328</v>
      </c>
      <c r="K57" s="14" t="s">
        <v>288</v>
      </c>
      <c r="L57" s="2" t="s">
        <v>361</v>
      </c>
      <c r="M57" s="14" t="s">
        <v>471</v>
      </c>
      <c r="N57" s="14" t="s">
        <v>4</v>
      </c>
      <c r="O57" s="2" t="s">
        <v>491</v>
      </c>
      <c r="P57" s="10">
        <v>1</v>
      </c>
      <c r="S57" s="28">
        <v>126</v>
      </c>
      <c r="T57" s="21">
        <v>0</v>
      </c>
      <c r="U57" s="21">
        <v>0</v>
      </c>
      <c r="V57" s="48">
        <f t="shared" si="32"/>
        <v>126</v>
      </c>
      <c r="W57" s="48">
        <f t="shared" si="33"/>
        <v>126</v>
      </c>
      <c r="Y57" s="25">
        <f t="shared" si="34"/>
        <v>10.5</v>
      </c>
      <c r="Z57" s="13">
        <v>126</v>
      </c>
      <c r="AA57" s="13">
        <v>0</v>
      </c>
      <c r="AB57" s="13">
        <v>0</v>
      </c>
      <c r="AC57" s="48">
        <f>Z57+AA57/20+AB57/240</f>
        <v>126</v>
      </c>
      <c r="AD57" s="13">
        <v>10</v>
      </c>
      <c r="AE57" s="13">
        <v>10</v>
      </c>
      <c r="AF57" s="13">
        <v>0</v>
      </c>
      <c r="AG57" s="25">
        <f>AD57+AE57/20+AF57/240</f>
        <v>10.5</v>
      </c>
      <c r="AH57">
        <v>10</v>
      </c>
      <c r="AI57">
        <v>10</v>
      </c>
      <c r="AJ57">
        <v>0</v>
      </c>
      <c r="AK57" s="25">
        <f t="shared" si="35"/>
        <v>10.5</v>
      </c>
      <c r="AN57" s="38"/>
      <c r="AO57" s="38"/>
      <c r="AP57" s="38"/>
      <c r="BK57" s="37"/>
      <c r="BL57" s="37"/>
      <c r="BM57" s="37"/>
      <c r="BN57" s="37"/>
      <c r="BO57" s="25">
        <f t="shared" si="36"/>
        <v>10.5</v>
      </c>
      <c r="BP57" s="39"/>
      <c r="BQ57" s="39"/>
      <c r="BR57" s="23"/>
      <c r="BS57" s="37"/>
      <c r="BT57" s="37"/>
      <c r="BU57" s="39"/>
      <c r="BV57" s="48">
        <f t="shared" si="37"/>
        <v>126</v>
      </c>
      <c r="BW57" s="48">
        <f t="shared" si="38"/>
        <v>126</v>
      </c>
      <c r="CI57">
        <f t="shared" si="39"/>
        <v>1370</v>
      </c>
      <c r="CJ57" s="2" t="s">
        <v>361</v>
      </c>
    </row>
    <row r="58" spans="1:88" ht="12.75">
      <c r="A58" s="15">
        <v>1370</v>
      </c>
      <c r="B58" s="14" t="s">
        <v>859</v>
      </c>
      <c r="C58" s="14" t="s">
        <v>1072</v>
      </c>
      <c r="D58" s="14" t="s">
        <v>263</v>
      </c>
      <c r="E58" s="14" t="s">
        <v>271</v>
      </c>
      <c r="F58" s="2" t="s">
        <v>81</v>
      </c>
      <c r="G58" s="2">
        <v>3</v>
      </c>
      <c r="H58" s="2" t="s">
        <v>1235</v>
      </c>
      <c r="I58" s="52">
        <v>1</v>
      </c>
      <c r="J58" s="2" t="s">
        <v>1240</v>
      </c>
      <c r="K58" s="14" t="s">
        <v>288</v>
      </c>
      <c r="L58" s="2" t="s">
        <v>1237</v>
      </c>
      <c r="M58" s="14" t="s">
        <v>1234</v>
      </c>
      <c r="N58" s="14" t="s">
        <v>4</v>
      </c>
      <c r="O58" s="2" t="s">
        <v>497</v>
      </c>
      <c r="P58" s="10">
        <v>1</v>
      </c>
      <c r="S58" s="28">
        <v>58</v>
      </c>
      <c r="T58" s="21">
        <v>16</v>
      </c>
      <c r="U58" s="21">
        <v>0</v>
      </c>
      <c r="V58" s="48">
        <f t="shared" si="32"/>
        <v>58.8</v>
      </c>
      <c r="W58" s="48">
        <f t="shared" si="33"/>
        <v>58.8</v>
      </c>
      <c r="Y58" s="25">
        <f t="shared" si="34"/>
        <v>4.8999999999999995</v>
      </c>
      <c r="Z58" s="13">
        <v>58</v>
      </c>
      <c r="AA58" s="13">
        <v>16</v>
      </c>
      <c r="AB58" s="13">
        <v>0</v>
      </c>
      <c r="AC58" s="48">
        <f>Z58+AA58/20+AB58/240</f>
        <v>58.8</v>
      </c>
      <c r="AD58" s="13">
        <v>4</v>
      </c>
      <c r="AE58" s="13">
        <v>18</v>
      </c>
      <c r="AF58" s="13">
        <v>0</v>
      </c>
      <c r="AG58" s="25">
        <f>AD58+AE58/20+AF58/240</f>
        <v>4.9</v>
      </c>
      <c r="AH58">
        <v>4</v>
      </c>
      <c r="AI58">
        <v>18</v>
      </c>
      <c r="AJ58">
        <v>0</v>
      </c>
      <c r="AK58" s="25">
        <f t="shared" si="35"/>
        <v>4.8999999999999995</v>
      </c>
      <c r="AY58" s="25">
        <v>4.8999999999999995</v>
      </c>
      <c r="AZ58" s="6"/>
      <c r="BF58" s="7"/>
      <c r="BK58" s="37"/>
      <c r="BL58" s="37"/>
      <c r="BM58" s="37"/>
      <c r="BN58" s="37"/>
      <c r="BO58" s="25">
        <f t="shared" si="36"/>
        <v>4.8999999999999995</v>
      </c>
      <c r="BS58" s="37"/>
      <c r="BV58" s="48">
        <f t="shared" si="37"/>
        <v>58.8</v>
      </c>
      <c r="BW58" s="48">
        <f t="shared" si="38"/>
        <v>58.8</v>
      </c>
      <c r="CI58">
        <f t="shared" si="39"/>
        <v>1370</v>
      </c>
      <c r="CJ58" s="2" t="s">
        <v>1237</v>
      </c>
    </row>
    <row r="59" spans="1:88" ht="12.75">
      <c r="A59" s="15"/>
      <c r="E59" s="14"/>
      <c r="F59" s="2"/>
      <c r="G59" s="2"/>
      <c r="L59" s="2"/>
      <c r="S59" s="28"/>
      <c r="V59" s="48"/>
      <c r="W59" s="48"/>
      <c r="Z59" s="13"/>
      <c r="AA59" s="13"/>
      <c r="AB59" s="13"/>
      <c r="AC59" s="48"/>
      <c r="AD59" s="13"/>
      <c r="AE59" s="13"/>
      <c r="AF59" s="13"/>
      <c r="AG59" s="25"/>
      <c r="AZ59" s="6"/>
      <c r="BK59" s="37"/>
      <c r="BL59" s="37"/>
      <c r="BM59" s="37"/>
      <c r="BN59" s="37"/>
      <c r="BO59" s="25"/>
      <c r="BS59" s="37"/>
      <c r="CJ59" s="2"/>
    </row>
    <row r="60" spans="1:89" ht="12.75">
      <c r="A60" s="15">
        <v>1370</v>
      </c>
      <c r="B60" s="14" t="s">
        <v>4</v>
      </c>
      <c r="C60" s="14" t="s">
        <v>1072</v>
      </c>
      <c r="D60" s="14" t="s">
        <v>263</v>
      </c>
      <c r="E60" s="14" t="s">
        <v>271</v>
      </c>
      <c r="F60" s="2" t="s">
        <v>67</v>
      </c>
      <c r="G60" s="2">
        <v>4</v>
      </c>
      <c r="H60" s="2" t="s">
        <v>723</v>
      </c>
      <c r="I60" s="52">
        <v>1</v>
      </c>
      <c r="J60" s="2" t="s">
        <v>716</v>
      </c>
      <c r="K60" s="14" t="s">
        <v>288</v>
      </c>
      <c r="L60" s="2" t="s">
        <v>735</v>
      </c>
      <c r="M60" s="14" t="s">
        <v>1106</v>
      </c>
      <c r="N60" s="14" t="s">
        <v>1136</v>
      </c>
      <c r="O60" s="2" t="s">
        <v>4</v>
      </c>
      <c r="P60" s="10">
        <v>1</v>
      </c>
      <c r="S60" s="28">
        <v>141</v>
      </c>
      <c r="T60" s="21">
        <v>12</v>
      </c>
      <c r="U60" s="21">
        <v>0</v>
      </c>
      <c r="V60" s="48">
        <f aca="true" t="shared" si="40" ref="V60:V68">S60+T60/20+U60/240</f>
        <v>141.6</v>
      </c>
      <c r="W60" s="48">
        <f>V60/P60</f>
        <v>141.6</v>
      </c>
      <c r="Y60" s="25">
        <f>W60/12</f>
        <v>11.799999999999999</v>
      </c>
      <c r="Z60" s="13">
        <v>141</v>
      </c>
      <c r="AA60" s="13">
        <v>12</v>
      </c>
      <c r="AB60" s="13">
        <v>0</v>
      </c>
      <c r="AC60" s="48">
        <f>Z60+AA60/20+AB60/240</f>
        <v>141.6</v>
      </c>
      <c r="AD60" s="13">
        <v>11</v>
      </c>
      <c r="AE60" s="13">
        <v>16</v>
      </c>
      <c r="AF60" s="13">
        <v>0</v>
      </c>
      <c r="AG60" s="25">
        <f>AD60+AE60/20+AF60/240</f>
        <v>11.8</v>
      </c>
      <c r="AH60">
        <v>11</v>
      </c>
      <c r="AI60">
        <v>16</v>
      </c>
      <c r="AJ60">
        <v>0</v>
      </c>
      <c r="AK60" s="25">
        <f>Y60*1</f>
        <v>11.799999999999999</v>
      </c>
      <c r="AV60" s="25">
        <v>11.8</v>
      </c>
      <c r="BA60" s="6"/>
      <c r="BF60" s="7"/>
      <c r="BK60" s="37"/>
      <c r="BL60" s="37"/>
      <c r="BM60" s="37"/>
      <c r="BN60" s="37"/>
      <c r="BO60" s="25">
        <f>AK60+BN60</f>
        <v>11.799999999999999</v>
      </c>
      <c r="BS60" s="37"/>
      <c r="BV60" s="48">
        <f>BW60*P60</f>
        <v>141.6</v>
      </c>
      <c r="BW60" s="48">
        <f>(BO60+BT60)*12</f>
        <v>141.6</v>
      </c>
      <c r="CI60">
        <f aca="true" t="shared" si="41" ref="CI60:CI68">A60*1</f>
        <v>1370</v>
      </c>
      <c r="CJ60" s="2" t="s">
        <v>735</v>
      </c>
      <c r="CK60" t="s">
        <v>907</v>
      </c>
    </row>
    <row r="61" spans="1:88" ht="12.75">
      <c r="A61" s="15">
        <v>1370</v>
      </c>
      <c r="B61" s="14" t="s">
        <v>4</v>
      </c>
      <c r="C61" s="14" t="s">
        <v>1072</v>
      </c>
      <c r="D61" s="14" t="s">
        <v>263</v>
      </c>
      <c r="E61" s="14" t="s">
        <v>271</v>
      </c>
      <c r="F61" s="2" t="s">
        <v>78</v>
      </c>
      <c r="G61" s="2">
        <v>4</v>
      </c>
      <c r="H61" s="2" t="s">
        <v>723</v>
      </c>
      <c r="J61" s="2" t="s">
        <v>640</v>
      </c>
      <c r="K61" s="14" t="s">
        <v>288</v>
      </c>
      <c r="L61" s="2" t="s">
        <v>641</v>
      </c>
      <c r="M61" s="14" t="s">
        <v>1106</v>
      </c>
      <c r="N61" s="14" t="s">
        <v>1136</v>
      </c>
      <c r="O61" s="2" t="s">
        <v>4</v>
      </c>
      <c r="Q61" s="10">
        <v>12</v>
      </c>
      <c r="S61" s="28">
        <v>61</v>
      </c>
      <c r="T61" s="21">
        <v>4</v>
      </c>
      <c r="U61" s="21">
        <v>0</v>
      </c>
      <c r="V61" s="48">
        <f t="shared" si="40"/>
        <v>61.2</v>
      </c>
      <c r="X61" s="25">
        <f>(V61/Q61)*20</f>
        <v>102.00000000000001</v>
      </c>
      <c r="Z61" s="13"/>
      <c r="AA61" s="13"/>
      <c r="AB61" s="13"/>
      <c r="AD61" s="13"/>
      <c r="AE61" s="13"/>
      <c r="AF61" s="13"/>
      <c r="AK61" s="25"/>
      <c r="AL61" s="38">
        <f>X61/12</f>
        <v>8.500000000000002</v>
      </c>
      <c r="BC61" s="6"/>
      <c r="BK61" s="37"/>
      <c r="BL61" s="37"/>
      <c r="BM61" s="37"/>
      <c r="BN61" s="37"/>
      <c r="BO61" s="25"/>
      <c r="BS61" s="37"/>
      <c r="BV61" s="48"/>
      <c r="BW61" s="48"/>
      <c r="CI61">
        <f t="shared" si="41"/>
        <v>1370</v>
      </c>
      <c r="CJ61" s="2" t="s">
        <v>641</v>
      </c>
    </row>
    <row r="62" spans="1:88" ht="12.75">
      <c r="A62" s="15">
        <v>1370</v>
      </c>
      <c r="B62" s="14" t="s">
        <v>4</v>
      </c>
      <c r="C62" s="14" t="s">
        <v>1072</v>
      </c>
      <c r="D62" s="14" t="s">
        <v>263</v>
      </c>
      <c r="E62" s="14" t="s">
        <v>271</v>
      </c>
      <c r="F62" s="2" t="s">
        <v>82</v>
      </c>
      <c r="G62" s="2">
        <v>4</v>
      </c>
      <c r="H62" s="2" t="s">
        <v>860</v>
      </c>
      <c r="I62" s="52">
        <v>1</v>
      </c>
      <c r="J62" s="2" t="s">
        <v>1089</v>
      </c>
      <c r="K62" s="14" t="s">
        <v>288</v>
      </c>
      <c r="L62" s="2" t="s">
        <v>868</v>
      </c>
      <c r="M62" s="14" t="s">
        <v>889</v>
      </c>
      <c r="N62" s="14" t="s">
        <v>294</v>
      </c>
      <c r="O62" s="2" t="s">
        <v>4</v>
      </c>
      <c r="P62" s="10">
        <v>1</v>
      </c>
      <c r="S62" s="28">
        <v>81</v>
      </c>
      <c r="T62" s="21">
        <v>0</v>
      </c>
      <c r="U62" s="21">
        <v>0</v>
      </c>
      <c r="V62" s="48">
        <f t="shared" si="40"/>
        <v>81</v>
      </c>
      <c r="W62" s="48">
        <f>V62/P62</f>
        <v>81</v>
      </c>
      <c r="Y62" s="25">
        <f>W62/12</f>
        <v>6.75</v>
      </c>
      <c r="Z62" s="13">
        <v>81</v>
      </c>
      <c r="AA62" s="13">
        <v>0</v>
      </c>
      <c r="AB62" s="13">
        <v>0</v>
      </c>
      <c r="AC62" s="48">
        <f>Z62+AA62/20+AB62/240</f>
        <v>81</v>
      </c>
      <c r="AD62" s="13">
        <v>6</v>
      </c>
      <c r="AE62" s="13">
        <v>15</v>
      </c>
      <c r="AF62" s="13">
        <v>0</v>
      </c>
      <c r="AG62" s="25">
        <f>AD62+AE62/20+AF62/240</f>
        <v>6.75</v>
      </c>
      <c r="AH62">
        <v>6</v>
      </c>
      <c r="AI62">
        <v>15</v>
      </c>
      <c r="AJ62">
        <v>0</v>
      </c>
      <c r="AK62" s="25">
        <f>Y62*1</f>
        <v>6.75</v>
      </c>
      <c r="AL62" s="38"/>
      <c r="BF62" s="6"/>
      <c r="BK62" s="37"/>
      <c r="BL62" s="37"/>
      <c r="BM62" s="37"/>
      <c r="BN62" s="37"/>
      <c r="BO62" s="25">
        <f>AK62+BN62</f>
        <v>6.75</v>
      </c>
      <c r="BS62" s="37"/>
      <c r="BV62" s="48">
        <f>BW62*P62</f>
        <v>81</v>
      </c>
      <c r="BW62" s="48">
        <f>(BO62+BT62)*12</f>
        <v>81</v>
      </c>
      <c r="CI62">
        <f t="shared" si="41"/>
        <v>1370</v>
      </c>
      <c r="CJ62" s="2" t="s">
        <v>868</v>
      </c>
    </row>
    <row r="63" spans="1:88" ht="12.75">
      <c r="A63" s="15">
        <v>1370</v>
      </c>
      <c r="B63" s="14" t="s">
        <v>4</v>
      </c>
      <c r="C63" s="14" t="s">
        <v>1072</v>
      </c>
      <c r="D63" s="14" t="s">
        <v>263</v>
      </c>
      <c r="E63" s="14" t="s">
        <v>271</v>
      </c>
      <c r="F63" s="2" t="s">
        <v>83</v>
      </c>
      <c r="G63" s="2">
        <v>4</v>
      </c>
      <c r="H63" s="2" t="s">
        <v>860</v>
      </c>
      <c r="J63" s="2" t="s">
        <v>657</v>
      </c>
      <c r="K63" s="14" t="s">
        <v>288</v>
      </c>
      <c r="L63" s="2" t="s">
        <v>647</v>
      </c>
      <c r="M63" s="14" t="s">
        <v>889</v>
      </c>
      <c r="N63" s="14" t="s">
        <v>294</v>
      </c>
      <c r="O63" s="2" t="s">
        <v>4</v>
      </c>
      <c r="Q63" s="10">
        <v>11</v>
      </c>
      <c r="S63" s="28">
        <v>26</v>
      </c>
      <c r="T63" s="21">
        <v>8</v>
      </c>
      <c r="U63" s="21">
        <v>0</v>
      </c>
      <c r="V63" s="48">
        <f t="shared" si="40"/>
        <v>26.4</v>
      </c>
      <c r="W63" s="48"/>
      <c r="X63" s="25">
        <f>(V63/Q63)*20</f>
        <v>48</v>
      </c>
      <c r="Z63" s="13"/>
      <c r="AA63" s="13"/>
      <c r="AB63" s="13"/>
      <c r="AD63" s="13"/>
      <c r="AE63" s="13"/>
      <c r="AF63" s="13"/>
      <c r="AG63" s="25"/>
      <c r="AK63" s="25"/>
      <c r="AL63" s="38">
        <f>X63/12</f>
        <v>4</v>
      </c>
      <c r="BF63" s="6"/>
      <c r="BK63" s="37"/>
      <c r="BL63" s="37"/>
      <c r="BM63" s="37"/>
      <c r="BN63" s="37"/>
      <c r="BO63" s="25"/>
      <c r="BS63" s="37"/>
      <c r="CI63">
        <f t="shared" si="41"/>
        <v>1370</v>
      </c>
      <c r="CJ63" s="2" t="s">
        <v>647</v>
      </c>
    </row>
    <row r="64" spans="1:88" ht="12.75">
      <c r="A64" s="15">
        <v>1370</v>
      </c>
      <c r="B64" s="14" t="s">
        <v>4</v>
      </c>
      <c r="C64" s="14" t="s">
        <v>1072</v>
      </c>
      <c r="D64" s="14" t="s">
        <v>263</v>
      </c>
      <c r="E64" s="14" t="s">
        <v>271</v>
      </c>
      <c r="F64" s="2" t="s">
        <v>84</v>
      </c>
      <c r="G64" s="2">
        <v>4</v>
      </c>
      <c r="H64" s="2" t="s">
        <v>860</v>
      </c>
      <c r="I64" s="52">
        <v>2</v>
      </c>
      <c r="J64" s="2" t="s">
        <v>772</v>
      </c>
      <c r="K64" s="14" t="s">
        <v>288</v>
      </c>
      <c r="L64" s="2" t="s">
        <v>863</v>
      </c>
      <c r="M64" s="14" t="s">
        <v>889</v>
      </c>
      <c r="N64" s="14" t="s">
        <v>682</v>
      </c>
      <c r="O64" s="2" t="s">
        <v>4</v>
      </c>
      <c r="P64" s="10">
        <v>2</v>
      </c>
      <c r="S64" s="28">
        <v>139</v>
      </c>
      <c r="T64" s="21">
        <v>4</v>
      </c>
      <c r="U64" s="21">
        <v>0</v>
      </c>
      <c r="V64" s="48">
        <f t="shared" si="40"/>
        <v>139.2</v>
      </c>
      <c r="W64" s="48">
        <f>V64/P64</f>
        <v>69.6</v>
      </c>
      <c r="Y64" s="25">
        <f>W64/12</f>
        <v>5.8</v>
      </c>
      <c r="Z64" s="13"/>
      <c r="AA64" s="13"/>
      <c r="AB64" s="13"/>
      <c r="AC64" s="48"/>
      <c r="AD64" s="13"/>
      <c r="AE64" s="13"/>
      <c r="AF64" s="13"/>
      <c r="AG64" s="25"/>
      <c r="AH64">
        <v>5</v>
      </c>
      <c r="AI64">
        <v>16</v>
      </c>
      <c r="AJ64">
        <v>0</v>
      </c>
      <c r="AK64" s="25">
        <f>Y64*1</f>
        <v>5.8</v>
      </c>
      <c r="BF64" s="6"/>
      <c r="BK64" s="37"/>
      <c r="BL64" s="37"/>
      <c r="BM64" s="37"/>
      <c r="BN64" s="37"/>
      <c r="BO64" s="25">
        <f>AK64+BN64</f>
        <v>5.8</v>
      </c>
      <c r="BS64" s="37"/>
      <c r="BV64" s="48">
        <f>BW64*P64</f>
        <v>139.2</v>
      </c>
      <c r="BW64" s="48">
        <f>(BO64+BT64)*12</f>
        <v>69.6</v>
      </c>
      <c r="CI64">
        <f t="shared" si="41"/>
        <v>1370</v>
      </c>
      <c r="CJ64" s="2" t="s">
        <v>863</v>
      </c>
    </row>
    <row r="65" spans="1:88" ht="12.75">
      <c r="A65" s="15">
        <v>1370</v>
      </c>
      <c r="B65" s="14" t="s">
        <v>4</v>
      </c>
      <c r="C65" s="14" t="s">
        <v>1072</v>
      </c>
      <c r="D65" s="14" t="s">
        <v>263</v>
      </c>
      <c r="E65" s="14" t="s">
        <v>271</v>
      </c>
      <c r="F65" s="2" t="s">
        <v>85</v>
      </c>
      <c r="G65" s="2">
        <v>4</v>
      </c>
      <c r="H65" s="2" t="s">
        <v>860</v>
      </c>
      <c r="J65" s="2" t="s">
        <v>643</v>
      </c>
      <c r="K65" s="14" t="s">
        <v>288</v>
      </c>
      <c r="L65" s="2" t="s">
        <v>646</v>
      </c>
      <c r="M65" s="14" t="s">
        <v>889</v>
      </c>
      <c r="N65" s="14" t="s">
        <v>682</v>
      </c>
      <c r="O65" s="2" t="s">
        <v>4</v>
      </c>
      <c r="Q65" s="10">
        <v>23</v>
      </c>
      <c r="S65" s="28">
        <v>50</v>
      </c>
      <c r="T65" s="21">
        <v>12</v>
      </c>
      <c r="U65" s="21">
        <v>0</v>
      </c>
      <c r="V65" s="48">
        <f t="shared" si="40"/>
        <v>50.6</v>
      </c>
      <c r="X65" s="25">
        <f>(V65/Q65)*20</f>
        <v>44</v>
      </c>
      <c r="Z65" s="13"/>
      <c r="AA65" s="13"/>
      <c r="AB65" s="13"/>
      <c r="AD65" s="13"/>
      <c r="AE65" s="13"/>
      <c r="AF65" s="13"/>
      <c r="AG65" s="25"/>
      <c r="AL65" s="38">
        <f>X65/12</f>
        <v>3.6666666666666665</v>
      </c>
      <c r="BF65" s="6"/>
      <c r="BK65" s="37"/>
      <c r="BL65" s="37"/>
      <c r="BM65" s="37"/>
      <c r="BN65" s="37"/>
      <c r="BO65" s="25"/>
      <c r="BS65" s="37"/>
      <c r="BV65" s="48"/>
      <c r="BW65" s="48"/>
      <c r="CI65">
        <f t="shared" si="41"/>
        <v>1370</v>
      </c>
      <c r="CJ65" s="2" t="s">
        <v>646</v>
      </c>
    </row>
    <row r="66" spans="1:88" ht="12.75">
      <c r="A66" s="15">
        <v>1370</v>
      </c>
      <c r="B66" s="14" t="s">
        <v>4</v>
      </c>
      <c r="C66" s="14" t="s">
        <v>1072</v>
      </c>
      <c r="D66" s="14" t="s">
        <v>263</v>
      </c>
      <c r="E66" s="14" t="s">
        <v>271</v>
      </c>
      <c r="F66" s="2" t="s">
        <v>86</v>
      </c>
      <c r="G66" s="2">
        <v>4</v>
      </c>
      <c r="H66" s="2" t="s">
        <v>4</v>
      </c>
      <c r="I66" s="52">
        <v>1</v>
      </c>
      <c r="J66" s="2" t="s">
        <v>701</v>
      </c>
      <c r="K66" s="14" t="s">
        <v>288</v>
      </c>
      <c r="L66" s="2" t="s">
        <v>503</v>
      </c>
      <c r="M66" s="14" t="s">
        <v>1219</v>
      </c>
      <c r="N66" s="14" t="s">
        <v>4</v>
      </c>
      <c r="O66" s="2" t="s">
        <v>4</v>
      </c>
      <c r="P66" s="10">
        <v>1</v>
      </c>
      <c r="S66" s="28">
        <v>84</v>
      </c>
      <c r="T66" s="21">
        <v>0</v>
      </c>
      <c r="U66" s="21">
        <v>0</v>
      </c>
      <c r="V66" s="48">
        <f t="shared" si="40"/>
        <v>84</v>
      </c>
      <c r="W66" s="48">
        <f>V66/P66</f>
        <v>84</v>
      </c>
      <c r="Y66" s="25">
        <f>W66/12</f>
        <v>7</v>
      </c>
      <c r="Z66" s="13">
        <v>84</v>
      </c>
      <c r="AA66" s="13">
        <v>0</v>
      </c>
      <c r="AB66" s="13">
        <v>0</v>
      </c>
      <c r="AC66" s="48">
        <f>Z66+AA66/20+AB66/240</f>
        <v>84</v>
      </c>
      <c r="AD66" s="13">
        <v>7</v>
      </c>
      <c r="AE66" s="13">
        <v>0</v>
      </c>
      <c r="AF66" s="13">
        <v>0</v>
      </c>
      <c r="AG66" s="25">
        <f>AD66+AE66/20+AF66/240</f>
        <v>7</v>
      </c>
      <c r="AH66">
        <v>7</v>
      </c>
      <c r="AI66">
        <v>0</v>
      </c>
      <c r="AJ66">
        <v>0</v>
      </c>
      <c r="AK66" s="25">
        <f>Y66*1</f>
        <v>7</v>
      </c>
      <c r="AL66" s="38"/>
      <c r="BF66" s="7"/>
      <c r="BK66" s="37"/>
      <c r="BL66" s="37"/>
      <c r="BM66" s="37"/>
      <c r="BN66" s="37"/>
      <c r="BO66" s="25">
        <f>AK66+BN66</f>
        <v>7</v>
      </c>
      <c r="BP66" s="39"/>
      <c r="BQ66" s="39"/>
      <c r="BS66" s="37"/>
      <c r="BV66" s="48">
        <f>BW66*P66</f>
        <v>84</v>
      </c>
      <c r="BW66" s="48">
        <f>(BO66+BT66)*12</f>
        <v>84</v>
      </c>
      <c r="CI66">
        <f t="shared" si="41"/>
        <v>1370</v>
      </c>
      <c r="CJ66" s="2" t="s">
        <v>503</v>
      </c>
    </row>
    <row r="67" spans="1:88" ht="12.75">
      <c r="A67" s="15">
        <v>1370</v>
      </c>
      <c r="B67" s="14" t="s">
        <v>4</v>
      </c>
      <c r="C67" s="14" t="s">
        <v>1072</v>
      </c>
      <c r="D67" s="14" t="s">
        <v>263</v>
      </c>
      <c r="E67" s="14" t="s">
        <v>271</v>
      </c>
      <c r="F67" s="2" t="s">
        <v>87</v>
      </c>
      <c r="G67" s="2">
        <v>4</v>
      </c>
      <c r="H67" s="2" t="s">
        <v>723</v>
      </c>
      <c r="I67" s="52">
        <v>1.5</v>
      </c>
      <c r="J67" s="2" t="s">
        <v>710</v>
      </c>
      <c r="K67" s="14" t="s">
        <v>288</v>
      </c>
      <c r="L67" s="2" t="s">
        <v>725</v>
      </c>
      <c r="M67" s="14" t="s">
        <v>780</v>
      </c>
      <c r="N67" s="14" t="s">
        <v>4</v>
      </c>
      <c r="O67" s="2" t="s">
        <v>4</v>
      </c>
      <c r="P67" s="10">
        <v>1.5</v>
      </c>
      <c r="S67" s="28">
        <v>50</v>
      </c>
      <c r="T67" s="21">
        <v>8</v>
      </c>
      <c r="U67" s="21">
        <v>0</v>
      </c>
      <c r="V67" s="48">
        <f t="shared" si="40"/>
        <v>50.4</v>
      </c>
      <c r="W67" s="48">
        <f>V67/P67</f>
        <v>33.6</v>
      </c>
      <c r="Y67" s="25">
        <f>W67/12</f>
        <v>2.8000000000000003</v>
      </c>
      <c r="Z67" s="13"/>
      <c r="AA67" s="13"/>
      <c r="AB67" s="13"/>
      <c r="AC67" s="48"/>
      <c r="AD67" s="13">
        <v>4</v>
      </c>
      <c r="AE67" s="13">
        <v>4</v>
      </c>
      <c r="AF67" s="13">
        <v>0</v>
      </c>
      <c r="AG67" s="25">
        <f>AD67+AE67/20+AF67/240</f>
        <v>4.2</v>
      </c>
      <c r="AK67" s="25">
        <f>Y67*1</f>
        <v>2.8000000000000003</v>
      </c>
      <c r="AL67" s="38"/>
      <c r="BC67" s="7"/>
      <c r="BF67" s="6"/>
      <c r="BK67" s="37"/>
      <c r="BL67" s="37"/>
      <c r="BM67" s="37"/>
      <c r="BO67" s="25">
        <f>AK67+BN67</f>
        <v>2.8000000000000003</v>
      </c>
      <c r="BR67" s="23"/>
      <c r="BS67" s="37"/>
      <c r="BT67" s="37"/>
      <c r="BU67" s="39"/>
      <c r="BV67" s="48">
        <f>BW67*P67</f>
        <v>50.400000000000006</v>
      </c>
      <c r="BW67" s="48">
        <f>(BO67+BT67)*12</f>
        <v>33.6</v>
      </c>
      <c r="CI67">
        <f t="shared" si="41"/>
        <v>1370</v>
      </c>
      <c r="CJ67" s="2" t="s">
        <v>725</v>
      </c>
    </row>
    <row r="68" spans="1:88" ht="12.75">
      <c r="A68" s="15">
        <v>1370</v>
      </c>
      <c r="B68" s="14" t="s">
        <v>4</v>
      </c>
      <c r="C68" s="14" t="s">
        <v>1072</v>
      </c>
      <c r="D68" s="14" t="s">
        <v>263</v>
      </c>
      <c r="E68" s="14" t="s">
        <v>271</v>
      </c>
      <c r="F68" s="2" t="s">
        <v>88</v>
      </c>
      <c r="G68" s="2">
        <v>4</v>
      </c>
      <c r="H68" s="2" t="s">
        <v>334</v>
      </c>
      <c r="I68" s="52">
        <v>1</v>
      </c>
      <c r="J68" s="2" t="s">
        <v>324</v>
      </c>
      <c r="K68" s="14" t="s">
        <v>288</v>
      </c>
      <c r="L68" s="2" t="s">
        <v>353</v>
      </c>
      <c r="M68" s="14" t="s">
        <v>321</v>
      </c>
      <c r="N68" s="14" t="s">
        <v>924</v>
      </c>
      <c r="O68" s="2" t="s">
        <v>4</v>
      </c>
      <c r="P68" s="10">
        <v>1</v>
      </c>
      <c r="S68" s="28">
        <v>38</v>
      </c>
      <c r="T68" s="21">
        <v>8</v>
      </c>
      <c r="U68" s="21">
        <v>0</v>
      </c>
      <c r="V68" s="48">
        <f t="shared" si="40"/>
        <v>38.4</v>
      </c>
      <c r="W68" s="48">
        <f>V68/P68</f>
        <v>38.4</v>
      </c>
      <c r="Y68" s="25">
        <f>W68/12</f>
        <v>3.1999999999999997</v>
      </c>
      <c r="Z68" s="13">
        <v>38</v>
      </c>
      <c r="AA68" s="13">
        <v>8</v>
      </c>
      <c r="AB68" s="13">
        <v>0</v>
      </c>
      <c r="AC68" s="48">
        <f>Z68+AA68/20+AB68/240</f>
        <v>38.4</v>
      </c>
      <c r="AD68" s="13">
        <v>3</v>
      </c>
      <c r="AE68" s="13">
        <v>4</v>
      </c>
      <c r="AF68" s="13">
        <v>0</v>
      </c>
      <c r="AG68" s="25">
        <f>AD68+AE68/20+AF68/240</f>
        <v>3.2</v>
      </c>
      <c r="AH68">
        <v>3</v>
      </c>
      <c r="AI68">
        <v>4</v>
      </c>
      <c r="AJ68">
        <v>0</v>
      </c>
      <c r="AK68" s="25">
        <f>Y68*1</f>
        <v>3.1999999999999997</v>
      </c>
      <c r="AL68" s="38"/>
      <c r="BF68" s="6"/>
      <c r="BK68" s="37"/>
      <c r="BL68" s="37"/>
      <c r="BM68" s="37"/>
      <c r="BO68" s="25">
        <f>AK68+BN68</f>
        <v>3.1999999999999997</v>
      </c>
      <c r="BR68" s="23"/>
      <c r="BS68" s="37"/>
      <c r="BT68" s="37"/>
      <c r="BU68" s="39"/>
      <c r="BV68" s="48">
        <f>BW68*P68</f>
        <v>38.4</v>
      </c>
      <c r="BW68" s="48">
        <f>(BO68+BT68)*12</f>
        <v>38.4</v>
      </c>
      <c r="CI68">
        <f t="shared" si="41"/>
        <v>1370</v>
      </c>
      <c r="CJ68" s="2" t="s">
        <v>353</v>
      </c>
    </row>
    <row r="69" spans="1:88" ht="12.75">
      <c r="A69" s="15"/>
      <c r="E69" s="14"/>
      <c r="F69" s="2"/>
      <c r="G69" s="2"/>
      <c r="L69" s="2"/>
      <c r="S69" s="28"/>
      <c r="Z69" s="13"/>
      <c r="AA69" s="13"/>
      <c r="AB69" s="13"/>
      <c r="AD69" s="13"/>
      <c r="AE69" s="13"/>
      <c r="AF69" s="13"/>
      <c r="AG69" s="25"/>
      <c r="AL69" s="38"/>
      <c r="AV69" s="6"/>
      <c r="BK69" s="37"/>
      <c r="BL69" s="37"/>
      <c r="BM69" s="37"/>
      <c r="BR69" s="23"/>
      <c r="BS69" s="37"/>
      <c r="BT69" s="37"/>
      <c r="BU69" s="39"/>
      <c r="CJ69" s="2"/>
    </row>
    <row r="70" spans="1:88" ht="12.75">
      <c r="A70" s="15">
        <v>1370</v>
      </c>
      <c r="B70" s="14" t="s">
        <v>925</v>
      </c>
      <c r="C70" s="14" t="s">
        <v>1072</v>
      </c>
      <c r="D70" s="14" t="s">
        <v>263</v>
      </c>
      <c r="E70" s="14" t="s">
        <v>275</v>
      </c>
      <c r="F70" s="2" t="s">
        <v>89</v>
      </c>
      <c r="G70" s="2">
        <v>1</v>
      </c>
      <c r="H70" s="2" t="s">
        <v>1328</v>
      </c>
      <c r="I70" s="52">
        <v>5</v>
      </c>
      <c r="J70" s="2" t="s">
        <v>1346</v>
      </c>
      <c r="K70" s="14" t="s">
        <v>288</v>
      </c>
      <c r="L70" s="2" t="s">
        <v>1333</v>
      </c>
      <c r="M70" s="14" t="s">
        <v>1324</v>
      </c>
      <c r="N70" s="14" t="s">
        <v>685</v>
      </c>
      <c r="O70" s="2" t="s">
        <v>1284</v>
      </c>
      <c r="P70" s="10">
        <v>5</v>
      </c>
      <c r="S70" s="28">
        <v>348</v>
      </c>
      <c r="T70" s="21">
        <v>0</v>
      </c>
      <c r="U70" s="21">
        <v>0</v>
      </c>
      <c r="V70" s="48">
        <f aca="true" t="shared" si="42" ref="V70:V76">S70+T70/20+U70/240</f>
        <v>348</v>
      </c>
      <c r="W70" s="48">
        <f aca="true" t="shared" si="43" ref="W70:W76">V70/P70</f>
        <v>69.6</v>
      </c>
      <c r="Y70" s="25">
        <f aca="true" t="shared" si="44" ref="Y70:Y76">W70/12</f>
        <v>5.8</v>
      </c>
      <c r="Z70" s="13"/>
      <c r="AA70" s="13"/>
      <c r="AB70" s="13"/>
      <c r="AD70" s="13"/>
      <c r="AE70" s="13"/>
      <c r="AF70" s="13"/>
      <c r="AG70" s="25"/>
      <c r="AH70">
        <v>5</v>
      </c>
      <c r="AI70">
        <v>16</v>
      </c>
      <c r="AJ70">
        <v>0</v>
      </c>
      <c r="AK70" s="25">
        <f aca="true" t="shared" si="45" ref="AK70:AK76">Y70*1</f>
        <v>5.8</v>
      </c>
      <c r="BF70" s="7"/>
      <c r="BK70" s="37"/>
      <c r="BL70" s="37"/>
      <c r="BM70" s="37"/>
      <c r="BO70" s="25">
        <f aca="true" t="shared" si="46" ref="BO70:BO76">AK70+BN70</f>
        <v>5.8</v>
      </c>
      <c r="BR70" s="23"/>
      <c r="BS70" s="37"/>
      <c r="BT70" s="37"/>
      <c r="BU70" s="39"/>
      <c r="BV70" s="48">
        <f aca="true" t="shared" si="47" ref="BV70:BV76">BW70*P70</f>
        <v>348</v>
      </c>
      <c r="BW70" s="48">
        <f aca="true" t="shared" si="48" ref="BW70:BW76">(BO70+BT70)*12</f>
        <v>69.6</v>
      </c>
      <c r="CI70">
        <f aca="true" t="shared" si="49" ref="CI70:CI76">A70*1</f>
        <v>1370</v>
      </c>
      <c r="CJ70" s="2" t="s">
        <v>1333</v>
      </c>
    </row>
    <row r="71" spans="1:88" ht="12.75">
      <c r="A71" s="15">
        <v>1370</v>
      </c>
      <c r="B71" s="14" t="s">
        <v>925</v>
      </c>
      <c r="C71" s="14" t="s">
        <v>1072</v>
      </c>
      <c r="D71" s="14" t="s">
        <v>263</v>
      </c>
      <c r="E71" s="14" t="s">
        <v>275</v>
      </c>
      <c r="F71" s="2" t="s">
        <v>98</v>
      </c>
      <c r="G71" s="2">
        <v>1</v>
      </c>
      <c r="H71" s="2" t="s">
        <v>1328</v>
      </c>
      <c r="I71" s="52">
        <v>5</v>
      </c>
      <c r="J71" s="2" t="s">
        <v>1327</v>
      </c>
      <c r="K71" s="14" t="s">
        <v>288</v>
      </c>
      <c r="L71" s="2" t="s">
        <v>1339</v>
      </c>
      <c r="M71" s="14" t="s">
        <v>1324</v>
      </c>
      <c r="N71" s="14" t="s">
        <v>956</v>
      </c>
      <c r="O71" s="2" t="s">
        <v>1284</v>
      </c>
      <c r="P71" s="10">
        <v>5</v>
      </c>
      <c r="S71" s="28">
        <v>348</v>
      </c>
      <c r="T71" s="21">
        <v>0</v>
      </c>
      <c r="U71" s="21">
        <v>0</v>
      </c>
      <c r="V71" s="48">
        <f t="shared" si="42"/>
        <v>348</v>
      </c>
      <c r="W71" s="48">
        <f t="shared" si="43"/>
        <v>69.6</v>
      </c>
      <c r="Y71" s="25">
        <f t="shared" si="44"/>
        <v>5.8</v>
      </c>
      <c r="Z71" s="13"/>
      <c r="AA71" s="13"/>
      <c r="AB71" s="13"/>
      <c r="AD71" s="13"/>
      <c r="AE71" s="13"/>
      <c r="AF71" s="13"/>
      <c r="AG71" s="25"/>
      <c r="AH71">
        <v>5</v>
      </c>
      <c r="AI71">
        <v>16</v>
      </c>
      <c r="AJ71">
        <v>0</v>
      </c>
      <c r="AK71" s="25">
        <f t="shared" si="45"/>
        <v>5.8</v>
      </c>
      <c r="BK71" s="37"/>
      <c r="BL71" s="37"/>
      <c r="BM71" s="37"/>
      <c r="BO71" s="25">
        <f t="shared" si="46"/>
        <v>5.8</v>
      </c>
      <c r="BR71" s="23"/>
      <c r="BS71" s="37"/>
      <c r="BT71" s="37"/>
      <c r="BU71" s="39"/>
      <c r="BV71" s="48">
        <f t="shared" si="47"/>
        <v>348</v>
      </c>
      <c r="BW71" s="48">
        <f t="shared" si="48"/>
        <v>69.6</v>
      </c>
      <c r="CI71">
        <f t="shared" si="49"/>
        <v>1370</v>
      </c>
      <c r="CJ71" s="2" t="s">
        <v>1339</v>
      </c>
    </row>
    <row r="72" spans="1:88" ht="12.75">
      <c r="A72" s="15">
        <v>1370</v>
      </c>
      <c r="B72" s="14" t="s">
        <v>925</v>
      </c>
      <c r="C72" s="14" t="s">
        <v>1072</v>
      </c>
      <c r="D72" s="14" t="s">
        <v>263</v>
      </c>
      <c r="E72" s="14" t="s">
        <v>275</v>
      </c>
      <c r="F72" s="2" t="s">
        <v>99</v>
      </c>
      <c r="G72" s="2">
        <v>1</v>
      </c>
      <c r="H72" s="2" t="s">
        <v>1328</v>
      </c>
      <c r="I72" s="52">
        <v>1</v>
      </c>
      <c r="J72" s="2" t="s">
        <v>304</v>
      </c>
      <c r="K72" s="14" t="s">
        <v>288</v>
      </c>
      <c r="L72" s="2" t="s">
        <v>1329</v>
      </c>
      <c r="M72" s="14" t="s">
        <v>1324</v>
      </c>
      <c r="N72" s="14" t="s">
        <v>290</v>
      </c>
      <c r="O72" s="2" t="s">
        <v>497</v>
      </c>
      <c r="P72" s="10">
        <v>1</v>
      </c>
      <c r="S72" s="28">
        <v>72</v>
      </c>
      <c r="T72" s="21">
        <v>0</v>
      </c>
      <c r="U72" s="21">
        <v>0</v>
      </c>
      <c r="V72" s="48">
        <f t="shared" si="42"/>
        <v>72</v>
      </c>
      <c r="W72" s="48">
        <f t="shared" si="43"/>
        <v>72</v>
      </c>
      <c r="Y72" s="25">
        <f t="shared" si="44"/>
        <v>6</v>
      </c>
      <c r="Z72" s="13">
        <v>72</v>
      </c>
      <c r="AA72" s="13">
        <v>0</v>
      </c>
      <c r="AB72" s="13">
        <v>0</v>
      </c>
      <c r="AC72" s="48">
        <f>Z72+AA72/20+AB72/240</f>
        <v>72</v>
      </c>
      <c r="AD72" s="13">
        <v>6</v>
      </c>
      <c r="AE72" s="13">
        <v>0</v>
      </c>
      <c r="AF72" s="13">
        <v>0</v>
      </c>
      <c r="AG72" s="25">
        <f>AD72+AE72/20+AF72/240</f>
        <v>6</v>
      </c>
      <c r="AH72">
        <v>6</v>
      </c>
      <c r="AI72">
        <v>0</v>
      </c>
      <c r="AJ72">
        <v>0</v>
      </c>
      <c r="AK72" s="25">
        <f t="shared" si="45"/>
        <v>6</v>
      </c>
      <c r="AY72" s="25">
        <v>6</v>
      </c>
      <c r="BK72" s="37"/>
      <c r="BL72" s="37"/>
      <c r="BM72" s="37"/>
      <c r="BO72" s="25">
        <f t="shared" si="46"/>
        <v>6</v>
      </c>
      <c r="BR72" s="23"/>
      <c r="BS72" s="37"/>
      <c r="BT72" s="37"/>
      <c r="BU72" s="39"/>
      <c r="BV72" s="48">
        <f t="shared" si="47"/>
        <v>72</v>
      </c>
      <c r="BW72" s="48">
        <f t="shared" si="48"/>
        <v>72</v>
      </c>
      <c r="CI72">
        <f t="shared" si="49"/>
        <v>1370</v>
      </c>
      <c r="CJ72" s="2" t="s">
        <v>1329</v>
      </c>
    </row>
    <row r="73" spans="1:88" ht="12.75">
      <c r="A73" s="15">
        <v>1370</v>
      </c>
      <c r="B73" s="14" t="s">
        <v>925</v>
      </c>
      <c r="C73" s="14" t="s">
        <v>1072</v>
      </c>
      <c r="D73" s="14" t="s">
        <v>263</v>
      </c>
      <c r="E73" s="14" t="s">
        <v>275</v>
      </c>
      <c r="F73" s="2" t="s">
        <v>100</v>
      </c>
      <c r="G73" s="2">
        <v>1</v>
      </c>
      <c r="H73" s="2" t="s">
        <v>334</v>
      </c>
      <c r="I73" s="52">
        <v>1</v>
      </c>
      <c r="J73" s="2" t="s">
        <v>372</v>
      </c>
      <c r="K73" s="14" t="s">
        <v>288</v>
      </c>
      <c r="L73" s="2" t="s">
        <v>342</v>
      </c>
      <c r="M73" s="14" t="s">
        <v>321</v>
      </c>
      <c r="N73" s="14" t="s">
        <v>4</v>
      </c>
      <c r="O73" s="2" t="s">
        <v>497</v>
      </c>
      <c r="P73" s="10">
        <v>1</v>
      </c>
      <c r="S73" s="28">
        <v>55</v>
      </c>
      <c r="T73" s="21">
        <v>4</v>
      </c>
      <c r="U73" s="21">
        <v>0</v>
      </c>
      <c r="V73" s="48">
        <f t="shared" si="42"/>
        <v>55.2</v>
      </c>
      <c r="W73" s="48">
        <f t="shared" si="43"/>
        <v>55.2</v>
      </c>
      <c r="Y73" s="25">
        <f t="shared" si="44"/>
        <v>4.6000000000000005</v>
      </c>
      <c r="Z73" s="13">
        <v>55</v>
      </c>
      <c r="AA73" s="13">
        <v>4</v>
      </c>
      <c r="AB73" s="13">
        <v>0</v>
      </c>
      <c r="AC73" s="48">
        <f>Z73+AA73/20+AB73/240</f>
        <v>55.2</v>
      </c>
      <c r="AD73" s="13">
        <v>4</v>
      </c>
      <c r="AE73" s="13">
        <v>12</v>
      </c>
      <c r="AF73" s="13">
        <v>0</v>
      </c>
      <c r="AG73" s="25">
        <f>AD73+AE73/20+AF73/240</f>
        <v>4.6</v>
      </c>
      <c r="AH73">
        <v>4</v>
      </c>
      <c r="AI73">
        <v>12</v>
      </c>
      <c r="AJ73">
        <v>0</v>
      </c>
      <c r="AK73" s="25">
        <f t="shared" si="45"/>
        <v>4.6000000000000005</v>
      </c>
      <c r="AN73" s="38"/>
      <c r="AO73" s="38"/>
      <c r="AP73" s="38"/>
      <c r="AY73" s="25">
        <v>4.6000000000000005</v>
      </c>
      <c r="BE73" s="6"/>
      <c r="BK73" s="37"/>
      <c r="BL73" s="37"/>
      <c r="BM73" s="37"/>
      <c r="BO73" s="25">
        <f t="shared" si="46"/>
        <v>4.6000000000000005</v>
      </c>
      <c r="BR73" s="23"/>
      <c r="BS73" s="37"/>
      <c r="BT73" s="37"/>
      <c r="BU73" s="39"/>
      <c r="BV73" s="48">
        <f t="shared" si="47"/>
        <v>55.2</v>
      </c>
      <c r="BW73" s="48">
        <f t="shared" si="48"/>
        <v>55.2</v>
      </c>
      <c r="CI73">
        <f t="shared" si="49"/>
        <v>1370</v>
      </c>
      <c r="CJ73" s="2" t="s">
        <v>342</v>
      </c>
    </row>
    <row r="74" spans="1:88" ht="12.75">
      <c r="A74" s="15">
        <v>1370</v>
      </c>
      <c r="B74" s="14" t="s">
        <v>925</v>
      </c>
      <c r="C74" s="14" t="s">
        <v>1072</v>
      </c>
      <c r="D74" s="14" t="s">
        <v>263</v>
      </c>
      <c r="E74" s="14" t="s">
        <v>275</v>
      </c>
      <c r="F74" s="2" t="s">
        <v>101</v>
      </c>
      <c r="G74" s="2">
        <v>1</v>
      </c>
      <c r="H74" s="2" t="s">
        <v>334</v>
      </c>
      <c r="I74" s="52">
        <f>4/3</f>
        <v>1.3333333333333333</v>
      </c>
      <c r="J74" s="2" t="s">
        <v>370</v>
      </c>
      <c r="K74" s="14" t="s">
        <v>288</v>
      </c>
      <c r="L74" s="2" t="s">
        <v>350</v>
      </c>
      <c r="M74" s="14" t="s">
        <v>319</v>
      </c>
      <c r="N74" s="14" t="s">
        <v>850</v>
      </c>
      <c r="O74" s="2" t="s">
        <v>497</v>
      </c>
      <c r="P74" s="10">
        <f>4/3</f>
        <v>1.3333333333333333</v>
      </c>
      <c r="S74" s="28">
        <v>73</v>
      </c>
      <c r="T74" s="21">
        <v>12</v>
      </c>
      <c r="U74" s="21">
        <v>0</v>
      </c>
      <c r="V74" s="48">
        <f t="shared" si="42"/>
        <v>73.6</v>
      </c>
      <c r="W74" s="48">
        <f t="shared" si="43"/>
        <v>55.199999999999996</v>
      </c>
      <c r="Y74" s="25">
        <f t="shared" si="44"/>
        <v>4.6</v>
      </c>
      <c r="Z74" s="13"/>
      <c r="AA74" s="13"/>
      <c r="AB74" s="13"/>
      <c r="AD74" s="13">
        <v>4</v>
      </c>
      <c r="AE74" s="13">
        <v>12</v>
      </c>
      <c r="AF74" s="13">
        <v>0</v>
      </c>
      <c r="AG74" s="25">
        <f>AD74+AE74/20+AF74/240</f>
        <v>4.6</v>
      </c>
      <c r="AH74">
        <v>4</v>
      </c>
      <c r="AI74">
        <v>12</v>
      </c>
      <c r="AJ74">
        <v>0</v>
      </c>
      <c r="AK74" s="25">
        <f t="shared" si="45"/>
        <v>4.6</v>
      </c>
      <c r="AN74" s="38"/>
      <c r="AO74" s="38"/>
      <c r="AP74" s="38"/>
      <c r="AY74" s="25">
        <v>4.6</v>
      </c>
      <c r="BE74" s="6"/>
      <c r="BK74" s="37"/>
      <c r="BL74" s="37"/>
      <c r="BM74" s="37"/>
      <c r="BO74" s="25">
        <f t="shared" si="46"/>
        <v>4.6</v>
      </c>
      <c r="BR74" s="23"/>
      <c r="BS74" s="37"/>
      <c r="BT74" s="37"/>
      <c r="BU74" s="39"/>
      <c r="BV74" s="48">
        <f t="shared" si="47"/>
        <v>73.6</v>
      </c>
      <c r="BW74" s="48">
        <f t="shared" si="48"/>
        <v>55.199999999999996</v>
      </c>
      <c r="CI74">
        <f t="shared" si="49"/>
        <v>1370</v>
      </c>
      <c r="CJ74" s="2" t="s">
        <v>350</v>
      </c>
    </row>
    <row r="75" spans="1:88" ht="12.75">
      <c r="A75" s="15">
        <v>1370</v>
      </c>
      <c r="B75" s="14" t="s">
        <v>925</v>
      </c>
      <c r="C75" s="14" t="s">
        <v>1072</v>
      </c>
      <c r="D75" s="14" t="s">
        <v>263</v>
      </c>
      <c r="E75" s="14" t="s">
        <v>275</v>
      </c>
      <c r="F75" s="2" t="s">
        <v>102</v>
      </c>
      <c r="G75" s="2">
        <v>1</v>
      </c>
      <c r="H75" s="2" t="s">
        <v>334</v>
      </c>
      <c r="I75" s="52">
        <v>1</v>
      </c>
      <c r="J75" s="2" t="s">
        <v>370</v>
      </c>
      <c r="K75" s="14" t="s">
        <v>288</v>
      </c>
      <c r="L75" s="2" t="s">
        <v>350</v>
      </c>
      <c r="M75" s="14" t="s">
        <v>319</v>
      </c>
      <c r="N75" s="14" t="s">
        <v>850</v>
      </c>
      <c r="O75" s="2" t="s">
        <v>497</v>
      </c>
      <c r="P75" s="10">
        <v>1</v>
      </c>
      <c r="S75" s="28">
        <v>51</v>
      </c>
      <c r="T75" s="21">
        <v>12</v>
      </c>
      <c r="U75" s="21">
        <v>0</v>
      </c>
      <c r="V75" s="48">
        <f t="shared" si="42"/>
        <v>51.6</v>
      </c>
      <c r="W75" s="48">
        <f t="shared" si="43"/>
        <v>51.6</v>
      </c>
      <c r="Y75" s="25">
        <f t="shared" si="44"/>
        <v>4.3</v>
      </c>
      <c r="Z75" s="13">
        <v>51</v>
      </c>
      <c r="AA75" s="13">
        <v>12</v>
      </c>
      <c r="AB75" s="13">
        <v>0</v>
      </c>
      <c r="AC75" s="48">
        <f>Z75+AA75/20+AB75/240</f>
        <v>51.6</v>
      </c>
      <c r="AD75" s="13">
        <v>4</v>
      </c>
      <c r="AE75" s="13">
        <v>6</v>
      </c>
      <c r="AF75" s="13">
        <v>0</v>
      </c>
      <c r="AG75" s="25">
        <f>AD75+AE75/20+AF75/240</f>
        <v>4.3</v>
      </c>
      <c r="AH75">
        <v>4</v>
      </c>
      <c r="AI75">
        <v>6</v>
      </c>
      <c r="AJ75">
        <v>0</v>
      </c>
      <c r="AK75" s="25">
        <f t="shared" si="45"/>
        <v>4.3</v>
      </c>
      <c r="AN75" s="38"/>
      <c r="AO75" s="38"/>
      <c r="AP75" s="38"/>
      <c r="AY75" s="25">
        <v>4.3</v>
      </c>
      <c r="BE75" s="6"/>
      <c r="BK75" s="37"/>
      <c r="BL75" s="37"/>
      <c r="BM75" s="37"/>
      <c r="BO75" s="25">
        <f t="shared" si="46"/>
        <v>4.3</v>
      </c>
      <c r="BR75" s="23"/>
      <c r="BS75" s="37"/>
      <c r="BT75" s="37"/>
      <c r="BU75" s="39"/>
      <c r="BV75" s="48">
        <f t="shared" si="47"/>
        <v>51.599999999999994</v>
      </c>
      <c r="BW75" s="48">
        <f t="shared" si="48"/>
        <v>51.599999999999994</v>
      </c>
      <c r="CI75">
        <f t="shared" si="49"/>
        <v>1370</v>
      </c>
      <c r="CJ75" s="2" t="s">
        <v>350</v>
      </c>
    </row>
    <row r="76" spans="1:88" ht="12.75">
      <c r="A76" s="15">
        <v>1370</v>
      </c>
      <c r="B76" s="14" t="s">
        <v>925</v>
      </c>
      <c r="C76" s="14" t="s">
        <v>1072</v>
      </c>
      <c r="D76" s="14" t="s">
        <v>263</v>
      </c>
      <c r="E76" s="14" t="s">
        <v>275</v>
      </c>
      <c r="F76" s="2" t="s">
        <v>103</v>
      </c>
      <c r="G76" s="2">
        <v>1</v>
      </c>
      <c r="H76" s="2" t="s">
        <v>334</v>
      </c>
      <c r="I76" s="52">
        <v>1</v>
      </c>
      <c r="J76" s="2" t="s">
        <v>370</v>
      </c>
      <c r="K76" s="14" t="s">
        <v>288</v>
      </c>
      <c r="L76" s="2" t="s">
        <v>350</v>
      </c>
      <c r="M76" s="14" t="s">
        <v>319</v>
      </c>
      <c r="N76" s="14" t="s">
        <v>850</v>
      </c>
      <c r="O76" s="2" t="s">
        <v>563</v>
      </c>
      <c r="P76" s="10">
        <v>1</v>
      </c>
      <c r="S76" s="28">
        <v>45</v>
      </c>
      <c r="T76" s="21">
        <v>12</v>
      </c>
      <c r="U76" s="21">
        <v>0</v>
      </c>
      <c r="V76" s="48">
        <f t="shared" si="42"/>
        <v>45.6</v>
      </c>
      <c r="W76" s="48">
        <f t="shared" si="43"/>
        <v>45.6</v>
      </c>
      <c r="Y76" s="25">
        <f t="shared" si="44"/>
        <v>3.8000000000000003</v>
      </c>
      <c r="Z76" s="13">
        <v>45</v>
      </c>
      <c r="AA76" s="13">
        <v>12</v>
      </c>
      <c r="AB76" s="13">
        <v>0</v>
      </c>
      <c r="AC76" s="48">
        <f>Z76+AA76/20+AB76/240</f>
        <v>45.6</v>
      </c>
      <c r="AD76" s="13">
        <v>3</v>
      </c>
      <c r="AE76" s="13">
        <v>16</v>
      </c>
      <c r="AF76" s="13">
        <v>0</v>
      </c>
      <c r="AG76" s="25">
        <f>AD76+AE76/20+AF76/240</f>
        <v>3.8</v>
      </c>
      <c r="AH76">
        <v>3</v>
      </c>
      <c r="AI76">
        <v>16</v>
      </c>
      <c r="AJ76">
        <v>0</v>
      </c>
      <c r="AK76" s="25">
        <f t="shared" si="45"/>
        <v>3.8000000000000003</v>
      </c>
      <c r="AN76" s="38"/>
      <c r="AO76" s="38"/>
      <c r="AP76" s="38"/>
      <c r="AY76" s="25">
        <v>3.8</v>
      </c>
      <c r="BE76" s="6"/>
      <c r="BK76" s="37"/>
      <c r="BL76" s="37"/>
      <c r="BM76" s="37"/>
      <c r="BO76" s="25">
        <f t="shared" si="46"/>
        <v>3.8000000000000003</v>
      </c>
      <c r="BR76" s="23"/>
      <c r="BS76" s="37"/>
      <c r="BT76" s="37"/>
      <c r="BU76" s="39"/>
      <c r="BV76" s="48">
        <f t="shared" si="47"/>
        <v>45.6</v>
      </c>
      <c r="BW76" s="48">
        <f t="shared" si="48"/>
        <v>45.6</v>
      </c>
      <c r="CI76">
        <f t="shared" si="49"/>
        <v>1370</v>
      </c>
      <c r="CJ76" s="2" t="s">
        <v>350</v>
      </c>
    </row>
    <row r="77" spans="1:88" ht="12.75">
      <c r="A77" s="15"/>
      <c r="E77" s="14"/>
      <c r="F77" s="2"/>
      <c r="G77" s="2"/>
      <c r="L77" s="2"/>
      <c r="S77" s="28"/>
      <c r="Z77" s="13"/>
      <c r="AA77" s="13"/>
      <c r="AB77" s="13"/>
      <c r="AC77" s="48"/>
      <c r="AD77" s="13"/>
      <c r="AE77" s="13"/>
      <c r="AF77" s="13"/>
      <c r="AG77" s="25"/>
      <c r="AK77" s="25"/>
      <c r="AN77" s="38"/>
      <c r="AO77" s="38"/>
      <c r="AP77" s="38"/>
      <c r="BC77" s="7"/>
      <c r="BE77" s="6"/>
      <c r="BK77" s="37"/>
      <c r="BL77" s="37"/>
      <c r="BM77" s="37"/>
      <c r="BR77" s="23"/>
      <c r="BS77" s="37"/>
      <c r="BT77" s="37"/>
      <c r="BU77" s="39"/>
      <c r="CJ77" s="2"/>
    </row>
    <row r="78" spans="1:88" ht="12.75">
      <c r="A78" s="15">
        <v>1370</v>
      </c>
      <c r="B78" s="14" t="s">
        <v>925</v>
      </c>
      <c r="C78" s="14" t="s">
        <v>1072</v>
      </c>
      <c r="D78" s="14" t="s">
        <v>263</v>
      </c>
      <c r="E78" s="14" t="s">
        <v>275</v>
      </c>
      <c r="F78" s="2" t="s">
        <v>104</v>
      </c>
      <c r="G78" s="2">
        <v>2</v>
      </c>
      <c r="H78" s="2" t="s">
        <v>723</v>
      </c>
      <c r="I78" s="52">
        <v>1.6666666666666667</v>
      </c>
      <c r="J78" s="2" t="s">
        <v>707</v>
      </c>
      <c r="K78" s="14" t="s">
        <v>288</v>
      </c>
      <c r="L78" s="2" t="s">
        <v>729</v>
      </c>
      <c r="M78" s="14" t="s">
        <v>781</v>
      </c>
      <c r="N78" s="14" t="s">
        <v>1131</v>
      </c>
      <c r="O78" s="2" t="s">
        <v>1117</v>
      </c>
      <c r="P78" s="10">
        <v>1.6666666666666667</v>
      </c>
      <c r="S78" s="28">
        <v>92</v>
      </c>
      <c r="T78" s="21">
        <v>0</v>
      </c>
      <c r="U78" s="21">
        <v>0</v>
      </c>
      <c r="V78" s="48">
        <v>92</v>
      </c>
      <c r="W78" s="48">
        <v>55.2</v>
      </c>
      <c r="Y78" s="25">
        <v>4.6</v>
      </c>
      <c r="Z78" s="13"/>
      <c r="AA78" s="13"/>
      <c r="AB78" s="13"/>
      <c r="AD78" s="13"/>
      <c r="AE78" s="13"/>
      <c r="AF78" s="13"/>
      <c r="AG78" s="25"/>
      <c r="AH78">
        <v>4</v>
      </c>
      <c r="AI78">
        <v>12</v>
      </c>
      <c r="AJ78">
        <v>0</v>
      </c>
      <c r="AK78" s="25">
        <v>4.6</v>
      </c>
      <c r="AN78" s="38"/>
      <c r="AO78" s="38"/>
      <c r="AP78" s="38"/>
      <c r="BC78" s="25">
        <v>4.6</v>
      </c>
      <c r="BE78" s="6"/>
      <c r="BF78" s="7"/>
      <c r="BK78" s="37"/>
      <c r="BL78" s="37"/>
      <c r="BM78" s="37"/>
      <c r="BO78" s="25">
        <v>4.6</v>
      </c>
      <c r="BR78" s="23"/>
      <c r="BS78" s="37"/>
      <c r="BT78" s="37"/>
      <c r="BU78" s="39"/>
      <c r="BV78" s="48">
        <v>92</v>
      </c>
      <c r="BW78" s="48">
        <v>55.2</v>
      </c>
      <c r="CI78">
        <v>1370</v>
      </c>
      <c r="CJ78" s="2" t="s">
        <v>729</v>
      </c>
    </row>
    <row r="79" spans="1:88" ht="12.75">
      <c r="A79" s="15">
        <v>1370</v>
      </c>
      <c r="B79" s="14" t="s">
        <v>925</v>
      </c>
      <c r="C79" s="14" t="s">
        <v>1072</v>
      </c>
      <c r="D79" s="14" t="s">
        <v>263</v>
      </c>
      <c r="E79" s="14" t="s">
        <v>275</v>
      </c>
      <c r="F79" s="2" t="s">
        <v>105</v>
      </c>
      <c r="G79" s="2">
        <v>2</v>
      </c>
      <c r="H79" s="2" t="s">
        <v>334</v>
      </c>
      <c r="I79" s="52">
        <f>5/3</f>
        <v>1.6666666666666667</v>
      </c>
      <c r="J79" s="2" t="s">
        <v>452</v>
      </c>
      <c r="K79" s="14" t="s">
        <v>288</v>
      </c>
      <c r="L79" s="2" t="s">
        <v>350</v>
      </c>
      <c r="M79" s="14" t="s">
        <v>319</v>
      </c>
      <c r="N79" s="14" t="s">
        <v>850</v>
      </c>
      <c r="O79" s="2" t="s">
        <v>1117</v>
      </c>
      <c r="P79" s="10">
        <f>5/3</f>
        <v>1.6666666666666667</v>
      </c>
      <c r="S79" s="28">
        <v>86</v>
      </c>
      <c r="T79" s="21">
        <v>0</v>
      </c>
      <c r="U79" s="21">
        <v>0</v>
      </c>
      <c r="V79" s="48">
        <f aca="true" t="shared" si="50" ref="V79:V87">S79+T79/20+U79/240</f>
        <v>86</v>
      </c>
      <c r="W79" s="48">
        <f aca="true" t="shared" si="51" ref="W79:W87">V79/P79</f>
        <v>51.599999999999994</v>
      </c>
      <c r="Y79" s="25">
        <f aca="true" t="shared" si="52" ref="Y79:Y87">W79/12</f>
        <v>4.3</v>
      </c>
      <c r="Z79" s="13"/>
      <c r="AA79" s="13"/>
      <c r="AB79" s="13"/>
      <c r="AD79" s="13"/>
      <c r="AE79" s="13"/>
      <c r="AF79" s="13"/>
      <c r="AG79" s="25"/>
      <c r="AH79">
        <v>4</v>
      </c>
      <c r="AI79">
        <v>6</v>
      </c>
      <c r="AJ79">
        <v>0</v>
      </c>
      <c r="AK79" s="25">
        <f aca="true" t="shared" si="53" ref="AK79:AK87">Y79*1</f>
        <v>4.3</v>
      </c>
      <c r="AN79" s="38"/>
      <c r="AO79" s="38"/>
      <c r="AP79" s="38"/>
      <c r="BC79" s="25">
        <v>4.3</v>
      </c>
      <c r="BE79" s="6"/>
      <c r="BF79" s="7"/>
      <c r="BK79" s="37"/>
      <c r="BL79" s="37"/>
      <c r="BM79" s="37"/>
      <c r="BO79" s="25">
        <f aca="true" t="shared" si="54" ref="BO79:BO87">AK79+BN79</f>
        <v>4.3</v>
      </c>
      <c r="BR79" s="23"/>
      <c r="BS79" s="37"/>
      <c r="BT79" s="37"/>
      <c r="BU79" s="39"/>
      <c r="BV79" s="48">
        <f aca="true" t="shared" si="55" ref="BV79:BV87">BW79*P79</f>
        <v>86</v>
      </c>
      <c r="BW79" s="48">
        <f aca="true" t="shared" si="56" ref="BW79:BW87">(BO79+BT79)*12</f>
        <v>51.599999999999994</v>
      </c>
      <c r="CI79">
        <f aca="true" t="shared" si="57" ref="CI79:CI87">A79*1</f>
        <v>1370</v>
      </c>
      <c r="CJ79" s="2" t="s">
        <v>350</v>
      </c>
    </row>
    <row r="80" spans="1:88" ht="12.75">
      <c r="A80" s="15">
        <v>1370</v>
      </c>
      <c r="B80" s="14" t="s">
        <v>925</v>
      </c>
      <c r="C80" s="14" t="s">
        <v>1072</v>
      </c>
      <c r="D80" s="14" t="s">
        <v>263</v>
      </c>
      <c r="E80" s="14" t="s">
        <v>275</v>
      </c>
      <c r="F80" s="2" t="s">
        <v>90</v>
      </c>
      <c r="G80" s="2">
        <v>2</v>
      </c>
      <c r="H80" s="2" t="s">
        <v>723</v>
      </c>
      <c r="I80" s="52">
        <v>2</v>
      </c>
      <c r="J80" s="2" t="s">
        <v>717</v>
      </c>
      <c r="K80" s="14" t="s">
        <v>288</v>
      </c>
      <c r="L80" s="2" t="s">
        <v>729</v>
      </c>
      <c r="M80" s="14" t="s">
        <v>781</v>
      </c>
      <c r="N80" s="14" t="s">
        <v>1131</v>
      </c>
      <c r="O80" s="2" t="s">
        <v>1272</v>
      </c>
      <c r="P80" s="10">
        <v>2</v>
      </c>
      <c r="S80" s="28">
        <v>74</v>
      </c>
      <c r="T80" s="21">
        <v>8</v>
      </c>
      <c r="U80" s="21">
        <v>0</v>
      </c>
      <c r="V80" s="48">
        <f t="shared" si="50"/>
        <v>74.4</v>
      </c>
      <c r="W80" s="48">
        <f t="shared" si="51"/>
        <v>37.2</v>
      </c>
      <c r="Y80" s="25">
        <f t="shared" si="52"/>
        <v>3.1</v>
      </c>
      <c r="Z80" s="13">
        <v>37</v>
      </c>
      <c r="AA80" s="13">
        <v>4</v>
      </c>
      <c r="AB80" s="13">
        <v>0</v>
      </c>
      <c r="AC80" s="48">
        <f aca="true" t="shared" si="58" ref="AC80:AC86">Z80+AA80/20+AB80/240</f>
        <v>37.2</v>
      </c>
      <c r="AD80" s="13"/>
      <c r="AE80" s="13"/>
      <c r="AF80" s="13"/>
      <c r="AG80" s="25"/>
      <c r="AH80">
        <v>3</v>
      </c>
      <c r="AI80">
        <v>2</v>
      </c>
      <c r="AJ80">
        <v>0</v>
      </c>
      <c r="AK80" s="25">
        <f t="shared" si="53"/>
        <v>3.1</v>
      </c>
      <c r="AN80" s="38"/>
      <c r="AO80" s="38"/>
      <c r="AP80" s="38"/>
      <c r="BF80" s="25">
        <v>3.1</v>
      </c>
      <c r="BK80" s="37"/>
      <c r="BL80" s="37"/>
      <c r="BM80" s="37"/>
      <c r="BO80" s="25">
        <f t="shared" si="54"/>
        <v>3.1</v>
      </c>
      <c r="BR80" s="23"/>
      <c r="BS80" s="37"/>
      <c r="BT80" s="37"/>
      <c r="BU80" s="39"/>
      <c r="BV80" s="48">
        <f t="shared" si="55"/>
        <v>74.4</v>
      </c>
      <c r="BW80" s="48">
        <f t="shared" si="56"/>
        <v>37.2</v>
      </c>
      <c r="CI80">
        <f t="shared" si="57"/>
        <v>1370</v>
      </c>
      <c r="CJ80" s="2" t="s">
        <v>729</v>
      </c>
    </row>
    <row r="81" spans="1:88" ht="12.75">
      <c r="A81" s="15">
        <v>1370</v>
      </c>
      <c r="B81" s="14" t="s">
        <v>925</v>
      </c>
      <c r="C81" s="14" t="s">
        <v>1072</v>
      </c>
      <c r="D81" s="14" t="s">
        <v>263</v>
      </c>
      <c r="E81" s="14" t="s">
        <v>275</v>
      </c>
      <c r="F81" s="2" t="s">
        <v>91</v>
      </c>
      <c r="G81" s="2">
        <v>2</v>
      </c>
      <c r="H81" s="2" t="s">
        <v>536</v>
      </c>
      <c r="I81" s="52">
        <v>2</v>
      </c>
      <c r="J81" s="2" t="s">
        <v>549</v>
      </c>
      <c r="K81" s="14" t="s">
        <v>288</v>
      </c>
      <c r="L81" s="2" t="s">
        <v>539</v>
      </c>
      <c r="M81" s="14" t="s">
        <v>495</v>
      </c>
      <c r="N81" s="14" t="s">
        <v>4</v>
      </c>
      <c r="O81" s="2" t="s">
        <v>1272</v>
      </c>
      <c r="P81" s="10">
        <v>2</v>
      </c>
      <c r="S81" s="28">
        <v>64</v>
      </c>
      <c r="T81" s="21">
        <v>16</v>
      </c>
      <c r="U81" s="21">
        <v>0</v>
      </c>
      <c r="V81" s="48">
        <f t="shared" si="50"/>
        <v>64.8</v>
      </c>
      <c r="W81" s="48">
        <f t="shared" si="51"/>
        <v>32.4</v>
      </c>
      <c r="Y81" s="25">
        <f t="shared" si="52"/>
        <v>2.6999999999999997</v>
      </c>
      <c r="Z81" s="13">
        <v>32</v>
      </c>
      <c r="AA81" s="13">
        <v>8</v>
      </c>
      <c r="AB81" s="13">
        <v>0</v>
      </c>
      <c r="AC81" s="48">
        <f t="shared" si="58"/>
        <v>32.4</v>
      </c>
      <c r="AD81" s="13"/>
      <c r="AE81" s="13"/>
      <c r="AF81" s="13"/>
      <c r="AG81" s="25"/>
      <c r="AH81">
        <v>2</v>
      </c>
      <c r="AI81">
        <v>14</v>
      </c>
      <c r="AJ81">
        <v>0</v>
      </c>
      <c r="AK81" s="25">
        <f t="shared" si="53"/>
        <v>2.6999999999999997</v>
      </c>
      <c r="BF81" s="25">
        <v>2.7</v>
      </c>
      <c r="BK81" s="37"/>
      <c r="BL81" s="37"/>
      <c r="BM81" s="37"/>
      <c r="BO81" s="25">
        <f t="shared" si="54"/>
        <v>2.6999999999999997</v>
      </c>
      <c r="BR81" s="23"/>
      <c r="BS81" s="37"/>
      <c r="BT81" s="37"/>
      <c r="BU81" s="39"/>
      <c r="BV81" s="48">
        <f t="shared" si="55"/>
        <v>64.8</v>
      </c>
      <c r="BW81" s="48">
        <f t="shared" si="56"/>
        <v>32.4</v>
      </c>
      <c r="CI81">
        <f t="shared" si="57"/>
        <v>1370</v>
      </c>
      <c r="CJ81" s="2" t="s">
        <v>539</v>
      </c>
    </row>
    <row r="82" spans="1:88" ht="12.75">
      <c r="A82" s="15">
        <v>1370</v>
      </c>
      <c r="B82" s="14" t="s">
        <v>925</v>
      </c>
      <c r="C82" s="14" t="s">
        <v>1072</v>
      </c>
      <c r="D82" s="14" t="s">
        <v>263</v>
      </c>
      <c r="E82" s="14" t="s">
        <v>275</v>
      </c>
      <c r="F82" s="2" t="s">
        <v>92</v>
      </c>
      <c r="G82" s="2">
        <v>2</v>
      </c>
      <c r="H82" s="2" t="s">
        <v>723</v>
      </c>
      <c r="I82" s="52">
        <v>2</v>
      </c>
      <c r="J82" s="2" t="s">
        <v>717</v>
      </c>
      <c r="K82" s="14" t="s">
        <v>288</v>
      </c>
      <c r="L82" s="2" t="s">
        <v>729</v>
      </c>
      <c r="M82" s="14" t="s">
        <v>781</v>
      </c>
      <c r="N82" s="14" t="s">
        <v>1131</v>
      </c>
      <c r="O82" s="2" t="s">
        <v>688</v>
      </c>
      <c r="P82" s="10">
        <v>2</v>
      </c>
      <c r="S82" s="28">
        <v>60</v>
      </c>
      <c r="T82" s="21">
        <v>0</v>
      </c>
      <c r="U82" s="21">
        <v>0</v>
      </c>
      <c r="V82" s="48">
        <f t="shared" si="50"/>
        <v>60</v>
      </c>
      <c r="W82" s="48">
        <f t="shared" si="51"/>
        <v>30</v>
      </c>
      <c r="Y82" s="25">
        <f t="shared" si="52"/>
        <v>2.5</v>
      </c>
      <c r="Z82" s="13">
        <v>30</v>
      </c>
      <c r="AA82" s="13">
        <v>0</v>
      </c>
      <c r="AB82" s="13">
        <v>0</v>
      </c>
      <c r="AC82" s="48">
        <f t="shared" si="58"/>
        <v>30</v>
      </c>
      <c r="AD82" s="13"/>
      <c r="AE82" s="13"/>
      <c r="AF82" s="13"/>
      <c r="AG82" s="25"/>
      <c r="AH82">
        <v>2</v>
      </c>
      <c r="AI82">
        <v>10</v>
      </c>
      <c r="AJ82">
        <v>0</v>
      </c>
      <c r="AK82" s="25">
        <f t="shared" si="53"/>
        <v>2.5</v>
      </c>
      <c r="AN82" s="38"/>
      <c r="AO82" s="38"/>
      <c r="AP82" s="38"/>
      <c r="BC82" s="7"/>
      <c r="BF82" s="25">
        <v>2.5</v>
      </c>
      <c r="BK82" s="37"/>
      <c r="BL82" s="37"/>
      <c r="BM82" s="37"/>
      <c r="BO82" s="25">
        <f t="shared" si="54"/>
        <v>2.5</v>
      </c>
      <c r="BR82" s="23"/>
      <c r="BS82" s="37"/>
      <c r="BT82" s="37"/>
      <c r="BU82" s="39"/>
      <c r="BV82" s="48">
        <f t="shared" si="55"/>
        <v>60</v>
      </c>
      <c r="BW82" s="48">
        <f t="shared" si="56"/>
        <v>30</v>
      </c>
      <c r="CI82">
        <f t="shared" si="57"/>
        <v>1370</v>
      </c>
      <c r="CJ82" s="2" t="s">
        <v>729</v>
      </c>
    </row>
    <row r="83" spans="1:88" ht="12.75">
      <c r="A83" s="15">
        <v>1370</v>
      </c>
      <c r="B83" s="14" t="s">
        <v>925</v>
      </c>
      <c r="C83" s="14" t="s">
        <v>1072</v>
      </c>
      <c r="D83" s="14" t="s">
        <v>263</v>
      </c>
      <c r="E83" s="14" t="s">
        <v>275</v>
      </c>
      <c r="F83" s="2" t="s">
        <v>93</v>
      </c>
      <c r="G83" s="2">
        <v>2</v>
      </c>
      <c r="H83" s="2" t="s">
        <v>520</v>
      </c>
      <c r="I83" s="52">
        <v>2</v>
      </c>
      <c r="J83" s="2" t="s">
        <v>523</v>
      </c>
      <c r="K83" s="14" t="s">
        <v>288</v>
      </c>
      <c r="L83" s="2" t="s">
        <v>521</v>
      </c>
      <c r="M83" s="14" t="s">
        <v>514</v>
      </c>
      <c r="N83" s="14" t="s">
        <v>850</v>
      </c>
      <c r="O83" s="2" t="s">
        <v>4</v>
      </c>
      <c r="P83" s="10">
        <v>2</v>
      </c>
      <c r="S83" s="28">
        <v>58</v>
      </c>
      <c r="T83" s="21">
        <v>4</v>
      </c>
      <c r="U83" s="21">
        <v>0</v>
      </c>
      <c r="V83" s="48">
        <f t="shared" si="50"/>
        <v>58.2</v>
      </c>
      <c r="W83" s="48">
        <f t="shared" si="51"/>
        <v>29.1</v>
      </c>
      <c r="Y83" s="25">
        <f t="shared" si="52"/>
        <v>2.4250000000000003</v>
      </c>
      <c r="Z83" s="13">
        <v>29</v>
      </c>
      <c r="AA83" s="13">
        <v>2</v>
      </c>
      <c r="AB83" s="13">
        <v>0</v>
      </c>
      <c r="AC83" s="48">
        <f t="shared" si="58"/>
        <v>29.1</v>
      </c>
      <c r="AD83" s="13"/>
      <c r="AE83" s="13"/>
      <c r="AF83" s="13"/>
      <c r="AG83" s="25"/>
      <c r="AH83">
        <v>2</v>
      </c>
      <c r="AI83">
        <v>8</v>
      </c>
      <c r="AJ83">
        <v>6</v>
      </c>
      <c r="AK83" s="25">
        <f t="shared" si="53"/>
        <v>2.4250000000000003</v>
      </c>
      <c r="AN83" s="38"/>
      <c r="AO83" s="38"/>
      <c r="AP83" s="38"/>
      <c r="BF83" s="7"/>
      <c r="BK83" s="37"/>
      <c r="BL83" s="37"/>
      <c r="BM83" s="37"/>
      <c r="BO83" s="25">
        <f t="shared" si="54"/>
        <v>2.4250000000000003</v>
      </c>
      <c r="BR83" s="23"/>
      <c r="BS83" s="37"/>
      <c r="BT83" s="37"/>
      <c r="BU83" s="39"/>
      <c r="BV83" s="48">
        <f t="shared" si="55"/>
        <v>58.2</v>
      </c>
      <c r="BW83" s="48">
        <f t="shared" si="56"/>
        <v>29.1</v>
      </c>
      <c r="CI83">
        <f t="shared" si="57"/>
        <v>1370</v>
      </c>
      <c r="CJ83" s="2" t="s">
        <v>521</v>
      </c>
    </row>
    <row r="84" spans="1:88" ht="12.75">
      <c r="A84" s="15">
        <v>1370</v>
      </c>
      <c r="B84" s="14" t="s">
        <v>925</v>
      </c>
      <c r="C84" s="14" t="s">
        <v>1072</v>
      </c>
      <c r="D84" s="14" t="s">
        <v>263</v>
      </c>
      <c r="E84" s="14" t="s">
        <v>275</v>
      </c>
      <c r="F84" s="2" t="s">
        <v>94</v>
      </c>
      <c r="G84" s="2">
        <v>2</v>
      </c>
      <c r="H84" s="2" t="s">
        <v>334</v>
      </c>
      <c r="I84" s="52">
        <v>0.5</v>
      </c>
      <c r="J84" s="2" t="s">
        <v>370</v>
      </c>
      <c r="K84" s="14" t="s">
        <v>288</v>
      </c>
      <c r="L84" s="2" t="s">
        <v>350</v>
      </c>
      <c r="M84" s="14" t="s">
        <v>319</v>
      </c>
      <c r="N84" s="14" t="s">
        <v>850</v>
      </c>
      <c r="O84" s="2" t="s">
        <v>1012</v>
      </c>
      <c r="P84" s="10">
        <v>0.5</v>
      </c>
      <c r="S84" s="28">
        <v>18</v>
      </c>
      <c r="T84" s="21">
        <v>18</v>
      </c>
      <c r="U84" s="21">
        <v>0</v>
      </c>
      <c r="V84" s="48">
        <f t="shared" si="50"/>
        <v>18.9</v>
      </c>
      <c r="W84" s="48">
        <f t="shared" si="51"/>
        <v>37.8</v>
      </c>
      <c r="Y84" s="25">
        <f t="shared" si="52"/>
        <v>3.15</v>
      </c>
      <c r="Z84" s="13">
        <v>37</v>
      </c>
      <c r="AA84" s="13">
        <v>16</v>
      </c>
      <c r="AB84" s="13">
        <v>0</v>
      </c>
      <c r="AC84" s="48">
        <f t="shared" si="58"/>
        <v>37.8</v>
      </c>
      <c r="AD84" s="13">
        <v>1</v>
      </c>
      <c r="AE84" s="13">
        <v>11</v>
      </c>
      <c r="AF84" s="13">
        <v>6</v>
      </c>
      <c r="AG84" s="25">
        <f>AD84+AE84/20+AF84/240</f>
        <v>1.575</v>
      </c>
      <c r="AK84" s="25">
        <f t="shared" si="53"/>
        <v>3.15</v>
      </c>
      <c r="AN84" s="38"/>
      <c r="AO84" s="38"/>
      <c r="AP84" s="38"/>
      <c r="BF84" s="25">
        <v>3.15</v>
      </c>
      <c r="BK84" s="37"/>
      <c r="BL84" s="37"/>
      <c r="BM84" s="37"/>
      <c r="BO84" s="25">
        <f t="shared" si="54"/>
        <v>3.15</v>
      </c>
      <c r="BR84" s="23"/>
      <c r="BS84" s="37"/>
      <c r="BT84" s="37"/>
      <c r="BU84" s="39"/>
      <c r="BV84" s="48">
        <f t="shared" si="55"/>
        <v>18.9</v>
      </c>
      <c r="BW84" s="48">
        <f t="shared" si="56"/>
        <v>37.8</v>
      </c>
      <c r="CI84">
        <f t="shared" si="57"/>
        <v>1370</v>
      </c>
      <c r="CJ84" s="2" t="s">
        <v>350</v>
      </c>
    </row>
    <row r="85" spans="1:88" ht="12.75">
      <c r="A85" s="15">
        <v>1370</v>
      </c>
      <c r="B85" s="14" t="s">
        <v>925</v>
      </c>
      <c r="C85" s="14" t="s">
        <v>1072</v>
      </c>
      <c r="D85" s="14" t="s">
        <v>263</v>
      </c>
      <c r="E85" s="14" t="s">
        <v>275</v>
      </c>
      <c r="F85" s="2" t="s">
        <v>95</v>
      </c>
      <c r="G85" s="2">
        <v>2</v>
      </c>
      <c r="H85" s="2" t="s">
        <v>567</v>
      </c>
      <c r="I85" s="52">
        <v>1</v>
      </c>
      <c r="J85" s="2" t="s">
        <v>1152</v>
      </c>
      <c r="K85" s="14" t="s">
        <v>288</v>
      </c>
      <c r="L85" s="2" t="s">
        <v>570</v>
      </c>
      <c r="M85" s="14" t="s">
        <v>577</v>
      </c>
      <c r="N85" s="14" t="s">
        <v>1131</v>
      </c>
      <c r="O85" s="2" t="s">
        <v>1257</v>
      </c>
      <c r="P85" s="10">
        <v>1</v>
      </c>
      <c r="S85" s="28">
        <v>25</v>
      </c>
      <c r="T85" s="21">
        <v>4</v>
      </c>
      <c r="U85" s="21">
        <v>0</v>
      </c>
      <c r="V85" s="48">
        <f t="shared" si="50"/>
        <v>25.2</v>
      </c>
      <c r="W85" s="48">
        <f t="shared" si="51"/>
        <v>25.2</v>
      </c>
      <c r="Y85" s="25">
        <f t="shared" si="52"/>
        <v>2.1</v>
      </c>
      <c r="Z85" s="13">
        <v>25</v>
      </c>
      <c r="AA85" s="13">
        <v>4</v>
      </c>
      <c r="AB85" s="13">
        <v>0</v>
      </c>
      <c r="AC85" s="48">
        <f t="shared" si="58"/>
        <v>25.2</v>
      </c>
      <c r="AD85" s="13">
        <v>2</v>
      </c>
      <c r="AE85" s="13">
        <v>2</v>
      </c>
      <c r="AF85" s="13">
        <v>0</v>
      </c>
      <c r="AG85" s="25">
        <f>AD85+AE85/20+AF85/240</f>
        <v>2.1</v>
      </c>
      <c r="AH85">
        <v>2</v>
      </c>
      <c r="AI85">
        <v>2</v>
      </c>
      <c r="AJ85">
        <v>0</v>
      </c>
      <c r="AK85" s="25">
        <f t="shared" si="53"/>
        <v>2.1</v>
      </c>
      <c r="AN85" s="38"/>
      <c r="AO85" s="38"/>
      <c r="AP85" s="38"/>
      <c r="BF85" s="25">
        <v>2.1</v>
      </c>
      <c r="BK85" s="37"/>
      <c r="BL85" s="37"/>
      <c r="BM85" s="37"/>
      <c r="BO85" s="25">
        <f t="shared" si="54"/>
        <v>2.1</v>
      </c>
      <c r="BR85" s="23"/>
      <c r="BS85" s="37"/>
      <c r="BT85" s="37"/>
      <c r="BU85" s="39"/>
      <c r="BV85" s="48">
        <f t="shared" si="55"/>
        <v>25.200000000000003</v>
      </c>
      <c r="BW85" s="48">
        <f t="shared" si="56"/>
        <v>25.200000000000003</v>
      </c>
      <c r="CI85">
        <f t="shared" si="57"/>
        <v>1370</v>
      </c>
      <c r="CJ85" s="2" t="s">
        <v>570</v>
      </c>
    </row>
    <row r="86" spans="1:88" ht="12.75">
      <c r="A86" s="15">
        <v>1370</v>
      </c>
      <c r="B86" s="14" t="s">
        <v>925</v>
      </c>
      <c r="C86" s="14" t="s">
        <v>1072</v>
      </c>
      <c r="D86" s="14" t="s">
        <v>263</v>
      </c>
      <c r="E86" s="14" t="s">
        <v>275</v>
      </c>
      <c r="F86" s="2" t="s">
        <v>96</v>
      </c>
      <c r="G86" s="2">
        <v>2</v>
      </c>
      <c r="H86" s="2" t="s">
        <v>567</v>
      </c>
      <c r="I86" s="52">
        <v>1</v>
      </c>
      <c r="J86" s="2" t="s">
        <v>574</v>
      </c>
      <c r="K86" s="14" t="s">
        <v>288</v>
      </c>
      <c r="L86" s="2" t="s">
        <v>570</v>
      </c>
      <c r="M86" s="14" t="s">
        <v>577</v>
      </c>
      <c r="N86" s="14" t="s">
        <v>1131</v>
      </c>
      <c r="O86" s="2" t="s">
        <v>1260</v>
      </c>
      <c r="P86" s="10">
        <v>1</v>
      </c>
      <c r="S86" s="28">
        <v>25</v>
      </c>
      <c r="T86" s="21">
        <v>4</v>
      </c>
      <c r="U86" s="21">
        <v>0</v>
      </c>
      <c r="V86" s="48">
        <f t="shared" si="50"/>
        <v>25.2</v>
      </c>
      <c r="W86" s="48">
        <f t="shared" si="51"/>
        <v>25.2</v>
      </c>
      <c r="Y86" s="25">
        <f t="shared" si="52"/>
        <v>2.1</v>
      </c>
      <c r="Z86" s="13">
        <v>25</v>
      </c>
      <c r="AA86" s="13">
        <v>4</v>
      </c>
      <c r="AB86" s="13">
        <v>0</v>
      </c>
      <c r="AC86" s="48">
        <f t="shared" si="58"/>
        <v>25.2</v>
      </c>
      <c r="AD86" s="13">
        <v>2</v>
      </c>
      <c r="AE86" s="13">
        <v>2</v>
      </c>
      <c r="AF86" s="13">
        <v>0</v>
      </c>
      <c r="AG86" s="25">
        <f>AD86+AE86/20+AF86/240</f>
        <v>2.1</v>
      </c>
      <c r="AH86">
        <v>2</v>
      </c>
      <c r="AI86">
        <v>2</v>
      </c>
      <c r="AJ86">
        <v>0</v>
      </c>
      <c r="AK86" s="25">
        <f t="shared" si="53"/>
        <v>2.1</v>
      </c>
      <c r="AN86" s="38"/>
      <c r="AO86" s="38"/>
      <c r="AP86" s="38"/>
      <c r="AY86" s="6"/>
      <c r="BF86" s="25">
        <v>2.1</v>
      </c>
      <c r="BK86" s="37"/>
      <c r="BL86" s="37"/>
      <c r="BM86" s="37"/>
      <c r="BO86" s="25">
        <f t="shared" si="54"/>
        <v>2.1</v>
      </c>
      <c r="BR86" s="23"/>
      <c r="BS86" s="37"/>
      <c r="BT86" s="37"/>
      <c r="BU86" s="39"/>
      <c r="BV86" s="48">
        <f t="shared" si="55"/>
        <v>25.200000000000003</v>
      </c>
      <c r="BW86" s="48">
        <f t="shared" si="56"/>
        <v>25.200000000000003</v>
      </c>
      <c r="BZ86" s="48"/>
      <c r="CA86" s="48"/>
      <c r="CI86">
        <f t="shared" si="57"/>
        <v>1370</v>
      </c>
      <c r="CJ86" s="2" t="s">
        <v>570</v>
      </c>
    </row>
    <row r="87" spans="1:88" ht="12.75">
      <c r="A87" s="15">
        <v>1370</v>
      </c>
      <c r="B87" s="14" t="s">
        <v>925</v>
      </c>
      <c r="C87" s="14" t="s">
        <v>1072</v>
      </c>
      <c r="D87" s="14" t="s">
        <v>263</v>
      </c>
      <c r="E87" s="14" t="s">
        <v>275</v>
      </c>
      <c r="F87" s="2" t="s">
        <v>97</v>
      </c>
      <c r="G87" s="2">
        <v>2</v>
      </c>
      <c r="H87" s="2" t="s">
        <v>4</v>
      </c>
      <c r="I87" s="52">
        <v>0.5</v>
      </c>
      <c r="J87" s="2" t="s">
        <v>1151</v>
      </c>
      <c r="K87" s="14" t="s">
        <v>288</v>
      </c>
      <c r="L87" s="2" t="s">
        <v>1160</v>
      </c>
      <c r="M87" s="14" t="s">
        <v>1131</v>
      </c>
      <c r="N87" s="14" t="s">
        <v>1131</v>
      </c>
      <c r="O87" s="2" t="s">
        <v>756</v>
      </c>
      <c r="P87" s="10">
        <v>0.5</v>
      </c>
      <c r="S87" s="28">
        <v>10</v>
      </c>
      <c r="T87" s="21">
        <v>16</v>
      </c>
      <c r="U87" s="21">
        <v>0</v>
      </c>
      <c r="V87" s="48">
        <f t="shared" si="50"/>
        <v>10.8</v>
      </c>
      <c r="W87" s="48">
        <f t="shared" si="51"/>
        <v>21.6</v>
      </c>
      <c r="Y87" s="25">
        <f t="shared" si="52"/>
        <v>1.8</v>
      </c>
      <c r="Z87" s="13"/>
      <c r="AA87" s="13"/>
      <c r="AB87" s="13"/>
      <c r="AC87" s="48"/>
      <c r="AD87" s="13"/>
      <c r="AE87" s="13">
        <v>18</v>
      </c>
      <c r="AF87" s="13">
        <v>0</v>
      </c>
      <c r="AG87" s="25">
        <f>AD87+AE87/20+AF87/240</f>
        <v>0.9</v>
      </c>
      <c r="AK87" s="25">
        <f t="shared" si="53"/>
        <v>1.8</v>
      </c>
      <c r="AM87" s="6"/>
      <c r="AN87" s="38"/>
      <c r="AO87" s="38"/>
      <c r="AP87" s="38"/>
      <c r="BA87" s="6"/>
      <c r="BF87" s="25">
        <v>1.8</v>
      </c>
      <c r="BK87" s="37"/>
      <c r="BL87" s="37"/>
      <c r="BM87" s="37"/>
      <c r="BO87" s="25">
        <f t="shared" si="54"/>
        <v>1.8</v>
      </c>
      <c r="BR87" s="23"/>
      <c r="BS87" s="37"/>
      <c r="BT87" s="37"/>
      <c r="BU87" s="39"/>
      <c r="BV87" s="48">
        <f t="shared" si="55"/>
        <v>10.8</v>
      </c>
      <c r="BW87" s="48">
        <f t="shared" si="56"/>
        <v>21.6</v>
      </c>
      <c r="CI87">
        <f t="shared" si="57"/>
        <v>1370</v>
      </c>
      <c r="CJ87" s="2" t="s">
        <v>1160</v>
      </c>
    </row>
    <row r="88" spans="1:88" ht="12.75">
      <c r="A88" s="15"/>
      <c r="E88" s="14"/>
      <c r="F88" s="2"/>
      <c r="G88" s="2"/>
      <c r="L88" s="2"/>
      <c r="S88" s="28"/>
      <c r="V88" s="48"/>
      <c r="W88" s="48"/>
      <c r="Z88" s="13"/>
      <c r="AA88" s="13"/>
      <c r="AB88" s="13"/>
      <c r="AD88" s="13"/>
      <c r="AE88" s="13"/>
      <c r="AF88" s="13"/>
      <c r="AG88" s="25"/>
      <c r="AK88" s="25"/>
      <c r="AL88" s="38"/>
      <c r="AN88" s="38"/>
      <c r="AO88" s="38"/>
      <c r="AP88" s="38"/>
      <c r="BK88" s="37"/>
      <c r="BL88" s="37"/>
      <c r="BM88" s="37"/>
      <c r="BO88" s="25"/>
      <c r="BR88" s="23"/>
      <c r="BS88" s="37"/>
      <c r="BV88" s="48"/>
      <c r="BW88" s="48"/>
      <c r="CJ88" s="2"/>
    </row>
    <row r="89" spans="1:88" ht="12.75">
      <c r="A89" s="15">
        <v>1371</v>
      </c>
      <c r="B89" s="14" t="s">
        <v>4</v>
      </c>
      <c r="C89" s="14" t="s">
        <v>1072</v>
      </c>
      <c r="D89" s="14" t="s">
        <v>264</v>
      </c>
      <c r="E89" s="14" t="s">
        <v>268</v>
      </c>
      <c r="F89" s="2" t="s">
        <v>106</v>
      </c>
      <c r="G89" s="2"/>
      <c r="H89" s="2" t="s">
        <v>334</v>
      </c>
      <c r="I89" s="52">
        <v>2</v>
      </c>
      <c r="J89" s="2" t="s">
        <v>325</v>
      </c>
      <c r="K89" s="14" t="s">
        <v>288</v>
      </c>
      <c r="L89" s="2" t="s">
        <v>350</v>
      </c>
      <c r="M89" s="14" t="s">
        <v>319</v>
      </c>
      <c r="N89" s="14" t="s">
        <v>850</v>
      </c>
      <c r="O89" s="2" t="s">
        <v>1095</v>
      </c>
      <c r="P89" s="10">
        <v>2</v>
      </c>
      <c r="S89" s="28">
        <v>91</v>
      </c>
      <c r="T89" s="21">
        <v>4</v>
      </c>
      <c r="U89" s="21">
        <v>0</v>
      </c>
      <c r="V89" s="48">
        <f>S89+T89/20+U89/240</f>
        <v>91.2</v>
      </c>
      <c r="W89" s="48">
        <f>V89/P89</f>
        <v>45.6</v>
      </c>
      <c r="Y89" s="25">
        <f>W89/12</f>
        <v>3.8000000000000003</v>
      </c>
      <c r="Z89" s="13"/>
      <c r="AA89" s="13"/>
      <c r="AB89" s="13"/>
      <c r="AD89" s="13"/>
      <c r="AE89" s="13"/>
      <c r="AF89" s="13"/>
      <c r="AH89">
        <v>3</v>
      </c>
      <c r="AI89">
        <v>16</v>
      </c>
      <c r="AJ89">
        <v>0</v>
      </c>
      <c r="AK89" s="25">
        <f>Y89*1</f>
        <v>3.8000000000000003</v>
      </c>
      <c r="AV89" s="6"/>
      <c r="BE89" s="25">
        <v>3.8</v>
      </c>
      <c r="BK89" s="37"/>
      <c r="BL89" s="37"/>
      <c r="BM89" s="37"/>
      <c r="BO89" s="25">
        <f>AK89+BN89</f>
        <v>3.8000000000000003</v>
      </c>
      <c r="BP89" s="39"/>
      <c r="BQ89" s="39"/>
      <c r="BR89" s="23"/>
      <c r="BS89" s="37"/>
      <c r="BV89" s="48">
        <f>BW89*P89</f>
        <v>91.2</v>
      </c>
      <c r="BW89" s="48">
        <f>(BO89+BT89)*12</f>
        <v>45.6</v>
      </c>
      <c r="BY89" s="20"/>
      <c r="BZ89" s="48"/>
      <c r="CA89" s="25"/>
      <c r="CI89">
        <f aca="true" t="shared" si="59" ref="CI89:CI96">A89*1</f>
        <v>1371</v>
      </c>
      <c r="CJ89" s="2" t="s">
        <v>350</v>
      </c>
    </row>
    <row r="90" spans="1:88" ht="12.75">
      <c r="A90" s="15">
        <v>1371</v>
      </c>
      <c r="B90" s="14" t="s">
        <v>4</v>
      </c>
      <c r="C90" s="14" t="s">
        <v>1072</v>
      </c>
      <c r="D90" s="14" t="s">
        <v>264</v>
      </c>
      <c r="E90" s="14" t="s">
        <v>268</v>
      </c>
      <c r="F90" s="2" t="s">
        <v>107</v>
      </c>
      <c r="G90" s="2"/>
      <c r="H90" s="2" t="s">
        <v>334</v>
      </c>
      <c r="J90" s="2" t="s">
        <v>659</v>
      </c>
      <c r="K90" s="14" t="s">
        <v>288</v>
      </c>
      <c r="L90" s="2" t="s">
        <v>616</v>
      </c>
      <c r="M90" s="14" t="s">
        <v>319</v>
      </c>
      <c r="N90" s="14" t="s">
        <v>850</v>
      </c>
      <c r="O90" s="2" t="s">
        <v>1095</v>
      </c>
      <c r="Q90" s="10">
        <v>20</v>
      </c>
      <c r="S90" s="28">
        <v>25</v>
      </c>
      <c r="T90" s="21">
        <v>0</v>
      </c>
      <c r="U90" s="21">
        <v>0</v>
      </c>
      <c r="V90" s="48">
        <f>S90+T90/20+U90/240</f>
        <v>25</v>
      </c>
      <c r="X90" s="25">
        <f>(V90/Q90)*20</f>
        <v>25</v>
      </c>
      <c r="Z90" s="13"/>
      <c r="AA90" s="13"/>
      <c r="AB90" s="13"/>
      <c r="AD90" s="13"/>
      <c r="AE90" s="13"/>
      <c r="AF90" s="13"/>
      <c r="AL90" s="38">
        <f>X90/12</f>
        <v>2.0833333333333335</v>
      </c>
      <c r="AV90" s="6"/>
      <c r="BK90" s="37"/>
      <c r="BL90" s="37"/>
      <c r="BM90" s="37"/>
      <c r="BP90" s="39"/>
      <c r="BQ90" s="39"/>
      <c r="BR90" s="23"/>
      <c r="BS90" s="37"/>
      <c r="CI90">
        <f t="shared" si="59"/>
        <v>1371</v>
      </c>
      <c r="CJ90" s="2" t="s">
        <v>616</v>
      </c>
    </row>
    <row r="91" spans="1:88" ht="12.75">
      <c r="A91" s="15">
        <v>1371</v>
      </c>
      <c r="B91" s="14" t="s">
        <v>4</v>
      </c>
      <c r="C91" s="14" t="s">
        <v>1072</v>
      </c>
      <c r="D91" s="14" t="s">
        <v>264</v>
      </c>
      <c r="E91" s="14" t="s">
        <v>268</v>
      </c>
      <c r="F91" s="2" t="s">
        <v>108</v>
      </c>
      <c r="G91" s="2"/>
      <c r="H91" s="2" t="s">
        <v>334</v>
      </c>
      <c r="I91" s="52">
        <v>1</v>
      </c>
      <c r="J91" s="2" t="s">
        <v>372</v>
      </c>
      <c r="K91" s="14" t="s">
        <v>288</v>
      </c>
      <c r="L91" s="2" t="s">
        <v>342</v>
      </c>
      <c r="M91" s="14" t="s">
        <v>321</v>
      </c>
      <c r="N91" s="14" t="s">
        <v>4</v>
      </c>
      <c r="O91" s="2" t="s">
        <v>1095</v>
      </c>
      <c r="P91" s="10">
        <v>1</v>
      </c>
      <c r="S91" s="28">
        <v>48</v>
      </c>
      <c r="T91" s="21">
        <v>0</v>
      </c>
      <c r="U91" s="21">
        <v>0</v>
      </c>
      <c r="V91" s="48">
        <f>S91+T91/20+U91/240</f>
        <v>48</v>
      </c>
      <c r="W91" s="48">
        <f>V91/P91</f>
        <v>48</v>
      </c>
      <c r="Y91" s="25">
        <f>W91/12</f>
        <v>4</v>
      </c>
      <c r="Z91" s="13">
        <v>48</v>
      </c>
      <c r="AA91" s="13">
        <v>0</v>
      </c>
      <c r="AB91" s="13">
        <v>0</v>
      </c>
      <c r="AC91" s="48">
        <f>Z91+AA91/20+AB91/240</f>
        <v>48</v>
      </c>
      <c r="AD91" s="13">
        <v>4</v>
      </c>
      <c r="AE91" s="13">
        <v>0</v>
      </c>
      <c r="AF91" s="13">
        <v>0</v>
      </c>
      <c r="AG91" s="25">
        <f>AD91+AE91/20+AF91/240</f>
        <v>4</v>
      </c>
      <c r="AH91">
        <v>4</v>
      </c>
      <c r="AI91">
        <v>0</v>
      </c>
      <c r="AJ91">
        <v>0</v>
      </c>
      <c r="AK91" s="25">
        <f>Y91*1</f>
        <v>4</v>
      </c>
      <c r="BE91" s="25">
        <v>4</v>
      </c>
      <c r="BF91" s="6"/>
      <c r="BK91" s="37"/>
      <c r="BL91" s="37"/>
      <c r="BM91" s="37"/>
      <c r="BO91" s="25">
        <f>AK91+BN91</f>
        <v>4</v>
      </c>
      <c r="BP91" s="39"/>
      <c r="BQ91" s="39"/>
      <c r="BR91" s="23"/>
      <c r="BS91" s="37"/>
      <c r="BV91" s="48">
        <f>BW91*P91</f>
        <v>48</v>
      </c>
      <c r="BW91" s="48">
        <f>(BO91+BT91)*12</f>
        <v>48</v>
      </c>
      <c r="CI91">
        <f t="shared" si="59"/>
        <v>1371</v>
      </c>
      <c r="CJ91" s="2" t="s">
        <v>342</v>
      </c>
    </row>
    <row r="92" spans="1:88" ht="12.75">
      <c r="A92" s="15">
        <v>1371</v>
      </c>
      <c r="B92" s="14" t="s">
        <v>4</v>
      </c>
      <c r="C92" s="14" t="s">
        <v>1072</v>
      </c>
      <c r="D92" s="14" t="s">
        <v>264</v>
      </c>
      <c r="E92" s="14" t="s">
        <v>268</v>
      </c>
      <c r="F92" s="2" t="s">
        <v>109</v>
      </c>
      <c r="G92" s="2"/>
      <c r="H92" s="2" t="s">
        <v>334</v>
      </c>
      <c r="I92" s="52">
        <v>1</v>
      </c>
      <c r="J92" s="2" t="s">
        <v>372</v>
      </c>
      <c r="K92" s="14" t="s">
        <v>288</v>
      </c>
      <c r="L92" s="2" t="s">
        <v>342</v>
      </c>
      <c r="M92" s="14" t="s">
        <v>321</v>
      </c>
      <c r="N92" s="14" t="s">
        <v>4</v>
      </c>
      <c r="O92" s="2" t="s">
        <v>1095</v>
      </c>
      <c r="P92" s="10">
        <v>1</v>
      </c>
      <c r="S92" s="28">
        <v>46</v>
      </c>
      <c r="T92" s="21">
        <v>16</v>
      </c>
      <c r="U92" s="21">
        <v>0</v>
      </c>
      <c r="V92" s="48">
        <f>S92+T92/20+U92/240</f>
        <v>46.8</v>
      </c>
      <c r="W92" s="48">
        <f>V92/P92</f>
        <v>46.8</v>
      </c>
      <c r="Y92" s="25">
        <f>W92/12</f>
        <v>3.9</v>
      </c>
      <c r="Z92" s="13">
        <v>46</v>
      </c>
      <c r="AA92" s="13">
        <v>16</v>
      </c>
      <c r="AB92" s="13">
        <v>0</v>
      </c>
      <c r="AC92" s="48">
        <f>Z92+AA92/20+AB92/240</f>
        <v>46.8</v>
      </c>
      <c r="AD92" s="13">
        <v>3</v>
      </c>
      <c r="AE92" s="13">
        <v>18</v>
      </c>
      <c r="AF92" s="13">
        <v>0</v>
      </c>
      <c r="AG92" s="25">
        <f>AD92+AE92/20+AF92/240</f>
        <v>3.9</v>
      </c>
      <c r="AH92">
        <v>3</v>
      </c>
      <c r="AI92">
        <v>18</v>
      </c>
      <c r="AJ92">
        <v>0</v>
      </c>
      <c r="AK92" s="25">
        <f>Y92*1</f>
        <v>3.9</v>
      </c>
      <c r="BE92" s="25">
        <v>3.9</v>
      </c>
      <c r="BK92" s="37"/>
      <c r="BL92" s="37"/>
      <c r="BM92" s="37"/>
      <c r="BO92" s="25">
        <f>AK92+BN92</f>
        <v>3.9</v>
      </c>
      <c r="BP92" s="39"/>
      <c r="BQ92" s="39"/>
      <c r="BR92" s="23"/>
      <c r="BS92" s="37"/>
      <c r="BV92" s="48">
        <f>BW92*P92</f>
        <v>46.8</v>
      </c>
      <c r="BW92" s="48">
        <f>(BO92+BT92)*12</f>
        <v>46.8</v>
      </c>
      <c r="BZ92" s="48"/>
      <c r="CA92" s="48"/>
      <c r="CI92">
        <f t="shared" si="59"/>
        <v>1371</v>
      </c>
      <c r="CJ92" s="2" t="s">
        <v>342</v>
      </c>
    </row>
    <row r="93" spans="1:88" ht="12.75">
      <c r="A93" s="15">
        <v>1371</v>
      </c>
      <c r="B93" s="14" t="s">
        <v>4</v>
      </c>
      <c r="C93" s="14" t="s">
        <v>1072</v>
      </c>
      <c r="D93" s="14" t="s">
        <v>264</v>
      </c>
      <c r="E93" s="14" t="s">
        <v>268</v>
      </c>
      <c r="F93" s="2" t="s">
        <v>110</v>
      </c>
      <c r="G93" s="2"/>
      <c r="H93" s="2" t="s">
        <v>334</v>
      </c>
      <c r="J93" s="2" t="s">
        <v>634</v>
      </c>
      <c r="K93" s="14" t="s">
        <v>288</v>
      </c>
      <c r="L93" s="2" t="s">
        <v>623</v>
      </c>
      <c r="M93" s="14" t="s">
        <v>321</v>
      </c>
      <c r="N93" s="14" t="s">
        <v>4</v>
      </c>
      <c r="O93" s="2" t="s">
        <v>1095</v>
      </c>
      <c r="Q93" s="10">
        <v>20</v>
      </c>
      <c r="S93" s="28">
        <v>26</v>
      </c>
      <c r="T93" s="21">
        <v>0</v>
      </c>
      <c r="U93" s="21">
        <v>0</v>
      </c>
      <c r="V93" s="48">
        <f>S93+T93/20+U93/240</f>
        <v>26</v>
      </c>
      <c r="X93" s="25">
        <f>(V93/Q93)*20</f>
        <v>26</v>
      </c>
      <c r="Z93" s="13"/>
      <c r="AA93" s="13"/>
      <c r="AB93" s="13"/>
      <c r="AC93" s="48"/>
      <c r="AD93" s="13"/>
      <c r="AE93" s="13"/>
      <c r="AF93" s="13"/>
      <c r="AL93" s="38">
        <f>X93/12</f>
        <v>2.1666666666666665</v>
      </c>
      <c r="BF93" s="7"/>
      <c r="BK93" s="37"/>
      <c r="BL93" s="37"/>
      <c r="BM93" s="37"/>
      <c r="BO93" s="25"/>
      <c r="BP93" s="39"/>
      <c r="BQ93" s="39"/>
      <c r="BR93" s="23"/>
      <c r="BS93" s="37"/>
      <c r="BV93" s="48"/>
      <c r="BW93" s="48"/>
      <c r="BZ93" s="48"/>
      <c r="CA93" s="48"/>
      <c r="CI93">
        <f t="shared" si="59"/>
        <v>1371</v>
      </c>
      <c r="CJ93" s="2" t="s">
        <v>623</v>
      </c>
    </row>
    <row r="94" spans="1:89" ht="12.75">
      <c r="A94" s="15">
        <v>1371</v>
      </c>
      <c r="B94" s="14" t="s">
        <v>4</v>
      </c>
      <c r="C94" s="14" t="s">
        <v>1072</v>
      </c>
      <c r="D94" s="14" t="s">
        <v>264</v>
      </c>
      <c r="E94" s="14" t="s">
        <v>268</v>
      </c>
      <c r="F94" s="2" t="s">
        <v>111</v>
      </c>
      <c r="G94" s="2"/>
      <c r="H94" s="2" t="s">
        <v>334</v>
      </c>
      <c r="I94" s="52">
        <v>2</v>
      </c>
      <c r="J94" s="2" t="s">
        <v>372</v>
      </c>
      <c r="K94" s="14" t="s">
        <v>288</v>
      </c>
      <c r="L94" s="2" t="s">
        <v>342</v>
      </c>
      <c r="M94" s="14" t="s">
        <v>321</v>
      </c>
      <c r="N94" s="14" t="s">
        <v>4</v>
      </c>
      <c r="O94" s="2" t="s">
        <v>1095</v>
      </c>
      <c r="P94" s="10">
        <v>2</v>
      </c>
      <c r="S94" s="28"/>
      <c r="V94" s="48">
        <f>105-V95</f>
        <v>90</v>
      </c>
      <c r="W94" s="48">
        <f>V94/P94</f>
        <v>45</v>
      </c>
      <c r="Y94" s="25">
        <f>W94/12</f>
        <v>3.75</v>
      </c>
      <c r="AA94" s="13"/>
      <c r="AB94" s="13"/>
      <c r="AC94" s="48"/>
      <c r="AD94" s="13"/>
      <c r="AE94" s="13"/>
      <c r="AF94" s="13"/>
      <c r="AH94">
        <v>3</v>
      </c>
      <c r="AI94">
        <v>15</v>
      </c>
      <c r="AJ94">
        <v>0</v>
      </c>
      <c r="AK94" s="25">
        <f>Y94*1</f>
        <v>3.75</v>
      </c>
      <c r="AL94" s="38"/>
      <c r="BC94" s="7"/>
      <c r="BE94" s="25">
        <v>3.75</v>
      </c>
      <c r="BK94" s="37"/>
      <c r="BL94" s="37"/>
      <c r="BM94" s="37"/>
      <c r="BO94" s="25">
        <f>AK94+BN94</f>
        <v>3.75</v>
      </c>
      <c r="BP94" s="39"/>
      <c r="BQ94" s="39"/>
      <c r="BR94" s="23"/>
      <c r="BS94" s="37"/>
      <c r="BV94" s="48">
        <f>BW94*P94</f>
        <v>90</v>
      </c>
      <c r="BW94" s="48">
        <f>(BO94+BT94)*12</f>
        <v>45</v>
      </c>
      <c r="BZ94" s="48"/>
      <c r="CA94" s="48"/>
      <c r="CI94">
        <f t="shared" si="59"/>
        <v>1371</v>
      </c>
      <c r="CJ94" s="2" t="s">
        <v>342</v>
      </c>
      <c r="CK94" t="s">
        <v>56</v>
      </c>
    </row>
    <row r="95" spans="1:88" ht="12.75">
      <c r="A95" s="15">
        <v>1371</v>
      </c>
      <c r="B95" s="14" t="s">
        <v>4</v>
      </c>
      <c r="C95" s="14" t="s">
        <v>1072</v>
      </c>
      <c r="D95" s="14" t="s">
        <v>264</v>
      </c>
      <c r="E95" s="14" t="s">
        <v>268</v>
      </c>
      <c r="F95" s="2" t="s">
        <v>112</v>
      </c>
      <c r="G95" s="2"/>
      <c r="H95" s="2" t="s">
        <v>334</v>
      </c>
      <c r="J95" s="2" t="s">
        <v>633</v>
      </c>
      <c r="K95" s="14" t="s">
        <v>288</v>
      </c>
      <c r="L95" s="2" t="s">
        <v>623</v>
      </c>
      <c r="M95" s="14" t="s">
        <v>321</v>
      </c>
      <c r="N95" s="14" t="s">
        <v>4</v>
      </c>
      <c r="O95" s="2" t="s">
        <v>1095</v>
      </c>
      <c r="Q95" s="10">
        <v>12</v>
      </c>
      <c r="S95" s="28"/>
      <c r="V95" s="48">
        <f>Q95*X95/20</f>
        <v>15</v>
      </c>
      <c r="X95" s="25">
        <v>25</v>
      </c>
      <c r="Z95" s="13"/>
      <c r="AA95" s="13"/>
      <c r="AB95" s="13"/>
      <c r="AC95" s="48"/>
      <c r="AD95" s="13"/>
      <c r="AE95" s="13"/>
      <c r="AF95" s="13"/>
      <c r="AK95" s="25"/>
      <c r="AL95" s="38">
        <f>X95/12</f>
        <v>2.0833333333333335</v>
      </c>
      <c r="AY95" s="6"/>
      <c r="BE95" s="25"/>
      <c r="BF95" s="7"/>
      <c r="BK95" s="37"/>
      <c r="BL95" s="37"/>
      <c r="BM95" s="37"/>
      <c r="BO95" s="25"/>
      <c r="BP95" s="39"/>
      <c r="BQ95" s="39"/>
      <c r="BR95" s="23"/>
      <c r="BS95" s="37"/>
      <c r="BV95" s="48"/>
      <c r="BW95" s="48"/>
      <c r="BZ95" s="48"/>
      <c r="CA95" s="48"/>
      <c r="CI95">
        <f t="shared" si="59"/>
        <v>1371</v>
      </c>
      <c r="CJ95" s="2" t="s">
        <v>623</v>
      </c>
    </row>
    <row r="96" spans="1:88" ht="12.75">
      <c r="A96" s="15">
        <v>1371</v>
      </c>
      <c r="B96" s="14" t="s">
        <v>4</v>
      </c>
      <c r="C96" s="14" t="s">
        <v>1072</v>
      </c>
      <c r="D96" s="14" t="s">
        <v>264</v>
      </c>
      <c r="E96" s="14" t="s">
        <v>268</v>
      </c>
      <c r="F96" s="2" t="s">
        <v>113</v>
      </c>
      <c r="G96" s="2"/>
      <c r="H96" s="2" t="s">
        <v>4</v>
      </c>
      <c r="J96" s="2" t="s">
        <v>644</v>
      </c>
      <c r="K96" s="14" t="s">
        <v>288</v>
      </c>
      <c r="L96" s="2" t="s">
        <v>642</v>
      </c>
      <c r="M96" s="14" t="s">
        <v>1219</v>
      </c>
      <c r="N96" s="14" t="s">
        <v>682</v>
      </c>
      <c r="O96" s="2" t="s">
        <v>1095</v>
      </c>
      <c r="Q96" s="10">
        <v>10</v>
      </c>
      <c r="S96" s="28">
        <v>11</v>
      </c>
      <c r="T96" s="21">
        <v>0</v>
      </c>
      <c r="U96" s="21">
        <v>0</v>
      </c>
      <c r="V96" s="48">
        <f>S96+T96/20+U96/240</f>
        <v>11</v>
      </c>
      <c r="X96" s="25">
        <f>(V96/Q96)*20</f>
        <v>22</v>
      </c>
      <c r="Z96" s="13"/>
      <c r="AA96" s="13"/>
      <c r="AB96" s="13"/>
      <c r="AC96" s="48"/>
      <c r="AD96" s="13"/>
      <c r="AE96" s="13"/>
      <c r="AF96" s="13"/>
      <c r="AK96" s="25"/>
      <c r="AL96" s="38">
        <f>X96/12</f>
        <v>1.8333333333333333</v>
      </c>
      <c r="BE96" s="25"/>
      <c r="BK96" s="37"/>
      <c r="BL96" s="37"/>
      <c r="BM96" s="37"/>
      <c r="BO96" s="25"/>
      <c r="BP96" s="39"/>
      <c r="BQ96" s="39"/>
      <c r="BR96" s="23"/>
      <c r="BS96" s="37"/>
      <c r="BV96" s="48"/>
      <c r="BW96" s="48"/>
      <c r="CI96">
        <f t="shared" si="59"/>
        <v>1371</v>
      </c>
      <c r="CJ96" s="2" t="s">
        <v>642</v>
      </c>
    </row>
    <row r="97" spans="1:88" ht="12.75">
      <c r="A97" s="15"/>
      <c r="E97" s="14"/>
      <c r="F97" s="2"/>
      <c r="G97" s="2"/>
      <c r="L97" s="2"/>
      <c r="S97" s="28"/>
      <c r="Z97" s="13"/>
      <c r="AA97" s="13"/>
      <c r="AB97" s="13"/>
      <c r="AC97" s="48"/>
      <c r="AD97" s="13"/>
      <c r="AE97" s="13"/>
      <c r="AF97" s="13"/>
      <c r="AK97" s="25"/>
      <c r="AL97" s="38"/>
      <c r="AN97" s="38"/>
      <c r="AO97" s="38"/>
      <c r="AP97" s="38"/>
      <c r="BC97" s="6"/>
      <c r="BK97" s="37"/>
      <c r="BL97" s="37"/>
      <c r="BM97" s="37"/>
      <c r="BO97" s="25"/>
      <c r="BS97" s="37"/>
      <c r="BV97" s="48"/>
      <c r="BW97" s="48"/>
      <c r="CJ97" s="2"/>
    </row>
    <row r="98" spans="1:89" ht="12.75">
      <c r="A98" s="15">
        <v>1371</v>
      </c>
      <c r="B98" s="14" t="s">
        <v>859</v>
      </c>
      <c r="C98" s="14" t="s">
        <v>1072</v>
      </c>
      <c r="D98" s="14" t="s">
        <v>264</v>
      </c>
      <c r="E98" s="14" t="s">
        <v>269</v>
      </c>
      <c r="F98" s="2" t="s">
        <v>114</v>
      </c>
      <c r="G98" s="2">
        <v>1</v>
      </c>
      <c r="H98" s="2" t="s">
        <v>448</v>
      </c>
      <c r="I98" s="52">
        <v>7</v>
      </c>
      <c r="J98" s="2" t="s">
        <v>332</v>
      </c>
      <c r="K98" s="14" t="s">
        <v>288</v>
      </c>
      <c r="L98" s="2" t="s">
        <v>364</v>
      </c>
      <c r="M98" s="14" t="s">
        <v>1085</v>
      </c>
      <c r="N98" s="14" t="s">
        <v>977</v>
      </c>
      <c r="O98" s="2" t="s">
        <v>1284</v>
      </c>
      <c r="P98" s="10">
        <v>7</v>
      </c>
      <c r="S98" s="28"/>
      <c r="V98" s="48">
        <f>W98*P98</f>
        <v>1352.8374999999999</v>
      </c>
      <c r="W98" s="48">
        <f>193+5/20+3/240</f>
        <v>193.2625</v>
      </c>
      <c r="Y98" s="25">
        <f aca="true" t="shared" si="60" ref="Y98:Y103">W98/12</f>
        <v>16.105208333333334</v>
      </c>
      <c r="Z98" s="13">
        <v>193</v>
      </c>
      <c r="AA98" s="13">
        <v>5</v>
      </c>
      <c r="AB98" s="13">
        <v>3</v>
      </c>
      <c r="AC98" s="48">
        <f>Z98+AA98/20+AB98/240</f>
        <v>193.2625</v>
      </c>
      <c r="AD98" s="13"/>
      <c r="AE98" s="13"/>
      <c r="AF98" s="13"/>
      <c r="AG98" s="25"/>
      <c r="AH98">
        <v>16</v>
      </c>
      <c r="AI98">
        <v>2</v>
      </c>
      <c r="AJ98">
        <v>0</v>
      </c>
      <c r="AK98" s="25">
        <f aca="true" t="shared" si="61" ref="AK98:AK103">Y98*1</f>
        <v>16.105208333333334</v>
      </c>
      <c r="AN98" s="38"/>
      <c r="AO98" s="38"/>
      <c r="AP98" s="38"/>
      <c r="AQ98" s="48">
        <f>(210+5/20)/15</f>
        <v>14.016666666666667</v>
      </c>
      <c r="AR98" s="48"/>
      <c r="AS98" s="48"/>
      <c r="AT98" s="48"/>
      <c r="AU98" s="48"/>
      <c r="AV98" s="25">
        <v>16.105208333333334</v>
      </c>
      <c r="BC98" s="6"/>
      <c r="BK98" s="37"/>
      <c r="BL98" s="37"/>
      <c r="BM98" s="37"/>
      <c r="BO98" s="25">
        <f aca="true" t="shared" si="62" ref="BO98:BO103">AK98+BN98</f>
        <v>16.105208333333334</v>
      </c>
      <c r="BS98" s="37"/>
      <c r="BV98" s="48">
        <f aca="true" t="shared" si="63" ref="BV98:BV103">BW98*P98</f>
        <v>1352.8374999999999</v>
      </c>
      <c r="BW98" s="48">
        <f aca="true" t="shared" si="64" ref="BW98:BW103">(BO98+BT98)*12</f>
        <v>193.2625</v>
      </c>
      <c r="BX98" t="s">
        <v>897</v>
      </c>
      <c r="BY98" s="48"/>
      <c r="BZ98" s="48"/>
      <c r="CA98" s="48"/>
      <c r="CB98" s="48">
        <f>(210+5/20)/(241+11/20+2/240)</f>
        <v>0.8703901749059924</v>
      </c>
      <c r="CI98">
        <f aca="true" t="shared" si="65" ref="CI98:CI103">A98*1</f>
        <v>1371</v>
      </c>
      <c r="CJ98" s="2" t="s">
        <v>364</v>
      </c>
      <c r="CK98" t="s">
        <v>57</v>
      </c>
    </row>
    <row r="99" spans="1:88" ht="12.75">
      <c r="A99" s="15">
        <v>1371</v>
      </c>
      <c r="B99" s="14" t="s">
        <v>859</v>
      </c>
      <c r="C99" s="14" t="s">
        <v>1072</v>
      </c>
      <c r="D99" s="14" t="s">
        <v>264</v>
      </c>
      <c r="E99" s="14" t="s">
        <v>269</v>
      </c>
      <c r="F99" s="2" t="s">
        <v>115</v>
      </c>
      <c r="G99" s="2">
        <v>1</v>
      </c>
      <c r="H99" s="2" t="s">
        <v>448</v>
      </c>
      <c r="I99" s="52">
        <v>7</v>
      </c>
      <c r="J99" s="2" t="s">
        <v>333</v>
      </c>
      <c r="K99" s="14" t="s">
        <v>288</v>
      </c>
      <c r="L99" s="2" t="s">
        <v>366</v>
      </c>
      <c r="M99" s="14" t="s">
        <v>1085</v>
      </c>
      <c r="N99" s="14" t="s">
        <v>1020</v>
      </c>
      <c r="O99" s="2" t="s">
        <v>1284</v>
      </c>
      <c r="P99" s="10">
        <v>7</v>
      </c>
      <c r="S99" s="28"/>
      <c r="V99" s="48">
        <f>W99*P99</f>
        <v>1352.8374999999999</v>
      </c>
      <c r="W99" s="48">
        <v>193.2625</v>
      </c>
      <c r="Y99" s="25">
        <f t="shared" si="60"/>
        <v>16.105208333333334</v>
      </c>
      <c r="Z99" s="13">
        <v>193</v>
      </c>
      <c r="AA99" s="13">
        <v>5</v>
      </c>
      <c r="AB99" s="13">
        <v>3</v>
      </c>
      <c r="AC99" s="48">
        <f>Z99+AA99/20+AB99/240</f>
        <v>193.2625</v>
      </c>
      <c r="AD99" s="13"/>
      <c r="AE99" s="13"/>
      <c r="AF99" s="13"/>
      <c r="AG99" s="25"/>
      <c r="AH99">
        <v>16</v>
      </c>
      <c r="AI99">
        <v>2</v>
      </c>
      <c r="AJ99">
        <v>0</v>
      </c>
      <c r="AK99" s="25">
        <f t="shared" si="61"/>
        <v>16.105208333333334</v>
      </c>
      <c r="AN99" s="38"/>
      <c r="AO99" s="38"/>
      <c r="AP99" s="38"/>
      <c r="AQ99" s="48">
        <f>(210+5/20)/15</f>
        <v>14.016666666666667</v>
      </c>
      <c r="AR99" s="48"/>
      <c r="AS99" s="48"/>
      <c r="AT99" s="48"/>
      <c r="AU99" s="48"/>
      <c r="AV99" s="25">
        <v>16.105208333333334</v>
      </c>
      <c r="BF99" s="6"/>
      <c r="BK99" s="37"/>
      <c r="BL99" s="37"/>
      <c r="BM99" s="37"/>
      <c r="BO99" s="25">
        <f t="shared" si="62"/>
        <v>16.105208333333334</v>
      </c>
      <c r="BS99" s="37"/>
      <c r="BV99" s="48">
        <f t="shared" si="63"/>
        <v>1352.8374999999999</v>
      </c>
      <c r="BW99" s="48">
        <f t="shared" si="64"/>
        <v>193.2625</v>
      </c>
      <c r="BX99" t="s">
        <v>897</v>
      </c>
      <c r="BY99" s="48"/>
      <c r="CA99" s="48"/>
      <c r="CB99" s="48">
        <v>0.8703901749059924</v>
      </c>
      <c r="CI99">
        <f t="shared" si="65"/>
        <v>1371</v>
      </c>
      <c r="CJ99" s="2" t="s">
        <v>366</v>
      </c>
    </row>
    <row r="100" spans="1:88" ht="12.75">
      <c r="A100" s="15">
        <v>1371</v>
      </c>
      <c r="B100" s="14" t="s">
        <v>859</v>
      </c>
      <c r="C100" s="14" t="s">
        <v>1072</v>
      </c>
      <c r="D100" s="14" t="s">
        <v>264</v>
      </c>
      <c r="E100" s="14" t="s">
        <v>269</v>
      </c>
      <c r="F100" s="2" t="s">
        <v>116</v>
      </c>
      <c r="G100" s="2">
        <v>1</v>
      </c>
      <c r="H100" s="2" t="s">
        <v>4</v>
      </c>
      <c r="I100" s="52">
        <v>1</v>
      </c>
      <c r="J100" s="2" t="s">
        <v>1063</v>
      </c>
      <c r="K100" s="14" t="s">
        <v>288</v>
      </c>
      <c r="L100" s="2" t="s">
        <v>1059</v>
      </c>
      <c r="M100" s="14" t="s">
        <v>1085</v>
      </c>
      <c r="N100" s="14" t="s">
        <v>1020</v>
      </c>
      <c r="O100" s="2" t="s">
        <v>1284</v>
      </c>
      <c r="P100" s="10">
        <v>1</v>
      </c>
      <c r="S100" s="28"/>
      <c r="V100" s="48">
        <f>W100*P100</f>
        <v>193.2625</v>
      </c>
      <c r="W100" s="48">
        <v>193.2625</v>
      </c>
      <c r="Y100" s="25">
        <f t="shared" si="60"/>
        <v>16.105208333333334</v>
      </c>
      <c r="Z100" s="13">
        <v>193</v>
      </c>
      <c r="AA100" s="13">
        <v>5</v>
      </c>
      <c r="AB100" s="13">
        <v>3</v>
      </c>
      <c r="AC100" s="48">
        <f>Z100+AA100/20+AB100/240</f>
        <v>193.2625</v>
      </c>
      <c r="AD100" s="13">
        <v>16</v>
      </c>
      <c r="AE100" s="13">
        <v>2</v>
      </c>
      <c r="AF100" s="13">
        <v>0</v>
      </c>
      <c r="AG100" s="25">
        <f>AD100+AE100/20+AF100/240</f>
        <v>16.1</v>
      </c>
      <c r="AH100">
        <v>16</v>
      </c>
      <c r="AI100">
        <v>2</v>
      </c>
      <c r="AJ100">
        <v>0</v>
      </c>
      <c r="AK100" s="25">
        <f t="shared" si="61"/>
        <v>16.105208333333334</v>
      </c>
      <c r="AN100" s="38"/>
      <c r="AO100" s="38"/>
      <c r="AP100" s="38"/>
      <c r="AQ100" s="48">
        <f>(210+5/20)/15</f>
        <v>14.016666666666667</v>
      </c>
      <c r="AR100" s="48"/>
      <c r="AS100" s="48"/>
      <c r="AT100" s="48"/>
      <c r="AU100" s="48"/>
      <c r="AV100" s="25">
        <v>16.105208333333334</v>
      </c>
      <c r="BF100" s="6"/>
      <c r="BK100" s="37"/>
      <c r="BL100" s="37"/>
      <c r="BM100" s="37"/>
      <c r="BO100" s="25">
        <f t="shared" si="62"/>
        <v>16.105208333333334</v>
      </c>
      <c r="BS100" s="37"/>
      <c r="BV100" s="48">
        <f t="shared" si="63"/>
        <v>193.2625</v>
      </c>
      <c r="BW100" s="48">
        <f t="shared" si="64"/>
        <v>193.2625</v>
      </c>
      <c r="BX100" t="s">
        <v>897</v>
      </c>
      <c r="BY100" s="48"/>
      <c r="CA100" s="48"/>
      <c r="CB100" s="48">
        <v>0.8703901749059924</v>
      </c>
      <c r="CI100">
        <f t="shared" si="65"/>
        <v>1371</v>
      </c>
      <c r="CJ100" s="2" t="s">
        <v>1059</v>
      </c>
    </row>
    <row r="101" spans="1:88" ht="12.75">
      <c r="A101" s="15">
        <v>1371</v>
      </c>
      <c r="B101" s="14" t="s">
        <v>859</v>
      </c>
      <c r="C101" s="14" t="s">
        <v>1072</v>
      </c>
      <c r="D101" s="14" t="s">
        <v>264</v>
      </c>
      <c r="E101" s="14" t="s">
        <v>269</v>
      </c>
      <c r="F101" s="2" t="s">
        <v>127</v>
      </c>
      <c r="G101" s="2">
        <v>1</v>
      </c>
      <c r="H101" s="2" t="s">
        <v>723</v>
      </c>
      <c r="I101" s="52">
        <v>4</v>
      </c>
      <c r="J101" s="2" t="s">
        <v>719</v>
      </c>
      <c r="K101" s="14" t="s">
        <v>288</v>
      </c>
      <c r="L101" s="2" t="s">
        <v>729</v>
      </c>
      <c r="M101" s="14" t="s">
        <v>781</v>
      </c>
      <c r="N101" s="14" t="s">
        <v>1131</v>
      </c>
      <c r="O101" s="2" t="s">
        <v>1284</v>
      </c>
      <c r="P101" s="10">
        <v>4</v>
      </c>
      <c r="S101" s="28">
        <v>309</v>
      </c>
      <c r="T101" s="21">
        <v>12</v>
      </c>
      <c r="U101" s="21">
        <v>0</v>
      </c>
      <c r="V101" s="48">
        <f>S101+T101/20+U101/240</f>
        <v>309.6</v>
      </c>
      <c r="W101" s="48">
        <f>V101/P101</f>
        <v>77.4</v>
      </c>
      <c r="Y101" s="25">
        <f t="shared" si="60"/>
        <v>6.45</v>
      </c>
      <c r="Z101" s="13"/>
      <c r="AA101" s="13"/>
      <c r="AB101" s="13"/>
      <c r="AD101" s="13"/>
      <c r="AE101" s="13"/>
      <c r="AF101" s="13"/>
      <c r="AH101">
        <v>6</v>
      </c>
      <c r="AI101">
        <v>9</v>
      </c>
      <c r="AJ101">
        <v>0</v>
      </c>
      <c r="AK101" s="25">
        <f t="shared" si="61"/>
        <v>6.45</v>
      </c>
      <c r="AN101" s="38"/>
      <c r="AO101" s="38"/>
      <c r="AP101" s="38"/>
      <c r="BF101" s="6"/>
      <c r="BK101" s="37"/>
      <c r="BL101" s="37"/>
      <c r="BM101" s="37"/>
      <c r="BO101" s="25">
        <f t="shared" si="62"/>
        <v>6.45</v>
      </c>
      <c r="BS101" s="37"/>
      <c r="BV101" s="48">
        <f t="shared" si="63"/>
        <v>309.6</v>
      </c>
      <c r="BW101" s="48">
        <f t="shared" si="64"/>
        <v>77.4</v>
      </c>
      <c r="CI101">
        <f t="shared" si="65"/>
        <v>1371</v>
      </c>
      <c r="CJ101" s="2" t="s">
        <v>729</v>
      </c>
    </row>
    <row r="102" spans="1:88" ht="12.75">
      <c r="A102" s="15">
        <v>1371</v>
      </c>
      <c r="B102" s="14" t="s">
        <v>859</v>
      </c>
      <c r="C102" s="14" t="s">
        <v>1072</v>
      </c>
      <c r="D102" s="14" t="s">
        <v>264</v>
      </c>
      <c r="E102" s="14" t="s">
        <v>269</v>
      </c>
      <c r="F102" s="2" t="s">
        <v>131</v>
      </c>
      <c r="G102" s="2">
        <v>1</v>
      </c>
      <c r="H102" s="2" t="s">
        <v>1328</v>
      </c>
      <c r="I102" s="52">
        <v>3</v>
      </c>
      <c r="J102" s="2" t="s">
        <v>308</v>
      </c>
      <c r="K102" s="14" t="s">
        <v>288</v>
      </c>
      <c r="L102" s="2" t="s">
        <v>1336</v>
      </c>
      <c r="M102" s="14" t="s">
        <v>1322</v>
      </c>
      <c r="N102" s="14" t="s">
        <v>850</v>
      </c>
      <c r="O102" s="2" t="s">
        <v>1284</v>
      </c>
      <c r="P102" s="10">
        <v>3</v>
      </c>
      <c r="S102" s="28">
        <v>222</v>
      </c>
      <c r="T102" s="21">
        <v>0</v>
      </c>
      <c r="U102" s="21">
        <v>0</v>
      </c>
      <c r="V102" s="48">
        <f>S102+T102/20+U102/240</f>
        <v>222</v>
      </c>
      <c r="W102" s="48">
        <f>V102/P102</f>
        <v>74</v>
      </c>
      <c r="Y102" s="25">
        <f t="shared" si="60"/>
        <v>6.166666666666667</v>
      </c>
      <c r="Z102" s="13"/>
      <c r="AA102" s="13"/>
      <c r="AB102" s="13"/>
      <c r="AD102" s="13"/>
      <c r="AE102" s="13"/>
      <c r="AF102" s="13"/>
      <c r="AH102">
        <v>6</v>
      </c>
      <c r="AI102">
        <v>3</v>
      </c>
      <c r="AJ102">
        <v>4</v>
      </c>
      <c r="AK102" s="25">
        <f t="shared" si="61"/>
        <v>6.166666666666667</v>
      </c>
      <c r="AN102" s="38"/>
      <c r="AO102" s="38"/>
      <c r="AP102" s="38"/>
      <c r="BF102" s="6"/>
      <c r="BK102" s="37"/>
      <c r="BL102" s="37"/>
      <c r="BM102" s="37"/>
      <c r="BO102" s="25">
        <f t="shared" si="62"/>
        <v>6.166666666666667</v>
      </c>
      <c r="BS102" s="37"/>
      <c r="BV102" s="48">
        <f t="shared" si="63"/>
        <v>222</v>
      </c>
      <c r="BW102" s="48">
        <f t="shared" si="64"/>
        <v>74</v>
      </c>
      <c r="CI102">
        <f t="shared" si="65"/>
        <v>1371</v>
      </c>
      <c r="CJ102" s="2" t="s">
        <v>1336</v>
      </c>
    </row>
    <row r="103" spans="1:88" ht="12.75">
      <c r="A103" s="15">
        <v>1371</v>
      </c>
      <c r="B103" s="14" t="s">
        <v>859</v>
      </c>
      <c r="C103" s="14" t="s">
        <v>1072</v>
      </c>
      <c r="D103" s="14" t="s">
        <v>264</v>
      </c>
      <c r="E103" s="14" t="s">
        <v>269</v>
      </c>
      <c r="F103" s="2" t="s">
        <v>132</v>
      </c>
      <c r="G103" s="2">
        <v>1</v>
      </c>
      <c r="H103" s="2" t="s">
        <v>334</v>
      </c>
      <c r="I103" s="52">
        <f>4/3</f>
        <v>1.3333333333333333</v>
      </c>
      <c r="J103" s="2" t="s">
        <v>770</v>
      </c>
      <c r="K103" s="14" t="s">
        <v>288</v>
      </c>
      <c r="L103" s="2" t="s">
        <v>347</v>
      </c>
      <c r="M103" s="14" t="s">
        <v>319</v>
      </c>
      <c r="N103" s="14" t="s">
        <v>850</v>
      </c>
      <c r="O103" s="2" t="s">
        <v>497</v>
      </c>
      <c r="P103" s="10">
        <f>4/3</f>
        <v>1.3333333333333333</v>
      </c>
      <c r="S103" s="28">
        <v>80</v>
      </c>
      <c r="T103" s="21">
        <v>0</v>
      </c>
      <c r="U103" s="21">
        <v>0</v>
      </c>
      <c r="V103" s="48">
        <f>S103+T103/20+U103/240</f>
        <v>80</v>
      </c>
      <c r="W103" s="48">
        <f>V103/P103</f>
        <v>60</v>
      </c>
      <c r="Y103" s="25">
        <f t="shared" si="60"/>
        <v>5</v>
      </c>
      <c r="Z103" s="13">
        <v>60</v>
      </c>
      <c r="AA103" s="13">
        <v>0</v>
      </c>
      <c r="AB103" s="13">
        <v>0</v>
      </c>
      <c r="AC103" s="48">
        <f>Z103+AA103/20+AB103/240</f>
        <v>60</v>
      </c>
      <c r="AD103" s="13"/>
      <c r="AE103" s="13"/>
      <c r="AF103" s="13"/>
      <c r="AH103">
        <v>5</v>
      </c>
      <c r="AI103">
        <v>0</v>
      </c>
      <c r="AJ103">
        <v>0</v>
      </c>
      <c r="AK103" s="25">
        <f t="shared" si="61"/>
        <v>5</v>
      </c>
      <c r="AN103" s="38"/>
      <c r="AO103" s="38"/>
      <c r="AP103" s="38"/>
      <c r="AY103" s="25">
        <v>5</v>
      </c>
      <c r="BF103" s="6"/>
      <c r="BK103" s="37"/>
      <c r="BL103" s="37"/>
      <c r="BM103" s="37"/>
      <c r="BO103" s="25">
        <f t="shared" si="62"/>
        <v>5</v>
      </c>
      <c r="BS103" s="37"/>
      <c r="BV103" s="48">
        <f t="shared" si="63"/>
        <v>80</v>
      </c>
      <c r="BW103" s="48">
        <f t="shared" si="64"/>
        <v>60</v>
      </c>
      <c r="CI103">
        <f t="shared" si="65"/>
        <v>1371</v>
      </c>
      <c r="CJ103" s="2" t="s">
        <v>347</v>
      </c>
    </row>
    <row r="104" spans="12:88" ht="12.75">
      <c r="L104" s="2"/>
      <c r="S104" s="28"/>
      <c r="V104" s="48"/>
      <c r="W104" s="48"/>
      <c r="Z104" s="13"/>
      <c r="AA104" s="13"/>
      <c r="AB104" s="13"/>
      <c r="AC104" s="48"/>
      <c r="AD104" s="13"/>
      <c r="AE104" s="13"/>
      <c r="AF104" s="13"/>
      <c r="AK104" s="25"/>
      <c r="AN104" s="38"/>
      <c r="AO104" s="38"/>
      <c r="AP104" s="38"/>
      <c r="BK104" s="37"/>
      <c r="BL104" s="37"/>
      <c r="BM104" s="37"/>
      <c r="BS104" s="37"/>
      <c r="BT104" s="37"/>
      <c r="BU104" s="39"/>
      <c r="BV104" s="48"/>
      <c r="BW104" s="48"/>
      <c r="CJ104" s="2"/>
    </row>
    <row r="105" spans="1:88" ht="12.75">
      <c r="A105" s="15">
        <v>1371</v>
      </c>
      <c r="B105" s="14" t="s">
        <v>859</v>
      </c>
      <c r="C105" s="14" t="s">
        <v>1072</v>
      </c>
      <c r="D105" s="14" t="s">
        <v>264</v>
      </c>
      <c r="E105" s="14" t="s">
        <v>269</v>
      </c>
      <c r="F105" s="2" t="s">
        <v>133</v>
      </c>
      <c r="G105" s="2">
        <v>2</v>
      </c>
      <c r="H105" s="2" t="s">
        <v>334</v>
      </c>
      <c r="I105" s="52">
        <v>1</v>
      </c>
      <c r="J105" s="2" t="s">
        <v>370</v>
      </c>
      <c r="K105" s="14" t="s">
        <v>288</v>
      </c>
      <c r="L105" s="2" t="s">
        <v>350</v>
      </c>
      <c r="M105" s="14" t="s">
        <v>319</v>
      </c>
      <c r="N105" s="14" t="s">
        <v>850</v>
      </c>
      <c r="O105" s="2" t="s">
        <v>497</v>
      </c>
      <c r="P105" s="10">
        <v>1</v>
      </c>
      <c r="S105" s="28">
        <v>50</v>
      </c>
      <c r="T105" s="21">
        <v>8</v>
      </c>
      <c r="U105" s="21">
        <v>0</v>
      </c>
      <c r="V105" s="48">
        <f>S105+T105/20+U105/240</f>
        <v>50.4</v>
      </c>
      <c r="W105" s="48">
        <f>V105/P105</f>
        <v>50.4</v>
      </c>
      <c r="Y105" s="25">
        <f>W105/12</f>
        <v>4.2</v>
      </c>
      <c r="Z105" s="13">
        <v>50</v>
      </c>
      <c r="AA105" s="13">
        <v>8</v>
      </c>
      <c r="AB105" s="13">
        <v>0</v>
      </c>
      <c r="AC105" s="48">
        <f>Z105+AA105/20+AB105/240</f>
        <v>50.4</v>
      </c>
      <c r="AD105" s="13">
        <v>4</v>
      </c>
      <c r="AE105" s="13">
        <v>4</v>
      </c>
      <c r="AF105" s="13">
        <v>0</v>
      </c>
      <c r="AG105" s="25">
        <f>AD105+AE105/20+AF105/240</f>
        <v>4.2</v>
      </c>
      <c r="AH105">
        <v>4</v>
      </c>
      <c r="AI105">
        <v>4</v>
      </c>
      <c r="AJ105">
        <v>0</v>
      </c>
      <c r="AK105" s="25">
        <f>Y105*1</f>
        <v>4.2</v>
      </c>
      <c r="AN105" s="38"/>
      <c r="AO105" s="38"/>
      <c r="AP105" s="38"/>
      <c r="AY105" s="25">
        <v>4.2</v>
      </c>
      <c r="BF105" s="6"/>
      <c r="BK105" s="37"/>
      <c r="BL105" s="37"/>
      <c r="BM105" s="37"/>
      <c r="BN105" s="37"/>
      <c r="BO105" s="25">
        <f>AK105+BN105</f>
        <v>4.2</v>
      </c>
      <c r="BS105" s="37"/>
      <c r="BV105" s="48">
        <f>BW105*P105</f>
        <v>50.400000000000006</v>
      </c>
      <c r="BW105" s="48">
        <f>(BO105+BT105)*12</f>
        <v>50.400000000000006</v>
      </c>
      <c r="CI105">
        <f>A105*1</f>
        <v>1371</v>
      </c>
      <c r="CJ105" s="2" t="s">
        <v>350</v>
      </c>
    </row>
    <row r="106" spans="1:88" ht="12.75">
      <c r="A106" s="15">
        <v>1371</v>
      </c>
      <c r="B106" s="14" t="s">
        <v>859</v>
      </c>
      <c r="C106" s="14" t="s">
        <v>1072</v>
      </c>
      <c r="D106" s="14" t="s">
        <v>264</v>
      </c>
      <c r="E106" s="14" t="s">
        <v>269</v>
      </c>
      <c r="F106" s="2" t="s">
        <v>134</v>
      </c>
      <c r="G106" s="2">
        <v>2</v>
      </c>
      <c r="H106" s="2" t="s">
        <v>334</v>
      </c>
      <c r="I106" s="52">
        <v>1</v>
      </c>
      <c r="J106" s="2" t="s">
        <v>370</v>
      </c>
      <c r="K106" s="14" t="s">
        <v>288</v>
      </c>
      <c r="L106" s="2" t="s">
        <v>350</v>
      </c>
      <c r="M106" s="14" t="s">
        <v>319</v>
      </c>
      <c r="N106" s="14" t="s">
        <v>850</v>
      </c>
      <c r="O106" s="2" t="s">
        <v>497</v>
      </c>
      <c r="P106" s="10">
        <v>1</v>
      </c>
      <c r="S106" s="28">
        <v>49</v>
      </c>
      <c r="T106" s="21">
        <v>4</v>
      </c>
      <c r="U106" s="21">
        <v>0</v>
      </c>
      <c r="V106" s="48">
        <f>S106+T106/20+U106/240</f>
        <v>49.2</v>
      </c>
      <c r="W106" s="48">
        <f>V106/P106</f>
        <v>49.2</v>
      </c>
      <c r="Y106" s="25">
        <f>W106/12</f>
        <v>4.1000000000000005</v>
      </c>
      <c r="Z106" s="13">
        <v>49</v>
      </c>
      <c r="AA106" s="13">
        <v>4</v>
      </c>
      <c r="AB106" s="13">
        <v>0</v>
      </c>
      <c r="AC106" s="48">
        <f>Z106+AA106/20+AB106/240</f>
        <v>49.2</v>
      </c>
      <c r="AD106" s="13">
        <v>4</v>
      </c>
      <c r="AE106" s="13">
        <v>2</v>
      </c>
      <c r="AF106" s="13">
        <v>0</v>
      </c>
      <c r="AG106" s="25">
        <f>AD106+AE106/20+AF106/240</f>
        <v>4.1</v>
      </c>
      <c r="AH106">
        <v>4</v>
      </c>
      <c r="AI106">
        <v>2</v>
      </c>
      <c r="AJ106">
        <v>0</v>
      </c>
      <c r="AK106" s="25">
        <f>Y106*1</f>
        <v>4.1000000000000005</v>
      </c>
      <c r="AN106" s="38"/>
      <c r="AO106" s="38"/>
      <c r="AP106" s="38"/>
      <c r="AY106" s="25">
        <v>4.1000000000000005</v>
      </c>
      <c r="BF106" s="6"/>
      <c r="BK106" s="37"/>
      <c r="BL106" s="37"/>
      <c r="BM106" s="37"/>
      <c r="BN106" s="37"/>
      <c r="BO106" s="25">
        <f>AK106+BN106</f>
        <v>4.1000000000000005</v>
      </c>
      <c r="BS106" s="37"/>
      <c r="BV106" s="48">
        <f>BW106*P106</f>
        <v>49.2</v>
      </c>
      <c r="BW106" s="48">
        <f>(BO106+BT106)*12</f>
        <v>49.2</v>
      </c>
      <c r="CI106">
        <f>A106*1</f>
        <v>1371</v>
      </c>
      <c r="CJ106" s="2" t="s">
        <v>350</v>
      </c>
    </row>
    <row r="107" spans="1:88" ht="12.75">
      <c r="A107" s="15">
        <v>1371</v>
      </c>
      <c r="B107" s="14" t="s">
        <v>859</v>
      </c>
      <c r="C107" s="14" t="s">
        <v>1072</v>
      </c>
      <c r="D107" s="14" t="s">
        <v>264</v>
      </c>
      <c r="E107" s="14" t="s">
        <v>269</v>
      </c>
      <c r="F107" s="2" t="s">
        <v>135</v>
      </c>
      <c r="G107" s="2">
        <v>2</v>
      </c>
      <c r="H107" s="2" t="s">
        <v>723</v>
      </c>
      <c r="I107" s="52">
        <v>1.6666666666666667</v>
      </c>
      <c r="J107" s="2" t="s">
        <v>708</v>
      </c>
      <c r="K107" s="14" t="s">
        <v>288</v>
      </c>
      <c r="L107" s="2" t="s">
        <v>729</v>
      </c>
      <c r="M107" s="14" t="s">
        <v>781</v>
      </c>
      <c r="N107" s="14" t="s">
        <v>1131</v>
      </c>
      <c r="O107" s="2" t="s">
        <v>1119</v>
      </c>
      <c r="P107" s="10">
        <v>1.6666666666666667</v>
      </c>
      <c r="S107" s="28">
        <v>105</v>
      </c>
      <c r="T107" s="21">
        <v>0</v>
      </c>
      <c r="U107" s="21">
        <v>0</v>
      </c>
      <c r="V107" s="48">
        <v>105</v>
      </c>
      <c r="W107" s="48">
        <v>63</v>
      </c>
      <c r="Y107" s="25">
        <v>5.25</v>
      </c>
      <c r="Z107" s="13"/>
      <c r="AA107" s="13"/>
      <c r="AB107" s="13"/>
      <c r="AD107" s="13"/>
      <c r="AE107" s="13"/>
      <c r="AF107" s="13"/>
      <c r="AH107">
        <v>5</v>
      </c>
      <c r="AI107">
        <v>5</v>
      </c>
      <c r="AJ107">
        <v>0</v>
      </c>
      <c r="AK107" s="25">
        <v>5.25</v>
      </c>
      <c r="AN107" s="38"/>
      <c r="AO107" s="38"/>
      <c r="AP107" s="38"/>
      <c r="BC107" s="25">
        <v>5.25</v>
      </c>
      <c r="BF107" s="6"/>
      <c r="BK107" s="37"/>
      <c r="BL107" s="37"/>
      <c r="BM107" s="37"/>
      <c r="BN107" s="37"/>
      <c r="BO107" s="25">
        <v>5.25</v>
      </c>
      <c r="BS107" s="37"/>
      <c r="BV107" s="48">
        <v>105</v>
      </c>
      <c r="BW107" s="48">
        <v>63</v>
      </c>
      <c r="CI107">
        <v>1371</v>
      </c>
      <c r="CJ107" s="2" t="s">
        <v>729</v>
      </c>
    </row>
    <row r="108" spans="1:88" ht="12.75">
      <c r="A108" s="15">
        <v>1371</v>
      </c>
      <c r="B108" s="14" t="s">
        <v>859</v>
      </c>
      <c r="C108" s="14" t="s">
        <v>1072</v>
      </c>
      <c r="D108" s="14" t="s">
        <v>264</v>
      </c>
      <c r="E108" s="14" t="s">
        <v>269</v>
      </c>
      <c r="F108" s="2" t="s">
        <v>136</v>
      </c>
      <c r="G108" s="2">
        <v>2</v>
      </c>
      <c r="H108" s="2" t="s">
        <v>860</v>
      </c>
      <c r="I108" s="52">
        <f>5/3</f>
        <v>1.6666666666666667</v>
      </c>
      <c r="J108" s="2" t="s">
        <v>854</v>
      </c>
      <c r="K108" s="14" t="s">
        <v>288</v>
      </c>
      <c r="L108" s="2" t="s">
        <v>866</v>
      </c>
      <c r="M108" s="14" t="s">
        <v>889</v>
      </c>
      <c r="N108" s="14" t="s">
        <v>924</v>
      </c>
      <c r="O108" s="2" t="s">
        <v>1119</v>
      </c>
      <c r="P108" s="10">
        <f>5/3</f>
        <v>1.6666666666666667</v>
      </c>
      <c r="S108" s="28">
        <v>101</v>
      </c>
      <c r="T108" s="21">
        <v>0</v>
      </c>
      <c r="U108" s="21">
        <v>0</v>
      </c>
      <c r="V108" s="48">
        <f aca="true" t="shared" si="66" ref="V108:V114">S108+T108/20+U108/240</f>
        <v>101</v>
      </c>
      <c r="W108" s="48">
        <f aca="true" t="shared" si="67" ref="W108:W114">V108/P108</f>
        <v>60.599999999999994</v>
      </c>
      <c r="Y108" s="25">
        <f aca="true" t="shared" si="68" ref="Y108:Y114">W108/12</f>
        <v>5.05</v>
      </c>
      <c r="Z108" s="13"/>
      <c r="AA108" s="13"/>
      <c r="AB108" s="13"/>
      <c r="AD108" s="13"/>
      <c r="AE108" s="13"/>
      <c r="AF108" s="13"/>
      <c r="AH108">
        <v>5</v>
      </c>
      <c r="AI108">
        <v>1</v>
      </c>
      <c r="AJ108">
        <v>0</v>
      </c>
      <c r="AK108" s="25">
        <f aca="true" t="shared" si="69" ref="AK108:AK114">Y108*1</f>
        <v>5.05</v>
      </c>
      <c r="AN108" s="38"/>
      <c r="AO108" s="38"/>
      <c r="AP108" s="38"/>
      <c r="BC108" s="25">
        <v>5.05</v>
      </c>
      <c r="BK108" s="37"/>
      <c r="BL108" s="37"/>
      <c r="BM108" s="37"/>
      <c r="BN108" s="37"/>
      <c r="BO108" s="25">
        <f aca="true" t="shared" si="70" ref="BO108:BO114">AK108+BN108</f>
        <v>5.05</v>
      </c>
      <c r="BS108" s="37"/>
      <c r="BV108" s="48">
        <f aca="true" t="shared" si="71" ref="BV108:BV114">BW108*P108</f>
        <v>101</v>
      </c>
      <c r="BW108" s="48">
        <f aca="true" t="shared" si="72" ref="BW108:BW114">(BO108+BT108)*12</f>
        <v>60.599999999999994</v>
      </c>
      <c r="CI108">
        <f aca="true" t="shared" si="73" ref="CI108:CI114">A108*1</f>
        <v>1371</v>
      </c>
      <c r="CJ108" s="2" t="s">
        <v>866</v>
      </c>
    </row>
    <row r="109" spans="1:88" ht="12.75">
      <c r="A109" s="15">
        <v>1371</v>
      </c>
      <c r="B109" s="14" t="s">
        <v>859</v>
      </c>
      <c r="C109" s="14" t="s">
        <v>1072</v>
      </c>
      <c r="D109" s="14" t="s">
        <v>264</v>
      </c>
      <c r="E109" s="14" t="s">
        <v>269</v>
      </c>
      <c r="F109" s="2" t="s">
        <v>137</v>
      </c>
      <c r="G109" s="2">
        <v>2</v>
      </c>
      <c r="H109" s="2" t="s">
        <v>4</v>
      </c>
      <c r="I109" s="52">
        <v>2</v>
      </c>
      <c r="J109" s="2" t="s">
        <v>1157</v>
      </c>
      <c r="K109" s="14" t="s">
        <v>288</v>
      </c>
      <c r="L109" s="2" t="s">
        <v>1160</v>
      </c>
      <c r="M109" s="14" t="s">
        <v>1131</v>
      </c>
      <c r="N109" s="14" t="s">
        <v>1131</v>
      </c>
      <c r="O109" s="2" t="s">
        <v>1271</v>
      </c>
      <c r="P109" s="10">
        <v>2</v>
      </c>
      <c r="S109" s="28">
        <v>96</v>
      </c>
      <c r="T109" s="21">
        <v>0</v>
      </c>
      <c r="U109" s="21">
        <v>0</v>
      </c>
      <c r="V109" s="48">
        <f t="shared" si="66"/>
        <v>96</v>
      </c>
      <c r="W109" s="48">
        <f t="shared" si="67"/>
        <v>48</v>
      </c>
      <c r="Y109" s="25">
        <f t="shared" si="68"/>
        <v>4</v>
      </c>
      <c r="Z109" s="13">
        <v>48</v>
      </c>
      <c r="AA109" s="13">
        <v>0</v>
      </c>
      <c r="AB109" s="13">
        <v>0</v>
      </c>
      <c r="AC109" s="48">
        <f>Z109+AA109/20+AB109/240</f>
        <v>48</v>
      </c>
      <c r="AD109" s="13"/>
      <c r="AE109" s="13"/>
      <c r="AF109" s="13"/>
      <c r="AH109">
        <v>4</v>
      </c>
      <c r="AI109">
        <v>0</v>
      </c>
      <c r="AJ109">
        <v>0</v>
      </c>
      <c r="AK109" s="25">
        <f t="shared" si="69"/>
        <v>4</v>
      </c>
      <c r="BD109" s="6"/>
      <c r="BF109" s="25">
        <v>4</v>
      </c>
      <c r="BK109" s="37"/>
      <c r="BL109" s="37"/>
      <c r="BM109" s="37"/>
      <c r="BN109" s="37"/>
      <c r="BO109" s="25">
        <f t="shared" si="70"/>
        <v>4</v>
      </c>
      <c r="BS109" s="37"/>
      <c r="BV109" s="48">
        <f t="shared" si="71"/>
        <v>96</v>
      </c>
      <c r="BW109" s="48">
        <f t="shared" si="72"/>
        <v>48</v>
      </c>
      <c r="CI109">
        <f t="shared" si="73"/>
        <v>1371</v>
      </c>
      <c r="CJ109" s="2" t="s">
        <v>1160</v>
      </c>
    </row>
    <row r="110" spans="1:88" ht="12.75">
      <c r="A110" s="15">
        <v>1371</v>
      </c>
      <c r="B110" s="14" t="s">
        <v>859</v>
      </c>
      <c r="C110" s="14" t="s">
        <v>1072</v>
      </c>
      <c r="D110" s="14" t="s">
        <v>264</v>
      </c>
      <c r="E110" s="14" t="s">
        <v>269</v>
      </c>
      <c r="F110" s="2" t="s">
        <v>117</v>
      </c>
      <c r="G110" s="2">
        <v>2</v>
      </c>
      <c r="H110" s="2" t="s">
        <v>536</v>
      </c>
      <c r="I110" s="52">
        <v>2</v>
      </c>
      <c r="J110" s="2" t="s">
        <v>306</v>
      </c>
      <c r="K110" s="14" t="s">
        <v>288</v>
      </c>
      <c r="L110" s="2" t="s">
        <v>538</v>
      </c>
      <c r="M110" s="14" t="s">
        <v>495</v>
      </c>
      <c r="N110" s="14" t="s">
        <v>290</v>
      </c>
      <c r="O110" s="2" t="s">
        <v>1271</v>
      </c>
      <c r="P110" s="10">
        <v>2</v>
      </c>
      <c r="S110" s="28">
        <v>76</v>
      </c>
      <c r="T110" s="21">
        <v>16</v>
      </c>
      <c r="U110" s="21">
        <v>0</v>
      </c>
      <c r="V110" s="48">
        <f t="shared" si="66"/>
        <v>76.8</v>
      </c>
      <c r="W110" s="48">
        <f t="shared" si="67"/>
        <v>38.4</v>
      </c>
      <c r="Y110" s="25">
        <f t="shared" si="68"/>
        <v>3.1999999999999997</v>
      </c>
      <c r="Z110" s="13">
        <v>38</v>
      </c>
      <c r="AA110" s="13">
        <v>8</v>
      </c>
      <c r="AB110" s="13">
        <v>0</v>
      </c>
      <c r="AC110" s="48">
        <f>Z110+AA110/20+AB110/240</f>
        <v>38.4</v>
      </c>
      <c r="AD110" s="13"/>
      <c r="AE110" s="13"/>
      <c r="AF110" s="13"/>
      <c r="AH110">
        <v>2</v>
      </c>
      <c r="AI110">
        <v>14</v>
      </c>
      <c r="AJ110">
        <v>0</v>
      </c>
      <c r="AK110" s="25">
        <f t="shared" si="69"/>
        <v>3.1999999999999997</v>
      </c>
      <c r="BF110" s="25">
        <v>3.2</v>
      </c>
      <c r="BK110" s="37"/>
      <c r="BL110" s="37"/>
      <c r="BM110" s="37"/>
      <c r="BN110" s="37"/>
      <c r="BO110" s="25">
        <f t="shared" si="70"/>
        <v>3.1999999999999997</v>
      </c>
      <c r="BS110" s="37"/>
      <c r="BV110" s="48">
        <f t="shared" si="71"/>
        <v>76.8</v>
      </c>
      <c r="BW110" s="48">
        <f t="shared" si="72"/>
        <v>38.4</v>
      </c>
      <c r="CI110">
        <f t="shared" si="73"/>
        <v>1371</v>
      </c>
      <c r="CJ110" s="2" t="s">
        <v>538</v>
      </c>
    </row>
    <row r="111" spans="1:88" ht="12.75">
      <c r="A111" s="15">
        <v>1371</v>
      </c>
      <c r="B111" s="14" t="s">
        <v>859</v>
      </c>
      <c r="C111" s="14" t="s">
        <v>1072</v>
      </c>
      <c r="D111" s="14" t="s">
        <v>264</v>
      </c>
      <c r="E111" s="14" t="s">
        <v>269</v>
      </c>
      <c r="F111" s="2" t="s">
        <v>118</v>
      </c>
      <c r="G111" s="2">
        <v>2</v>
      </c>
      <c r="H111" s="2" t="s">
        <v>4</v>
      </c>
      <c r="I111" s="52">
        <v>2</v>
      </c>
      <c r="J111" s="2" t="s">
        <v>1155</v>
      </c>
      <c r="K111" s="14" t="s">
        <v>288</v>
      </c>
      <c r="L111" s="2" t="s">
        <v>1160</v>
      </c>
      <c r="M111" s="14" t="s">
        <v>1131</v>
      </c>
      <c r="N111" s="14" t="s">
        <v>1131</v>
      </c>
      <c r="O111" s="2" t="s">
        <v>690</v>
      </c>
      <c r="P111" s="10">
        <v>2</v>
      </c>
      <c r="S111" s="28">
        <v>60</v>
      </c>
      <c r="T111" s="21">
        <v>0</v>
      </c>
      <c r="U111" s="21">
        <v>0</v>
      </c>
      <c r="V111" s="48">
        <f t="shared" si="66"/>
        <v>60</v>
      </c>
      <c r="W111" s="48">
        <f t="shared" si="67"/>
        <v>30</v>
      </c>
      <c r="Y111" s="25">
        <f t="shared" si="68"/>
        <v>2.5</v>
      </c>
      <c r="Z111" s="13">
        <v>30</v>
      </c>
      <c r="AA111" s="13">
        <v>0</v>
      </c>
      <c r="AB111" s="13">
        <v>0</v>
      </c>
      <c r="AC111" s="48">
        <f>Z111+AA111/20+AB111/240</f>
        <v>30</v>
      </c>
      <c r="AD111" s="13"/>
      <c r="AE111" s="13"/>
      <c r="AF111" s="13"/>
      <c r="AH111">
        <v>2</v>
      </c>
      <c r="AI111">
        <v>10</v>
      </c>
      <c r="AJ111">
        <v>0</v>
      </c>
      <c r="AK111" s="25">
        <f t="shared" si="69"/>
        <v>2.5</v>
      </c>
      <c r="AV111" s="6"/>
      <c r="BF111" s="25">
        <v>2.5</v>
      </c>
      <c r="BK111" s="37"/>
      <c r="BL111" s="37"/>
      <c r="BM111" s="37"/>
      <c r="BO111" s="25">
        <f t="shared" si="70"/>
        <v>2.5</v>
      </c>
      <c r="BP111" s="39"/>
      <c r="BQ111" s="39"/>
      <c r="BR111" s="23"/>
      <c r="BS111" s="37"/>
      <c r="BT111" s="37"/>
      <c r="BU111" s="39"/>
      <c r="BV111" s="48">
        <f t="shared" si="71"/>
        <v>60</v>
      </c>
      <c r="BW111" s="48">
        <f t="shared" si="72"/>
        <v>30</v>
      </c>
      <c r="CI111">
        <f t="shared" si="73"/>
        <v>1371</v>
      </c>
      <c r="CJ111" s="2" t="s">
        <v>1160</v>
      </c>
    </row>
    <row r="112" spans="1:88" ht="12.75">
      <c r="A112" s="15">
        <v>1371</v>
      </c>
      <c r="B112" s="14" t="s">
        <v>859</v>
      </c>
      <c r="C112" s="14" t="s">
        <v>1072</v>
      </c>
      <c r="D112" s="14" t="s">
        <v>264</v>
      </c>
      <c r="E112" s="14" t="s">
        <v>269</v>
      </c>
      <c r="F112" s="2" t="s">
        <v>119</v>
      </c>
      <c r="G112" s="2">
        <v>2</v>
      </c>
      <c r="H112" s="2" t="s">
        <v>536</v>
      </c>
      <c r="I112" s="52">
        <v>2</v>
      </c>
      <c r="J112" s="2" t="s">
        <v>547</v>
      </c>
      <c r="K112" s="14" t="s">
        <v>288</v>
      </c>
      <c r="L112" s="2" t="s">
        <v>540</v>
      </c>
      <c r="M112" s="14" t="s">
        <v>490</v>
      </c>
      <c r="N112" s="14" t="s">
        <v>850</v>
      </c>
      <c r="O112" s="2" t="s">
        <v>690</v>
      </c>
      <c r="P112" s="10">
        <v>2</v>
      </c>
      <c r="S112" s="28">
        <v>64</v>
      </c>
      <c r="T112" s="21">
        <v>16</v>
      </c>
      <c r="U112" s="21">
        <v>0</v>
      </c>
      <c r="V112" s="48">
        <f t="shared" si="66"/>
        <v>64.8</v>
      </c>
      <c r="W112" s="48">
        <f t="shared" si="67"/>
        <v>32.4</v>
      </c>
      <c r="Y112" s="25">
        <f t="shared" si="68"/>
        <v>2.6999999999999997</v>
      </c>
      <c r="Z112" s="13"/>
      <c r="AA112" s="13"/>
      <c r="AB112" s="13"/>
      <c r="AC112" s="48"/>
      <c r="AD112" s="13"/>
      <c r="AE112" s="13"/>
      <c r="AF112" s="13"/>
      <c r="AH112">
        <v>2</v>
      </c>
      <c r="AI112">
        <v>14</v>
      </c>
      <c r="AJ112">
        <v>0</v>
      </c>
      <c r="AK112" s="25">
        <f t="shared" si="69"/>
        <v>2.6999999999999997</v>
      </c>
      <c r="AV112" s="6"/>
      <c r="BF112" s="25">
        <v>2.7</v>
      </c>
      <c r="BK112" s="37"/>
      <c r="BL112" s="37"/>
      <c r="BM112" s="37"/>
      <c r="BO112" s="25">
        <f t="shared" si="70"/>
        <v>2.6999999999999997</v>
      </c>
      <c r="BP112" s="39"/>
      <c r="BQ112" s="39"/>
      <c r="BR112" s="23"/>
      <c r="BS112" s="37"/>
      <c r="BT112" s="37"/>
      <c r="BU112" s="39"/>
      <c r="BV112" s="48">
        <f t="shared" si="71"/>
        <v>64.8</v>
      </c>
      <c r="BW112" s="48">
        <f t="shared" si="72"/>
        <v>32.4</v>
      </c>
      <c r="CI112">
        <f t="shared" si="73"/>
        <v>1371</v>
      </c>
      <c r="CJ112" s="2" t="s">
        <v>540</v>
      </c>
    </row>
    <row r="113" spans="1:88" ht="12.75">
      <c r="A113" s="15">
        <v>1371</v>
      </c>
      <c r="B113" s="14" t="s">
        <v>859</v>
      </c>
      <c r="C113" s="14" t="s">
        <v>1072</v>
      </c>
      <c r="D113" s="14" t="s">
        <v>264</v>
      </c>
      <c r="E113" s="14" t="s">
        <v>269</v>
      </c>
      <c r="F113" s="2" t="s">
        <v>120</v>
      </c>
      <c r="G113" s="2">
        <v>2</v>
      </c>
      <c r="H113" s="2" t="s">
        <v>334</v>
      </c>
      <c r="I113" s="52">
        <v>0.5</v>
      </c>
      <c r="J113" s="2" t="s">
        <v>372</v>
      </c>
      <c r="K113" s="14" t="s">
        <v>288</v>
      </c>
      <c r="L113" s="2" t="s">
        <v>342</v>
      </c>
      <c r="M113" s="14" t="s">
        <v>321</v>
      </c>
      <c r="N113" s="14" t="s">
        <v>4</v>
      </c>
      <c r="O113" s="2" t="s">
        <v>1010</v>
      </c>
      <c r="P113" s="10">
        <v>0.5</v>
      </c>
      <c r="S113" s="28">
        <v>19</v>
      </c>
      <c r="T113" s="21">
        <v>16</v>
      </c>
      <c r="U113" s="21">
        <v>0</v>
      </c>
      <c r="V113" s="48">
        <f t="shared" si="66"/>
        <v>19.8</v>
      </c>
      <c r="W113" s="48">
        <f t="shared" si="67"/>
        <v>39.6</v>
      </c>
      <c r="Y113" s="25">
        <f t="shared" si="68"/>
        <v>3.3000000000000003</v>
      </c>
      <c r="Z113" s="13">
        <v>39</v>
      </c>
      <c r="AA113" s="13">
        <v>12</v>
      </c>
      <c r="AB113" s="13">
        <v>0</v>
      </c>
      <c r="AC113" s="48">
        <f>Z113+AA113/20+AB113/240</f>
        <v>39.6</v>
      </c>
      <c r="AD113" s="13">
        <v>1</v>
      </c>
      <c r="AE113" s="13">
        <v>13</v>
      </c>
      <c r="AF113" s="13">
        <v>0</v>
      </c>
      <c r="AG113" s="25">
        <f>AD113+AE113/20+AF113/240</f>
        <v>1.65</v>
      </c>
      <c r="AH113">
        <v>3</v>
      </c>
      <c r="AI113">
        <v>6</v>
      </c>
      <c r="AJ113">
        <v>0</v>
      </c>
      <c r="AK113" s="25">
        <f t="shared" si="69"/>
        <v>3.3000000000000003</v>
      </c>
      <c r="AV113" s="6"/>
      <c r="BF113" s="25">
        <v>3.3</v>
      </c>
      <c r="BK113" s="37"/>
      <c r="BL113" s="37"/>
      <c r="BM113" s="37"/>
      <c r="BO113" s="25">
        <f t="shared" si="70"/>
        <v>3.3000000000000003</v>
      </c>
      <c r="BP113" s="39"/>
      <c r="BQ113" s="39"/>
      <c r="BR113" s="23"/>
      <c r="BS113" s="37"/>
      <c r="BT113" s="37"/>
      <c r="BU113" s="39"/>
      <c r="BV113" s="48">
        <f t="shared" si="71"/>
        <v>19.8</v>
      </c>
      <c r="BW113" s="48">
        <f t="shared" si="72"/>
        <v>39.6</v>
      </c>
      <c r="CI113">
        <f t="shared" si="73"/>
        <v>1371</v>
      </c>
      <c r="CJ113" s="2" t="s">
        <v>342</v>
      </c>
    </row>
    <row r="114" spans="1:88" ht="12.75">
      <c r="A114" s="15">
        <v>1371</v>
      </c>
      <c r="B114" s="14" t="s">
        <v>859</v>
      </c>
      <c r="C114" s="14" t="s">
        <v>1072</v>
      </c>
      <c r="D114" s="14" t="s">
        <v>264</v>
      </c>
      <c r="E114" s="14" t="s">
        <v>269</v>
      </c>
      <c r="F114" s="2" t="s">
        <v>121</v>
      </c>
      <c r="G114" s="2">
        <v>2</v>
      </c>
      <c r="H114" s="2" t="s">
        <v>4</v>
      </c>
      <c r="I114" s="52">
        <v>1</v>
      </c>
      <c r="J114" s="2" t="s">
        <v>1153</v>
      </c>
      <c r="K114" s="14" t="s">
        <v>288</v>
      </c>
      <c r="L114" s="2" t="s">
        <v>1160</v>
      </c>
      <c r="M114" s="14" t="s">
        <v>1131</v>
      </c>
      <c r="N114" s="14" t="s">
        <v>1131</v>
      </c>
      <c r="O114" s="2" t="s">
        <v>1256</v>
      </c>
      <c r="P114" s="10">
        <v>1</v>
      </c>
      <c r="S114" s="28">
        <v>28</v>
      </c>
      <c r="T114" s="21">
        <v>16</v>
      </c>
      <c r="U114" s="21">
        <v>0</v>
      </c>
      <c r="V114" s="48">
        <f t="shared" si="66"/>
        <v>28.8</v>
      </c>
      <c r="W114" s="48">
        <f t="shared" si="67"/>
        <v>28.8</v>
      </c>
      <c r="Y114" s="25">
        <f t="shared" si="68"/>
        <v>2.4</v>
      </c>
      <c r="Z114" s="13">
        <v>28</v>
      </c>
      <c r="AA114" s="13">
        <v>16</v>
      </c>
      <c r="AB114" s="13">
        <v>0</v>
      </c>
      <c r="AC114" s="48">
        <f>Z114+AA114/20+AB114/240</f>
        <v>28.8</v>
      </c>
      <c r="AD114" s="13">
        <v>2</v>
      </c>
      <c r="AE114" s="13">
        <v>8</v>
      </c>
      <c r="AF114" s="13">
        <v>0</v>
      </c>
      <c r="AG114" s="25">
        <f>AD114+AE114/20+AF114/240</f>
        <v>2.4</v>
      </c>
      <c r="AH114">
        <v>2</v>
      </c>
      <c r="AI114">
        <v>8</v>
      </c>
      <c r="AJ114">
        <v>0</v>
      </c>
      <c r="AK114" s="25">
        <f t="shared" si="69"/>
        <v>2.4</v>
      </c>
      <c r="AV114" s="6"/>
      <c r="BF114" s="25">
        <v>2.4</v>
      </c>
      <c r="BK114" s="37"/>
      <c r="BL114" s="37"/>
      <c r="BM114" s="37"/>
      <c r="BO114" s="25">
        <f t="shared" si="70"/>
        <v>2.4</v>
      </c>
      <c r="BP114" s="39"/>
      <c r="BQ114" s="39"/>
      <c r="BR114" s="23"/>
      <c r="BS114" s="37"/>
      <c r="BT114" s="37"/>
      <c r="BU114" s="39"/>
      <c r="BV114" s="48">
        <f t="shared" si="71"/>
        <v>28.799999999999997</v>
      </c>
      <c r="BW114" s="48">
        <f t="shared" si="72"/>
        <v>28.799999999999997</v>
      </c>
      <c r="CI114">
        <f t="shared" si="73"/>
        <v>1371</v>
      </c>
      <c r="CJ114" s="2" t="s">
        <v>1160</v>
      </c>
    </row>
    <row r="115" spans="1:88" ht="12.75">
      <c r="A115" s="15"/>
      <c r="E115" s="14"/>
      <c r="F115" s="2"/>
      <c r="G115" s="2"/>
      <c r="L115" s="2"/>
      <c r="S115" s="28"/>
      <c r="V115" s="48"/>
      <c r="W115" s="48"/>
      <c r="Z115" s="13"/>
      <c r="AA115" s="13"/>
      <c r="AB115" s="13"/>
      <c r="AC115" s="48"/>
      <c r="AD115" s="13"/>
      <c r="AE115" s="13"/>
      <c r="AF115" s="13"/>
      <c r="AG115" s="25"/>
      <c r="AK115" s="25"/>
      <c r="AL115" s="38"/>
      <c r="AZ115" s="6"/>
      <c r="BK115" s="37"/>
      <c r="BL115" s="37"/>
      <c r="BM115" s="37"/>
      <c r="BO115" s="25"/>
      <c r="BP115" s="39"/>
      <c r="BQ115" s="39"/>
      <c r="BR115" s="23"/>
      <c r="BS115" s="37"/>
      <c r="BT115" s="37"/>
      <c r="BU115" s="39"/>
      <c r="BV115" s="48"/>
      <c r="BW115" s="48"/>
      <c r="BZ115" s="48"/>
      <c r="CA115" s="25"/>
      <c r="CJ115" s="2"/>
    </row>
    <row r="116" spans="1:89" ht="12.75">
      <c r="A116" s="15">
        <v>1371</v>
      </c>
      <c r="B116" s="14" t="s">
        <v>859</v>
      </c>
      <c r="C116" s="14" t="s">
        <v>1072</v>
      </c>
      <c r="D116" s="14" t="s">
        <v>264</v>
      </c>
      <c r="E116" s="14" t="s">
        <v>269</v>
      </c>
      <c r="F116" s="2" t="s">
        <v>122</v>
      </c>
      <c r="G116" s="2">
        <v>3</v>
      </c>
      <c r="H116" s="2" t="s">
        <v>4</v>
      </c>
      <c r="I116" s="52">
        <v>0.5</v>
      </c>
      <c r="J116" s="2" t="s">
        <v>1153</v>
      </c>
      <c r="K116" s="14" t="s">
        <v>288</v>
      </c>
      <c r="L116" s="2" t="s">
        <v>1160</v>
      </c>
      <c r="M116" s="14" t="s">
        <v>1131</v>
      </c>
      <c r="N116" s="14" t="s">
        <v>1131</v>
      </c>
      <c r="O116" s="2" t="s">
        <v>756</v>
      </c>
      <c r="P116" s="10">
        <v>0.5</v>
      </c>
      <c r="S116" s="28">
        <v>20</v>
      </c>
      <c r="T116" s="21">
        <v>0</v>
      </c>
      <c r="U116" s="21">
        <v>0</v>
      </c>
      <c r="V116" s="48">
        <f aca="true" t="shared" si="74" ref="V116:V121">S116+T116/20+U116/240</f>
        <v>20</v>
      </c>
      <c r="W116" s="48">
        <f aca="true" t="shared" si="75" ref="W116:W121">V116/P116</f>
        <v>40</v>
      </c>
      <c r="Y116" s="25">
        <f aca="true" t="shared" si="76" ref="Y116:Y121">W116/12</f>
        <v>3.3333333333333335</v>
      </c>
      <c r="Z116" s="13">
        <v>40</v>
      </c>
      <c r="AA116" s="13">
        <v>0</v>
      </c>
      <c r="AB116" s="13">
        <v>0</v>
      </c>
      <c r="AC116" s="48">
        <f>Z116+AA116/20+AB116/240</f>
        <v>40</v>
      </c>
      <c r="AD116" s="13"/>
      <c r="AE116" s="13"/>
      <c r="AF116" s="13"/>
      <c r="AH116">
        <v>2</v>
      </c>
      <c r="AI116">
        <v>0</v>
      </c>
      <c r="AJ116">
        <v>0</v>
      </c>
      <c r="AK116" s="25">
        <f aca="true" t="shared" si="77" ref="AK116:AK121">Y116*1</f>
        <v>3.3333333333333335</v>
      </c>
      <c r="AL116" s="38"/>
      <c r="BA116" s="6"/>
      <c r="BF116" s="25">
        <v>3.3333333333333335</v>
      </c>
      <c r="BK116" s="37"/>
      <c r="BL116" s="37"/>
      <c r="BM116" s="37"/>
      <c r="BO116" s="25">
        <f aca="true" t="shared" si="78" ref="BO116:BO121">AK116+BN116</f>
        <v>3.3333333333333335</v>
      </c>
      <c r="BP116" s="39"/>
      <c r="BQ116" s="39"/>
      <c r="BR116" s="23"/>
      <c r="BS116" s="37"/>
      <c r="BT116" s="37"/>
      <c r="BU116" s="39"/>
      <c r="BV116" s="48">
        <f aca="true" t="shared" si="79" ref="BV116:BV121">BW116*P116</f>
        <v>20</v>
      </c>
      <c r="BW116" s="48">
        <f aca="true" t="shared" si="80" ref="BW116:BW121">(BO116+BT116)*12</f>
        <v>40</v>
      </c>
      <c r="CI116">
        <f aca="true" t="shared" si="81" ref="CI116:CI123">A116*1</f>
        <v>1371</v>
      </c>
      <c r="CJ116" s="2" t="s">
        <v>1160</v>
      </c>
      <c r="CK116" t="s">
        <v>45</v>
      </c>
    </row>
    <row r="117" spans="1:88" ht="12.75">
      <c r="A117" s="15">
        <v>1371</v>
      </c>
      <c r="B117" s="14" t="s">
        <v>859</v>
      </c>
      <c r="C117" s="14" t="s">
        <v>1072</v>
      </c>
      <c r="D117" s="14" t="s">
        <v>264</v>
      </c>
      <c r="E117" s="14" t="s">
        <v>269</v>
      </c>
      <c r="F117" s="2" t="s">
        <v>123</v>
      </c>
      <c r="G117" s="2">
        <v>3</v>
      </c>
      <c r="H117" s="2" t="s">
        <v>4</v>
      </c>
      <c r="I117" s="52">
        <v>1</v>
      </c>
      <c r="J117" s="2" t="s">
        <v>1153</v>
      </c>
      <c r="K117" s="14" t="s">
        <v>288</v>
      </c>
      <c r="L117" s="2" t="s">
        <v>1160</v>
      </c>
      <c r="M117" s="14" t="s">
        <v>1131</v>
      </c>
      <c r="N117" s="14" t="s">
        <v>1131</v>
      </c>
      <c r="O117" s="2" t="s">
        <v>1260</v>
      </c>
      <c r="P117" s="10">
        <v>1</v>
      </c>
      <c r="S117" s="28">
        <v>26</v>
      </c>
      <c r="T117" s="21">
        <v>8</v>
      </c>
      <c r="U117" s="21">
        <v>0</v>
      </c>
      <c r="V117" s="48">
        <f t="shared" si="74"/>
        <v>26.4</v>
      </c>
      <c r="W117" s="48">
        <f t="shared" si="75"/>
        <v>26.4</v>
      </c>
      <c r="Y117" s="25">
        <f t="shared" si="76"/>
        <v>2.1999999999999997</v>
      </c>
      <c r="Z117" s="13">
        <v>26</v>
      </c>
      <c r="AA117" s="13">
        <v>8</v>
      </c>
      <c r="AB117" s="13">
        <v>0</v>
      </c>
      <c r="AC117" s="48">
        <f>Z117+AA117/20+AB117/240</f>
        <v>26.4</v>
      </c>
      <c r="AD117" s="13">
        <v>2</v>
      </c>
      <c r="AE117" s="13">
        <v>4</v>
      </c>
      <c r="AF117" s="13">
        <v>0</v>
      </c>
      <c r="AG117" s="25">
        <f>AD117+AE117/20+AF117/240</f>
        <v>2.2</v>
      </c>
      <c r="AH117">
        <v>2</v>
      </c>
      <c r="AI117">
        <v>4</v>
      </c>
      <c r="AJ117">
        <v>0</v>
      </c>
      <c r="AK117" s="25">
        <f t="shared" si="77"/>
        <v>2.1999999999999997</v>
      </c>
      <c r="AL117" s="38"/>
      <c r="BC117" s="6"/>
      <c r="BF117" s="25">
        <v>2.1999999999999997</v>
      </c>
      <c r="BK117" s="37"/>
      <c r="BL117" s="37"/>
      <c r="BM117" s="37"/>
      <c r="BO117" s="25">
        <f t="shared" si="78"/>
        <v>2.1999999999999997</v>
      </c>
      <c r="BP117" s="39"/>
      <c r="BQ117" s="39"/>
      <c r="BR117" s="23"/>
      <c r="BS117" s="37"/>
      <c r="BT117" s="37"/>
      <c r="BU117" s="39"/>
      <c r="BV117" s="48">
        <f t="shared" si="79"/>
        <v>26.4</v>
      </c>
      <c r="BW117" s="48">
        <f t="shared" si="80"/>
        <v>26.4</v>
      </c>
      <c r="CI117">
        <f t="shared" si="81"/>
        <v>1371</v>
      </c>
      <c r="CJ117" s="2" t="s">
        <v>1160</v>
      </c>
    </row>
    <row r="118" spans="1:88" ht="12.75">
      <c r="A118" s="15">
        <v>1371</v>
      </c>
      <c r="B118" s="14" t="s">
        <v>859</v>
      </c>
      <c r="C118" s="14" t="s">
        <v>1072</v>
      </c>
      <c r="D118" s="14" t="s">
        <v>264</v>
      </c>
      <c r="E118" s="14" t="s">
        <v>269</v>
      </c>
      <c r="F118" s="2" t="s">
        <v>124</v>
      </c>
      <c r="G118" s="2">
        <v>3</v>
      </c>
      <c r="H118" s="2" t="s">
        <v>334</v>
      </c>
      <c r="I118" s="52">
        <v>40</v>
      </c>
      <c r="J118" s="2" t="s">
        <v>468</v>
      </c>
      <c r="K118" s="14" t="s">
        <v>288</v>
      </c>
      <c r="L118" s="2" t="s">
        <v>357</v>
      </c>
      <c r="M118" s="14" t="s">
        <v>321</v>
      </c>
      <c r="N118" s="14" t="s">
        <v>1254</v>
      </c>
      <c r="O118" s="2" t="s">
        <v>1104</v>
      </c>
      <c r="P118" s="10">
        <v>40</v>
      </c>
      <c r="S118" s="28">
        <v>1824</v>
      </c>
      <c r="T118" s="21">
        <v>0</v>
      </c>
      <c r="U118" s="21">
        <v>0</v>
      </c>
      <c r="V118" s="48">
        <f t="shared" si="74"/>
        <v>1824</v>
      </c>
      <c r="W118" s="48">
        <f t="shared" si="75"/>
        <v>45.6</v>
      </c>
      <c r="Y118" s="25">
        <f t="shared" si="76"/>
        <v>3.8000000000000003</v>
      </c>
      <c r="Z118" s="13"/>
      <c r="AA118" s="13"/>
      <c r="AB118" s="13"/>
      <c r="AC118" s="48"/>
      <c r="AD118" s="13"/>
      <c r="AE118" s="13"/>
      <c r="AF118" s="13"/>
      <c r="AG118" s="25"/>
      <c r="AH118">
        <v>3</v>
      </c>
      <c r="AI118">
        <v>16</v>
      </c>
      <c r="AJ118">
        <v>0</v>
      </c>
      <c r="AK118" s="25">
        <f t="shared" si="77"/>
        <v>3.8000000000000003</v>
      </c>
      <c r="AL118" s="38"/>
      <c r="BD118" s="25">
        <v>3.8</v>
      </c>
      <c r="BF118" s="6"/>
      <c r="BK118" s="37"/>
      <c r="BL118" s="37"/>
      <c r="BM118" s="37"/>
      <c r="BO118" s="25">
        <f t="shared" si="78"/>
        <v>3.8000000000000003</v>
      </c>
      <c r="BP118" s="39"/>
      <c r="BQ118" s="39"/>
      <c r="BR118" s="23"/>
      <c r="BS118" s="37"/>
      <c r="BT118" s="37"/>
      <c r="BU118" s="39"/>
      <c r="BV118" s="48">
        <f t="shared" si="79"/>
        <v>1824</v>
      </c>
      <c r="BW118" s="48">
        <f t="shared" si="80"/>
        <v>45.6</v>
      </c>
      <c r="CI118">
        <f t="shared" si="81"/>
        <v>1371</v>
      </c>
      <c r="CJ118" s="2" t="s">
        <v>357</v>
      </c>
    </row>
    <row r="119" spans="1:151" ht="12.75">
      <c r="A119" s="15">
        <v>1371</v>
      </c>
      <c r="B119" s="14" t="s">
        <v>859</v>
      </c>
      <c r="C119" s="14" t="s">
        <v>1072</v>
      </c>
      <c r="D119" s="14" t="s">
        <v>264</v>
      </c>
      <c r="E119" s="14" t="s">
        <v>269</v>
      </c>
      <c r="F119" s="2" t="s">
        <v>125</v>
      </c>
      <c r="G119" s="2">
        <v>3</v>
      </c>
      <c r="H119" s="2" t="s">
        <v>448</v>
      </c>
      <c r="I119" s="52">
        <v>1</v>
      </c>
      <c r="J119" s="2" t="s">
        <v>329</v>
      </c>
      <c r="K119" s="14" t="s">
        <v>288</v>
      </c>
      <c r="L119" s="2" t="s">
        <v>361</v>
      </c>
      <c r="M119" s="14" t="s">
        <v>471</v>
      </c>
      <c r="N119" s="14" t="s">
        <v>4</v>
      </c>
      <c r="O119" s="2" t="s">
        <v>491</v>
      </c>
      <c r="P119" s="10">
        <v>1</v>
      </c>
      <c r="S119" s="28">
        <v>147</v>
      </c>
      <c r="T119" s="21">
        <v>0</v>
      </c>
      <c r="U119" s="21">
        <v>0</v>
      </c>
      <c r="V119" s="48">
        <f t="shared" si="74"/>
        <v>147</v>
      </c>
      <c r="W119" s="48">
        <f t="shared" si="75"/>
        <v>147</v>
      </c>
      <c r="Y119" s="25">
        <f t="shared" si="76"/>
        <v>12.25</v>
      </c>
      <c r="Z119" s="13">
        <v>147</v>
      </c>
      <c r="AA119" s="13">
        <v>0</v>
      </c>
      <c r="AB119" s="13">
        <v>0</v>
      </c>
      <c r="AC119" s="48">
        <f>Z119+AA119/20+AB119/240</f>
        <v>147</v>
      </c>
      <c r="AD119" s="13">
        <v>12</v>
      </c>
      <c r="AE119" s="13">
        <v>5</v>
      </c>
      <c r="AF119" s="13">
        <v>0</v>
      </c>
      <c r="AG119" s="25">
        <f>AD119+AE119/20+AF119/240</f>
        <v>12.25</v>
      </c>
      <c r="AH119">
        <v>12</v>
      </c>
      <c r="AI119">
        <v>5</v>
      </c>
      <c r="AJ119">
        <v>0</v>
      </c>
      <c r="AK119" s="25">
        <f t="shared" si="77"/>
        <v>12.25</v>
      </c>
      <c r="AL119" s="38"/>
      <c r="BK119" s="37"/>
      <c r="BL119" s="37"/>
      <c r="BM119" s="37"/>
      <c r="BO119" s="25">
        <f t="shared" si="78"/>
        <v>12.25</v>
      </c>
      <c r="BP119" s="39"/>
      <c r="BQ119" s="39"/>
      <c r="BR119" s="23"/>
      <c r="BS119" s="37"/>
      <c r="BT119" s="37"/>
      <c r="BU119" s="39"/>
      <c r="BV119" s="48">
        <f t="shared" si="79"/>
        <v>147</v>
      </c>
      <c r="BW119" s="48">
        <f t="shared" si="80"/>
        <v>147</v>
      </c>
      <c r="CI119">
        <f t="shared" si="81"/>
        <v>1371</v>
      </c>
      <c r="CJ119" s="2" t="s">
        <v>361</v>
      </c>
      <c r="CL119" s="14"/>
      <c r="CM119" s="2"/>
      <c r="CN119" s="10"/>
      <c r="CO119" s="10"/>
      <c r="CP119" s="10"/>
      <c r="CQ119" s="21"/>
      <c r="CR119" s="21"/>
      <c r="CS119" s="21"/>
      <c r="DA119" s="48"/>
      <c r="DX119" s="37"/>
      <c r="DY119" s="37"/>
      <c r="DZ119" s="37"/>
      <c r="EB119" s="48"/>
      <c r="EC119" s="39"/>
      <c r="ED119" s="39"/>
      <c r="EE119" s="23"/>
      <c r="EF119" s="37"/>
      <c r="EG119" s="37"/>
      <c r="EH119" s="39"/>
      <c r="EI119" s="48"/>
      <c r="EJ119" s="48"/>
      <c r="EU119" s="2"/>
    </row>
    <row r="120" spans="1:151" ht="12.75">
      <c r="A120" s="15">
        <v>1371</v>
      </c>
      <c r="B120" s="14" t="s">
        <v>859</v>
      </c>
      <c r="C120" s="14" t="s">
        <v>1072</v>
      </c>
      <c r="D120" s="14" t="s">
        <v>264</v>
      </c>
      <c r="E120" s="14" t="s">
        <v>269</v>
      </c>
      <c r="F120" s="2" t="s">
        <v>126</v>
      </c>
      <c r="G120" s="2">
        <v>3</v>
      </c>
      <c r="H120" s="2" t="s">
        <v>1235</v>
      </c>
      <c r="I120" s="52">
        <v>1</v>
      </c>
      <c r="J120" s="2" t="s">
        <v>1239</v>
      </c>
      <c r="K120" s="14" t="s">
        <v>288</v>
      </c>
      <c r="L120" s="2" t="s">
        <v>1237</v>
      </c>
      <c r="M120" s="14" t="s">
        <v>1247</v>
      </c>
      <c r="N120" s="14" t="s">
        <v>4</v>
      </c>
      <c r="O120" s="2" t="s">
        <v>533</v>
      </c>
      <c r="P120" s="10">
        <v>1</v>
      </c>
      <c r="S120" s="28">
        <v>75</v>
      </c>
      <c r="T120" s="21">
        <v>12</v>
      </c>
      <c r="U120" s="21">
        <v>0</v>
      </c>
      <c r="V120" s="48">
        <f t="shared" si="74"/>
        <v>75.6</v>
      </c>
      <c r="W120" s="48">
        <f t="shared" si="75"/>
        <v>75.6</v>
      </c>
      <c r="Y120" s="25">
        <f t="shared" si="76"/>
        <v>6.3</v>
      </c>
      <c r="Z120" s="13">
        <v>75</v>
      </c>
      <c r="AA120" s="13">
        <v>12</v>
      </c>
      <c r="AB120" s="13">
        <v>0</v>
      </c>
      <c r="AC120" s="48">
        <f>Z120+AA120/20+AB120/240</f>
        <v>75.6</v>
      </c>
      <c r="AD120" s="13">
        <v>6</v>
      </c>
      <c r="AE120" s="13">
        <v>6</v>
      </c>
      <c r="AF120" s="13">
        <v>0</v>
      </c>
      <c r="AG120" s="25">
        <f>AD120+AE120/20+AF120/240</f>
        <v>6.3</v>
      </c>
      <c r="AH120">
        <v>6</v>
      </c>
      <c r="AI120">
        <v>6</v>
      </c>
      <c r="AJ120">
        <v>0</v>
      </c>
      <c r="AK120" s="25">
        <f t="shared" si="77"/>
        <v>6.3</v>
      </c>
      <c r="AL120" s="38"/>
      <c r="BF120" s="6"/>
      <c r="BK120" s="37"/>
      <c r="BL120" s="37"/>
      <c r="BM120" s="37"/>
      <c r="BO120" s="25">
        <f t="shared" si="78"/>
        <v>6.3</v>
      </c>
      <c r="BP120" s="39"/>
      <c r="BQ120" s="39"/>
      <c r="BR120" s="23"/>
      <c r="BS120" s="37"/>
      <c r="BV120" s="48">
        <f t="shared" si="79"/>
        <v>75.6</v>
      </c>
      <c r="BW120" s="48">
        <f t="shared" si="80"/>
        <v>75.6</v>
      </c>
      <c r="CI120">
        <f t="shared" si="81"/>
        <v>1371</v>
      </c>
      <c r="CJ120" s="2" t="s">
        <v>1237</v>
      </c>
      <c r="DI120" s="6">
        <v>2.4499999999999997</v>
      </c>
      <c r="DV120" s="6">
        <v>2.4499999999999997</v>
      </c>
      <c r="DX120" s="37"/>
      <c r="DY120" s="37"/>
      <c r="DZ120" s="37"/>
      <c r="EB120" s="48">
        <v>2.4499999999999997</v>
      </c>
      <c r="EC120" s="39"/>
      <c r="ED120" s="39"/>
      <c r="EE120" s="23"/>
      <c r="EF120" s="37"/>
      <c r="EI120" s="48"/>
      <c r="EJ120" s="48">
        <v>29.4</v>
      </c>
      <c r="ET120">
        <v>1361</v>
      </c>
      <c r="EU120" s="2" t="s">
        <v>350</v>
      </c>
    </row>
    <row r="121" spans="1:151" ht="12.75">
      <c r="A121" s="15">
        <v>1371</v>
      </c>
      <c r="B121" s="14" t="s">
        <v>859</v>
      </c>
      <c r="C121" s="14" t="s">
        <v>1072</v>
      </c>
      <c r="D121" s="14" t="s">
        <v>264</v>
      </c>
      <c r="E121" s="14" t="s">
        <v>269</v>
      </c>
      <c r="F121" s="2" t="s">
        <v>128</v>
      </c>
      <c r="G121" s="2">
        <v>3</v>
      </c>
      <c r="H121" s="2" t="s">
        <v>1235</v>
      </c>
      <c r="I121" s="52">
        <v>1</v>
      </c>
      <c r="J121" s="2" t="s">
        <v>1239</v>
      </c>
      <c r="K121" s="14" t="s">
        <v>288</v>
      </c>
      <c r="L121" s="2" t="s">
        <v>1237</v>
      </c>
      <c r="M121" s="14" t="s">
        <v>1247</v>
      </c>
      <c r="N121" s="14" t="s">
        <v>4</v>
      </c>
      <c r="O121" s="2" t="s">
        <v>497</v>
      </c>
      <c r="P121" s="10">
        <v>1</v>
      </c>
      <c r="S121" s="28">
        <v>61</v>
      </c>
      <c r="T121" s="21">
        <v>4</v>
      </c>
      <c r="U121" s="21">
        <v>0</v>
      </c>
      <c r="V121" s="48">
        <f t="shared" si="74"/>
        <v>61.2</v>
      </c>
      <c r="W121" s="48">
        <f t="shared" si="75"/>
        <v>61.2</v>
      </c>
      <c r="Y121" s="25">
        <f t="shared" si="76"/>
        <v>5.1000000000000005</v>
      </c>
      <c r="Z121" s="13">
        <v>61</v>
      </c>
      <c r="AA121" s="13">
        <v>4</v>
      </c>
      <c r="AB121" s="13">
        <v>0</v>
      </c>
      <c r="AC121" s="48">
        <f>Z121+AA121/20+AB121/240</f>
        <v>61.2</v>
      </c>
      <c r="AD121" s="13">
        <v>5</v>
      </c>
      <c r="AE121" s="13">
        <v>2</v>
      </c>
      <c r="AF121" s="13">
        <v>0</v>
      </c>
      <c r="AG121" s="25">
        <f>AD121+AE121/20+AF121/240</f>
        <v>5.1</v>
      </c>
      <c r="AH121">
        <v>5</v>
      </c>
      <c r="AI121">
        <v>2</v>
      </c>
      <c r="AJ121">
        <v>0</v>
      </c>
      <c r="AK121" s="25">
        <f t="shared" si="77"/>
        <v>5.1000000000000005</v>
      </c>
      <c r="AL121" s="38"/>
      <c r="AY121" s="25">
        <v>5.1000000000000005</v>
      </c>
      <c r="BK121" s="37"/>
      <c r="BL121" s="37"/>
      <c r="BM121" s="37"/>
      <c r="BO121" s="25">
        <f t="shared" si="78"/>
        <v>5.1000000000000005</v>
      </c>
      <c r="BP121" s="39"/>
      <c r="BQ121" s="39"/>
      <c r="BR121" s="23"/>
      <c r="BS121" s="37"/>
      <c r="BV121" s="48">
        <f t="shared" si="79"/>
        <v>61.2</v>
      </c>
      <c r="BW121" s="48">
        <f t="shared" si="80"/>
        <v>61.2</v>
      </c>
      <c r="CI121">
        <f t="shared" si="81"/>
        <v>1371</v>
      </c>
      <c r="CJ121" s="2" t="s">
        <v>1237</v>
      </c>
      <c r="DI121" s="6">
        <v>2.8</v>
      </c>
      <c r="DX121" s="37"/>
      <c r="DY121" s="37"/>
      <c r="DZ121" s="37"/>
      <c r="EB121" s="48">
        <v>2.8</v>
      </c>
      <c r="EC121" s="39"/>
      <c r="ED121" s="39"/>
      <c r="EE121" s="23"/>
      <c r="EF121" s="37"/>
      <c r="EI121" s="48"/>
      <c r="EJ121" s="48">
        <v>33.6</v>
      </c>
      <c r="ET121">
        <v>1361</v>
      </c>
      <c r="EU121" s="2" t="s">
        <v>1160</v>
      </c>
    </row>
    <row r="122" spans="1:151" ht="12.75">
      <c r="A122" s="15">
        <v>1371</v>
      </c>
      <c r="B122" s="14" t="s">
        <v>859</v>
      </c>
      <c r="C122" s="14" t="s">
        <v>1072</v>
      </c>
      <c r="D122" s="14" t="s">
        <v>264</v>
      </c>
      <c r="E122" s="14" t="s">
        <v>269</v>
      </c>
      <c r="F122" s="2" t="s">
        <v>129</v>
      </c>
      <c r="G122" s="2">
        <v>3</v>
      </c>
      <c r="H122" s="2" t="s">
        <v>448</v>
      </c>
      <c r="J122" s="2" t="s">
        <v>649</v>
      </c>
      <c r="K122" s="14" t="s">
        <v>288</v>
      </c>
      <c r="L122" s="2" t="s">
        <v>629</v>
      </c>
      <c r="M122" s="14" t="s">
        <v>1085</v>
      </c>
      <c r="N122" s="14" t="s">
        <v>977</v>
      </c>
      <c r="O122" s="2" t="s">
        <v>4</v>
      </c>
      <c r="Q122" s="10">
        <v>8</v>
      </c>
      <c r="S122" s="28"/>
      <c r="V122" s="48">
        <f>72/2</f>
        <v>36</v>
      </c>
      <c r="X122" s="25">
        <f>(V122/Q122)*20</f>
        <v>90</v>
      </c>
      <c r="Z122" s="13"/>
      <c r="AA122" s="13"/>
      <c r="AB122" s="13"/>
      <c r="AD122" s="13"/>
      <c r="AE122" s="13"/>
      <c r="AF122" s="13"/>
      <c r="AG122" s="25"/>
      <c r="AK122" s="25"/>
      <c r="AL122" s="38">
        <f>X122/12</f>
        <v>7.5</v>
      </c>
      <c r="BK122" s="37"/>
      <c r="BL122" s="37"/>
      <c r="BM122" s="37"/>
      <c r="BP122" s="39"/>
      <c r="BQ122" s="39"/>
      <c r="BR122" s="23"/>
      <c r="BS122" s="37"/>
      <c r="BV122" s="48"/>
      <c r="BW122" s="48"/>
      <c r="CI122">
        <f t="shared" si="81"/>
        <v>1371</v>
      </c>
      <c r="CJ122" s="2" t="s">
        <v>629</v>
      </c>
      <c r="DI122" s="6">
        <v>2.8</v>
      </c>
      <c r="DX122" s="37"/>
      <c r="DY122" s="37"/>
      <c r="DZ122" s="37"/>
      <c r="EB122" s="48">
        <v>2.8</v>
      </c>
      <c r="EC122" s="39"/>
      <c r="ED122" s="39"/>
      <c r="EE122" s="23"/>
      <c r="EF122" s="37"/>
      <c r="EI122" s="48"/>
      <c r="EJ122" s="48">
        <v>33.6</v>
      </c>
      <c r="ET122">
        <v>1361</v>
      </c>
      <c r="EU122" s="2" t="s">
        <v>1160</v>
      </c>
    </row>
    <row r="123" spans="1:151" ht="12.75">
      <c r="A123" s="15">
        <v>1371</v>
      </c>
      <c r="B123" s="14" t="s">
        <v>859</v>
      </c>
      <c r="C123" s="14" t="s">
        <v>1072</v>
      </c>
      <c r="D123" s="14" t="s">
        <v>264</v>
      </c>
      <c r="E123" s="14" t="s">
        <v>269</v>
      </c>
      <c r="F123" s="2" t="s">
        <v>130</v>
      </c>
      <c r="G123" s="2">
        <v>3</v>
      </c>
      <c r="H123" s="2" t="s">
        <v>448</v>
      </c>
      <c r="J123" s="2" t="s">
        <v>378</v>
      </c>
      <c r="K123" s="14" t="s">
        <v>288</v>
      </c>
      <c r="L123" s="2" t="s">
        <v>631</v>
      </c>
      <c r="M123" s="14" t="s">
        <v>1085</v>
      </c>
      <c r="N123" s="14" t="s">
        <v>1020</v>
      </c>
      <c r="O123" s="2" t="s">
        <v>4</v>
      </c>
      <c r="Q123" s="10">
        <v>8</v>
      </c>
      <c r="S123" s="28"/>
      <c r="V123" s="48">
        <f>72/2</f>
        <v>36</v>
      </c>
      <c r="X123" s="25">
        <f>(V123/Q123)*20</f>
        <v>90</v>
      </c>
      <c r="Z123" s="13"/>
      <c r="AA123" s="13"/>
      <c r="AB123" s="13"/>
      <c r="AD123" s="13"/>
      <c r="AE123" s="13"/>
      <c r="AF123" s="13"/>
      <c r="AG123" s="25"/>
      <c r="AK123" s="25"/>
      <c r="AL123" s="38">
        <f>X123/12</f>
        <v>7.5</v>
      </c>
      <c r="AN123" s="38"/>
      <c r="AO123" s="38"/>
      <c r="AP123" s="38"/>
      <c r="BK123" s="37"/>
      <c r="BL123" s="37"/>
      <c r="BM123" s="37"/>
      <c r="BP123" s="39"/>
      <c r="BQ123" s="39"/>
      <c r="BR123" s="23"/>
      <c r="BS123" s="37"/>
      <c r="BV123" s="48"/>
      <c r="BW123" s="48"/>
      <c r="CI123">
        <f t="shared" si="81"/>
        <v>1371</v>
      </c>
      <c r="CJ123" s="2" t="s">
        <v>631</v>
      </c>
      <c r="DI123" s="6">
        <v>3.8</v>
      </c>
      <c r="DJ123" s="38">
        <v>2</v>
      </c>
      <c r="DX123" s="37"/>
      <c r="DY123" s="37"/>
      <c r="DZ123" s="37"/>
      <c r="EB123" s="48">
        <v>3.8</v>
      </c>
      <c r="EC123" s="39"/>
      <c r="ED123" s="39"/>
      <c r="EE123" s="23"/>
      <c r="EF123" s="37"/>
      <c r="EI123" s="48"/>
      <c r="EJ123" s="48">
        <v>45.6</v>
      </c>
      <c r="ET123">
        <v>1361</v>
      </c>
      <c r="EU123" s="2" t="s">
        <v>988</v>
      </c>
    </row>
    <row r="124" spans="1:151" ht="12.75">
      <c r="A124" s="15"/>
      <c r="E124" s="14"/>
      <c r="F124" s="2"/>
      <c r="G124" s="2"/>
      <c r="L124" s="2"/>
      <c r="S124" s="28"/>
      <c r="Z124" s="13"/>
      <c r="AA124" s="13"/>
      <c r="AB124" s="13"/>
      <c r="AD124" s="13"/>
      <c r="AE124" s="13"/>
      <c r="AF124" s="13"/>
      <c r="AG124" s="25"/>
      <c r="AK124" s="25"/>
      <c r="AL124" s="38"/>
      <c r="AN124" s="38"/>
      <c r="AO124" s="38"/>
      <c r="AP124" s="38"/>
      <c r="BK124" s="37"/>
      <c r="BL124" s="37"/>
      <c r="BM124" s="37"/>
      <c r="BP124" s="39"/>
      <c r="BQ124" s="39"/>
      <c r="BR124" s="23"/>
      <c r="BS124" s="37"/>
      <c r="BV124" s="48"/>
      <c r="BW124" s="48"/>
      <c r="CJ124" s="2"/>
      <c r="DI124" s="6"/>
      <c r="DJ124" s="38">
        <v>5</v>
      </c>
      <c r="DX124" s="37"/>
      <c r="DY124" s="37"/>
      <c r="DZ124" s="37"/>
      <c r="EB124" s="48">
        <v>0</v>
      </c>
      <c r="EC124" s="39"/>
      <c r="ED124" s="39"/>
      <c r="EE124" s="23"/>
      <c r="EF124" s="37"/>
      <c r="EI124" s="48"/>
      <c r="ET124">
        <v>1361</v>
      </c>
      <c r="EU124" s="2" t="s">
        <v>652</v>
      </c>
    </row>
    <row r="125" spans="1:151" ht="12.75">
      <c r="A125" s="15">
        <v>1371</v>
      </c>
      <c r="B125" s="14" t="s">
        <v>925</v>
      </c>
      <c r="C125" s="14" t="s">
        <v>1072</v>
      </c>
      <c r="D125" s="14" t="s">
        <v>264</v>
      </c>
      <c r="E125" s="14" t="s">
        <v>272</v>
      </c>
      <c r="F125" s="2" t="s">
        <v>138</v>
      </c>
      <c r="G125" s="2">
        <v>1</v>
      </c>
      <c r="H125" s="2" t="s">
        <v>334</v>
      </c>
      <c r="I125" s="52">
        <v>5</v>
      </c>
      <c r="J125" s="2" t="s">
        <v>375</v>
      </c>
      <c r="K125" s="14" t="s">
        <v>288</v>
      </c>
      <c r="L125" s="2" t="s">
        <v>336</v>
      </c>
      <c r="M125" s="14" t="s">
        <v>321</v>
      </c>
      <c r="N125" s="14" t="s">
        <v>290</v>
      </c>
      <c r="O125" t="s">
        <v>1284</v>
      </c>
      <c r="P125" s="10">
        <v>5</v>
      </c>
      <c r="S125" s="28"/>
      <c r="V125" s="48">
        <f>720/2</f>
        <v>360</v>
      </c>
      <c r="W125" s="48">
        <f aca="true" t="shared" si="82" ref="W125:W131">V125/P125</f>
        <v>72</v>
      </c>
      <c r="Y125" s="25">
        <f aca="true" t="shared" si="83" ref="Y125:Y131">W125/12</f>
        <v>6</v>
      </c>
      <c r="Z125" s="13"/>
      <c r="AA125" s="13"/>
      <c r="AB125" s="13"/>
      <c r="AD125" s="13"/>
      <c r="AE125" s="13"/>
      <c r="AF125" s="13"/>
      <c r="AH125">
        <v>6</v>
      </c>
      <c r="AI125">
        <v>0</v>
      </c>
      <c r="AJ125">
        <v>0</v>
      </c>
      <c r="AK125" s="25">
        <f aca="true" t="shared" si="84" ref="AK125:AK131">Y125*1</f>
        <v>6</v>
      </c>
      <c r="AN125" s="38"/>
      <c r="AO125" s="38"/>
      <c r="AP125" s="38"/>
      <c r="BK125" s="37"/>
      <c r="BL125" s="37"/>
      <c r="BM125" s="37"/>
      <c r="BO125" s="25">
        <f aca="true" t="shared" si="85" ref="BO125:BO131">AK125+BN125</f>
        <v>6</v>
      </c>
      <c r="BP125" s="39"/>
      <c r="BQ125" s="39"/>
      <c r="BR125" s="23"/>
      <c r="BS125" s="37"/>
      <c r="BV125" s="48">
        <f aca="true" t="shared" si="86" ref="BV125:BV131">BW125*P125</f>
        <v>360</v>
      </c>
      <c r="BW125" s="48">
        <f aca="true" t="shared" si="87" ref="BW125:BW131">(BO125+BT125)*12</f>
        <v>72</v>
      </c>
      <c r="CI125">
        <f aca="true" t="shared" si="88" ref="CI125:CI131">A125*1</f>
        <v>1371</v>
      </c>
      <c r="CJ125" s="2" t="s">
        <v>336</v>
      </c>
      <c r="CK125" t="s">
        <v>48</v>
      </c>
      <c r="DI125" s="6"/>
      <c r="DJ125" s="38">
        <v>2.3333333333333335</v>
      </c>
      <c r="DX125" s="37"/>
      <c r="DY125" s="37"/>
      <c r="DZ125" s="37"/>
      <c r="EB125" s="48">
        <v>0</v>
      </c>
      <c r="EC125" s="39"/>
      <c r="ED125" s="39"/>
      <c r="EE125" s="23"/>
      <c r="EF125" s="37"/>
      <c r="EI125" s="48"/>
      <c r="ET125">
        <v>1361</v>
      </c>
      <c r="EU125" s="2" t="s">
        <v>625</v>
      </c>
    </row>
    <row r="126" spans="1:151" ht="12.75">
      <c r="A126" s="15">
        <v>1371</v>
      </c>
      <c r="B126" s="14" t="s">
        <v>925</v>
      </c>
      <c r="C126" s="14" t="s">
        <v>1072</v>
      </c>
      <c r="D126" s="14" t="s">
        <v>264</v>
      </c>
      <c r="E126" s="14" t="s">
        <v>272</v>
      </c>
      <c r="F126" s="2" t="s">
        <v>139</v>
      </c>
      <c r="G126" s="2">
        <v>1</v>
      </c>
      <c r="H126" s="2" t="s">
        <v>334</v>
      </c>
      <c r="I126" s="52">
        <v>5</v>
      </c>
      <c r="J126" s="2" t="s">
        <v>466</v>
      </c>
      <c r="K126" s="14" t="s">
        <v>288</v>
      </c>
      <c r="L126" s="2" t="s">
        <v>352</v>
      </c>
      <c r="M126" s="14" t="s">
        <v>321</v>
      </c>
      <c r="N126" s="14" t="s">
        <v>903</v>
      </c>
      <c r="O126" s="2" t="s">
        <v>1284</v>
      </c>
      <c r="P126" s="10">
        <v>5</v>
      </c>
      <c r="S126" s="28"/>
      <c r="V126" s="48">
        <f>720/2</f>
        <v>360</v>
      </c>
      <c r="W126" s="48">
        <f t="shared" si="82"/>
        <v>72</v>
      </c>
      <c r="Y126" s="25">
        <f t="shared" si="83"/>
        <v>6</v>
      </c>
      <c r="Z126" s="13"/>
      <c r="AA126" s="13"/>
      <c r="AB126" s="13"/>
      <c r="AD126" s="13"/>
      <c r="AE126" s="13"/>
      <c r="AF126" s="13"/>
      <c r="AH126">
        <v>6</v>
      </c>
      <c r="AI126">
        <v>0</v>
      </c>
      <c r="AJ126">
        <v>0</v>
      </c>
      <c r="AK126" s="25">
        <f t="shared" si="84"/>
        <v>6</v>
      </c>
      <c r="BF126" s="6"/>
      <c r="BK126" s="37"/>
      <c r="BL126" s="37"/>
      <c r="BM126" s="37"/>
      <c r="BO126" s="25">
        <f t="shared" si="85"/>
        <v>6</v>
      </c>
      <c r="BP126" s="39"/>
      <c r="BQ126" s="39"/>
      <c r="BR126" s="23"/>
      <c r="BS126" s="37"/>
      <c r="BV126" s="48">
        <f t="shared" si="86"/>
        <v>360</v>
      </c>
      <c r="BW126" s="48">
        <f t="shared" si="87"/>
        <v>72</v>
      </c>
      <c r="CI126">
        <f t="shared" si="88"/>
        <v>1371</v>
      </c>
      <c r="CJ126" s="2" t="s">
        <v>348</v>
      </c>
      <c r="DI126" s="6">
        <v>1.05</v>
      </c>
      <c r="DV126" s="6">
        <v>1.05</v>
      </c>
      <c r="DX126" s="37"/>
      <c r="DY126" s="37"/>
      <c r="DZ126" s="37"/>
      <c r="EB126" s="48">
        <v>1.05</v>
      </c>
      <c r="EC126" s="39"/>
      <c r="ED126" s="39"/>
      <c r="EE126" s="23"/>
      <c r="EF126" s="37"/>
      <c r="EI126" s="48"/>
      <c r="EJ126" s="48">
        <v>12.600000000000001</v>
      </c>
      <c r="ET126">
        <v>1361</v>
      </c>
      <c r="EU126" s="2" t="s">
        <v>1160</v>
      </c>
    </row>
    <row r="127" spans="1:151" ht="12.75">
      <c r="A127" s="15">
        <v>1371</v>
      </c>
      <c r="B127" s="14" t="s">
        <v>925</v>
      </c>
      <c r="C127" s="14" t="s">
        <v>1072</v>
      </c>
      <c r="D127" s="14" t="s">
        <v>264</v>
      </c>
      <c r="E127" s="14" t="s">
        <v>272</v>
      </c>
      <c r="F127" s="2" t="s">
        <v>142</v>
      </c>
      <c r="G127" s="2">
        <v>1</v>
      </c>
      <c r="H127" s="2" t="s">
        <v>334</v>
      </c>
      <c r="I127" s="52">
        <v>2.5</v>
      </c>
      <c r="J127" s="2" t="s">
        <v>458</v>
      </c>
      <c r="K127" s="14" t="s">
        <v>288</v>
      </c>
      <c r="L127" s="2" t="s">
        <v>350</v>
      </c>
      <c r="M127" s="14" t="s">
        <v>319</v>
      </c>
      <c r="N127" s="14" t="s">
        <v>850</v>
      </c>
      <c r="O127" s="2" t="s">
        <v>498</v>
      </c>
      <c r="P127" s="10">
        <v>2.5</v>
      </c>
      <c r="S127" s="28">
        <v>168</v>
      </c>
      <c r="T127" s="21">
        <v>0</v>
      </c>
      <c r="U127" s="21">
        <v>0</v>
      </c>
      <c r="V127" s="48">
        <f>S127+T127/20+U127/240</f>
        <v>168</v>
      </c>
      <c r="W127" s="48">
        <f t="shared" si="82"/>
        <v>67.2</v>
      </c>
      <c r="Y127" s="25">
        <f t="shared" si="83"/>
        <v>5.6000000000000005</v>
      </c>
      <c r="Z127" s="13"/>
      <c r="AA127" s="13"/>
      <c r="AB127" s="13"/>
      <c r="AD127" s="13"/>
      <c r="AE127" s="13"/>
      <c r="AF127" s="13"/>
      <c r="AH127">
        <v>5</v>
      </c>
      <c r="AI127">
        <v>12</v>
      </c>
      <c r="AJ127">
        <v>0</v>
      </c>
      <c r="AK127" s="25">
        <f t="shared" si="84"/>
        <v>5.6000000000000005</v>
      </c>
      <c r="AY127" s="25">
        <v>5.6</v>
      </c>
      <c r="BF127" s="6"/>
      <c r="BK127" s="37"/>
      <c r="BL127" s="37"/>
      <c r="BM127" s="37"/>
      <c r="BO127" s="25">
        <f t="shared" si="85"/>
        <v>5.6000000000000005</v>
      </c>
      <c r="BP127" s="39"/>
      <c r="BQ127" s="39"/>
      <c r="BR127" s="23"/>
      <c r="BS127" s="37"/>
      <c r="BV127" s="48">
        <f t="shared" si="86"/>
        <v>168</v>
      </c>
      <c r="BW127" s="48">
        <f t="shared" si="87"/>
        <v>67.2</v>
      </c>
      <c r="CI127">
        <f t="shared" si="88"/>
        <v>1371</v>
      </c>
      <c r="CJ127" s="2" t="s">
        <v>350</v>
      </c>
      <c r="DI127" s="6">
        <v>1</v>
      </c>
      <c r="DV127" s="6">
        <v>1</v>
      </c>
      <c r="DX127" s="37"/>
      <c r="DY127" s="37"/>
      <c r="DZ127" s="37"/>
      <c r="EB127" s="48">
        <v>1</v>
      </c>
      <c r="EC127" s="39"/>
      <c r="ED127" s="39"/>
      <c r="EE127" s="23"/>
      <c r="EF127" s="37"/>
      <c r="EI127" s="48"/>
      <c r="EJ127" s="48">
        <v>12</v>
      </c>
      <c r="ET127">
        <v>1361</v>
      </c>
      <c r="EU127" s="2" t="s">
        <v>1160</v>
      </c>
    </row>
    <row r="128" spans="1:88" ht="12.75">
      <c r="A128" s="15">
        <v>1371</v>
      </c>
      <c r="B128" s="14" t="s">
        <v>925</v>
      </c>
      <c r="C128" s="14" t="s">
        <v>1072</v>
      </c>
      <c r="D128" s="14" t="s">
        <v>264</v>
      </c>
      <c r="E128" s="14" t="s">
        <v>272</v>
      </c>
      <c r="F128" s="2" t="s">
        <v>143</v>
      </c>
      <c r="G128" s="2">
        <v>1</v>
      </c>
      <c r="H128" s="2" t="s">
        <v>1328</v>
      </c>
      <c r="I128" s="52">
        <v>1</v>
      </c>
      <c r="J128" s="2" t="s">
        <v>314</v>
      </c>
      <c r="K128" s="14" t="s">
        <v>288</v>
      </c>
      <c r="L128" s="2" t="s">
        <v>1336</v>
      </c>
      <c r="M128" s="14" t="s">
        <v>1322</v>
      </c>
      <c r="N128" s="14" t="s">
        <v>850</v>
      </c>
      <c r="O128" s="2" t="s">
        <v>497</v>
      </c>
      <c r="P128" s="10">
        <v>1</v>
      </c>
      <c r="S128" s="28">
        <v>68</v>
      </c>
      <c r="T128" s="21">
        <v>8</v>
      </c>
      <c r="U128" s="21">
        <v>0</v>
      </c>
      <c r="V128" s="48">
        <f>S128+T128/20+U128/240</f>
        <v>68.4</v>
      </c>
      <c r="W128" s="48">
        <f t="shared" si="82"/>
        <v>68.4</v>
      </c>
      <c r="Y128" s="25">
        <f t="shared" si="83"/>
        <v>5.7</v>
      </c>
      <c r="Z128" s="13">
        <v>68</v>
      </c>
      <c r="AA128" s="13">
        <v>8</v>
      </c>
      <c r="AB128" s="13">
        <v>0</v>
      </c>
      <c r="AC128" s="48">
        <f>Z128+AA128/20+AB128/240</f>
        <v>68.4</v>
      </c>
      <c r="AD128" s="13">
        <v>5</v>
      </c>
      <c r="AE128" s="13">
        <v>14</v>
      </c>
      <c r="AF128" s="13">
        <v>0</v>
      </c>
      <c r="AG128" s="25">
        <f>AD128+AE128/20+AF128/240</f>
        <v>5.7</v>
      </c>
      <c r="AH128">
        <v>5</v>
      </c>
      <c r="AI128">
        <v>14</v>
      </c>
      <c r="AJ128">
        <v>0</v>
      </c>
      <c r="AK128" s="25">
        <f t="shared" si="84"/>
        <v>5.7</v>
      </c>
      <c r="AY128" s="25">
        <v>5.7</v>
      </c>
      <c r="BK128" s="37"/>
      <c r="BL128" s="37"/>
      <c r="BM128" s="37"/>
      <c r="BO128" s="25">
        <f t="shared" si="85"/>
        <v>5.7</v>
      </c>
      <c r="BP128" s="39"/>
      <c r="BQ128" s="39"/>
      <c r="BR128" s="23"/>
      <c r="BS128" s="37"/>
      <c r="BV128" s="48">
        <f t="shared" si="86"/>
        <v>68.4</v>
      </c>
      <c r="BW128" s="48">
        <f t="shared" si="87"/>
        <v>68.4</v>
      </c>
      <c r="CI128">
        <f t="shared" si="88"/>
        <v>1371</v>
      </c>
      <c r="CJ128" s="2" t="s">
        <v>1336</v>
      </c>
    </row>
    <row r="129" spans="1:88" ht="12.75">
      <c r="A129" s="15">
        <v>1371</v>
      </c>
      <c r="B129" s="14" t="s">
        <v>925</v>
      </c>
      <c r="C129" s="14" t="s">
        <v>1072</v>
      </c>
      <c r="D129" s="14" t="s">
        <v>264</v>
      </c>
      <c r="E129" s="14" t="s">
        <v>272</v>
      </c>
      <c r="F129" s="2" t="s">
        <v>144</v>
      </c>
      <c r="G129" s="2">
        <v>1</v>
      </c>
      <c r="H129" s="2" t="s">
        <v>334</v>
      </c>
      <c r="I129" s="52">
        <v>1</v>
      </c>
      <c r="J129" s="2" t="s">
        <v>370</v>
      </c>
      <c r="K129" s="14" t="s">
        <v>288</v>
      </c>
      <c r="L129" s="2" t="s">
        <v>350</v>
      </c>
      <c r="M129" s="14" t="s">
        <v>319</v>
      </c>
      <c r="N129" s="14" t="s">
        <v>850</v>
      </c>
      <c r="O129" s="2" t="s">
        <v>497</v>
      </c>
      <c r="P129" s="10">
        <v>1</v>
      </c>
      <c r="S129" s="28">
        <v>51</v>
      </c>
      <c r="T129" s="21">
        <v>12</v>
      </c>
      <c r="U129" s="21">
        <v>0</v>
      </c>
      <c r="V129" s="48">
        <f>S129+T129/20+U129/240</f>
        <v>51.6</v>
      </c>
      <c r="W129" s="48">
        <f t="shared" si="82"/>
        <v>51.6</v>
      </c>
      <c r="Y129" s="25">
        <f t="shared" si="83"/>
        <v>4.3</v>
      </c>
      <c r="Z129" s="13">
        <v>51</v>
      </c>
      <c r="AA129" s="13">
        <v>12</v>
      </c>
      <c r="AB129" s="13">
        <v>0</v>
      </c>
      <c r="AC129" s="48">
        <f>Z129+AA129/20+AB129/240</f>
        <v>51.6</v>
      </c>
      <c r="AD129" s="13">
        <v>4</v>
      </c>
      <c r="AE129" s="13">
        <v>6</v>
      </c>
      <c r="AF129" s="13">
        <v>0</v>
      </c>
      <c r="AG129" s="25">
        <f>AD129+AE129/20+AF129/240</f>
        <v>4.3</v>
      </c>
      <c r="AH129">
        <v>4</v>
      </c>
      <c r="AI129">
        <v>6</v>
      </c>
      <c r="AJ129">
        <v>0</v>
      </c>
      <c r="AK129" s="25">
        <f t="shared" si="84"/>
        <v>4.3</v>
      </c>
      <c r="AY129" s="25">
        <v>4.3</v>
      </c>
      <c r="BE129" s="6"/>
      <c r="BK129" s="37"/>
      <c r="BL129" s="37"/>
      <c r="BM129" s="37"/>
      <c r="BN129" s="37"/>
      <c r="BO129" s="25">
        <f t="shared" si="85"/>
        <v>4.3</v>
      </c>
      <c r="BP129" s="39"/>
      <c r="BQ129" s="39"/>
      <c r="BR129" s="23"/>
      <c r="BS129" s="37"/>
      <c r="BV129" s="48">
        <f t="shared" si="86"/>
        <v>51.599999999999994</v>
      </c>
      <c r="BW129" s="48">
        <f t="shared" si="87"/>
        <v>51.599999999999994</v>
      </c>
      <c r="CI129">
        <f t="shared" si="88"/>
        <v>1371</v>
      </c>
      <c r="CJ129" s="2" t="s">
        <v>350</v>
      </c>
    </row>
    <row r="130" spans="1:88" ht="12.75">
      <c r="A130" s="15">
        <v>1371</v>
      </c>
      <c r="B130" s="14" t="s">
        <v>925</v>
      </c>
      <c r="C130" s="14" t="s">
        <v>1072</v>
      </c>
      <c r="D130" s="14" t="s">
        <v>264</v>
      </c>
      <c r="E130" s="14" t="s">
        <v>272</v>
      </c>
      <c r="F130" s="2" t="s">
        <v>145</v>
      </c>
      <c r="G130" s="2">
        <v>1</v>
      </c>
      <c r="H130" s="2" t="s">
        <v>334</v>
      </c>
      <c r="I130" s="52">
        <v>1</v>
      </c>
      <c r="J130" s="2" t="s">
        <v>370</v>
      </c>
      <c r="K130" s="14" t="s">
        <v>288</v>
      </c>
      <c r="L130" s="2" t="s">
        <v>350</v>
      </c>
      <c r="M130" s="14" t="s">
        <v>319</v>
      </c>
      <c r="N130" s="14" t="s">
        <v>850</v>
      </c>
      <c r="O130" s="2" t="s">
        <v>580</v>
      </c>
      <c r="P130" s="10">
        <v>1</v>
      </c>
      <c r="S130" s="28">
        <v>48</v>
      </c>
      <c r="T130" s="21">
        <v>0</v>
      </c>
      <c r="U130" s="21">
        <v>0</v>
      </c>
      <c r="V130" s="48">
        <f>S130+T130/20+U130/240</f>
        <v>48</v>
      </c>
      <c r="W130" s="48">
        <f t="shared" si="82"/>
        <v>48</v>
      </c>
      <c r="Y130" s="25">
        <f t="shared" si="83"/>
        <v>4</v>
      </c>
      <c r="Z130" s="13">
        <v>48</v>
      </c>
      <c r="AA130" s="13">
        <v>0</v>
      </c>
      <c r="AB130" s="13">
        <v>0</v>
      </c>
      <c r="AC130" s="48">
        <f>Z130+AA130/20+AB130/240</f>
        <v>48</v>
      </c>
      <c r="AD130" s="13">
        <v>4</v>
      </c>
      <c r="AE130" s="13">
        <v>0</v>
      </c>
      <c r="AF130" s="13">
        <v>0</v>
      </c>
      <c r="AG130" s="25">
        <f>AD130+AE130/20+AF130/240</f>
        <v>4</v>
      </c>
      <c r="AH130">
        <v>4</v>
      </c>
      <c r="AI130">
        <v>0</v>
      </c>
      <c r="AJ130">
        <v>0</v>
      </c>
      <c r="AK130" s="25">
        <f t="shared" si="84"/>
        <v>4</v>
      </c>
      <c r="AN130" s="38"/>
      <c r="AO130" s="38"/>
      <c r="AP130" s="38"/>
      <c r="AY130" s="25">
        <v>4</v>
      </c>
      <c r="BK130" s="37"/>
      <c r="BL130" s="37"/>
      <c r="BM130" s="37"/>
      <c r="BN130" s="37"/>
      <c r="BO130" s="25">
        <f t="shared" si="85"/>
        <v>4</v>
      </c>
      <c r="BR130" s="23"/>
      <c r="BS130" s="37"/>
      <c r="BV130" s="48">
        <f t="shared" si="86"/>
        <v>48</v>
      </c>
      <c r="BW130" s="48">
        <f t="shared" si="87"/>
        <v>48</v>
      </c>
      <c r="CI130">
        <f t="shared" si="88"/>
        <v>1371</v>
      </c>
      <c r="CJ130" s="2" t="s">
        <v>350</v>
      </c>
    </row>
    <row r="131" spans="1:89" ht="12.75">
      <c r="A131" s="15">
        <v>1371</v>
      </c>
      <c r="B131" s="14" t="s">
        <v>925</v>
      </c>
      <c r="C131" s="14" t="s">
        <v>1072</v>
      </c>
      <c r="D131" s="14" t="s">
        <v>264</v>
      </c>
      <c r="E131" s="14" t="s">
        <v>272</v>
      </c>
      <c r="F131" s="2" t="s">
        <v>146</v>
      </c>
      <c r="G131" s="2">
        <v>1</v>
      </c>
      <c r="H131" s="2" t="s">
        <v>724</v>
      </c>
      <c r="I131" s="52">
        <f>3+1/3</f>
        <v>3.3333333333333335</v>
      </c>
      <c r="J131" s="2" t="s">
        <v>709</v>
      </c>
      <c r="K131" s="14" t="s">
        <v>288</v>
      </c>
      <c r="L131" s="2" t="s">
        <v>732</v>
      </c>
      <c r="M131" s="14" t="s">
        <v>782</v>
      </c>
      <c r="N131" s="14" t="s">
        <v>1133</v>
      </c>
      <c r="O131" s="2" t="s">
        <v>1119</v>
      </c>
      <c r="P131" s="10">
        <f>3+1/3</f>
        <v>3.3333333333333335</v>
      </c>
      <c r="S131" s="28">
        <v>163</v>
      </c>
      <c r="T131" s="21">
        <v>0</v>
      </c>
      <c r="U131" s="21">
        <v>0</v>
      </c>
      <c r="V131" s="48">
        <f>S131+T131/20+U131/240</f>
        <v>163</v>
      </c>
      <c r="W131" s="48">
        <f t="shared" si="82"/>
        <v>48.9</v>
      </c>
      <c r="Y131" s="25">
        <f t="shared" si="83"/>
        <v>4.075</v>
      </c>
      <c r="Z131" s="13"/>
      <c r="AA131" s="13"/>
      <c r="AB131" s="13"/>
      <c r="AD131" s="13"/>
      <c r="AE131" s="13"/>
      <c r="AF131" s="13"/>
      <c r="AG131" s="25"/>
      <c r="AH131">
        <v>4</v>
      </c>
      <c r="AI131">
        <v>1</v>
      </c>
      <c r="AJ131">
        <v>6</v>
      </c>
      <c r="AK131" s="25">
        <f t="shared" si="84"/>
        <v>4.075</v>
      </c>
      <c r="AN131" s="38"/>
      <c r="AO131" s="38"/>
      <c r="AP131" s="38"/>
      <c r="BC131" s="25">
        <v>4.075</v>
      </c>
      <c r="BK131" s="37"/>
      <c r="BL131" s="37"/>
      <c r="BM131" s="37"/>
      <c r="BN131" s="37"/>
      <c r="BO131" s="25">
        <f t="shared" si="85"/>
        <v>4.075</v>
      </c>
      <c r="BR131" s="23"/>
      <c r="BS131" s="37"/>
      <c r="BV131" s="48">
        <f t="shared" si="86"/>
        <v>163.00000000000003</v>
      </c>
      <c r="BW131" s="48">
        <f t="shared" si="87"/>
        <v>48.900000000000006</v>
      </c>
      <c r="CI131">
        <f t="shared" si="88"/>
        <v>1371</v>
      </c>
      <c r="CJ131" s="2" t="s">
        <v>732</v>
      </c>
      <c r="CK131" t="s">
        <v>908</v>
      </c>
    </row>
    <row r="132" spans="1:88" ht="12.75">
      <c r="A132" s="15"/>
      <c r="E132" s="14"/>
      <c r="F132" s="2"/>
      <c r="G132" s="2"/>
      <c r="L132" s="2"/>
      <c r="S132" s="28"/>
      <c r="V132" s="48"/>
      <c r="W132" s="48"/>
      <c r="Z132" s="13"/>
      <c r="AA132" s="13"/>
      <c r="AB132" s="13"/>
      <c r="AD132" s="13"/>
      <c r="AE132" s="13"/>
      <c r="AF132" s="13"/>
      <c r="AG132" s="25"/>
      <c r="AK132" s="25"/>
      <c r="AN132" s="38"/>
      <c r="AO132" s="38"/>
      <c r="AP132" s="38"/>
      <c r="BK132" s="37"/>
      <c r="BL132" s="37"/>
      <c r="BM132" s="37"/>
      <c r="BN132" s="37"/>
      <c r="BO132" s="25"/>
      <c r="BR132" s="23"/>
      <c r="BS132" s="37"/>
      <c r="BV132" s="48"/>
      <c r="BW132" s="48"/>
      <c r="CJ132" s="2"/>
    </row>
    <row r="133" spans="1:88" ht="12.75">
      <c r="A133" s="15">
        <v>1371</v>
      </c>
      <c r="B133" s="14" t="s">
        <v>925</v>
      </c>
      <c r="C133" s="14" t="s">
        <v>1072</v>
      </c>
      <c r="D133" s="14" t="s">
        <v>264</v>
      </c>
      <c r="E133" s="14" t="s">
        <v>272</v>
      </c>
      <c r="F133" s="2" t="s">
        <v>147</v>
      </c>
      <c r="G133" s="2">
        <v>2</v>
      </c>
      <c r="H133" s="2" t="s">
        <v>723</v>
      </c>
      <c r="I133" s="52">
        <v>4</v>
      </c>
      <c r="J133" s="2" t="s">
        <v>717</v>
      </c>
      <c r="K133" s="14" t="s">
        <v>288</v>
      </c>
      <c r="L133" s="2" t="s">
        <v>729</v>
      </c>
      <c r="M133" s="14" t="s">
        <v>781</v>
      </c>
      <c r="N133" s="14" t="s">
        <v>1131</v>
      </c>
      <c r="O133" s="2" t="s">
        <v>1272</v>
      </c>
      <c r="P133" s="10">
        <v>4</v>
      </c>
      <c r="S133" s="28">
        <v>134</v>
      </c>
      <c r="T133" s="21">
        <v>8</v>
      </c>
      <c r="U133" s="21">
        <v>0</v>
      </c>
      <c r="V133" s="48">
        <f>S133+T133/20+U133/240</f>
        <v>134.4</v>
      </c>
      <c r="W133" s="48">
        <f>V133/P133</f>
        <v>33.6</v>
      </c>
      <c r="Y133" s="25">
        <f>W133/12</f>
        <v>2.8000000000000003</v>
      </c>
      <c r="Z133" s="13"/>
      <c r="AA133" s="13"/>
      <c r="AB133" s="13"/>
      <c r="AC133" s="48"/>
      <c r="AD133" s="13"/>
      <c r="AE133" s="13"/>
      <c r="AF133" s="13"/>
      <c r="AH133">
        <v>2</v>
      </c>
      <c r="AI133">
        <v>16</v>
      </c>
      <c r="AJ133">
        <v>0</v>
      </c>
      <c r="AK133" s="25">
        <f>Y133*1</f>
        <v>2.8000000000000003</v>
      </c>
      <c r="AL133" s="38"/>
      <c r="BE133" s="6"/>
      <c r="BF133" s="25">
        <v>2.8</v>
      </c>
      <c r="BK133" s="37"/>
      <c r="BL133" s="37"/>
      <c r="BM133" s="37"/>
      <c r="BN133" s="37"/>
      <c r="BO133" s="25">
        <f>AK133+BN133</f>
        <v>2.8000000000000003</v>
      </c>
      <c r="BP133" s="39"/>
      <c r="BQ133" s="39"/>
      <c r="BR133" s="23"/>
      <c r="BS133" s="37"/>
      <c r="BV133" s="48">
        <f>BW133*P133</f>
        <v>134.4</v>
      </c>
      <c r="BW133" s="48">
        <f>(BO133+BT133)*12</f>
        <v>33.6</v>
      </c>
      <c r="CI133">
        <f>A133*1</f>
        <v>1371</v>
      </c>
      <c r="CJ133" s="2" t="s">
        <v>729</v>
      </c>
    </row>
    <row r="134" spans="1:88" ht="12.75">
      <c r="A134" s="15">
        <v>1371</v>
      </c>
      <c r="B134" s="14" t="s">
        <v>925</v>
      </c>
      <c r="C134" s="14" t="s">
        <v>1072</v>
      </c>
      <c r="D134" s="14" t="s">
        <v>264</v>
      </c>
      <c r="E134" s="14" t="s">
        <v>272</v>
      </c>
      <c r="F134" s="2" t="s">
        <v>148</v>
      </c>
      <c r="G134" s="2">
        <v>2</v>
      </c>
      <c r="H134" s="2" t="s">
        <v>723</v>
      </c>
      <c r="I134" s="52">
        <v>4</v>
      </c>
      <c r="J134" s="2" t="s">
        <v>722</v>
      </c>
      <c r="K134" s="14" t="s">
        <v>288</v>
      </c>
      <c r="L134" s="2" t="s">
        <v>729</v>
      </c>
      <c r="M134" s="14" t="s">
        <v>781</v>
      </c>
      <c r="N134" s="14" t="s">
        <v>1131</v>
      </c>
      <c r="O134" s="2" t="s">
        <v>690</v>
      </c>
      <c r="P134" s="10">
        <v>4</v>
      </c>
      <c r="S134" s="28">
        <v>120</v>
      </c>
      <c r="T134" s="21">
        <v>0</v>
      </c>
      <c r="U134" s="21">
        <v>0</v>
      </c>
      <c r="V134" s="48">
        <f>S134+T134/20+U134/240</f>
        <v>120</v>
      </c>
      <c r="W134" s="48">
        <f>V134/P134</f>
        <v>30</v>
      </c>
      <c r="Y134" s="25">
        <f>W134/12</f>
        <v>2.5</v>
      </c>
      <c r="Z134" s="13">
        <v>30</v>
      </c>
      <c r="AA134" s="13">
        <v>0</v>
      </c>
      <c r="AB134" s="13">
        <v>0</v>
      </c>
      <c r="AC134" s="48">
        <f>Z134+AA134/20+AB134/240</f>
        <v>30</v>
      </c>
      <c r="AD134" s="13"/>
      <c r="AE134" s="13"/>
      <c r="AF134" s="13"/>
      <c r="AH134">
        <v>2</v>
      </c>
      <c r="AI134">
        <v>10</v>
      </c>
      <c r="AJ134">
        <v>0</v>
      </c>
      <c r="AK134" s="25">
        <f>Y134*1</f>
        <v>2.5</v>
      </c>
      <c r="AL134" s="38"/>
      <c r="BE134" s="6"/>
      <c r="BF134" s="25">
        <v>2.5</v>
      </c>
      <c r="BK134" s="37"/>
      <c r="BL134" s="37"/>
      <c r="BM134" s="37"/>
      <c r="BN134" s="37"/>
      <c r="BO134" s="25">
        <f>AK134+BN134</f>
        <v>2.5</v>
      </c>
      <c r="BP134" s="39"/>
      <c r="BQ134" s="39"/>
      <c r="BR134" s="23"/>
      <c r="BS134" s="37"/>
      <c r="BV134" s="48">
        <f>BW134*P134</f>
        <v>120</v>
      </c>
      <c r="BW134" s="48">
        <f>(BO134+BT134)*12</f>
        <v>30</v>
      </c>
      <c r="CI134">
        <f>A134*1</f>
        <v>1371</v>
      </c>
      <c r="CJ134" s="2" t="s">
        <v>729</v>
      </c>
    </row>
    <row r="135" spans="1:88" ht="12.75">
      <c r="A135" s="15">
        <v>1371</v>
      </c>
      <c r="B135" s="14" t="s">
        <v>925</v>
      </c>
      <c r="C135" s="14" t="s">
        <v>1072</v>
      </c>
      <c r="D135" s="14" t="s">
        <v>264</v>
      </c>
      <c r="E135" s="14" t="s">
        <v>272</v>
      </c>
      <c r="F135" s="2" t="s">
        <v>149</v>
      </c>
      <c r="G135" s="2">
        <v>2</v>
      </c>
      <c r="H135" s="2" t="s">
        <v>334</v>
      </c>
      <c r="I135" s="52">
        <v>0.5</v>
      </c>
      <c r="J135" s="2" t="s">
        <v>372</v>
      </c>
      <c r="K135" s="14" t="s">
        <v>288</v>
      </c>
      <c r="L135" s="2" t="s">
        <v>342</v>
      </c>
      <c r="M135" s="14" t="s">
        <v>321</v>
      </c>
      <c r="N135" s="14" t="s">
        <v>4</v>
      </c>
      <c r="O135" s="2" t="s">
        <v>1011</v>
      </c>
      <c r="P135" s="10">
        <v>0.5</v>
      </c>
      <c r="S135" s="28">
        <v>22</v>
      </c>
      <c r="T135" s="21">
        <v>4</v>
      </c>
      <c r="U135" s="21">
        <v>0</v>
      </c>
      <c r="V135" s="48">
        <f>S135+T135/20+U135/240</f>
        <v>22.2</v>
      </c>
      <c r="W135" s="48">
        <f>V135/P135</f>
        <v>44.4</v>
      </c>
      <c r="Y135" s="25">
        <f>W135/12</f>
        <v>3.6999999999999997</v>
      </c>
      <c r="Z135" s="13">
        <v>44</v>
      </c>
      <c r="AA135" s="13">
        <v>8</v>
      </c>
      <c r="AB135" s="13">
        <v>0</v>
      </c>
      <c r="AC135" s="48">
        <f>Z135+AA135/20+AB135/240</f>
        <v>44.4</v>
      </c>
      <c r="AD135" s="13">
        <v>1</v>
      </c>
      <c r="AE135" s="13">
        <v>17</v>
      </c>
      <c r="AF135" s="13">
        <v>0</v>
      </c>
      <c r="AG135" s="25">
        <f>AD135+AE135/20+AF135/240</f>
        <v>1.85</v>
      </c>
      <c r="AH135">
        <v>3</v>
      </c>
      <c r="AI135">
        <v>14</v>
      </c>
      <c r="AJ135">
        <v>0</v>
      </c>
      <c r="AK135" s="25">
        <f>Y135*1</f>
        <v>3.6999999999999997</v>
      </c>
      <c r="AL135" s="38"/>
      <c r="AN135" s="38"/>
      <c r="AO135" s="38"/>
      <c r="AP135" s="38"/>
      <c r="BF135" s="25">
        <v>3.7</v>
      </c>
      <c r="BK135" s="37"/>
      <c r="BL135" s="37"/>
      <c r="BM135" s="37"/>
      <c r="BN135" s="37"/>
      <c r="BO135" s="25">
        <f>AK135+BN135</f>
        <v>3.6999999999999997</v>
      </c>
      <c r="BP135" s="39"/>
      <c r="BQ135" s="39"/>
      <c r="BR135" s="23"/>
      <c r="BS135" s="37"/>
      <c r="BV135" s="48">
        <f>BW135*P135</f>
        <v>22.2</v>
      </c>
      <c r="BW135" s="48">
        <f>(BO135+BT135)*12</f>
        <v>44.4</v>
      </c>
      <c r="CI135">
        <f>A135*1</f>
        <v>1371</v>
      </c>
      <c r="CJ135" s="2" t="s">
        <v>342</v>
      </c>
    </row>
    <row r="136" spans="1:88" ht="12.75">
      <c r="A136" s="15">
        <v>1371</v>
      </c>
      <c r="B136" s="14" t="s">
        <v>925</v>
      </c>
      <c r="C136" s="14" t="s">
        <v>1072</v>
      </c>
      <c r="D136" s="14" t="s">
        <v>264</v>
      </c>
      <c r="E136" s="14" t="s">
        <v>272</v>
      </c>
      <c r="F136" s="2" t="s">
        <v>140</v>
      </c>
      <c r="G136" s="2">
        <v>2</v>
      </c>
      <c r="H136" s="2" t="s">
        <v>4</v>
      </c>
      <c r="I136" s="52">
        <v>1</v>
      </c>
      <c r="J136" s="2" t="s">
        <v>1153</v>
      </c>
      <c r="K136" s="14" t="s">
        <v>288</v>
      </c>
      <c r="L136" s="2" t="s">
        <v>1160</v>
      </c>
      <c r="M136" s="14" t="s">
        <v>1131</v>
      </c>
      <c r="N136" s="14" t="s">
        <v>1131</v>
      </c>
      <c r="O136" s="2" t="s">
        <v>1256</v>
      </c>
      <c r="P136" s="10">
        <v>1</v>
      </c>
      <c r="S136" s="28">
        <v>24</v>
      </c>
      <c r="T136" s="21">
        <v>0</v>
      </c>
      <c r="U136" s="21">
        <v>0</v>
      </c>
      <c r="V136" s="48">
        <f>S136+T136/20+U136/240</f>
        <v>24</v>
      </c>
      <c r="W136" s="48">
        <f>V136/P136</f>
        <v>24</v>
      </c>
      <c r="Y136" s="25">
        <f>W136/12</f>
        <v>2</v>
      </c>
      <c r="Z136" s="13">
        <v>24</v>
      </c>
      <c r="AA136" s="13">
        <v>0</v>
      </c>
      <c r="AB136" s="13">
        <v>0</v>
      </c>
      <c r="AC136" s="48">
        <f>Z136+AA136/20+AB136/240</f>
        <v>24</v>
      </c>
      <c r="AD136" s="13">
        <v>2</v>
      </c>
      <c r="AE136" s="13">
        <v>0</v>
      </c>
      <c r="AF136" s="13">
        <v>0</v>
      </c>
      <c r="AG136" s="25">
        <f>AD136+AE136/20+AF136/240</f>
        <v>2</v>
      </c>
      <c r="AH136">
        <v>2</v>
      </c>
      <c r="AI136">
        <v>0</v>
      </c>
      <c r="AJ136">
        <v>0</v>
      </c>
      <c r="AK136" s="25">
        <f>Y136*1</f>
        <v>2</v>
      </c>
      <c r="AL136" s="38"/>
      <c r="BF136" s="25">
        <v>2</v>
      </c>
      <c r="BK136" s="37"/>
      <c r="BL136" s="37"/>
      <c r="BM136" s="37"/>
      <c r="BN136" s="37"/>
      <c r="BO136" s="25">
        <f>AK136+BN136</f>
        <v>2</v>
      </c>
      <c r="BP136" s="39"/>
      <c r="BQ136" s="39"/>
      <c r="BR136" s="23"/>
      <c r="BS136" s="37"/>
      <c r="BV136" s="48">
        <f>BW136*P136</f>
        <v>24</v>
      </c>
      <c r="BW136" s="48">
        <f>(BO136+BT136)*12</f>
        <v>24</v>
      </c>
      <c r="CI136">
        <f>A136*1</f>
        <v>1371</v>
      </c>
      <c r="CJ136" s="2" t="s">
        <v>1160</v>
      </c>
    </row>
    <row r="137" spans="1:88" ht="12.75">
      <c r="A137" s="15">
        <v>1371</v>
      </c>
      <c r="B137" s="14" t="s">
        <v>925</v>
      </c>
      <c r="C137" s="14" t="s">
        <v>1072</v>
      </c>
      <c r="D137" s="14" t="s">
        <v>264</v>
      </c>
      <c r="E137" s="14" t="s">
        <v>272</v>
      </c>
      <c r="F137" s="2" t="s">
        <v>141</v>
      </c>
      <c r="G137" s="2">
        <v>2</v>
      </c>
      <c r="H137" s="2" t="s">
        <v>4</v>
      </c>
      <c r="I137" s="52">
        <v>1</v>
      </c>
      <c r="J137" s="2" t="s">
        <v>1153</v>
      </c>
      <c r="K137" s="14" t="s">
        <v>288</v>
      </c>
      <c r="L137" s="2" t="s">
        <v>1160</v>
      </c>
      <c r="M137" s="14" t="s">
        <v>1131</v>
      </c>
      <c r="N137" s="14" t="s">
        <v>1131</v>
      </c>
      <c r="O137" s="2" t="s">
        <v>1260</v>
      </c>
      <c r="P137" s="10">
        <v>1</v>
      </c>
      <c r="S137" s="28">
        <v>24</v>
      </c>
      <c r="T137" s="21">
        <v>0</v>
      </c>
      <c r="U137" s="21">
        <v>0</v>
      </c>
      <c r="V137" s="48">
        <f>S137+T137/20+U137/240</f>
        <v>24</v>
      </c>
      <c r="W137" s="48">
        <f>V137/P137</f>
        <v>24</v>
      </c>
      <c r="Y137" s="25">
        <f>W137/12</f>
        <v>2</v>
      </c>
      <c r="Z137" s="13">
        <v>24</v>
      </c>
      <c r="AA137" s="13">
        <v>0</v>
      </c>
      <c r="AB137" s="13">
        <v>0</v>
      </c>
      <c r="AC137" s="48">
        <f>Z137+AA137/20+AB137/240</f>
        <v>24</v>
      </c>
      <c r="AD137" s="13">
        <v>2</v>
      </c>
      <c r="AE137" s="13">
        <v>0</v>
      </c>
      <c r="AF137" s="13">
        <v>0</v>
      </c>
      <c r="AG137" s="25">
        <f>AD137+AE137/20+AF137/240</f>
        <v>2</v>
      </c>
      <c r="AH137">
        <v>2</v>
      </c>
      <c r="AI137">
        <v>0</v>
      </c>
      <c r="AJ137">
        <v>0</v>
      </c>
      <c r="AK137" s="25">
        <f>Y137*1</f>
        <v>2</v>
      </c>
      <c r="AL137" s="38"/>
      <c r="AV137" s="6"/>
      <c r="BF137" s="25">
        <v>2</v>
      </c>
      <c r="BK137" s="37"/>
      <c r="BL137" s="37"/>
      <c r="BM137" s="37"/>
      <c r="BN137" s="37"/>
      <c r="BO137" s="25">
        <f>AK137+BN137</f>
        <v>2</v>
      </c>
      <c r="BS137" s="37"/>
      <c r="BT137" s="37"/>
      <c r="BV137" s="48">
        <f>BW137*P137</f>
        <v>24</v>
      </c>
      <c r="BW137" s="48">
        <f>(BO137+BT137)*12</f>
        <v>24</v>
      </c>
      <c r="CI137">
        <f>A137*1</f>
        <v>1371</v>
      </c>
      <c r="CJ137" s="2" t="s">
        <v>1160</v>
      </c>
    </row>
    <row r="138" spans="1:88" ht="12.75">
      <c r="A138" s="15"/>
      <c r="E138" s="14"/>
      <c r="F138" s="2"/>
      <c r="G138" s="2"/>
      <c r="L138" s="2"/>
      <c r="S138" s="28"/>
      <c r="Z138" s="13"/>
      <c r="AA138" s="13"/>
      <c r="AB138" s="13"/>
      <c r="AD138" s="13"/>
      <c r="AE138" s="13"/>
      <c r="AF138" s="13"/>
      <c r="AG138" s="25"/>
      <c r="AV138" s="6"/>
      <c r="BK138" s="37"/>
      <c r="BL138" s="37"/>
      <c r="BM138" s="37"/>
      <c r="BN138" s="37"/>
      <c r="BO138" s="25"/>
      <c r="BS138" s="37"/>
      <c r="BT138" s="37"/>
      <c r="CJ138" s="2"/>
    </row>
    <row r="139" spans="1:89" ht="12.75">
      <c r="A139" s="15">
        <v>1372</v>
      </c>
      <c r="B139" s="14" t="s">
        <v>4</v>
      </c>
      <c r="C139" s="14" t="s">
        <v>1072</v>
      </c>
      <c r="D139" s="14" t="s">
        <v>265</v>
      </c>
      <c r="E139" s="14" t="s">
        <v>272</v>
      </c>
      <c r="F139" s="2" t="s">
        <v>150</v>
      </c>
      <c r="G139" s="2"/>
      <c r="H139" s="2" t="s">
        <v>334</v>
      </c>
      <c r="I139" s="52">
        <v>1</v>
      </c>
      <c r="J139" s="2" t="s">
        <v>453</v>
      </c>
      <c r="K139" s="14" t="s">
        <v>288</v>
      </c>
      <c r="L139" s="2" t="s">
        <v>346</v>
      </c>
      <c r="M139" s="14" t="s">
        <v>321</v>
      </c>
      <c r="N139" s="14" t="s">
        <v>682</v>
      </c>
      <c r="O139" s="2" t="s">
        <v>1096</v>
      </c>
      <c r="P139" s="10">
        <v>1</v>
      </c>
      <c r="S139" s="28">
        <v>48</v>
      </c>
      <c r="T139" s="21">
        <v>0</v>
      </c>
      <c r="U139" s="21">
        <v>0</v>
      </c>
      <c r="V139" s="48">
        <f aca="true" t="shared" si="89" ref="V139:V144">S139+T139/20+U139/240</f>
        <v>48</v>
      </c>
      <c r="W139" s="48">
        <f>V139/P139</f>
        <v>48</v>
      </c>
      <c r="Y139" s="25">
        <f>W139/12</f>
        <v>4</v>
      </c>
      <c r="Z139" s="13">
        <v>48</v>
      </c>
      <c r="AA139" s="13">
        <v>0</v>
      </c>
      <c r="AB139" s="13">
        <v>0</v>
      </c>
      <c r="AC139" s="48">
        <f>Z139+AA139/20+AB139/240</f>
        <v>48</v>
      </c>
      <c r="AD139" s="13"/>
      <c r="AE139" s="13"/>
      <c r="AF139" s="13"/>
      <c r="AG139" s="25"/>
      <c r="AH139">
        <v>4</v>
      </c>
      <c r="AI139">
        <v>0</v>
      </c>
      <c r="AJ139">
        <v>0</v>
      </c>
      <c r="AK139" s="25">
        <f>Y139*1</f>
        <v>4</v>
      </c>
      <c r="AV139" s="6"/>
      <c r="BE139" s="25">
        <v>4</v>
      </c>
      <c r="BF139" s="6"/>
      <c r="BK139" s="37"/>
      <c r="BL139" s="37"/>
      <c r="BM139" s="37"/>
      <c r="BN139" s="37"/>
      <c r="BO139" s="25">
        <f>AK139+BN139</f>
        <v>4</v>
      </c>
      <c r="BS139" s="37"/>
      <c r="BT139" s="37"/>
      <c r="BV139" s="48">
        <f>BW139*P139</f>
        <v>48</v>
      </c>
      <c r="BW139" s="48">
        <f>(BO139+BT139)*12</f>
        <v>48</v>
      </c>
      <c r="CI139">
        <f aca="true" t="shared" si="90" ref="CI139:CI147">A139*1</f>
        <v>1372</v>
      </c>
      <c r="CJ139" s="2" t="s">
        <v>345</v>
      </c>
      <c r="CK139" t="s">
        <v>50</v>
      </c>
    </row>
    <row r="140" spans="1:89" ht="12.75">
      <c r="A140" s="15">
        <v>1372</v>
      </c>
      <c r="B140" s="14" t="s">
        <v>4</v>
      </c>
      <c r="C140" s="14" t="s">
        <v>1072</v>
      </c>
      <c r="D140" s="14" t="s">
        <v>265</v>
      </c>
      <c r="E140" s="14" t="s">
        <v>272</v>
      </c>
      <c r="F140" s="2" t="s">
        <v>151</v>
      </c>
      <c r="G140" s="2"/>
      <c r="H140" s="2" t="s">
        <v>334</v>
      </c>
      <c r="I140" s="52">
        <v>1</v>
      </c>
      <c r="J140" s="2" t="s">
        <v>369</v>
      </c>
      <c r="K140" s="14" t="s">
        <v>288</v>
      </c>
      <c r="L140" s="2" t="s">
        <v>341</v>
      </c>
      <c r="M140" s="14" t="s">
        <v>321</v>
      </c>
      <c r="N140" s="14" t="s">
        <v>298</v>
      </c>
      <c r="O140" s="2" t="s">
        <v>1096</v>
      </c>
      <c r="P140" s="10">
        <v>1</v>
      </c>
      <c r="S140" s="28">
        <v>48</v>
      </c>
      <c r="T140" s="21">
        <v>0</v>
      </c>
      <c r="U140" s="21">
        <v>0</v>
      </c>
      <c r="V140" s="48">
        <f t="shared" si="89"/>
        <v>48</v>
      </c>
      <c r="W140" s="48">
        <f>V140/P140</f>
        <v>48</v>
      </c>
      <c r="Y140" s="25">
        <f>W140/12</f>
        <v>4</v>
      </c>
      <c r="Z140" s="13">
        <v>48</v>
      </c>
      <c r="AA140" s="13">
        <v>0</v>
      </c>
      <c r="AB140" s="13">
        <v>0</v>
      </c>
      <c r="AC140" s="48">
        <f>Z140+AA140/20+AB140/240</f>
        <v>48</v>
      </c>
      <c r="AD140" s="13"/>
      <c r="AE140" s="13"/>
      <c r="AF140" s="13"/>
      <c r="AG140" s="25"/>
      <c r="AH140">
        <v>4</v>
      </c>
      <c r="AI140">
        <v>0</v>
      </c>
      <c r="AJ140">
        <v>0</v>
      </c>
      <c r="AK140" s="25">
        <f>Y140*1</f>
        <v>4</v>
      </c>
      <c r="AN140" s="38"/>
      <c r="AO140" s="38"/>
      <c r="AP140" s="38"/>
      <c r="BE140" s="25">
        <v>4</v>
      </c>
      <c r="BK140" s="37"/>
      <c r="BL140" s="37"/>
      <c r="BM140" s="37"/>
      <c r="BN140" s="37"/>
      <c r="BO140" s="25">
        <f>AK140+BN140</f>
        <v>4</v>
      </c>
      <c r="BS140" s="37"/>
      <c r="BT140" s="37"/>
      <c r="BV140" s="48">
        <f>BW140*P140</f>
        <v>48</v>
      </c>
      <c r="BW140" s="48">
        <f>(BO140+BT140)*12</f>
        <v>48</v>
      </c>
      <c r="CI140">
        <f t="shared" si="90"/>
        <v>1372</v>
      </c>
      <c r="CJ140" s="2" t="s">
        <v>341</v>
      </c>
      <c r="CK140" t="s">
        <v>905</v>
      </c>
    </row>
    <row r="141" spans="1:89" ht="12.75">
      <c r="A141" s="15">
        <v>1372</v>
      </c>
      <c r="B141" s="14" t="s">
        <v>4</v>
      </c>
      <c r="C141" s="14" t="s">
        <v>1072</v>
      </c>
      <c r="D141" s="14" t="s">
        <v>265</v>
      </c>
      <c r="E141" s="14" t="s">
        <v>272</v>
      </c>
      <c r="F141" s="2" t="s">
        <v>152</v>
      </c>
      <c r="G141" s="2"/>
      <c r="H141" s="2" t="s">
        <v>334</v>
      </c>
      <c r="J141" s="2" t="s">
        <v>615</v>
      </c>
      <c r="K141" s="14" t="s">
        <v>288</v>
      </c>
      <c r="L141" s="2" t="s">
        <v>613</v>
      </c>
      <c r="M141" s="14" t="s">
        <v>320</v>
      </c>
      <c r="N141" s="14" t="s">
        <v>299</v>
      </c>
      <c r="O141" s="2" t="s">
        <v>1096</v>
      </c>
      <c r="Q141" s="10">
        <v>20</v>
      </c>
      <c r="S141" s="28">
        <v>27</v>
      </c>
      <c r="T141" s="21">
        <v>0</v>
      </c>
      <c r="U141" s="21">
        <v>0</v>
      </c>
      <c r="V141" s="48">
        <f t="shared" si="89"/>
        <v>27</v>
      </c>
      <c r="W141" s="48"/>
      <c r="X141" s="25">
        <f>(V141/Q141)*20</f>
        <v>27</v>
      </c>
      <c r="Z141" s="13"/>
      <c r="AA141" s="13"/>
      <c r="AB141" s="13"/>
      <c r="AD141" s="13"/>
      <c r="AE141" s="13"/>
      <c r="AF141" s="13"/>
      <c r="AG141" s="25"/>
      <c r="AL141" s="38">
        <f>X141/12</f>
        <v>2.25</v>
      </c>
      <c r="AN141" s="38"/>
      <c r="AO141" s="38"/>
      <c r="AP141" s="38"/>
      <c r="AZ141" s="6"/>
      <c r="BK141" s="37"/>
      <c r="BL141" s="37"/>
      <c r="BM141" s="37"/>
      <c r="BN141" s="37"/>
      <c r="BO141" s="25"/>
      <c r="BS141" s="37"/>
      <c r="BT141" s="37"/>
      <c r="BV141" s="48"/>
      <c r="BW141" s="48"/>
      <c r="BZ141" s="48"/>
      <c r="CA141" s="25"/>
      <c r="CI141">
        <f t="shared" si="90"/>
        <v>1372</v>
      </c>
      <c r="CJ141" s="2" t="s">
        <v>613</v>
      </c>
      <c r="CK141" t="s">
        <v>1009</v>
      </c>
    </row>
    <row r="142" spans="1:88" ht="12.75">
      <c r="A142" s="15">
        <v>1372</v>
      </c>
      <c r="B142" s="14" t="s">
        <v>4</v>
      </c>
      <c r="C142" s="14" t="s">
        <v>1072</v>
      </c>
      <c r="D142" s="14" t="s">
        <v>265</v>
      </c>
      <c r="E142" s="14" t="s">
        <v>272</v>
      </c>
      <c r="F142" s="2" t="s">
        <v>153</v>
      </c>
      <c r="G142" s="2"/>
      <c r="H142" s="2" t="s">
        <v>334</v>
      </c>
      <c r="I142" s="52">
        <v>2</v>
      </c>
      <c r="J142" s="2" t="s">
        <v>305</v>
      </c>
      <c r="K142" s="14" t="s">
        <v>288</v>
      </c>
      <c r="L142" s="2" t="s">
        <v>336</v>
      </c>
      <c r="M142" s="14" t="s">
        <v>321</v>
      </c>
      <c r="N142" s="14" t="s">
        <v>290</v>
      </c>
      <c r="O142" s="2" t="s">
        <v>1096</v>
      </c>
      <c r="P142" s="10">
        <v>2</v>
      </c>
      <c r="S142" s="28">
        <v>96</v>
      </c>
      <c r="T142" s="21">
        <v>0</v>
      </c>
      <c r="U142" s="21">
        <v>0</v>
      </c>
      <c r="V142" s="48">
        <f t="shared" si="89"/>
        <v>96</v>
      </c>
      <c r="W142" s="48">
        <f>V142/P142</f>
        <v>48</v>
      </c>
      <c r="Y142" s="25">
        <f>W142/12</f>
        <v>4</v>
      </c>
      <c r="Z142" s="13">
        <v>48</v>
      </c>
      <c r="AA142" s="13">
        <v>0</v>
      </c>
      <c r="AB142" s="13">
        <v>0</v>
      </c>
      <c r="AC142" s="48">
        <f>Z142+AA142/20+AB142/240</f>
        <v>48</v>
      </c>
      <c r="AD142" s="13"/>
      <c r="AE142" s="13"/>
      <c r="AF142" s="13"/>
      <c r="AG142" s="25"/>
      <c r="AH142">
        <v>4</v>
      </c>
      <c r="AI142">
        <v>0</v>
      </c>
      <c r="AJ142">
        <v>0</v>
      </c>
      <c r="AK142" s="25">
        <f>Y142*1</f>
        <v>4</v>
      </c>
      <c r="AL142" s="38"/>
      <c r="AN142" s="38"/>
      <c r="AO142" s="38"/>
      <c r="AP142" s="38"/>
      <c r="BA142" s="6"/>
      <c r="BE142" s="25">
        <v>4</v>
      </c>
      <c r="BK142" s="37"/>
      <c r="BL142" s="37"/>
      <c r="BM142" s="37"/>
      <c r="BN142" s="37"/>
      <c r="BO142" s="25">
        <f>AK142+BN142</f>
        <v>4</v>
      </c>
      <c r="BS142" s="37"/>
      <c r="BT142" s="37"/>
      <c r="BV142" s="48">
        <f>BW142*P142</f>
        <v>96</v>
      </c>
      <c r="BW142" s="48">
        <f>(BO142+BT142)*12</f>
        <v>48</v>
      </c>
      <c r="CI142">
        <f t="shared" si="90"/>
        <v>1372</v>
      </c>
      <c r="CJ142" s="2" t="s">
        <v>336</v>
      </c>
    </row>
    <row r="143" spans="1:88" ht="12.75">
      <c r="A143" s="15">
        <v>1372</v>
      </c>
      <c r="B143" s="14" t="s">
        <v>4</v>
      </c>
      <c r="C143" s="14" t="s">
        <v>1072</v>
      </c>
      <c r="D143" s="14" t="s">
        <v>265</v>
      </c>
      <c r="E143" s="14" t="s">
        <v>272</v>
      </c>
      <c r="F143" s="2" t="s">
        <v>154</v>
      </c>
      <c r="G143" s="2"/>
      <c r="H143" s="2" t="s">
        <v>334</v>
      </c>
      <c r="J143" s="2" t="s">
        <v>615</v>
      </c>
      <c r="K143" s="14" t="s">
        <v>288</v>
      </c>
      <c r="L143" s="2" t="s">
        <v>612</v>
      </c>
      <c r="M143" s="14" t="s">
        <v>321</v>
      </c>
      <c r="N143" s="14" t="s">
        <v>290</v>
      </c>
      <c r="O143" s="2" t="s">
        <v>1096</v>
      </c>
      <c r="Q143" s="10">
        <v>20</v>
      </c>
      <c r="S143" s="28">
        <v>27</v>
      </c>
      <c r="T143" s="21">
        <v>0</v>
      </c>
      <c r="U143" s="21">
        <v>0</v>
      </c>
      <c r="V143" s="48">
        <f t="shared" si="89"/>
        <v>27</v>
      </c>
      <c r="X143" s="25">
        <f>(V143/Q143)*20</f>
        <v>27</v>
      </c>
      <c r="Z143" s="13"/>
      <c r="AA143" s="13"/>
      <c r="AB143" s="13"/>
      <c r="AC143" s="48"/>
      <c r="AD143" s="13"/>
      <c r="AE143" s="13"/>
      <c r="AF143" s="13"/>
      <c r="AG143" s="25"/>
      <c r="AL143" s="38">
        <f>X143/12</f>
        <v>2.25</v>
      </c>
      <c r="AN143" s="38"/>
      <c r="AO143" s="38"/>
      <c r="AP143" s="38"/>
      <c r="BK143" s="37"/>
      <c r="BL143" s="37"/>
      <c r="BM143" s="37"/>
      <c r="BN143" s="37"/>
      <c r="BP143" s="39"/>
      <c r="BQ143" s="39"/>
      <c r="BR143" s="23"/>
      <c r="BS143" s="37"/>
      <c r="BT143" s="37"/>
      <c r="BV143" s="48"/>
      <c r="BW143" s="48"/>
      <c r="CI143">
        <f t="shared" si="90"/>
        <v>1372</v>
      </c>
      <c r="CJ143" s="2" t="s">
        <v>612</v>
      </c>
    </row>
    <row r="144" spans="1:88" ht="12.75">
      <c r="A144" s="15">
        <v>1372</v>
      </c>
      <c r="B144" s="14" t="s">
        <v>4</v>
      </c>
      <c r="C144" s="14" t="s">
        <v>1072</v>
      </c>
      <c r="D144" s="14" t="s">
        <v>265</v>
      </c>
      <c r="E144" s="14" t="s">
        <v>272</v>
      </c>
      <c r="F144" s="2" t="s">
        <v>155</v>
      </c>
      <c r="G144" s="2"/>
      <c r="H144" s="2" t="s">
        <v>4</v>
      </c>
      <c r="J144" s="2" t="s">
        <v>662</v>
      </c>
      <c r="K144" s="14" t="s">
        <v>288</v>
      </c>
      <c r="L144" s="2" t="s">
        <v>660</v>
      </c>
      <c r="M144" s="14" t="s">
        <v>1219</v>
      </c>
      <c r="N144" s="14" t="s">
        <v>1255</v>
      </c>
      <c r="O144" s="2" t="s">
        <v>1096</v>
      </c>
      <c r="Q144" s="10">
        <v>11</v>
      </c>
      <c r="S144" s="28">
        <v>13</v>
      </c>
      <c r="T144" s="21">
        <v>4</v>
      </c>
      <c r="U144" s="21">
        <v>0</v>
      </c>
      <c r="V144" s="48">
        <f t="shared" si="89"/>
        <v>13.2</v>
      </c>
      <c r="X144" s="25">
        <f>(V144/Q144)*20</f>
        <v>24</v>
      </c>
      <c r="Z144" s="13"/>
      <c r="AA144" s="13"/>
      <c r="AB144" s="13"/>
      <c r="AC144" s="48"/>
      <c r="AD144" s="13"/>
      <c r="AE144" s="13"/>
      <c r="AF144" s="13"/>
      <c r="AG144" s="25"/>
      <c r="AL144" s="38">
        <f>X144/12</f>
        <v>2</v>
      </c>
      <c r="BC144" s="6"/>
      <c r="BK144" s="37"/>
      <c r="BL144" s="37"/>
      <c r="BM144" s="37"/>
      <c r="BN144" s="37"/>
      <c r="BP144" s="39"/>
      <c r="BQ144" s="39"/>
      <c r="BR144" s="23"/>
      <c r="BS144" s="37"/>
      <c r="BT144" s="37"/>
      <c r="BU144" s="39"/>
      <c r="BV144" s="48"/>
      <c r="BW144" s="48"/>
      <c r="CI144">
        <f t="shared" si="90"/>
        <v>1372</v>
      </c>
      <c r="CJ144" s="2" t="s">
        <v>660</v>
      </c>
    </row>
    <row r="145" spans="1:88" ht="12.75">
      <c r="A145" s="15">
        <v>1372</v>
      </c>
      <c r="B145" s="14" t="s">
        <v>4</v>
      </c>
      <c r="C145" s="14" t="s">
        <v>1072</v>
      </c>
      <c r="D145" s="14" t="s">
        <v>265</v>
      </c>
      <c r="E145" s="14" t="s">
        <v>272</v>
      </c>
      <c r="F145" s="2" t="s">
        <v>156</v>
      </c>
      <c r="G145" s="2"/>
      <c r="H145" s="2" t="s">
        <v>334</v>
      </c>
      <c r="I145" s="52">
        <v>1</v>
      </c>
      <c r="J145" s="2" t="s">
        <v>374</v>
      </c>
      <c r="K145" s="14" t="s">
        <v>288</v>
      </c>
      <c r="L145" s="2" t="s">
        <v>336</v>
      </c>
      <c r="M145" s="14" t="s">
        <v>321</v>
      </c>
      <c r="N145" s="14" t="s">
        <v>290</v>
      </c>
      <c r="O145" s="2" t="s">
        <v>1096</v>
      </c>
      <c r="P145" s="10">
        <v>1</v>
      </c>
      <c r="S145" s="28"/>
      <c r="V145" s="48">
        <f>(93+12/20)/2</f>
        <v>46.8</v>
      </c>
      <c r="W145" s="48">
        <f>V145/P145</f>
        <v>46.8</v>
      </c>
      <c r="Y145" s="25">
        <f>W145/12</f>
        <v>3.9</v>
      </c>
      <c r="Z145" s="13"/>
      <c r="AA145" s="13"/>
      <c r="AB145" s="13"/>
      <c r="AC145" s="48">
        <v>46.8</v>
      </c>
      <c r="AD145" s="13">
        <v>3</v>
      </c>
      <c r="AE145" s="13">
        <v>18</v>
      </c>
      <c r="AF145" s="13">
        <v>0</v>
      </c>
      <c r="AG145" s="25">
        <f>AD145+AE145/20+AF145/240</f>
        <v>3.9</v>
      </c>
      <c r="AH145">
        <v>3</v>
      </c>
      <c r="AI145">
        <v>18</v>
      </c>
      <c r="AJ145">
        <v>0</v>
      </c>
      <c r="AK145" s="25">
        <f>Y145*1</f>
        <v>3.9</v>
      </c>
      <c r="BC145" s="6"/>
      <c r="BE145" s="25">
        <v>3.9</v>
      </c>
      <c r="BK145" s="37"/>
      <c r="BL145" s="37"/>
      <c r="BM145" s="37"/>
      <c r="BN145" s="37"/>
      <c r="BO145" s="25">
        <f>AK145+BN145</f>
        <v>3.9</v>
      </c>
      <c r="BP145" s="39"/>
      <c r="BQ145" s="39"/>
      <c r="BR145" s="23"/>
      <c r="BS145" s="37"/>
      <c r="BT145" s="37"/>
      <c r="BU145" s="39"/>
      <c r="BV145" s="48">
        <f>BW145*P145</f>
        <v>46.8</v>
      </c>
      <c r="BW145" s="48">
        <f>(BO145+BT145)*12</f>
        <v>46.8</v>
      </c>
      <c r="CI145">
        <f t="shared" si="90"/>
        <v>1372</v>
      </c>
      <c r="CJ145" s="2" t="s">
        <v>336</v>
      </c>
    </row>
    <row r="146" spans="1:88" ht="12.75">
      <c r="A146" s="15">
        <v>1372</v>
      </c>
      <c r="B146" s="14" t="s">
        <v>4</v>
      </c>
      <c r="C146" s="14" t="s">
        <v>1072</v>
      </c>
      <c r="D146" s="14" t="s">
        <v>265</v>
      </c>
      <c r="E146" s="14" t="s">
        <v>272</v>
      </c>
      <c r="F146" s="2" t="s">
        <v>157</v>
      </c>
      <c r="G146" s="2"/>
      <c r="H146" s="2" t="s">
        <v>334</v>
      </c>
      <c r="I146" s="52">
        <v>1</v>
      </c>
      <c r="J146" s="2" t="s">
        <v>460</v>
      </c>
      <c r="K146" s="14" t="s">
        <v>288</v>
      </c>
      <c r="L146" s="2" t="s">
        <v>349</v>
      </c>
      <c r="M146" s="14" t="s">
        <v>321</v>
      </c>
      <c r="N146" s="14" t="s">
        <v>297</v>
      </c>
      <c r="O146" s="2" t="s">
        <v>1096</v>
      </c>
      <c r="P146" s="10">
        <v>1</v>
      </c>
      <c r="S146" s="28"/>
      <c r="V146" s="48">
        <v>46.8</v>
      </c>
      <c r="W146" s="48">
        <f>V146/P146</f>
        <v>46.8</v>
      </c>
      <c r="Y146" s="25">
        <f>W146/12</f>
        <v>3.9</v>
      </c>
      <c r="Z146" s="13"/>
      <c r="AA146" s="13"/>
      <c r="AB146" s="13"/>
      <c r="AC146" s="48">
        <v>46.8</v>
      </c>
      <c r="AD146" s="13">
        <v>3</v>
      </c>
      <c r="AE146" s="13">
        <v>18</v>
      </c>
      <c r="AF146" s="13">
        <v>0</v>
      </c>
      <c r="AG146" s="25">
        <f>AD146+AE146/20+AF146/240</f>
        <v>3.9</v>
      </c>
      <c r="AH146">
        <v>3</v>
      </c>
      <c r="AI146">
        <v>18</v>
      </c>
      <c r="AJ146">
        <v>0</v>
      </c>
      <c r="AK146" s="25">
        <f>Y146*1</f>
        <v>3.9</v>
      </c>
      <c r="BE146" s="25">
        <v>3.9</v>
      </c>
      <c r="BF146" s="6"/>
      <c r="BK146" s="37"/>
      <c r="BL146" s="37"/>
      <c r="BM146" s="37"/>
      <c r="BN146" s="37"/>
      <c r="BO146" s="25">
        <f>AK146+BN146</f>
        <v>3.9</v>
      </c>
      <c r="BP146" s="39"/>
      <c r="BQ146" s="39"/>
      <c r="BR146" s="23"/>
      <c r="BS146" s="37"/>
      <c r="BT146" s="37"/>
      <c r="BU146" s="39"/>
      <c r="BV146" s="48">
        <f>BW146*P146</f>
        <v>46.8</v>
      </c>
      <c r="BW146" s="48">
        <f>(BO146+BT146)*12</f>
        <v>46.8</v>
      </c>
      <c r="CI146">
        <f t="shared" si="90"/>
        <v>1372</v>
      </c>
      <c r="CJ146" s="2" t="s">
        <v>349</v>
      </c>
    </row>
    <row r="147" spans="1:89" ht="12.75">
      <c r="A147" s="15">
        <v>1372</v>
      </c>
      <c r="B147" s="14" t="s">
        <v>4</v>
      </c>
      <c r="C147" s="14" t="s">
        <v>1072</v>
      </c>
      <c r="D147" s="14" t="s">
        <v>265</v>
      </c>
      <c r="E147" s="14" t="s">
        <v>272</v>
      </c>
      <c r="F147" s="2" t="s">
        <v>158</v>
      </c>
      <c r="G147" s="2"/>
      <c r="H147" s="2" t="s">
        <v>334</v>
      </c>
      <c r="J147" s="2" t="s">
        <v>615</v>
      </c>
      <c r="K147" s="14" t="s">
        <v>288</v>
      </c>
      <c r="L147" s="2" t="s">
        <v>614</v>
      </c>
      <c r="M147" s="14" t="s">
        <v>321</v>
      </c>
      <c r="N147" s="14" t="s">
        <v>297</v>
      </c>
      <c r="O147" s="2" t="s">
        <v>1096</v>
      </c>
      <c r="Q147" s="10">
        <v>20</v>
      </c>
      <c r="S147" s="28">
        <v>26</v>
      </c>
      <c r="V147" s="48">
        <f>S147+T147/20+U147/240</f>
        <v>26</v>
      </c>
      <c r="W147" s="48"/>
      <c r="X147" s="25">
        <f>(V147/Q147)*20</f>
        <v>26</v>
      </c>
      <c r="Z147" s="13"/>
      <c r="AA147" s="13"/>
      <c r="AB147" s="13"/>
      <c r="AD147" s="13"/>
      <c r="AE147" s="13"/>
      <c r="AF147" s="13"/>
      <c r="AK147" s="25"/>
      <c r="AL147" s="38">
        <f>X147/12</f>
        <v>2.1666666666666665</v>
      </c>
      <c r="BE147" s="25"/>
      <c r="BF147" s="6"/>
      <c r="BK147" s="37"/>
      <c r="BL147" s="37"/>
      <c r="BM147" s="37"/>
      <c r="BN147" s="37"/>
      <c r="BO147" s="25"/>
      <c r="BP147" s="39"/>
      <c r="BQ147" s="39"/>
      <c r="BR147" s="23"/>
      <c r="BS147" s="37"/>
      <c r="BT147" s="37"/>
      <c r="BU147" s="39"/>
      <c r="BV147" s="48"/>
      <c r="BW147" s="48"/>
      <c r="CI147">
        <f t="shared" si="90"/>
        <v>1372</v>
      </c>
      <c r="CJ147" s="2" t="s">
        <v>614</v>
      </c>
      <c r="CK147" t="s">
        <v>1008</v>
      </c>
    </row>
    <row r="148" spans="1:88" ht="12.75">
      <c r="A148" s="15"/>
      <c r="E148" s="14"/>
      <c r="F148" s="2"/>
      <c r="G148" s="2"/>
      <c r="L148" s="2"/>
      <c r="S148" s="28"/>
      <c r="V148" s="48"/>
      <c r="W148" s="48"/>
      <c r="Z148" s="13"/>
      <c r="AA148" s="13"/>
      <c r="AB148" s="13"/>
      <c r="AD148" s="13"/>
      <c r="AE148" s="13"/>
      <c r="AF148" s="13"/>
      <c r="AK148" s="25"/>
      <c r="BF148" s="6"/>
      <c r="BK148" s="37"/>
      <c r="BL148" s="37"/>
      <c r="BM148" s="37"/>
      <c r="BN148" s="37"/>
      <c r="BO148" s="25"/>
      <c r="BP148" s="39"/>
      <c r="BQ148" s="39"/>
      <c r="BR148" s="23"/>
      <c r="BS148" s="37"/>
      <c r="BT148" s="37"/>
      <c r="BU148" s="39"/>
      <c r="BV148" s="48"/>
      <c r="BW148" s="48"/>
      <c r="CJ148" s="2"/>
    </row>
    <row r="149" spans="1:88" ht="12.75">
      <c r="A149" s="15">
        <v>1372</v>
      </c>
      <c r="B149" s="14" t="s">
        <v>859</v>
      </c>
      <c r="C149" s="14" t="s">
        <v>1072</v>
      </c>
      <c r="D149" s="14" t="s">
        <v>265</v>
      </c>
      <c r="E149" s="14" t="s">
        <v>273</v>
      </c>
      <c r="F149" s="2" t="s">
        <v>159</v>
      </c>
      <c r="G149" s="2">
        <v>1</v>
      </c>
      <c r="H149" s="2" t="s">
        <v>448</v>
      </c>
      <c r="I149" s="52">
        <v>7</v>
      </c>
      <c r="J149" s="2" t="s">
        <v>771</v>
      </c>
      <c r="K149" s="14" t="s">
        <v>288</v>
      </c>
      <c r="L149" s="2" t="s">
        <v>362</v>
      </c>
      <c r="M149" s="14" t="s">
        <v>470</v>
      </c>
      <c r="N149" s="14" t="s">
        <v>684</v>
      </c>
      <c r="O149" s="2" t="s">
        <v>1284</v>
      </c>
      <c r="P149" s="10">
        <v>7</v>
      </c>
      <c r="S149" s="28">
        <v>801</v>
      </c>
      <c r="T149" s="21">
        <v>10</v>
      </c>
      <c r="U149" s="21">
        <v>0</v>
      </c>
      <c r="V149" s="48">
        <f>S149+T149/20+U149/240</f>
        <v>801.5</v>
      </c>
      <c r="W149" s="48">
        <f>V149/P149</f>
        <v>114.5</v>
      </c>
      <c r="Y149" s="25">
        <f>W149/12</f>
        <v>9.541666666666666</v>
      </c>
      <c r="Z149" s="13"/>
      <c r="AA149" s="13"/>
      <c r="AB149" s="13"/>
      <c r="AD149" s="13"/>
      <c r="AE149" s="13"/>
      <c r="AF149" s="13"/>
      <c r="AH149">
        <v>10</v>
      </c>
      <c r="AI149">
        <v>2</v>
      </c>
      <c r="AJ149">
        <v>6</v>
      </c>
      <c r="AK149" s="25">
        <f>Y149*1</f>
        <v>9.541666666666666</v>
      </c>
      <c r="BF149" s="6"/>
      <c r="BK149" s="37"/>
      <c r="BL149" s="37"/>
      <c r="BM149" s="37"/>
      <c r="BN149" s="37"/>
      <c r="BO149" s="25">
        <f>AK149+BN149</f>
        <v>9.541666666666666</v>
      </c>
      <c r="BP149" s="39"/>
      <c r="BQ149" s="39"/>
      <c r="BR149" s="23"/>
      <c r="BS149" s="37"/>
      <c r="BT149" s="37"/>
      <c r="BU149" s="39"/>
      <c r="BV149" s="48">
        <f>BW149*P149</f>
        <v>801.5</v>
      </c>
      <c r="BW149" s="48">
        <f>(BO149+BT149)*12</f>
        <v>114.5</v>
      </c>
      <c r="CI149">
        <f>A149*1</f>
        <v>1372</v>
      </c>
      <c r="CJ149" s="2" t="s">
        <v>362</v>
      </c>
    </row>
    <row r="150" spans="1:89" ht="12.75">
      <c r="A150" s="15">
        <v>1372</v>
      </c>
      <c r="B150" s="14" t="s">
        <v>859</v>
      </c>
      <c r="C150" s="14" t="s">
        <v>1072</v>
      </c>
      <c r="D150" s="14" t="s">
        <v>265</v>
      </c>
      <c r="E150" s="14" t="s">
        <v>273</v>
      </c>
      <c r="F150" s="2" t="s">
        <v>170</v>
      </c>
      <c r="G150" s="2">
        <v>1</v>
      </c>
      <c r="H150" s="2" t="s">
        <v>448</v>
      </c>
      <c r="I150" s="52">
        <v>7</v>
      </c>
      <c r="J150" s="2" t="s">
        <v>1303</v>
      </c>
      <c r="K150" s="14" t="s">
        <v>288</v>
      </c>
      <c r="L150" s="2" t="s">
        <v>367</v>
      </c>
      <c r="M150" s="14" t="s">
        <v>1085</v>
      </c>
      <c r="N150" s="14" t="s">
        <v>1018</v>
      </c>
      <c r="O150" s="2" t="s">
        <v>1284</v>
      </c>
      <c r="P150" s="10">
        <v>7</v>
      </c>
      <c r="S150" s="28"/>
      <c r="Z150" s="13"/>
      <c r="AA150" s="13"/>
      <c r="AB150" s="13"/>
      <c r="AD150" s="13">
        <v>62</v>
      </c>
      <c r="AE150" s="13">
        <v>10</v>
      </c>
      <c r="AF150" s="13">
        <v>0</v>
      </c>
      <c r="AG150" s="25">
        <f>AD150+AE150/20+AF150/240</f>
        <v>62.5</v>
      </c>
      <c r="AK150" s="25">
        <f>AG150/P150</f>
        <v>8.928571428571429</v>
      </c>
      <c r="AV150" s="25">
        <v>8.928571428571429</v>
      </c>
      <c r="BF150" s="6"/>
      <c r="BH150">
        <v>281</v>
      </c>
      <c r="BI150" s="48">
        <f>28+2/20</f>
        <v>28.1</v>
      </c>
      <c r="BJ150" s="48">
        <f>(28+2/20)/P150</f>
        <v>4.014285714285714</v>
      </c>
      <c r="BK150" s="37"/>
      <c r="BL150" s="37"/>
      <c r="BM150" s="37">
        <f>(6+16/20+10/240)/P150</f>
        <v>0.9773809523809524</v>
      </c>
      <c r="BN150" s="37">
        <f>BJ150+BK150+BL150+BM150</f>
        <v>4.991666666666666</v>
      </c>
      <c r="BO150" s="25">
        <f>AK150+BN150</f>
        <v>13.920238095238094</v>
      </c>
      <c r="BP150" s="39">
        <f>(BJ150+BK150)/BO150</f>
        <v>0.2883776618489695</v>
      </c>
      <c r="BQ150" s="39">
        <f>BL150+BM150/BO150</f>
        <v>0.07021294791755751</v>
      </c>
      <c r="BR150" s="23">
        <f>BN150/BO150</f>
        <v>0.35859060976652696</v>
      </c>
      <c r="BS150" s="37"/>
      <c r="BT150" s="37"/>
      <c r="BU150" s="39"/>
      <c r="BV150" s="48">
        <f>BW150*P150</f>
        <v>1169.3</v>
      </c>
      <c r="BW150" s="48">
        <f>(BO150+BT150)*12</f>
        <v>167.04285714285714</v>
      </c>
      <c r="CI150">
        <f>A150*1</f>
        <v>1372</v>
      </c>
      <c r="CJ150" s="2" t="s">
        <v>367</v>
      </c>
      <c r="CK150" t="s">
        <v>58</v>
      </c>
    </row>
    <row r="151" spans="1:88" ht="12.75">
      <c r="A151" s="15">
        <v>1372</v>
      </c>
      <c r="B151" s="14" t="s">
        <v>859</v>
      </c>
      <c r="C151" s="14" t="s">
        <v>1072</v>
      </c>
      <c r="D151" s="14" t="s">
        <v>265</v>
      </c>
      <c r="E151" s="14" t="s">
        <v>273</v>
      </c>
      <c r="F151" s="2" t="s">
        <v>180</v>
      </c>
      <c r="G151" s="2">
        <v>1</v>
      </c>
      <c r="H151" s="2" t="s">
        <v>1328</v>
      </c>
      <c r="I151" s="52">
        <v>1</v>
      </c>
      <c r="J151" s="2" t="s">
        <v>303</v>
      </c>
      <c r="K151" s="14" t="s">
        <v>288</v>
      </c>
      <c r="L151" s="2" t="s">
        <v>1329</v>
      </c>
      <c r="M151" s="14" t="s">
        <v>1324</v>
      </c>
      <c r="N151" s="14" t="s">
        <v>290</v>
      </c>
      <c r="O151" s="2" t="s">
        <v>1285</v>
      </c>
      <c r="P151" s="10">
        <v>1</v>
      </c>
      <c r="S151" s="28">
        <v>132</v>
      </c>
      <c r="V151" s="48">
        <f>S151+T151/20+U151/240</f>
        <v>132</v>
      </c>
      <c r="W151" s="48">
        <f>V151/P151</f>
        <v>132</v>
      </c>
      <c r="Y151" s="25">
        <f>W151/12</f>
        <v>11</v>
      </c>
      <c r="Z151" s="13">
        <v>132</v>
      </c>
      <c r="AA151" s="13">
        <v>0</v>
      </c>
      <c r="AB151" s="13">
        <v>0</v>
      </c>
      <c r="AC151" s="48">
        <f>Z151+AA151/20+AB151/240</f>
        <v>132</v>
      </c>
      <c r="AD151" s="13">
        <v>11</v>
      </c>
      <c r="AE151" s="13">
        <v>0</v>
      </c>
      <c r="AF151" s="13">
        <v>0</v>
      </c>
      <c r="AG151" s="25">
        <f>AD151+AE151/20+AF151/240</f>
        <v>11</v>
      </c>
      <c r="AH151">
        <v>11</v>
      </c>
      <c r="AI151">
        <v>0</v>
      </c>
      <c r="AJ151">
        <v>0</v>
      </c>
      <c r="AK151" s="25">
        <f>Y151*1</f>
        <v>11</v>
      </c>
      <c r="BF151" s="6"/>
      <c r="BK151" s="37"/>
      <c r="BL151" s="37"/>
      <c r="BM151" s="37"/>
      <c r="BN151" s="37"/>
      <c r="BO151" s="25">
        <f>AK151+BN151</f>
        <v>11</v>
      </c>
      <c r="BP151" s="39"/>
      <c r="BQ151" s="39"/>
      <c r="BR151" s="23"/>
      <c r="BS151" s="37"/>
      <c r="BT151" s="37"/>
      <c r="BU151" s="39"/>
      <c r="BV151" s="48">
        <f>BW151*P151</f>
        <v>132</v>
      </c>
      <c r="BW151" s="48">
        <f>(BO151+BT151)*12</f>
        <v>132</v>
      </c>
      <c r="CI151">
        <f>A151*1</f>
        <v>1372</v>
      </c>
      <c r="CJ151" s="2" t="s">
        <v>1329</v>
      </c>
    </row>
    <row r="152" spans="1:88" ht="12.75">
      <c r="A152" s="15">
        <v>1372</v>
      </c>
      <c r="B152" s="14" t="s">
        <v>859</v>
      </c>
      <c r="C152" s="14" t="s">
        <v>1072</v>
      </c>
      <c r="D152" s="14" t="s">
        <v>265</v>
      </c>
      <c r="E152" s="14" t="s">
        <v>273</v>
      </c>
      <c r="F152" s="2" t="s">
        <v>181</v>
      </c>
      <c r="G152" s="2">
        <v>1</v>
      </c>
      <c r="H152" s="2" t="s">
        <v>448</v>
      </c>
      <c r="I152" s="52">
        <v>2</v>
      </c>
      <c r="J152" s="2" t="s">
        <v>331</v>
      </c>
      <c r="K152" s="14" t="s">
        <v>288</v>
      </c>
      <c r="L152" s="2" t="s">
        <v>363</v>
      </c>
      <c r="M152" s="14" t="s">
        <v>470</v>
      </c>
      <c r="N152" s="14" t="s">
        <v>850</v>
      </c>
      <c r="O152" s="2" t="s">
        <v>497</v>
      </c>
      <c r="P152" s="10">
        <v>2</v>
      </c>
      <c r="S152" s="28">
        <v>244</v>
      </c>
      <c r="V152" s="48">
        <f>S152+T152/20+U152/240</f>
        <v>244</v>
      </c>
      <c r="W152" s="48">
        <f>V152/P152</f>
        <v>122</v>
      </c>
      <c r="Y152" s="25">
        <f>W152/12</f>
        <v>10.166666666666666</v>
      </c>
      <c r="Z152" s="13">
        <v>122</v>
      </c>
      <c r="AA152" s="13">
        <v>0</v>
      </c>
      <c r="AB152" s="13">
        <v>0</v>
      </c>
      <c r="AC152" s="48">
        <f>Z152+AA152/20+AB152/240</f>
        <v>122</v>
      </c>
      <c r="AD152" s="13">
        <v>10</v>
      </c>
      <c r="AE152" s="13">
        <v>3</v>
      </c>
      <c r="AF152" s="13">
        <v>4</v>
      </c>
      <c r="AG152" s="25">
        <f>AD152+AE152/20+AF152/240</f>
        <v>10.166666666666668</v>
      </c>
      <c r="AH152">
        <v>10</v>
      </c>
      <c r="AI152">
        <v>3</v>
      </c>
      <c r="AJ152">
        <v>4</v>
      </c>
      <c r="AK152" s="25">
        <f>Y152*1</f>
        <v>10.166666666666666</v>
      </c>
      <c r="AY152" s="25">
        <v>10.166666666666666</v>
      </c>
      <c r="BD152" s="6"/>
      <c r="BK152" s="37"/>
      <c r="BL152" s="37"/>
      <c r="BM152" s="37"/>
      <c r="BN152" s="37"/>
      <c r="BO152" s="25">
        <f>AK152+BN152</f>
        <v>10.166666666666666</v>
      </c>
      <c r="BP152" s="39"/>
      <c r="BQ152" s="39"/>
      <c r="BR152" s="23"/>
      <c r="BS152" s="37"/>
      <c r="BT152" s="37"/>
      <c r="BU152" s="39"/>
      <c r="BV152" s="48">
        <f>BW152*P152</f>
        <v>244</v>
      </c>
      <c r="BW152" s="48">
        <f>(BO152+BT152)*12</f>
        <v>122</v>
      </c>
      <c r="CI152">
        <f>A152*1</f>
        <v>1372</v>
      </c>
      <c r="CJ152" s="2" t="s">
        <v>363</v>
      </c>
    </row>
    <row r="153" spans="1:88" ht="12.75">
      <c r="A153" s="15"/>
      <c r="E153" s="14"/>
      <c r="F153" s="2"/>
      <c r="G153" s="2"/>
      <c r="L153" s="2"/>
      <c r="S153" s="28"/>
      <c r="V153" s="48"/>
      <c r="W153" s="48"/>
      <c r="Z153" s="13"/>
      <c r="AA153" s="13"/>
      <c r="AB153" s="13"/>
      <c r="AC153" s="48"/>
      <c r="AD153" s="13"/>
      <c r="AE153" s="13"/>
      <c r="AF153" s="13"/>
      <c r="AK153" s="25"/>
      <c r="BK153" s="37"/>
      <c r="BL153" s="37"/>
      <c r="BM153" s="37"/>
      <c r="BN153" s="37"/>
      <c r="BO153" s="25"/>
      <c r="BP153" s="39"/>
      <c r="BQ153" s="39"/>
      <c r="BR153" s="23"/>
      <c r="BS153" s="37"/>
      <c r="BT153" s="37"/>
      <c r="BU153" s="39"/>
      <c r="BV153" s="48"/>
      <c r="BW153" s="48"/>
      <c r="CJ153" s="2"/>
    </row>
    <row r="154" spans="1:89" ht="12.75">
      <c r="A154" s="15">
        <v>1372</v>
      </c>
      <c r="B154" s="14" t="s">
        <v>859</v>
      </c>
      <c r="C154" s="14" t="s">
        <v>1072</v>
      </c>
      <c r="D154" s="14" t="s">
        <v>265</v>
      </c>
      <c r="E154" s="14" t="s">
        <v>273</v>
      </c>
      <c r="F154" s="2" t="s">
        <v>182</v>
      </c>
      <c r="G154" s="2">
        <v>2</v>
      </c>
      <c r="H154" s="2" t="s">
        <v>4</v>
      </c>
      <c r="J154" s="2" t="s">
        <v>656</v>
      </c>
      <c r="K154" s="14" t="s">
        <v>288</v>
      </c>
      <c r="L154" s="2" t="s">
        <v>658</v>
      </c>
      <c r="M154" s="14" t="s">
        <v>1085</v>
      </c>
      <c r="N154" s="14" t="s">
        <v>1018</v>
      </c>
      <c r="O154" s="2" t="s">
        <v>497</v>
      </c>
      <c r="Q154" s="10">
        <v>8</v>
      </c>
      <c r="S154" s="28"/>
      <c r="V154" s="48">
        <f>AG154*12</f>
        <v>32</v>
      </c>
      <c r="W154" s="48"/>
      <c r="X154" s="25">
        <f>(V154/Q154)*20</f>
        <v>80</v>
      </c>
      <c r="Z154" s="13"/>
      <c r="AA154" s="13"/>
      <c r="AB154" s="13"/>
      <c r="AC154" s="48"/>
      <c r="AD154" s="13"/>
      <c r="AE154" s="13"/>
      <c r="AF154" s="13"/>
      <c r="AG154" s="25">
        <f>Q154*AL154/20</f>
        <v>2.666666666666667</v>
      </c>
      <c r="AL154" s="38">
        <f>6+8/12</f>
        <v>6.666666666666667</v>
      </c>
      <c r="BE154" s="6"/>
      <c r="BK154" s="37"/>
      <c r="BL154" s="37"/>
      <c r="BM154" s="37"/>
      <c r="BN154" s="37"/>
      <c r="BP154" s="39"/>
      <c r="BQ154" s="39"/>
      <c r="BR154" s="23"/>
      <c r="BS154" s="37"/>
      <c r="BT154" s="37"/>
      <c r="BU154" s="39"/>
      <c r="CI154">
        <f aca="true" t="shared" si="91" ref="CI154:CI162">A154*1</f>
        <v>1372</v>
      </c>
      <c r="CJ154" s="2" t="s">
        <v>658</v>
      </c>
      <c r="CK154" t="s">
        <v>47</v>
      </c>
    </row>
    <row r="155" spans="1:89" ht="12.75">
      <c r="A155" s="15">
        <v>1372</v>
      </c>
      <c r="B155" s="14" t="s">
        <v>859</v>
      </c>
      <c r="C155" s="14" t="s">
        <v>1072</v>
      </c>
      <c r="D155" s="14" t="s">
        <v>265</v>
      </c>
      <c r="E155" s="14" t="s">
        <v>273</v>
      </c>
      <c r="F155" s="2" t="s">
        <v>183</v>
      </c>
      <c r="G155" s="2">
        <v>2</v>
      </c>
      <c r="H155" s="2" t="s">
        <v>4</v>
      </c>
      <c r="J155" s="2" t="s">
        <v>639</v>
      </c>
      <c r="K155" s="14" t="s">
        <v>288</v>
      </c>
      <c r="L155" s="2" t="s">
        <v>648</v>
      </c>
      <c r="M155" s="14" t="s">
        <v>681</v>
      </c>
      <c r="N155" s="14" t="s">
        <v>850</v>
      </c>
      <c r="O155" s="2" t="s">
        <v>497</v>
      </c>
      <c r="Q155" s="10">
        <v>8</v>
      </c>
      <c r="S155" s="28"/>
      <c r="V155" s="48">
        <f>AG155*12</f>
        <v>23.199999999999996</v>
      </c>
      <c r="W155" s="48"/>
      <c r="X155" s="25">
        <f>(V155/Q155)*20</f>
        <v>57.999999999999986</v>
      </c>
      <c r="Z155" s="13"/>
      <c r="AA155" s="13"/>
      <c r="AB155" s="13"/>
      <c r="AC155" s="48"/>
      <c r="AD155" s="13"/>
      <c r="AE155" s="13"/>
      <c r="AF155" s="13"/>
      <c r="AG155" s="25">
        <f>Q155*AL155/20</f>
        <v>1.9333333333333331</v>
      </c>
      <c r="AL155" s="38">
        <f>4+10/12</f>
        <v>4.833333333333333</v>
      </c>
      <c r="BE155" s="6"/>
      <c r="BK155" s="37"/>
      <c r="BL155" s="37"/>
      <c r="BM155" s="37"/>
      <c r="BN155" s="37"/>
      <c r="BP155" s="39"/>
      <c r="BQ155" s="39"/>
      <c r="BR155" s="23"/>
      <c r="BS155" s="37"/>
      <c r="BT155" s="37"/>
      <c r="BU155" s="39"/>
      <c r="CI155">
        <f t="shared" si="91"/>
        <v>1372</v>
      </c>
      <c r="CJ155" s="2" t="s">
        <v>648</v>
      </c>
      <c r="CK155" t="s">
        <v>43</v>
      </c>
    </row>
    <row r="156" spans="1:88" ht="12.75">
      <c r="A156" s="15">
        <v>1372</v>
      </c>
      <c r="B156" s="14" t="s">
        <v>859</v>
      </c>
      <c r="C156" s="14" t="s">
        <v>1072</v>
      </c>
      <c r="D156" s="14" t="s">
        <v>265</v>
      </c>
      <c r="E156" s="14" t="s">
        <v>273</v>
      </c>
      <c r="F156" s="2" t="s">
        <v>184</v>
      </c>
      <c r="G156" s="2">
        <v>2</v>
      </c>
      <c r="H156" s="2" t="s">
        <v>723</v>
      </c>
      <c r="I156" s="52">
        <v>4</v>
      </c>
      <c r="J156" s="2" t="s">
        <v>719</v>
      </c>
      <c r="K156" s="14" t="s">
        <v>288</v>
      </c>
      <c r="L156" s="2" t="s">
        <v>729</v>
      </c>
      <c r="M156" s="14" t="s">
        <v>781</v>
      </c>
      <c r="N156" s="14" t="s">
        <v>1131</v>
      </c>
      <c r="O156" s="2" t="s">
        <v>1290</v>
      </c>
      <c r="P156" s="10">
        <v>4</v>
      </c>
      <c r="S156" s="28">
        <v>258</v>
      </c>
      <c r="T156" s="21">
        <v>0</v>
      </c>
      <c r="U156" s="21">
        <v>0</v>
      </c>
      <c r="V156" s="48">
        <f aca="true" t="shared" si="92" ref="V156:V162">S156+T156/20+U156/240</f>
        <v>258</v>
      </c>
      <c r="W156" s="48">
        <f>V156/P156</f>
        <v>64.5</v>
      </c>
      <c r="Y156" s="25">
        <f>W156/12</f>
        <v>5.375</v>
      </c>
      <c r="Z156" s="13"/>
      <c r="AA156" s="13"/>
      <c r="AB156" s="13"/>
      <c r="AC156" s="48"/>
      <c r="AD156" s="13">
        <v>21</v>
      </c>
      <c r="AE156" s="13">
        <v>10</v>
      </c>
      <c r="AF156" s="13">
        <v>0</v>
      </c>
      <c r="AG156" s="25">
        <f>AD156+AE156/20+AF156/240</f>
        <v>21.5</v>
      </c>
      <c r="AH156">
        <v>5</v>
      </c>
      <c r="AI156">
        <v>7</v>
      </c>
      <c r="AJ156">
        <v>6</v>
      </c>
      <c r="AK156" s="25">
        <f>Y156*1</f>
        <v>5.375</v>
      </c>
      <c r="AN156" s="38"/>
      <c r="AO156" s="38"/>
      <c r="AP156" s="38"/>
      <c r="BK156" s="37"/>
      <c r="BL156" s="37"/>
      <c r="BM156" s="37"/>
      <c r="BN156" s="37"/>
      <c r="BO156" s="25">
        <f aca="true" t="shared" si="93" ref="BO156:BO162">AK156+BN156</f>
        <v>5.375</v>
      </c>
      <c r="BP156" s="39"/>
      <c r="BQ156" s="39"/>
      <c r="BR156" s="23"/>
      <c r="BS156" s="37"/>
      <c r="BT156" s="37"/>
      <c r="BU156" s="39"/>
      <c r="BV156" s="48">
        <f aca="true" t="shared" si="94" ref="BV156:BV162">BW156*P156</f>
        <v>258</v>
      </c>
      <c r="BW156" s="48">
        <f aca="true" t="shared" si="95" ref="BW156:BW162">(BO156+BT156)*12</f>
        <v>64.5</v>
      </c>
      <c r="CI156">
        <f t="shared" si="91"/>
        <v>1372</v>
      </c>
      <c r="CJ156" s="2" t="s">
        <v>729</v>
      </c>
    </row>
    <row r="157" spans="1:88" ht="12.75">
      <c r="A157" s="15">
        <v>1372</v>
      </c>
      <c r="B157" s="14" t="s">
        <v>859</v>
      </c>
      <c r="C157" s="14" t="s">
        <v>1072</v>
      </c>
      <c r="D157" s="14" t="s">
        <v>265</v>
      </c>
      <c r="E157" s="14" t="s">
        <v>273</v>
      </c>
      <c r="F157" s="2" t="s">
        <v>185</v>
      </c>
      <c r="G157" s="2">
        <v>2</v>
      </c>
      <c r="H157" s="2" t="s">
        <v>1328</v>
      </c>
      <c r="I157" s="52">
        <v>2</v>
      </c>
      <c r="J157" s="2" t="s">
        <v>1305</v>
      </c>
      <c r="K157" s="14" t="s">
        <v>288</v>
      </c>
      <c r="L157" s="2" t="s">
        <v>1342</v>
      </c>
      <c r="M157" s="14" t="s">
        <v>1322</v>
      </c>
      <c r="N157" s="14" t="s">
        <v>1310</v>
      </c>
      <c r="O157" s="2" t="s">
        <v>1284</v>
      </c>
      <c r="P157" s="10">
        <v>2</v>
      </c>
      <c r="S157" s="28">
        <v>129</v>
      </c>
      <c r="T157" s="21">
        <v>12</v>
      </c>
      <c r="U157" s="21">
        <v>0</v>
      </c>
      <c r="V157" s="48">
        <f t="shared" si="92"/>
        <v>129.6</v>
      </c>
      <c r="W157" s="48">
        <f>V157/P157</f>
        <v>64.8</v>
      </c>
      <c r="Y157" s="25">
        <f>W157/12</f>
        <v>5.3999999999999995</v>
      </c>
      <c r="Z157" s="13"/>
      <c r="AA157" s="13"/>
      <c r="AB157" s="13"/>
      <c r="AC157" s="48"/>
      <c r="AD157" s="13"/>
      <c r="AE157" s="13"/>
      <c r="AF157" s="13"/>
      <c r="AG157" s="25"/>
      <c r="AH157">
        <v>5</v>
      </c>
      <c r="AI157">
        <v>8</v>
      </c>
      <c r="AJ157">
        <v>0</v>
      </c>
      <c r="AK157" s="25">
        <f>Y157*1</f>
        <v>5.3999999999999995</v>
      </c>
      <c r="AN157" s="38"/>
      <c r="AO157" s="38"/>
      <c r="AP157" s="38"/>
      <c r="BK157" s="37"/>
      <c r="BL157" s="37"/>
      <c r="BM157" s="37"/>
      <c r="BN157" s="37"/>
      <c r="BO157" s="25">
        <f t="shared" si="93"/>
        <v>5.3999999999999995</v>
      </c>
      <c r="BP157" s="39"/>
      <c r="BQ157" s="39"/>
      <c r="BR157" s="23"/>
      <c r="BS157" s="37"/>
      <c r="BT157" s="37"/>
      <c r="BU157" s="39"/>
      <c r="BV157" s="48">
        <f t="shared" si="94"/>
        <v>129.6</v>
      </c>
      <c r="BW157" s="48">
        <f t="shared" si="95"/>
        <v>64.8</v>
      </c>
      <c r="CI157">
        <f t="shared" si="91"/>
        <v>1372</v>
      </c>
      <c r="CJ157" s="2" t="s">
        <v>1342</v>
      </c>
    </row>
    <row r="158" spans="1:89" ht="12.75">
      <c r="A158" s="15">
        <v>1372</v>
      </c>
      <c r="B158" s="14" t="s">
        <v>859</v>
      </c>
      <c r="C158" s="14" t="s">
        <v>1072</v>
      </c>
      <c r="D158" s="14" t="s">
        <v>265</v>
      </c>
      <c r="E158" s="14" t="s">
        <v>273</v>
      </c>
      <c r="F158" s="2" t="s">
        <v>186</v>
      </c>
      <c r="G158" s="2">
        <v>2</v>
      </c>
      <c r="H158" s="2" t="s">
        <v>1328</v>
      </c>
      <c r="I158" s="52">
        <v>1</v>
      </c>
      <c r="J158" s="2" t="s">
        <v>1305</v>
      </c>
      <c r="K158" s="14" t="s">
        <v>288</v>
      </c>
      <c r="L158" s="2" t="s">
        <v>1342</v>
      </c>
      <c r="M158" s="14" t="s">
        <v>1322</v>
      </c>
      <c r="N158" s="14" t="s">
        <v>1310</v>
      </c>
      <c r="O158" s="2" t="s">
        <v>4</v>
      </c>
      <c r="P158" s="10">
        <v>1</v>
      </c>
      <c r="Q158" s="10">
        <v>3</v>
      </c>
      <c r="S158" s="28">
        <v>70</v>
      </c>
      <c r="T158" s="21">
        <v>10</v>
      </c>
      <c r="U158" s="21">
        <v>0</v>
      </c>
      <c r="V158" s="48">
        <f t="shared" si="92"/>
        <v>70.5</v>
      </c>
      <c r="W158" s="48">
        <f>Y158*12</f>
        <v>64.80000000000001</v>
      </c>
      <c r="X158" s="25">
        <f>AL158*12</f>
        <v>37.99999999999997</v>
      </c>
      <c r="Y158" s="25">
        <v>5.4</v>
      </c>
      <c r="Z158" s="13"/>
      <c r="AA158" s="13"/>
      <c r="AB158" s="13"/>
      <c r="AC158" s="48"/>
      <c r="AD158" s="13"/>
      <c r="AE158" s="13"/>
      <c r="AF158" s="13"/>
      <c r="AG158" s="25"/>
      <c r="AH158">
        <v>5</v>
      </c>
      <c r="AI158">
        <v>8</v>
      </c>
      <c r="AJ158">
        <v>0</v>
      </c>
      <c r="AK158" s="25">
        <v>5.4</v>
      </c>
      <c r="AL158" s="25">
        <f>(((70.5/12)-5.4)/3)*20</f>
        <v>3.1666666666666643</v>
      </c>
      <c r="AN158" s="38"/>
      <c r="AO158" s="38"/>
      <c r="AP158" s="38"/>
      <c r="BK158" s="37"/>
      <c r="BL158" s="37"/>
      <c r="BM158" s="37"/>
      <c r="BN158" s="37"/>
      <c r="BO158" s="25">
        <f t="shared" si="93"/>
        <v>5.4</v>
      </c>
      <c r="BP158" s="39"/>
      <c r="BQ158" s="39"/>
      <c r="BR158" s="23"/>
      <c r="BS158" s="37"/>
      <c r="BT158" s="37"/>
      <c r="BU158" s="39"/>
      <c r="BV158" s="48">
        <f t="shared" si="94"/>
        <v>64.80000000000001</v>
      </c>
      <c r="BW158" s="48">
        <f t="shared" si="95"/>
        <v>64.80000000000001</v>
      </c>
      <c r="CI158">
        <f t="shared" si="91"/>
        <v>1372</v>
      </c>
      <c r="CJ158" s="2" t="s">
        <v>1342</v>
      </c>
      <c r="CK158" t="s">
        <v>51</v>
      </c>
    </row>
    <row r="159" spans="1:88" ht="12.75">
      <c r="A159" s="15">
        <v>1372</v>
      </c>
      <c r="B159" s="14" t="s">
        <v>859</v>
      </c>
      <c r="C159" s="14" t="s">
        <v>1072</v>
      </c>
      <c r="D159" s="14" t="s">
        <v>265</v>
      </c>
      <c r="E159" s="14" t="s">
        <v>273</v>
      </c>
      <c r="F159" s="2" t="s">
        <v>187</v>
      </c>
      <c r="G159" s="2">
        <v>2</v>
      </c>
      <c r="H159" s="2" t="s">
        <v>334</v>
      </c>
      <c r="I159" s="52">
        <v>1</v>
      </c>
      <c r="J159" s="2" t="s">
        <v>311</v>
      </c>
      <c r="K159" s="14" t="s">
        <v>288</v>
      </c>
      <c r="L159" s="2" t="s">
        <v>339</v>
      </c>
      <c r="M159" s="14" t="s">
        <v>321</v>
      </c>
      <c r="N159" s="14" t="s">
        <v>4</v>
      </c>
      <c r="O159" s="2" t="s">
        <v>497</v>
      </c>
      <c r="P159" s="10">
        <v>1</v>
      </c>
      <c r="S159" s="28">
        <v>96</v>
      </c>
      <c r="T159" s="21">
        <v>0</v>
      </c>
      <c r="U159" s="21">
        <v>0</v>
      </c>
      <c r="V159" s="48">
        <f t="shared" si="92"/>
        <v>96</v>
      </c>
      <c r="W159" s="48">
        <f>V159/P159</f>
        <v>96</v>
      </c>
      <c r="Y159" s="25">
        <f>W159/12</f>
        <v>8</v>
      </c>
      <c r="Z159" s="13">
        <v>96</v>
      </c>
      <c r="AA159" s="13">
        <v>0</v>
      </c>
      <c r="AB159" s="13">
        <v>0</v>
      </c>
      <c r="AC159" s="48">
        <f>Z159+AA159/20+AB159/240</f>
        <v>96</v>
      </c>
      <c r="AD159" s="13">
        <v>8</v>
      </c>
      <c r="AE159" s="13">
        <v>0</v>
      </c>
      <c r="AF159" s="13">
        <v>0</v>
      </c>
      <c r="AG159" s="25">
        <f>AD159+AE159/20+AF159/240</f>
        <v>8</v>
      </c>
      <c r="AH159">
        <v>8</v>
      </c>
      <c r="AI159">
        <v>0</v>
      </c>
      <c r="AJ159">
        <v>0</v>
      </c>
      <c r="AK159" s="25">
        <f>Y159*1</f>
        <v>8</v>
      </c>
      <c r="AN159" s="38"/>
      <c r="AO159" s="38"/>
      <c r="AP159" s="38"/>
      <c r="AY159" s="25">
        <v>8</v>
      </c>
      <c r="BK159" s="37"/>
      <c r="BL159" s="37"/>
      <c r="BM159" s="37"/>
      <c r="BN159" s="37"/>
      <c r="BO159" s="25">
        <f t="shared" si="93"/>
        <v>8</v>
      </c>
      <c r="BP159" s="39"/>
      <c r="BQ159" s="39"/>
      <c r="BR159" s="23"/>
      <c r="BS159" s="37"/>
      <c r="BT159" s="37"/>
      <c r="BU159" s="39"/>
      <c r="BV159" s="48">
        <f t="shared" si="94"/>
        <v>96</v>
      </c>
      <c r="BW159" s="48">
        <f t="shared" si="95"/>
        <v>96</v>
      </c>
      <c r="CI159">
        <f t="shared" si="91"/>
        <v>1372</v>
      </c>
      <c r="CJ159" s="2" t="s">
        <v>339</v>
      </c>
    </row>
    <row r="160" spans="1:88" ht="12.75">
      <c r="A160" s="15">
        <v>1372</v>
      </c>
      <c r="B160" s="14" t="s">
        <v>859</v>
      </c>
      <c r="C160" s="14" t="s">
        <v>1072</v>
      </c>
      <c r="D160" s="14" t="s">
        <v>265</v>
      </c>
      <c r="E160" s="14" t="s">
        <v>273</v>
      </c>
      <c r="F160" s="2" t="s">
        <v>160</v>
      </c>
      <c r="G160" s="2">
        <v>2</v>
      </c>
      <c r="H160" s="2" t="s">
        <v>334</v>
      </c>
      <c r="I160" s="52">
        <v>1</v>
      </c>
      <c r="J160" s="2" t="s">
        <v>370</v>
      </c>
      <c r="K160" s="14" t="s">
        <v>288</v>
      </c>
      <c r="L160" s="2" t="s">
        <v>350</v>
      </c>
      <c r="M160" s="14" t="s">
        <v>319</v>
      </c>
      <c r="N160" s="14" t="s">
        <v>850</v>
      </c>
      <c r="O160" s="2" t="s">
        <v>497</v>
      </c>
      <c r="P160" s="10">
        <v>1</v>
      </c>
      <c r="S160" s="28">
        <v>55</v>
      </c>
      <c r="T160" s="21">
        <v>4</v>
      </c>
      <c r="U160" s="21">
        <v>0</v>
      </c>
      <c r="V160" s="48">
        <f t="shared" si="92"/>
        <v>55.2</v>
      </c>
      <c r="W160" s="48">
        <f>V160/P160</f>
        <v>55.2</v>
      </c>
      <c r="Y160" s="25">
        <f>W160/12</f>
        <v>4.6000000000000005</v>
      </c>
      <c r="Z160" s="13">
        <v>55</v>
      </c>
      <c r="AA160" s="13">
        <v>4</v>
      </c>
      <c r="AB160" s="13">
        <v>0</v>
      </c>
      <c r="AC160" s="48">
        <f>Z160+AA160/20+AB160/240</f>
        <v>55.2</v>
      </c>
      <c r="AD160" s="13">
        <v>4</v>
      </c>
      <c r="AE160" s="13">
        <v>12</v>
      </c>
      <c r="AF160" s="13">
        <v>0</v>
      </c>
      <c r="AG160" s="25">
        <f>AD160+AE160/20+AF160/240</f>
        <v>4.6</v>
      </c>
      <c r="AH160">
        <v>4</v>
      </c>
      <c r="AI160">
        <v>12</v>
      </c>
      <c r="AJ160">
        <v>0</v>
      </c>
      <c r="AK160" s="25">
        <f>Y160*1</f>
        <v>4.6000000000000005</v>
      </c>
      <c r="AN160" s="38"/>
      <c r="AO160" s="38"/>
      <c r="AP160" s="38"/>
      <c r="AY160" s="25">
        <v>4.6000000000000005</v>
      </c>
      <c r="BK160" s="37"/>
      <c r="BL160" s="37"/>
      <c r="BM160" s="37"/>
      <c r="BN160" s="37"/>
      <c r="BO160" s="25">
        <f t="shared" si="93"/>
        <v>4.6000000000000005</v>
      </c>
      <c r="BP160" s="39"/>
      <c r="BQ160" s="39"/>
      <c r="BR160" s="23"/>
      <c r="BS160" s="37"/>
      <c r="BT160" s="37"/>
      <c r="BU160" s="39"/>
      <c r="BV160" s="48">
        <f t="shared" si="94"/>
        <v>55.2</v>
      </c>
      <c r="BW160" s="48">
        <f t="shared" si="95"/>
        <v>55.2</v>
      </c>
      <c r="CI160">
        <f t="shared" si="91"/>
        <v>1372</v>
      </c>
      <c r="CJ160" s="2" t="s">
        <v>350</v>
      </c>
    </row>
    <row r="161" spans="1:88" ht="12.75">
      <c r="A161" s="15">
        <v>1372</v>
      </c>
      <c r="B161" s="14" t="s">
        <v>859</v>
      </c>
      <c r="C161" s="14" t="s">
        <v>1072</v>
      </c>
      <c r="D161" s="14" t="s">
        <v>265</v>
      </c>
      <c r="E161" s="14" t="s">
        <v>273</v>
      </c>
      <c r="F161" s="2" t="s">
        <v>161</v>
      </c>
      <c r="G161" s="2">
        <v>2</v>
      </c>
      <c r="H161" s="2" t="s">
        <v>334</v>
      </c>
      <c r="I161" s="52">
        <v>1</v>
      </c>
      <c r="J161" s="2" t="s">
        <v>370</v>
      </c>
      <c r="K161" s="14" t="s">
        <v>288</v>
      </c>
      <c r="L161" s="2" t="s">
        <v>350</v>
      </c>
      <c r="M161" s="14" t="s">
        <v>319</v>
      </c>
      <c r="N161" s="14" t="s">
        <v>850</v>
      </c>
      <c r="O161" s="2" t="s">
        <v>580</v>
      </c>
      <c r="P161" s="10">
        <v>1</v>
      </c>
      <c r="S161" s="28">
        <v>49</v>
      </c>
      <c r="T161" s="21">
        <v>4</v>
      </c>
      <c r="U161" s="21">
        <v>0</v>
      </c>
      <c r="V161" s="48">
        <f t="shared" si="92"/>
        <v>49.2</v>
      </c>
      <c r="W161" s="48">
        <f>V161/P161</f>
        <v>49.2</v>
      </c>
      <c r="Y161" s="25">
        <f>W161/12</f>
        <v>4.1000000000000005</v>
      </c>
      <c r="Z161" s="13">
        <v>49</v>
      </c>
      <c r="AA161" s="13">
        <v>4</v>
      </c>
      <c r="AB161" s="13">
        <v>0</v>
      </c>
      <c r="AC161" s="48">
        <f>Z161+AA161/20+AB161/240</f>
        <v>49.2</v>
      </c>
      <c r="AD161" s="13">
        <v>4</v>
      </c>
      <c r="AE161" s="13">
        <v>2</v>
      </c>
      <c r="AF161" s="13">
        <v>0</v>
      </c>
      <c r="AG161" s="25">
        <f>AD161+AE161/20+AF161/240</f>
        <v>4.1</v>
      </c>
      <c r="AH161">
        <v>4</v>
      </c>
      <c r="AI161">
        <v>2</v>
      </c>
      <c r="AJ161">
        <v>0</v>
      </c>
      <c r="AK161" s="25">
        <f>Y161*1</f>
        <v>4.1000000000000005</v>
      </c>
      <c r="AN161" s="38"/>
      <c r="AO161" s="38"/>
      <c r="AP161" s="38"/>
      <c r="AY161" s="25">
        <v>4.1000000000000005</v>
      </c>
      <c r="BK161" s="37"/>
      <c r="BL161" s="37"/>
      <c r="BM161" s="37"/>
      <c r="BN161" s="37"/>
      <c r="BO161" s="25">
        <f t="shared" si="93"/>
        <v>4.1000000000000005</v>
      </c>
      <c r="BP161" s="39"/>
      <c r="BQ161" s="39"/>
      <c r="BR161" s="23"/>
      <c r="BS161" s="37"/>
      <c r="BT161" s="37"/>
      <c r="BU161" s="39"/>
      <c r="BV161" s="48">
        <f t="shared" si="94"/>
        <v>49.2</v>
      </c>
      <c r="BW161" s="48">
        <f t="shared" si="95"/>
        <v>49.2</v>
      </c>
      <c r="BZ161" s="48"/>
      <c r="CA161" s="25"/>
      <c r="CI161">
        <f t="shared" si="91"/>
        <v>1372</v>
      </c>
      <c r="CJ161" s="2" t="s">
        <v>350</v>
      </c>
    </row>
    <row r="162" spans="1:89" ht="12.75">
      <c r="A162" s="15">
        <v>1372</v>
      </c>
      <c r="B162" s="14" t="s">
        <v>859</v>
      </c>
      <c r="C162" s="14" t="s">
        <v>1072</v>
      </c>
      <c r="D162" s="14" t="s">
        <v>265</v>
      </c>
      <c r="E162" s="14" t="s">
        <v>273</v>
      </c>
      <c r="F162" s="2" t="s">
        <v>162</v>
      </c>
      <c r="G162" s="2">
        <v>2</v>
      </c>
      <c r="H162" s="2" t="s">
        <v>724</v>
      </c>
      <c r="I162" s="52">
        <f>3+1/3</f>
        <v>3.3333333333333335</v>
      </c>
      <c r="J162" s="2" t="s">
        <v>712</v>
      </c>
      <c r="K162" s="14" t="s">
        <v>289</v>
      </c>
      <c r="L162" s="2" t="s">
        <v>733</v>
      </c>
      <c r="M162" s="14" t="s">
        <v>782</v>
      </c>
      <c r="N162" s="14" t="s">
        <v>1132</v>
      </c>
      <c r="O162" s="2" t="s">
        <v>1117</v>
      </c>
      <c r="P162" s="10">
        <f>3+1/3</f>
        <v>3.3333333333333335</v>
      </c>
      <c r="S162" s="28">
        <v>176</v>
      </c>
      <c r="T162" s="21">
        <v>0</v>
      </c>
      <c r="U162" s="21">
        <v>0</v>
      </c>
      <c r="V162" s="48">
        <f t="shared" si="92"/>
        <v>176</v>
      </c>
      <c r="W162" s="48">
        <f>V162/P162</f>
        <v>52.8</v>
      </c>
      <c r="Y162" s="25">
        <f>W162/12</f>
        <v>4.3999999999999995</v>
      </c>
      <c r="Z162" s="13"/>
      <c r="AA162" s="13"/>
      <c r="AB162" s="13"/>
      <c r="AD162" s="13">
        <v>4</v>
      </c>
      <c r="AE162" s="13">
        <v>8</v>
      </c>
      <c r="AF162" s="13">
        <v>0</v>
      </c>
      <c r="AG162" s="25">
        <f>AD162+AE162/20+AF162/240</f>
        <v>4.4</v>
      </c>
      <c r="AH162">
        <v>4</v>
      </c>
      <c r="AI162">
        <v>8</v>
      </c>
      <c r="AJ162">
        <v>0</v>
      </c>
      <c r="AK162" s="25">
        <f>Y162*1</f>
        <v>4.3999999999999995</v>
      </c>
      <c r="AM162" s="25">
        <v>4.3999999999999995</v>
      </c>
      <c r="AN162" s="38"/>
      <c r="AO162" s="38"/>
      <c r="AP162" s="38"/>
      <c r="BC162" s="25">
        <v>4.3999999999999995</v>
      </c>
      <c r="BK162" s="37"/>
      <c r="BL162" s="37"/>
      <c r="BM162" s="37"/>
      <c r="BN162" s="37"/>
      <c r="BO162" s="25">
        <f t="shared" si="93"/>
        <v>4.3999999999999995</v>
      </c>
      <c r="BP162" s="39"/>
      <c r="BQ162" s="39"/>
      <c r="BR162" s="23"/>
      <c r="BS162" s="37"/>
      <c r="BT162" s="37"/>
      <c r="BU162" s="39"/>
      <c r="BV162" s="48">
        <f t="shared" si="94"/>
        <v>176</v>
      </c>
      <c r="BW162" s="48">
        <f t="shared" si="95"/>
        <v>52.8</v>
      </c>
      <c r="CI162">
        <f t="shared" si="91"/>
        <v>1372</v>
      </c>
      <c r="CJ162" s="2" t="s">
        <v>733</v>
      </c>
      <c r="CK162" t="s">
        <v>9</v>
      </c>
    </row>
    <row r="163" spans="1:88" ht="12.75">
      <c r="A163" s="15"/>
      <c r="E163" s="14"/>
      <c r="F163" s="2"/>
      <c r="G163" s="2"/>
      <c r="L163" s="2"/>
      <c r="S163" s="28"/>
      <c r="V163" s="48"/>
      <c r="W163" s="48"/>
      <c r="Z163" s="13"/>
      <c r="AA163" s="13"/>
      <c r="AB163" s="13"/>
      <c r="AD163" s="13"/>
      <c r="AE163" s="13"/>
      <c r="AF163" s="13"/>
      <c r="AN163" s="38"/>
      <c r="AO163" s="38"/>
      <c r="AP163" s="38"/>
      <c r="BE163" s="6"/>
      <c r="BK163" s="37"/>
      <c r="BL163" s="37"/>
      <c r="BM163" s="37"/>
      <c r="BN163" s="37"/>
      <c r="BP163" s="39"/>
      <c r="BQ163" s="39"/>
      <c r="BR163" s="23"/>
      <c r="BS163" s="37"/>
      <c r="BT163" s="37"/>
      <c r="BU163" s="39"/>
      <c r="BV163" s="48"/>
      <c r="BW163" s="48"/>
      <c r="CJ163" s="2"/>
    </row>
    <row r="164" spans="1:88" ht="12.75">
      <c r="A164" s="15">
        <v>1372</v>
      </c>
      <c r="B164" s="14" t="s">
        <v>859</v>
      </c>
      <c r="C164" s="14" t="s">
        <v>1072</v>
      </c>
      <c r="D164" s="14" t="s">
        <v>265</v>
      </c>
      <c r="E164" s="14" t="s">
        <v>274</v>
      </c>
      <c r="F164" s="2" t="s">
        <v>163</v>
      </c>
      <c r="G164" s="2">
        <v>3</v>
      </c>
      <c r="H164" s="2" t="s">
        <v>723</v>
      </c>
      <c r="I164" s="52">
        <v>2</v>
      </c>
      <c r="J164" s="2" t="s">
        <v>713</v>
      </c>
      <c r="K164" s="14" t="s">
        <v>288</v>
      </c>
      <c r="L164" s="2" t="s">
        <v>729</v>
      </c>
      <c r="M164" s="14" t="s">
        <v>781</v>
      </c>
      <c r="N164" s="14" t="s">
        <v>1131</v>
      </c>
      <c r="O164" s="2" t="s">
        <v>1272</v>
      </c>
      <c r="P164" s="10">
        <v>2</v>
      </c>
      <c r="S164" s="28">
        <v>72</v>
      </c>
      <c r="T164" s="21">
        <v>0</v>
      </c>
      <c r="U164" s="21">
        <v>0</v>
      </c>
      <c r="V164" s="48">
        <f aca="true" t="shared" si="96" ref="V164:V170">S164+T164/20+U164/240</f>
        <v>72</v>
      </c>
      <c r="W164" s="48">
        <f aca="true" t="shared" si="97" ref="W164:W170">V164/P164</f>
        <v>36</v>
      </c>
      <c r="Y164" s="25">
        <f aca="true" t="shared" si="98" ref="Y164:Y170">W164/12</f>
        <v>3</v>
      </c>
      <c r="Z164" s="13">
        <v>36</v>
      </c>
      <c r="AA164" s="13">
        <v>0</v>
      </c>
      <c r="AB164" s="13">
        <v>0</v>
      </c>
      <c r="AC164" s="48">
        <f>Z164+AA164/20+AB164/240</f>
        <v>36</v>
      </c>
      <c r="AD164" s="13"/>
      <c r="AE164" s="13"/>
      <c r="AF164" s="13"/>
      <c r="AG164" s="25"/>
      <c r="AH164">
        <v>3</v>
      </c>
      <c r="AI164">
        <v>0</v>
      </c>
      <c r="AJ164">
        <v>0</v>
      </c>
      <c r="AK164" s="25">
        <f aca="true" t="shared" si="99" ref="AK164:AK170">Y164*1</f>
        <v>3</v>
      </c>
      <c r="AN164" s="38"/>
      <c r="AO164" s="38"/>
      <c r="AP164" s="38"/>
      <c r="BF164" s="25">
        <v>3</v>
      </c>
      <c r="BK164" s="37"/>
      <c r="BL164" s="37"/>
      <c r="BM164" s="37"/>
      <c r="BN164" s="37"/>
      <c r="BO164" s="25">
        <f aca="true" t="shared" si="100" ref="BO164:BO170">AK164+BN164</f>
        <v>3</v>
      </c>
      <c r="BP164" s="39"/>
      <c r="BQ164" s="39"/>
      <c r="BR164" s="23"/>
      <c r="BS164" s="37"/>
      <c r="BT164" s="37"/>
      <c r="BU164" s="39"/>
      <c r="BV164" s="48">
        <f aca="true" t="shared" si="101" ref="BV164:BV170">BW164*P164</f>
        <v>72</v>
      </c>
      <c r="BW164" s="48">
        <f aca="true" t="shared" si="102" ref="BW164:BW170">(BO164+BT164)*12</f>
        <v>36</v>
      </c>
      <c r="CI164">
        <f aca="true" t="shared" si="103" ref="CI164:CI170">A164*1</f>
        <v>1372</v>
      </c>
      <c r="CJ164" s="2" t="s">
        <v>729</v>
      </c>
    </row>
    <row r="165" spans="1:88" ht="12.75">
      <c r="A165" s="15">
        <v>1372</v>
      </c>
      <c r="B165" s="14" t="s">
        <v>859</v>
      </c>
      <c r="C165" s="14" t="s">
        <v>1072</v>
      </c>
      <c r="D165" s="14" t="s">
        <v>265</v>
      </c>
      <c r="E165" s="14" t="s">
        <v>274</v>
      </c>
      <c r="F165" s="2" t="s">
        <v>164</v>
      </c>
      <c r="G165" s="2">
        <v>3</v>
      </c>
      <c r="H165" s="2" t="s">
        <v>1276</v>
      </c>
      <c r="I165" s="52">
        <v>2</v>
      </c>
      <c r="J165" s="2" t="s">
        <v>1275</v>
      </c>
      <c r="K165" s="14" t="s">
        <v>288</v>
      </c>
      <c r="L165" s="2" t="s">
        <v>1278</v>
      </c>
      <c r="M165" s="14" t="s">
        <v>1270</v>
      </c>
      <c r="N165" s="14" t="s">
        <v>4</v>
      </c>
      <c r="O165" s="2" t="s">
        <v>1272</v>
      </c>
      <c r="P165" s="10">
        <v>2</v>
      </c>
      <c r="S165" s="28">
        <v>81</v>
      </c>
      <c r="T165" s="21">
        <v>12</v>
      </c>
      <c r="U165" s="21">
        <v>0</v>
      </c>
      <c r="V165" s="48">
        <f t="shared" si="96"/>
        <v>81.6</v>
      </c>
      <c r="W165" s="48">
        <f t="shared" si="97"/>
        <v>40.8</v>
      </c>
      <c r="Y165" s="25">
        <f t="shared" si="98"/>
        <v>3.4</v>
      </c>
      <c r="Z165" s="13"/>
      <c r="AA165" s="13"/>
      <c r="AB165" s="13"/>
      <c r="AD165" s="13"/>
      <c r="AE165" s="13"/>
      <c r="AF165" s="13"/>
      <c r="AG165" s="25"/>
      <c r="AH165">
        <v>3</v>
      </c>
      <c r="AI165">
        <v>8</v>
      </c>
      <c r="AJ165">
        <v>0</v>
      </c>
      <c r="AK165" s="25">
        <f t="shared" si="99"/>
        <v>3.4</v>
      </c>
      <c r="BF165" s="25">
        <v>3.4</v>
      </c>
      <c r="BK165" s="37"/>
      <c r="BL165" s="37"/>
      <c r="BM165" s="37"/>
      <c r="BN165" s="37"/>
      <c r="BO165" s="25">
        <f t="shared" si="100"/>
        <v>3.4</v>
      </c>
      <c r="BP165" s="39"/>
      <c r="BQ165" s="39"/>
      <c r="BR165" s="23"/>
      <c r="BS165" s="37"/>
      <c r="BT165" s="37"/>
      <c r="BU165" s="39"/>
      <c r="BV165" s="48">
        <f t="shared" si="101"/>
        <v>81.6</v>
      </c>
      <c r="BW165" s="48">
        <f t="shared" si="102"/>
        <v>40.8</v>
      </c>
      <c r="CI165">
        <f t="shared" si="103"/>
        <v>1372</v>
      </c>
      <c r="CJ165" s="2" t="s">
        <v>1278</v>
      </c>
    </row>
    <row r="166" spans="1:88" ht="12.75">
      <c r="A166" s="15">
        <v>1372</v>
      </c>
      <c r="B166" s="14" t="s">
        <v>859</v>
      </c>
      <c r="C166" s="14" t="s">
        <v>1072</v>
      </c>
      <c r="D166" s="14" t="s">
        <v>265</v>
      </c>
      <c r="E166" s="14" t="s">
        <v>274</v>
      </c>
      <c r="F166" s="2" t="s">
        <v>165</v>
      </c>
      <c r="G166" s="2">
        <v>3</v>
      </c>
      <c r="H166" s="2" t="s">
        <v>723</v>
      </c>
      <c r="I166" s="52">
        <v>2</v>
      </c>
      <c r="J166" s="2" t="s">
        <v>717</v>
      </c>
      <c r="K166" s="14" t="s">
        <v>288</v>
      </c>
      <c r="L166" s="2" t="s">
        <v>729</v>
      </c>
      <c r="M166" s="14" t="s">
        <v>781</v>
      </c>
      <c r="N166" s="14" t="s">
        <v>1131</v>
      </c>
      <c r="O166" s="2" t="s">
        <v>689</v>
      </c>
      <c r="P166" s="10">
        <v>2</v>
      </c>
      <c r="S166" s="28">
        <v>60</v>
      </c>
      <c r="T166" s="21">
        <v>0</v>
      </c>
      <c r="U166" s="21">
        <v>0</v>
      </c>
      <c r="V166" s="48">
        <f t="shared" si="96"/>
        <v>60</v>
      </c>
      <c r="W166" s="48">
        <f t="shared" si="97"/>
        <v>30</v>
      </c>
      <c r="Y166" s="25">
        <f t="shared" si="98"/>
        <v>2.5</v>
      </c>
      <c r="Z166" s="13">
        <v>30</v>
      </c>
      <c r="AA166" s="13">
        <v>0</v>
      </c>
      <c r="AB166" s="13">
        <v>0</v>
      </c>
      <c r="AC166" s="48">
        <f>Z166+AA166/20+AB166/240</f>
        <v>30</v>
      </c>
      <c r="AD166" s="13"/>
      <c r="AE166" s="13"/>
      <c r="AF166" s="13"/>
      <c r="AG166" s="25"/>
      <c r="AH166">
        <v>2</v>
      </c>
      <c r="AI166">
        <v>10</v>
      </c>
      <c r="AJ166">
        <v>0</v>
      </c>
      <c r="AK166" s="25">
        <f t="shared" si="99"/>
        <v>2.5</v>
      </c>
      <c r="BF166" s="25">
        <v>2.5</v>
      </c>
      <c r="BK166" s="37"/>
      <c r="BL166" s="37"/>
      <c r="BM166" s="37"/>
      <c r="BN166" s="37"/>
      <c r="BO166" s="25">
        <f t="shared" si="100"/>
        <v>2.5</v>
      </c>
      <c r="BP166" s="39"/>
      <c r="BQ166" s="39"/>
      <c r="BR166" s="23"/>
      <c r="BS166" s="37"/>
      <c r="BT166" s="37"/>
      <c r="BU166" s="39"/>
      <c r="BV166" s="48">
        <f t="shared" si="101"/>
        <v>60</v>
      </c>
      <c r="BW166" s="48">
        <f t="shared" si="102"/>
        <v>30</v>
      </c>
      <c r="CI166">
        <f t="shared" si="103"/>
        <v>1372</v>
      </c>
      <c r="CJ166" s="2" t="s">
        <v>729</v>
      </c>
    </row>
    <row r="167" spans="1:88" ht="12.75">
      <c r="A167" s="15">
        <v>1372</v>
      </c>
      <c r="B167" s="14" t="s">
        <v>859</v>
      </c>
      <c r="C167" s="14" t="s">
        <v>1072</v>
      </c>
      <c r="D167" s="14" t="s">
        <v>265</v>
      </c>
      <c r="E167" s="14" t="s">
        <v>274</v>
      </c>
      <c r="F167" s="2" t="s">
        <v>166</v>
      </c>
      <c r="G167" s="2">
        <v>3</v>
      </c>
      <c r="H167" s="2" t="s">
        <v>1066</v>
      </c>
      <c r="I167" s="52">
        <v>2</v>
      </c>
      <c r="J167" s="2" t="s">
        <v>1051</v>
      </c>
      <c r="K167" s="14" t="s">
        <v>288</v>
      </c>
      <c r="L167" s="2" t="s">
        <v>1068</v>
      </c>
      <c r="M167" s="14" t="s">
        <v>1054</v>
      </c>
      <c r="N167" s="14" t="s">
        <v>682</v>
      </c>
      <c r="O167" s="2" t="s">
        <v>690</v>
      </c>
      <c r="P167" s="10">
        <v>2</v>
      </c>
      <c r="S167" s="28">
        <v>64</v>
      </c>
      <c r="T167" s="21">
        <v>16</v>
      </c>
      <c r="U167" s="21">
        <v>0</v>
      </c>
      <c r="V167" s="48">
        <f t="shared" si="96"/>
        <v>64.8</v>
      </c>
      <c r="W167" s="48">
        <f t="shared" si="97"/>
        <v>32.4</v>
      </c>
      <c r="Y167" s="25">
        <f t="shared" si="98"/>
        <v>2.6999999999999997</v>
      </c>
      <c r="Z167" s="13">
        <v>32</v>
      </c>
      <c r="AA167" s="13">
        <v>8</v>
      </c>
      <c r="AB167" s="13">
        <v>0</v>
      </c>
      <c r="AC167" s="48">
        <f>Z167+AA167/20+AB167/240</f>
        <v>32.4</v>
      </c>
      <c r="AD167" s="13"/>
      <c r="AE167" s="13"/>
      <c r="AF167" s="13"/>
      <c r="AG167" s="25"/>
      <c r="AH167">
        <v>2</v>
      </c>
      <c r="AI167">
        <v>14</v>
      </c>
      <c r="AJ167">
        <v>0</v>
      </c>
      <c r="AK167" s="25">
        <f t="shared" si="99"/>
        <v>2.6999999999999997</v>
      </c>
      <c r="BF167" s="25">
        <v>2.7</v>
      </c>
      <c r="BK167" s="37"/>
      <c r="BL167" s="37"/>
      <c r="BM167" s="37"/>
      <c r="BN167" s="37"/>
      <c r="BO167" s="25">
        <f t="shared" si="100"/>
        <v>2.6999999999999997</v>
      </c>
      <c r="BP167" s="39"/>
      <c r="BQ167" s="39"/>
      <c r="BR167" s="23"/>
      <c r="BS167" s="37"/>
      <c r="BT167" s="37"/>
      <c r="BU167" s="39"/>
      <c r="BV167" s="48">
        <f t="shared" si="101"/>
        <v>64.8</v>
      </c>
      <c r="BW167" s="48">
        <f t="shared" si="102"/>
        <v>32.4</v>
      </c>
      <c r="CI167">
        <f t="shared" si="103"/>
        <v>1372</v>
      </c>
      <c r="CJ167" s="2" t="s">
        <v>1068</v>
      </c>
    </row>
    <row r="168" spans="1:88" ht="12.75">
      <c r="A168" s="15">
        <v>1372</v>
      </c>
      <c r="B168" s="14" t="s">
        <v>859</v>
      </c>
      <c r="C168" s="14" t="s">
        <v>1072</v>
      </c>
      <c r="D168" s="14" t="s">
        <v>265</v>
      </c>
      <c r="E168" s="14" t="s">
        <v>274</v>
      </c>
      <c r="F168" s="2" t="s">
        <v>167</v>
      </c>
      <c r="G168" s="2">
        <v>3</v>
      </c>
      <c r="H168" s="2" t="s">
        <v>334</v>
      </c>
      <c r="I168" s="52">
        <v>0.5</v>
      </c>
      <c r="J168" s="2" t="s">
        <v>372</v>
      </c>
      <c r="K168" s="14" t="s">
        <v>288</v>
      </c>
      <c r="L168" s="2" t="s">
        <v>342</v>
      </c>
      <c r="M168" s="14" t="s">
        <v>321</v>
      </c>
      <c r="N168" s="14" t="s">
        <v>4</v>
      </c>
      <c r="O168" s="2" t="s">
        <v>1011</v>
      </c>
      <c r="P168" s="10">
        <v>0.5</v>
      </c>
      <c r="S168" s="28">
        <v>24</v>
      </c>
      <c r="T168" s="21">
        <v>0</v>
      </c>
      <c r="U168" s="21">
        <v>0</v>
      </c>
      <c r="V168" s="48">
        <f t="shared" si="96"/>
        <v>24</v>
      </c>
      <c r="W168" s="48">
        <f t="shared" si="97"/>
        <v>48</v>
      </c>
      <c r="Y168" s="25">
        <f t="shared" si="98"/>
        <v>4</v>
      </c>
      <c r="Z168" s="13">
        <v>48</v>
      </c>
      <c r="AA168" s="13">
        <v>0</v>
      </c>
      <c r="AB168" s="13">
        <v>0</v>
      </c>
      <c r="AC168" s="48">
        <f>Z168+AA168/20+AB168/240</f>
        <v>48</v>
      </c>
      <c r="AD168" s="13">
        <v>2</v>
      </c>
      <c r="AE168" s="13">
        <v>0</v>
      </c>
      <c r="AF168" s="13">
        <v>0</v>
      </c>
      <c r="AG168" s="25">
        <f>AD168+AE168/20+AF168/240</f>
        <v>2</v>
      </c>
      <c r="AH168">
        <v>4</v>
      </c>
      <c r="AI168">
        <v>0</v>
      </c>
      <c r="AJ168">
        <v>0</v>
      </c>
      <c r="AK168" s="25">
        <f t="shared" si="99"/>
        <v>4</v>
      </c>
      <c r="BF168" s="25">
        <v>4</v>
      </c>
      <c r="BK168" s="37"/>
      <c r="BL168" s="37"/>
      <c r="BM168" s="37"/>
      <c r="BN168" s="37"/>
      <c r="BO168" s="25">
        <f t="shared" si="100"/>
        <v>4</v>
      </c>
      <c r="BP168" s="39"/>
      <c r="BQ168" s="39"/>
      <c r="BR168" s="23"/>
      <c r="BS168" s="37"/>
      <c r="BT168" s="37"/>
      <c r="BU168" s="39"/>
      <c r="BV168" s="48">
        <f t="shared" si="101"/>
        <v>24</v>
      </c>
      <c r="BW168" s="48">
        <f t="shared" si="102"/>
        <v>48</v>
      </c>
      <c r="CI168">
        <f t="shared" si="103"/>
        <v>1372</v>
      </c>
      <c r="CJ168" s="2" t="s">
        <v>342</v>
      </c>
    </row>
    <row r="169" spans="1:88" ht="12.75">
      <c r="A169" s="15">
        <v>1372</v>
      </c>
      <c r="B169" s="14" t="s">
        <v>859</v>
      </c>
      <c r="C169" s="14" t="s">
        <v>1072</v>
      </c>
      <c r="D169" s="14" t="s">
        <v>265</v>
      </c>
      <c r="E169" s="14" t="s">
        <v>274</v>
      </c>
      <c r="F169" s="2" t="s">
        <v>168</v>
      </c>
      <c r="G169" s="2">
        <v>3</v>
      </c>
      <c r="H169" s="2" t="s">
        <v>4</v>
      </c>
      <c r="I169" s="52">
        <v>1</v>
      </c>
      <c r="J169" s="2" t="s">
        <v>1165</v>
      </c>
      <c r="K169" s="14" t="s">
        <v>288</v>
      </c>
      <c r="L169" s="2" t="s">
        <v>1160</v>
      </c>
      <c r="M169" s="14" t="s">
        <v>1131</v>
      </c>
      <c r="N169" s="14" t="s">
        <v>1131</v>
      </c>
      <c r="O169" s="2" t="s">
        <v>1256</v>
      </c>
      <c r="P169" s="10">
        <v>1</v>
      </c>
      <c r="S169" s="28">
        <v>30</v>
      </c>
      <c r="T169" s="21">
        <v>0</v>
      </c>
      <c r="U169" s="21">
        <v>0</v>
      </c>
      <c r="V169" s="48">
        <f t="shared" si="96"/>
        <v>30</v>
      </c>
      <c r="W169" s="48">
        <f t="shared" si="97"/>
        <v>30</v>
      </c>
      <c r="Y169" s="25">
        <f t="shared" si="98"/>
        <v>2.5</v>
      </c>
      <c r="Z169" s="13">
        <v>30</v>
      </c>
      <c r="AA169" s="13">
        <v>0</v>
      </c>
      <c r="AB169" s="13">
        <v>0</v>
      </c>
      <c r="AC169" s="48">
        <f>Z169+AA169/20+AB169/240</f>
        <v>30</v>
      </c>
      <c r="AD169" s="13">
        <v>2</v>
      </c>
      <c r="AE169" s="13">
        <v>10</v>
      </c>
      <c r="AF169" s="13">
        <v>0</v>
      </c>
      <c r="AG169" s="25">
        <f>AD169+AE169/20+AF169/240</f>
        <v>2.5</v>
      </c>
      <c r="AH169">
        <v>2</v>
      </c>
      <c r="AI169">
        <v>10</v>
      </c>
      <c r="AJ169">
        <v>0</v>
      </c>
      <c r="AK169" s="25">
        <f t="shared" si="99"/>
        <v>2.5</v>
      </c>
      <c r="AZ169" s="6"/>
      <c r="BF169" s="25">
        <v>2.5</v>
      </c>
      <c r="BK169" s="37"/>
      <c r="BL169" s="37"/>
      <c r="BM169" s="37"/>
      <c r="BN169" s="37"/>
      <c r="BO169" s="25">
        <f t="shared" si="100"/>
        <v>2.5</v>
      </c>
      <c r="BP169" s="39"/>
      <c r="BQ169" s="39"/>
      <c r="BR169" s="23"/>
      <c r="BS169" s="37"/>
      <c r="BT169" s="37"/>
      <c r="BU169" s="39"/>
      <c r="BV169" s="48">
        <f t="shared" si="101"/>
        <v>30</v>
      </c>
      <c r="BW169" s="48">
        <f t="shared" si="102"/>
        <v>30</v>
      </c>
      <c r="BZ169" s="48"/>
      <c r="CA169" s="48"/>
      <c r="CI169">
        <f t="shared" si="103"/>
        <v>1372</v>
      </c>
      <c r="CJ169" s="2" t="s">
        <v>1160</v>
      </c>
    </row>
    <row r="170" spans="1:88" ht="12.75">
      <c r="A170" s="15">
        <v>1372</v>
      </c>
      <c r="B170" s="14" t="s">
        <v>859</v>
      </c>
      <c r="C170" s="14" t="s">
        <v>1072</v>
      </c>
      <c r="D170" s="14" t="s">
        <v>265</v>
      </c>
      <c r="E170" s="14" t="s">
        <v>274</v>
      </c>
      <c r="F170" s="2" t="s">
        <v>169</v>
      </c>
      <c r="G170" s="2">
        <v>3</v>
      </c>
      <c r="H170" s="2" t="s">
        <v>4</v>
      </c>
      <c r="I170" s="52">
        <v>1</v>
      </c>
      <c r="J170" s="2" t="s">
        <v>1153</v>
      </c>
      <c r="K170" s="14" t="s">
        <v>288</v>
      </c>
      <c r="L170" s="2" t="s">
        <v>1160</v>
      </c>
      <c r="M170" s="14" t="s">
        <v>1131</v>
      </c>
      <c r="N170" s="14" t="s">
        <v>1131</v>
      </c>
      <c r="O170" s="2" t="s">
        <v>1260</v>
      </c>
      <c r="P170" s="10">
        <v>1</v>
      </c>
      <c r="S170" s="28">
        <v>26</v>
      </c>
      <c r="T170" s="21">
        <v>8</v>
      </c>
      <c r="U170" s="21">
        <v>0</v>
      </c>
      <c r="V170" s="48">
        <f t="shared" si="96"/>
        <v>26.4</v>
      </c>
      <c r="W170" s="48">
        <f t="shared" si="97"/>
        <v>26.4</v>
      </c>
      <c r="Y170" s="25">
        <f t="shared" si="98"/>
        <v>2.1999999999999997</v>
      </c>
      <c r="Z170" s="13">
        <v>26</v>
      </c>
      <c r="AA170" s="13">
        <v>8</v>
      </c>
      <c r="AB170" s="13">
        <v>0</v>
      </c>
      <c r="AC170" s="48">
        <f>Z170+AA170/20+AB170/240</f>
        <v>26.4</v>
      </c>
      <c r="AD170" s="13">
        <v>2</v>
      </c>
      <c r="AE170" s="13">
        <v>4</v>
      </c>
      <c r="AF170" s="13">
        <v>0</v>
      </c>
      <c r="AG170" s="25">
        <f>AD170+AE170/20+AF170/240</f>
        <v>2.2</v>
      </c>
      <c r="AH170">
        <v>2</v>
      </c>
      <c r="AI170">
        <v>4</v>
      </c>
      <c r="AJ170">
        <v>0</v>
      </c>
      <c r="AK170" s="25">
        <f t="shared" si="99"/>
        <v>2.1999999999999997</v>
      </c>
      <c r="BA170" s="6"/>
      <c r="BF170" s="25">
        <v>2.1999999999999997</v>
      </c>
      <c r="BK170" s="37"/>
      <c r="BL170" s="37"/>
      <c r="BM170" s="37"/>
      <c r="BN170" s="37"/>
      <c r="BO170" s="25">
        <f t="shared" si="100"/>
        <v>2.1999999999999997</v>
      </c>
      <c r="BP170" s="39"/>
      <c r="BQ170" s="39"/>
      <c r="BR170" s="23"/>
      <c r="BS170" s="37"/>
      <c r="BT170" s="37"/>
      <c r="BU170" s="39"/>
      <c r="BV170" s="48">
        <f t="shared" si="101"/>
        <v>26.4</v>
      </c>
      <c r="BW170" s="48">
        <f t="shared" si="102"/>
        <v>26.4</v>
      </c>
      <c r="CI170">
        <f t="shared" si="103"/>
        <v>1372</v>
      </c>
      <c r="CJ170" s="2" t="s">
        <v>1160</v>
      </c>
    </row>
    <row r="171" spans="1:88" ht="12.75">
      <c r="A171" s="15"/>
      <c r="E171" s="14"/>
      <c r="F171" s="2"/>
      <c r="G171" s="2"/>
      <c r="L171" s="2"/>
      <c r="S171" s="28"/>
      <c r="Z171" s="13"/>
      <c r="AA171" s="13"/>
      <c r="AB171" s="13"/>
      <c r="AC171" s="48"/>
      <c r="AD171" s="13"/>
      <c r="AE171" s="13"/>
      <c r="AF171" s="13"/>
      <c r="AK171" s="25"/>
      <c r="AV171" s="7"/>
      <c r="AY171" s="6"/>
      <c r="BP171" s="39"/>
      <c r="BQ171" s="39"/>
      <c r="BR171" s="23"/>
      <c r="BS171" s="37"/>
      <c r="BT171" s="37"/>
      <c r="BU171" s="39"/>
      <c r="CJ171" s="2"/>
    </row>
    <row r="172" spans="1:88" ht="12.75">
      <c r="A172" s="15">
        <v>1372</v>
      </c>
      <c r="B172" s="14" t="s">
        <v>859</v>
      </c>
      <c r="C172" s="14" t="s">
        <v>1072</v>
      </c>
      <c r="D172" s="14" t="s">
        <v>265</v>
      </c>
      <c r="E172" s="14" t="s">
        <v>274</v>
      </c>
      <c r="F172" s="2" t="s">
        <v>171</v>
      </c>
      <c r="G172" s="2">
        <v>4</v>
      </c>
      <c r="H172" s="2" t="s">
        <v>4</v>
      </c>
      <c r="I172" s="52">
        <v>0.5</v>
      </c>
      <c r="J172" s="2" t="s">
        <v>1151</v>
      </c>
      <c r="K172" s="14" t="s">
        <v>288</v>
      </c>
      <c r="L172" s="2" t="s">
        <v>1160</v>
      </c>
      <c r="M172" s="14" t="s">
        <v>1131</v>
      </c>
      <c r="N172" s="14" t="s">
        <v>1131</v>
      </c>
      <c r="O172" s="2" t="s">
        <v>756</v>
      </c>
      <c r="P172" s="10">
        <v>0.5</v>
      </c>
      <c r="S172" s="28">
        <v>14</v>
      </c>
      <c r="T172" s="21">
        <v>8</v>
      </c>
      <c r="U172" s="21">
        <v>0</v>
      </c>
      <c r="V172" s="48">
        <f>S172+T172/20+U172/240</f>
        <v>14.4</v>
      </c>
      <c r="W172" s="48">
        <f>V172/P172</f>
        <v>28.8</v>
      </c>
      <c r="Y172" s="25">
        <f>W172/12</f>
        <v>2.4</v>
      </c>
      <c r="Z172" s="13">
        <v>28</v>
      </c>
      <c r="AA172" s="13">
        <v>16</v>
      </c>
      <c r="AB172" s="13">
        <v>0</v>
      </c>
      <c r="AC172" s="48">
        <f>Z172+AA172/20+AB172/240</f>
        <v>28.8</v>
      </c>
      <c r="AD172" s="13">
        <v>1</v>
      </c>
      <c r="AE172" s="13">
        <v>4</v>
      </c>
      <c r="AF172" s="13">
        <v>0</v>
      </c>
      <c r="AG172" s="25">
        <f>AD172+AE172/20+AF172/240</f>
        <v>1.2</v>
      </c>
      <c r="AH172">
        <v>2</v>
      </c>
      <c r="AI172">
        <v>8</v>
      </c>
      <c r="AJ172">
        <v>0</v>
      </c>
      <c r="AK172" s="25">
        <f>Y172*1</f>
        <v>2.4</v>
      </c>
      <c r="AV172" s="7"/>
      <c r="BF172" s="25">
        <v>2.4</v>
      </c>
      <c r="BO172" s="25">
        <f>AK172+BN172</f>
        <v>2.4</v>
      </c>
      <c r="BP172" s="39"/>
      <c r="BQ172" s="39"/>
      <c r="BR172" s="23"/>
      <c r="BS172" s="37"/>
      <c r="BT172" s="37"/>
      <c r="BU172" s="39"/>
      <c r="BV172" s="48">
        <f>BW172*P172</f>
        <v>14.399999999999999</v>
      </c>
      <c r="BW172" s="48">
        <f>(BO172+BT172)*12</f>
        <v>28.799999999999997</v>
      </c>
      <c r="CI172">
        <f aca="true" t="shared" si="104" ref="CI172:CI180">A172*1</f>
        <v>1372</v>
      </c>
      <c r="CJ172" s="2" t="s">
        <v>1160</v>
      </c>
    </row>
    <row r="173" spans="1:89" ht="12.75">
      <c r="A173" s="15">
        <v>1372</v>
      </c>
      <c r="B173" s="14" t="s">
        <v>859</v>
      </c>
      <c r="C173" s="14" t="s">
        <v>1072</v>
      </c>
      <c r="D173" s="14" t="s">
        <v>265</v>
      </c>
      <c r="E173" s="14" t="s">
        <v>274</v>
      </c>
      <c r="F173" s="2" t="s">
        <v>172</v>
      </c>
      <c r="G173" s="2">
        <v>4</v>
      </c>
      <c r="H173" s="2" t="s">
        <v>334</v>
      </c>
      <c r="I173" s="52">
        <v>42</v>
      </c>
      <c r="J173" s="2" t="s">
        <v>463</v>
      </c>
      <c r="K173" s="14" t="s">
        <v>288</v>
      </c>
      <c r="L173" s="2" t="s">
        <v>359</v>
      </c>
      <c r="M173" s="14" t="s">
        <v>471</v>
      </c>
      <c r="N173" s="14" t="s">
        <v>291</v>
      </c>
      <c r="O173" s="2" t="s">
        <v>1104</v>
      </c>
      <c r="P173" s="10">
        <v>42</v>
      </c>
      <c r="S173" s="28">
        <v>2042</v>
      </c>
      <c r="T173" s="21">
        <v>0</v>
      </c>
      <c r="U173" s="21">
        <v>0</v>
      </c>
      <c r="V173" s="48">
        <f>S173+T173/20+U173/240</f>
        <v>2042</v>
      </c>
      <c r="W173" s="48">
        <f>V173/P173</f>
        <v>48.61904761904762</v>
      </c>
      <c r="Y173" s="25">
        <f>W173/12</f>
        <v>4.051587301587301</v>
      </c>
      <c r="Z173" s="13">
        <v>48</v>
      </c>
      <c r="AA173" s="13">
        <v>0</v>
      </c>
      <c r="AB173" s="13">
        <v>0</v>
      </c>
      <c r="AC173" s="48">
        <f>Z173+AA173/20+AB173/240</f>
        <v>48</v>
      </c>
      <c r="AD173" s="13"/>
      <c r="AE173" s="13"/>
      <c r="AF173" s="13"/>
      <c r="AH173">
        <v>4</v>
      </c>
      <c r="AI173">
        <v>0</v>
      </c>
      <c r="AJ173">
        <v>0</v>
      </c>
      <c r="AK173" s="25">
        <f>Y173*1</f>
        <v>4.051587301587301</v>
      </c>
      <c r="AW173" s="7"/>
      <c r="AX173" s="17"/>
      <c r="AY173" s="7"/>
      <c r="AZ173" s="17"/>
      <c r="BA173" s="17"/>
      <c r="BC173" s="6"/>
      <c r="BD173" s="25">
        <v>4.051587301587301</v>
      </c>
      <c r="BO173" s="25">
        <f>AK173+BN173</f>
        <v>4.051587301587301</v>
      </c>
      <c r="BP173" s="39"/>
      <c r="BQ173" s="39"/>
      <c r="BR173" s="23"/>
      <c r="BS173" s="37"/>
      <c r="BT173" s="37"/>
      <c r="BU173" s="39"/>
      <c r="BV173" s="48">
        <f>BW173*P173</f>
        <v>2042</v>
      </c>
      <c r="BW173" s="48">
        <f>(BO173+BT173)*12</f>
        <v>48.61904761904762</v>
      </c>
      <c r="CI173">
        <f t="shared" si="104"/>
        <v>1372</v>
      </c>
      <c r="CJ173" s="2" t="s">
        <v>359</v>
      </c>
      <c r="CK173" t="s">
        <v>12</v>
      </c>
    </row>
    <row r="174" spans="1:88" ht="12.75">
      <c r="A174" s="15">
        <v>1372</v>
      </c>
      <c r="B174" s="14" t="s">
        <v>859</v>
      </c>
      <c r="C174" s="14" t="s">
        <v>1072</v>
      </c>
      <c r="D174" s="14" t="s">
        <v>265</v>
      </c>
      <c r="E174" s="14" t="s">
        <v>274</v>
      </c>
      <c r="F174" s="2" t="s">
        <v>173</v>
      </c>
      <c r="G174" s="2">
        <v>4</v>
      </c>
      <c r="H174" s="2" t="s">
        <v>448</v>
      </c>
      <c r="I174" s="52">
        <v>1</v>
      </c>
      <c r="J174" s="2" t="s">
        <v>326</v>
      </c>
      <c r="K174" s="14" t="s">
        <v>288</v>
      </c>
      <c r="L174" s="2" t="s">
        <v>361</v>
      </c>
      <c r="M174" s="14" t="s">
        <v>471</v>
      </c>
      <c r="N174" s="14" t="s">
        <v>4</v>
      </c>
      <c r="O174" s="2" t="s">
        <v>491</v>
      </c>
      <c r="P174" s="10">
        <v>1</v>
      </c>
      <c r="S174" s="28">
        <v>127</v>
      </c>
      <c r="T174" s="21">
        <v>4</v>
      </c>
      <c r="U174" s="21">
        <v>0</v>
      </c>
      <c r="V174" s="48">
        <f>S174+T174/20+U174/240</f>
        <v>127.2</v>
      </c>
      <c r="W174" s="48">
        <f>V174/P174</f>
        <v>127.2</v>
      </c>
      <c r="Y174" s="25">
        <f>W174/12</f>
        <v>10.6</v>
      </c>
      <c r="Z174" s="13">
        <v>127</v>
      </c>
      <c r="AA174" s="13">
        <v>4</v>
      </c>
      <c r="AB174" s="13">
        <v>0</v>
      </c>
      <c r="AC174" s="48">
        <f>Z174+AA174/20+AB174/240</f>
        <v>127.2</v>
      </c>
      <c r="AD174" s="13">
        <v>10</v>
      </c>
      <c r="AE174" s="13">
        <v>12</v>
      </c>
      <c r="AF174" s="13">
        <v>0</v>
      </c>
      <c r="AG174" s="25">
        <f>AD174+AE174/20+AF174/240</f>
        <v>10.6</v>
      </c>
      <c r="AH174">
        <v>10</v>
      </c>
      <c r="AI174">
        <v>12</v>
      </c>
      <c r="AJ174">
        <v>0</v>
      </c>
      <c r="AK174" s="25">
        <f>Y174*1</f>
        <v>10.6</v>
      </c>
      <c r="AY174" s="7"/>
      <c r="AZ174" s="17"/>
      <c r="BA174" s="17"/>
      <c r="BC174" s="6"/>
      <c r="BO174" s="25">
        <f>AK174+BN174</f>
        <v>10.6</v>
      </c>
      <c r="BP174" s="39"/>
      <c r="BQ174" s="39"/>
      <c r="BR174" s="23"/>
      <c r="BS174" s="37"/>
      <c r="BT174" s="37"/>
      <c r="BU174" s="39"/>
      <c r="BV174" s="48">
        <f>BW174*P174</f>
        <v>127.19999999999999</v>
      </c>
      <c r="BW174" s="48">
        <f>(BO174+BT174)*12</f>
        <v>127.19999999999999</v>
      </c>
      <c r="CI174">
        <f t="shared" si="104"/>
        <v>1372</v>
      </c>
      <c r="CJ174" s="2" t="s">
        <v>361</v>
      </c>
    </row>
    <row r="175" spans="1:88" ht="12.75">
      <c r="A175" s="15">
        <v>1372</v>
      </c>
      <c r="B175" s="14" t="s">
        <v>859</v>
      </c>
      <c r="C175" s="14" t="s">
        <v>1072</v>
      </c>
      <c r="D175" s="14" t="s">
        <v>265</v>
      </c>
      <c r="E175" s="14" t="s">
        <v>274</v>
      </c>
      <c r="F175" s="2" t="s">
        <v>174</v>
      </c>
      <c r="G175" s="2">
        <v>4</v>
      </c>
      <c r="H175" s="2" t="s">
        <v>1235</v>
      </c>
      <c r="I175" s="52">
        <v>1</v>
      </c>
      <c r="J175" s="2" t="s">
        <v>1239</v>
      </c>
      <c r="K175" s="14" t="s">
        <v>288</v>
      </c>
      <c r="L175" s="2" t="s">
        <v>1237</v>
      </c>
      <c r="M175" s="14" t="s">
        <v>1247</v>
      </c>
      <c r="N175" s="14" t="s">
        <v>4</v>
      </c>
      <c r="O175" s="2" t="s">
        <v>532</v>
      </c>
      <c r="P175" s="10">
        <v>1</v>
      </c>
      <c r="S175" s="28">
        <v>69</v>
      </c>
      <c r="T175" s="21">
        <v>0</v>
      </c>
      <c r="U175" s="21">
        <v>0</v>
      </c>
      <c r="V175" s="48">
        <f>S175+T175/20+U175/240</f>
        <v>69</v>
      </c>
      <c r="W175" s="48">
        <f>V175/P175</f>
        <v>69</v>
      </c>
      <c r="Y175" s="25">
        <f>W175/12</f>
        <v>5.75</v>
      </c>
      <c r="Z175" s="13">
        <v>69</v>
      </c>
      <c r="AA175" s="13">
        <v>0</v>
      </c>
      <c r="AB175" s="13">
        <v>0</v>
      </c>
      <c r="AC175" s="48">
        <f>Z175+AA175/20+AB175/240</f>
        <v>69</v>
      </c>
      <c r="AD175" s="13">
        <v>5</v>
      </c>
      <c r="AE175" s="13">
        <v>15</v>
      </c>
      <c r="AF175" s="13">
        <v>0</v>
      </c>
      <c r="AG175" s="25">
        <f>AD175+AE175/20+AF175/240</f>
        <v>5.75</v>
      </c>
      <c r="AH175">
        <v>5</v>
      </c>
      <c r="AI175">
        <v>15</v>
      </c>
      <c r="AJ175">
        <v>0</v>
      </c>
      <c r="AK175" s="25">
        <f>Y175*1</f>
        <v>5.75</v>
      </c>
      <c r="BF175" s="6"/>
      <c r="BO175" s="25">
        <f>AK175+BN175</f>
        <v>5.75</v>
      </c>
      <c r="BP175" s="39"/>
      <c r="BQ175" s="39"/>
      <c r="BR175" s="23"/>
      <c r="BS175" s="37"/>
      <c r="BT175" s="37"/>
      <c r="BU175" s="39"/>
      <c r="BV175" s="48">
        <f>BW175*P175</f>
        <v>69</v>
      </c>
      <c r="BW175" s="48">
        <f>(BO175+BT175)*12</f>
        <v>69</v>
      </c>
      <c r="CI175">
        <f t="shared" si="104"/>
        <v>1372</v>
      </c>
      <c r="CJ175" s="2" t="s">
        <v>1237</v>
      </c>
    </row>
    <row r="176" spans="1:88" ht="12.75">
      <c r="A176" s="15">
        <v>1372</v>
      </c>
      <c r="B176" s="14" t="s">
        <v>859</v>
      </c>
      <c r="C176" s="14" t="s">
        <v>1072</v>
      </c>
      <c r="D176" s="14" t="s">
        <v>265</v>
      </c>
      <c r="E176" s="14" t="s">
        <v>274</v>
      </c>
      <c r="F176" s="2" t="s">
        <v>175</v>
      </c>
      <c r="G176" s="2">
        <v>4</v>
      </c>
      <c r="H176" s="2" t="s">
        <v>1235</v>
      </c>
      <c r="I176" s="52">
        <v>1</v>
      </c>
      <c r="J176" s="2" t="s">
        <v>1239</v>
      </c>
      <c r="K176" s="14" t="s">
        <v>288</v>
      </c>
      <c r="L176" s="2" t="s">
        <v>1237</v>
      </c>
      <c r="M176" s="14" t="s">
        <v>1247</v>
      </c>
      <c r="N176" s="14" t="s">
        <v>4</v>
      </c>
      <c r="O176" s="2" t="s">
        <v>497</v>
      </c>
      <c r="P176" s="10">
        <v>1</v>
      </c>
      <c r="S176" s="28">
        <v>69</v>
      </c>
      <c r="T176" s="21">
        <v>12</v>
      </c>
      <c r="U176" s="21">
        <v>0</v>
      </c>
      <c r="V176" s="48">
        <f>S176+T176/20+U176/240</f>
        <v>69.6</v>
      </c>
      <c r="W176" s="48">
        <f>V176/P176</f>
        <v>69.6</v>
      </c>
      <c r="Y176" s="25">
        <f>W176/12</f>
        <v>5.8</v>
      </c>
      <c r="Z176" s="13">
        <v>69</v>
      </c>
      <c r="AA176" s="13">
        <v>12</v>
      </c>
      <c r="AB176" s="13">
        <v>0</v>
      </c>
      <c r="AC176" s="48">
        <f>Z176+AA176/20+AB176/240</f>
        <v>69.6</v>
      </c>
      <c r="AD176" s="13">
        <v>5</v>
      </c>
      <c r="AE176" s="13">
        <v>16</v>
      </c>
      <c r="AF176" s="13">
        <v>0</v>
      </c>
      <c r="AG176" s="25">
        <f>AD176+AE176/20+AF176/240</f>
        <v>5.8</v>
      </c>
      <c r="AH176">
        <v>5</v>
      </c>
      <c r="AI176">
        <v>16</v>
      </c>
      <c r="AJ176">
        <v>0</v>
      </c>
      <c r="AK176" s="25">
        <f>Y176*1</f>
        <v>5.8</v>
      </c>
      <c r="AY176" s="25">
        <v>5.8</v>
      </c>
      <c r="BF176" s="6"/>
      <c r="BO176" s="25">
        <f>AK176+BN176</f>
        <v>5.8</v>
      </c>
      <c r="BP176" s="39"/>
      <c r="BQ176" s="39"/>
      <c r="BR176" s="23"/>
      <c r="BS176" s="37"/>
      <c r="BT176" s="37"/>
      <c r="BU176" s="39"/>
      <c r="BV176" s="48">
        <f>BW176*P176</f>
        <v>69.6</v>
      </c>
      <c r="BW176" s="48">
        <f>(BO176+BT176)*12</f>
        <v>69.6</v>
      </c>
      <c r="CI176">
        <f t="shared" si="104"/>
        <v>1372</v>
      </c>
      <c r="CJ176" s="2" t="s">
        <v>1237</v>
      </c>
    </row>
    <row r="177" spans="1:89" ht="12.75">
      <c r="A177" s="15">
        <v>1372</v>
      </c>
      <c r="B177" s="14" t="s">
        <v>859</v>
      </c>
      <c r="C177" s="14" t="s">
        <v>1072</v>
      </c>
      <c r="D177" s="14" t="s">
        <v>265</v>
      </c>
      <c r="E177" s="14" t="s">
        <v>274</v>
      </c>
      <c r="F177" s="2" t="s">
        <v>176</v>
      </c>
      <c r="G177" s="2">
        <v>4</v>
      </c>
      <c r="H177" s="2" t="s">
        <v>448</v>
      </c>
      <c r="J177" s="2" t="s">
        <v>620</v>
      </c>
      <c r="K177" s="14" t="s">
        <v>288</v>
      </c>
      <c r="L177" s="2" t="s">
        <v>632</v>
      </c>
      <c r="M177" s="14" t="s">
        <v>1085</v>
      </c>
      <c r="N177" s="14" t="s">
        <v>1018</v>
      </c>
      <c r="O177" s="2" t="s">
        <v>1284</v>
      </c>
      <c r="Q177" s="10">
        <v>4</v>
      </c>
      <c r="S177" s="28"/>
      <c r="V177" s="48">
        <f>Q177*X177/20</f>
        <v>16</v>
      </c>
      <c r="X177" s="25">
        <f>AL177*12</f>
        <v>80</v>
      </c>
      <c r="Z177" s="13"/>
      <c r="AA177" s="13"/>
      <c r="AB177" s="13"/>
      <c r="AD177" s="13"/>
      <c r="AE177" s="13"/>
      <c r="AF177" s="13"/>
      <c r="AG177" s="25"/>
      <c r="AL177" s="38">
        <f>6+8/12</f>
        <v>6.666666666666667</v>
      </c>
      <c r="BF177" s="6"/>
      <c r="BO177" s="25"/>
      <c r="BP177" s="39"/>
      <c r="BQ177" s="39"/>
      <c r="BR177" s="23"/>
      <c r="BS177" s="37"/>
      <c r="BT177" s="37"/>
      <c r="BU177" s="39"/>
      <c r="CI177">
        <f t="shared" si="104"/>
        <v>1372</v>
      </c>
      <c r="CJ177" s="2" t="s">
        <v>632</v>
      </c>
      <c r="CK177" t="s">
        <v>46</v>
      </c>
    </row>
    <row r="178" spans="1:89" ht="12.75">
      <c r="A178" s="15">
        <v>1372</v>
      </c>
      <c r="B178" s="14" t="s">
        <v>859</v>
      </c>
      <c r="C178" s="14" t="s">
        <v>1072</v>
      </c>
      <c r="D178" s="14" t="s">
        <v>265</v>
      </c>
      <c r="E178" s="14" t="s">
        <v>274</v>
      </c>
      <c r="F178" s="2" t="s">
        <v>177</v>
      </c>
      <c r="G178" s="2">
        <v>4</v>
      </c>
      <c r="H178" s="2" t="s">
        <v>448</v>
      </c>
      <c r="J178" s="2" t="s">
        <v>619</v>
      </c>
      <c r="K178" s="14" t="s">
        <v>288</v>
      </c>
      <c r="L178" s="2" t="s">
        <v>628</v>
      </c>
      <c r="M178" s="14" t="s">
        <v>470</v>
      </c>
      <c r="N178" s="14" t="s">
        <v>850</v>
      </c>
      <c r="O178" s="2" t="s">
        <v>1284</v>
      </c>
      <c r="Q178" s="10">
        <v>4</v>
      </c>
      <c r="S178" s="28"/>
      <c r="V178" s="48">
        <f>Q178*X178/20</f>
        <v>11.6</v>
      </c>
      <c r="X178" s="25">
        <f>AL178*12</f>
        <v>58</v>
      </c>
      <c r="Z178" s="13"/>
      <c r="AA178" s="13"/>
      <c r="AB178" s="13"/>
      <c r="AD178" s="13"/>
      <c r="AE178" s="13"/>
      <c r="AF178" s="13"/>
      <c r="AG178" s="25"/>
      <c r="AL178" s="38">
        <f>4+10/12</f>
        <v>4.833333333333333</v>
      </c>
      <c r="BF178" s="6"/>
      <c r="BO178" s="25"/>
      <c r="BP178" s="39"/>
      <c r="BQ178" s="39"/>
      <c r="BR178" s="23"/>
      <c r="BS178" s="37"/>
      <c r="BT178" s="37"/>
      <c r="BU178" s="39"/>
      <c r="CI178">
        <f t="shared" si="104"/>
        <v>1372</v>
      </c>
      <c r="CJ178" s="2" t="s">
        <v>628</v>
      </c>
      <c r="CK178" t="s">
        <v>53</v>
      </c>
    </row>
    <row r="179" spans="1:89" ht="12.75">
      <c r="A179" s="15">
        <v>1372</v>
      </c>
      <c r="B179" s="14" t="s">
        <v>859</v>
      </c>
      <c r="C179" s="14" t="s">
        <v>1072</v>
      </c>
      <c r="D179" s="14" t="s">
        <v>265</v>
      </c>
      <c r="E179" s="14" t="s">
        <v>274</v>
      </c>
      <c r="F179" s="2" t="s">
        <v>178</v>
      </c>
      <c r="G179" s="2">
        <v>4</v>
      </c>
      <c r="H179" s="2" t="s">
        <v>4</v>
      </c>
      <c r="J179" s="2" t="s">
        <v>638</v>
      </c>
      <c r="K179" s="14" t="s">
        <v>288</v>
      </c>
      <c r="L179" s="2" t="s">
        <v>637</v>
      </c>
      <c r="M179" s="14" t="s">
        <v>1219</v>
      </c>
      <c r="N179" s="14" t="s">
        <v>4</v>
      </c>
      <c r="O179" s="2" t="s">
        <v>4</v>
      </c>
      <c r="Q179" s="10">
        <v>9</v>
      </c>
      <c r="S179" s="28">
        <v>21</v>
      </c>
      <c r="T179" s="21">
        <v>12</v>
      </c>
      <c r="V179" s="48">
        <f>S179+T179/20+U179/240</f>
        <v>21.6</v>
      </c>
      <c r="X179" s="25">
        <f>(V179/Q179)*20</f>
        <v>48.00000000000001</v>
      </c>
      <c r="Z179" s="13"/>
      <c r="AA179" s="13"/>
      <c r="AB179" s="13"/>
      <c r="AD179" s="13"/>
      <c r="AE179" s="13"/>
      <c r="AF179" s="13"/>
      <c r="AG179" s="25"/>
      <c r="AL179" s="38">
        <f>X179/12</f>
        <v>4.000000000000001</v>
      </c>
      <c r="BF179" s="6"/>
      <c r="BO179" s="25"/>
      <c r="BP179" s="39"/>
      <c r="BQ179" s="39"/>
      <c r="BR179" s="23"/>
      <c r="BS179" s="37"/>
      <c r="BT179" s="37"/>
      <c r="BU179" s="39"/>
      <c r="CI179">
        <f t="shared" si="104"/>
        <v>1372</v>
      </c>
      <c r="CJ179" s="2" t="s">
        <v>637</v>
      </c>
      <c r="CK179" t="s">
        <v>906</v>
      </c>
    </row>
    <row r="180" spans="1:88" ht="12.75">
      <c r="A180" s="15">
        <v>1372</v>
      </c>
      <c r="B180" s="14" t="s">
        <v>859</v>
      </c>
      <c r="C180" s="14" t="s">
        <v>1072</v>
      </c>
      <c r="D180" s="14" t="s">
        <v>265</v>
      </c>
      <c r="E180" s="14" t="s">
        <v>274</v>
      </c>
      <c r="F180" s="2" t="s">
        <v>179</v>
      </c>
      <c r="G180" s="2">
        <v>4</v>
      </c>
      <c r="H180" s="2" t="s">
        <v>860</v>
      </c>
      <c r="J180" s="2" t="s">
        <v>618</v>
      </c>
      <c r="K180" s="14" t="s">
        <v>288</v>
      </c>
      <c r="L180" s="2" t="s">
        <v>645</v>
      </c>
      <c r="M180" s="14" t="s">
        <v>889</v>
      </c>
      <c r="N180" s="14" t="s">
        <v>290</v>
      </c>
      <c r="O180" s="2" t="s">
        <v>4</v>
      </c>
      <c r="Q180" s="10">
        <v>7</v>
      </c>
      <c r="S180" s="28">
        <v>16</v>
      </c>
      <c r="T180" s="21">
        <v>16</v>
      </c>
      <c r="V180" s="48">
        <f>S180+T180/20+U180/240</f>
        <v>16.8</v>
      </c>
      <c r="X180" s="25">
        <f>(V180/Q180)*20</f>
        <v>48</v>
      </c>
      <c r="Z180" s="13"/>
      <c r="AA180" s="13"/>
      <c r="AB180" s="13"/>
      <c r="AD180" s="13"/>
      <c r="AE180" s="13"/>
      <c r="AF180" s="13"/>
      <c r="AG180" s="25"/>
      <c r="AL180" s="38">
        <f>X180/12</f>
        <v>4</v>
      </c>
      <c r="AV180" s="7"/>
      <c r="BO180" s="25"/>
      <c r="BP180" s="39"/>
      <c r="BQ180" s="39"/>
      <c r="BR180" s="23"/>
      <c r="BS180" s="37"/>
      <c r="BT180" s="37"/>
      <c r="BU180" s="39"/>
      <c r="CI180">
        <f t="shared" si="104"/>
        <v>1372</v>
      </c>
      <c r="CJ180" s="2" t="s">
        <v>645</v>
      </c>
    </row>
    <row r="181" spans="1:88" ht="12.75">
      <c r="A181" s="15"/>
      <c r="E181" s="14"/>
      <c r="F181" s="2"/>
      <c r="G181" s="2"/>
      <c r="L181" s="2"/>
      <c r="S181" s="28"/>
      <c r="Z181" s="13"/>
      <c r="AA181" s="13"/>
      <c r="AB181" s="13"/>
      <c r="AC181" s="48"/>
      <c r="AD181" s="13"/>
      <c r="AE181" s="13"/>
      <c r="AF181" s="13"/>
      <c r="AG181" s="25"/>
      <c r="AL181" s="38"/>
      <c r="AW181" s="7"/>
      <c r="BE181" s="6"/>
      <c r="BO181" s="25"/>
      <c r="BP181" s="39"/>
      <c r="BQ181" s="39"/>
      <c r="BR181" s="23"/>
      <c r="BS181" s="37"/>
      <c r="BT181" s="37"/>
      <c r="BU181" s="39"/>
      <c r="CJ181" s="2"/>
    </row>
    <row r="182" spans="1:88" ht="12.75">
      <c r="A182" s="15">
        <v>1372</v>
      </c>
      <c r="B182" s="14" t="s">
        <v>925</v>
      </c>
      <c r="C182" s="14" t="s">
        <v>1072</v>
      </c>
      <c r="D182" s="14" t="s">
        <v>265</v>
      </c>
      <c r="E182" s="14" t="s">
        <v>277</v>
      </c>
      <c r="F182" s="2" t="s">
        <v>188</v>
      </c>
      <c r="G182" s="2">
        <v>1</v>
      </c>
      <c r="H182" s="2" t="s">
        <v>334</v>
      </c>
      <c r="I182" s="52">
        <v>5</v>
      </c>
      <c r="J182" s="2" t="s">
        <v>465</v>
      </c>
      <c r="K182" s="14" t="s">
        <v>288</v>
      </c>
      <c r="L182" s="2" t="s">
        <v>355</v>
      </c>
      <c r="M182" s="14" t="s">
        <v>319</v>
      </c>
      <c r="N182" s="14" t="s">
        <v>1014</v>
      </c>
      <c r="O182" s="2" t="s">
        <v>1284</v>
      </c>
      <c r="P182" s="10">
        <v>5</v>
      </c>
      <c r="S182" s="28"/>
      <c r="V182" s="48">
        <f>P182*W182</f>
        <v>315</v>
      </c>
      <c r="W182" s="48">
        <v>63</v>
      </c>
      <c r="Y182" s="25">
        <f>W182/12</f>
        <v>5.25</v>
      </c>
      <c r="Z182" s="13">
        <v>63</v>
      </c>
      <c r="AA182" s="13">
        <v>0</v>
      </c>
      <c r="AB182" s="13">
        <v>0</v>
      </c>
      <c r="AC182" s="48">
        <f>Z182+AA182/20+AB182/240</f>
        <v>63</v>
      </c>
      <c r="AD182" s="13"/>
      <c r="AE182" s="13"/>
      <c r="AF182" s="13"/>
      <c r="AH182">
        <v>5</v>
      </c>
      <c r="AI182">
        <v>5</v>
      </c>
      <c r="AJ182">
        <v>0</v>
      </c>
      <c r="AK182" s="25">
        <f>Y182*1</f>
        <v>5.25</v>
      </c>
      <c r="AV182" s="7"/>
      <c r="BE182" s="6"/>
      <c r="BO182" s="25">
        <f aca="true" t="shared" si="105" ref="BO182:BO188">AK182+BN182</f>
        <v>5.25</v>
      </c>
      <c r="BP182" s="39"/>
      <c r="BQ182" s="39"/>
      <c r="BR182" s="23"/>
      <c r="BS182" s="37"/>
      <c r="BT182" s="37"/>
      <c r="BU182" s="39"/>
      <c r="BV182" s="48">
        <f aca="true" t="shared" si="106" ref="BV182:BV188">BW182*P182</f>
        <v>315</v>
      </c>
      <c r="BW182" s="48">
        <f aca="true" t="shared" si="107" ref="BW182:BW188">(BO182+BT182)*12</f>
        <v>63</v>
      </c>
      <c r="CI182">
        <f aca="true" t="shared" si="108" ref="CI182:CI188">A182*1</f>
        <v>1372</v>
      </c>
      <c r="CJ182" s="2" t="s">
        <v>355</v>
      </c>
    </row>
    <row r="183" spans="1:88" ht="12.75">
      <c r="A183" s="15">
        <v>1372</v>
      </c>
      <c r="B183" s="14" t="s">
        <v>925</v>
      </c>
      <c r="C183" s="14" t="s">
        <v>1072</v>
      </c>
      <c r="D183" s="14" t="s">
        <v>265</v>
      </c>
      <c r="E183" s="14" t="s">
        <v>277</v>
      </c>
      <c r="F183" s="2" t="s">
        <v>189</v>
      </c>
      <c r="G183" s="2">
        <v>1</v>
      </c>
      <c r="H183" s="2" t="s">
        <v>334</v>
      </c>
      <c r="I183" s="52">
        <v>5</v>
      </c>
      <c r="J183" s="2" t="s">
        <v>457</v>
      </c>
      <c r="K183" s="14" t="s">
        <v>288</v>
      </c>
      <c r="L183" s="2" t="s">
        <v>341</v>
      </c>
      <c r="M183" s="14" t="s">
        <v>319</v>
      </c>
      <c r="N183" s="14" t="s">
        <v>298</v>
      </c>
      <c r="O183" s="2" t="s">
        <v>1284</v>
      </c>
      <c r="P183" s="10">
        <v>5</v>
      </c>
      <c r="S183" s="28"/>
      <c r="V183" s="48">
        <f>P183*W183</f>
        <v>315</v>
      </c>
      <c r="W183" s="48">
        <v>63</v>
      </c>
      <c r="Y183" s="25">
        <f>W183/12</f>
        <v>5.25</v>
      </c>
      <c r="Z183" s="13">
        <v>63</v>
      </c>
      <c r="AA183" s="13">
        <v>0</v>
      </c>
      <c r="AB183" s="13">
        <v>0</v>
      </c>
      <c r="AC183" s="48">
        <f>Z183+AA183/20+AB183/240</f>
        <v>63</v>
      </c>
      <c r="AD183" s="13"/>
      <c r="AE183" s="13"/>
      <c r="AF183" s="13"/>
      <c r="AH183">
        <v>5</v>
      </c>
      <c r="AI183">
        <v>5</v>
      </c>
      <c r="AJ183">
        <v>0</v>
      </c>
      <c r="AK183" s="25">
        <f>Y183*1</f>
        <v>5.25</v>
      </c>
      <c r="BE183" s="6"/>
      <c r="BO183" s="25">
        <f t="shared" si="105"/>
        <v>5.25</v>
      </c>
      <c r="BP183" s="39"/>
      <c r="BQ183" s="39"/>
      <c r="BR183" s="23"/>
      <c r="BS183" s="37"/>
      <c r="BT183" s="37"/>
      <c r="BU183" s="39"/>
      <c r="BV183" s="48">
        <f t="shared" si="106"/>
        <v>315</v>
      </c>
      <c r="BW183" s="48">
        <f t="shared" si="107"/>
        <v>63</v>
      </c>
      <c r="CI183">
        <f t="shared" si="108"/>
        <v>1372</v>
      </c>
      <c r="CJ183" s="2" t="s">
        <v>341</v>
      </c>
    </row>
    <row r="184" spans="1:89" ht="12.75">
      <c r="A184" s="15">
        <v>1372</v>
      </c>
      <c r="B184" s="14" t="s">
        <v>925</v>
      </c>
      <c r="C184" s="14" t="s">
        <v>1072</v>
      </c>
      <c r="D184" s="14" t="s">
        <v>265</v>
      </c>
      <c r="E184" s="14" t="s">
        <v>277</v>
      </c>
      <c r="F184" s="2" t="s">
        <v>195</v>
      </c>
      <c r="G184" s="2">
        <v>1</v>
      </c>
      <c r="H184" s="2" t="s">
        <v>334</v>
      </c>
      <c r="I184" s="52">
        <v>2</v>
      </c>
      <c r="J184" s="2" t="s">
        <v>459</v>
      </c>
      <c r="K184" s="14" t="s">
        <v>288</v>
      </c>
      <c r="L184" s="2" t="s">
        <v>351</v>
      </c>
      <c r="M184" s="14" t="s">
        <v>319</v>
      </c>
      <c r="N184" s="14" t="s">
        <v>850</v>
      </c>
      <c r="O184" s="2" t="s">
        <v>1288</v>
      </c>
      <c r="P184" s="10">
        <v>2</v>
      </c>
      <c r="Q184" s="10">
        <v>6</v>
      </c>
      <c r="S184" s="28">
        <v>153</v>
      </c>
      <c r="T184" s="21">
        <v>8</v>
      </c>
      <c r="U184" s="21">
        <v>0</v>
      </c>
      <c r="V184" s="48">
        <f>S184+T184/20+U184/240</f>
        <v>153.4</v>
      </c>
      <c r="W184" s="48">
        <f>(5.9*12)</f>
        <v>70.80000000000001</v>
      </c>
      <c r="X184" s="25">
        <f>((153.4-(2*W184))/Q184)*20</f>
        <v>39.33333333333328</v>
      </c>
      <c r="Y184" s="25">
        <f>5+18/20</f>
        <v>5.9</v>
      </c>
      <c r="Z184" s="13"/>
      <c r="AA184" s="13"/>
      <c r="AB184" s="13"/>
      <c r="AD184" s="13"/>
      <c r="AE184" s="13"/>
      <c r="AF184" s="13"/>
      <c r="AH184">
        <v>5</v>
      </c>
      <c r="AI184">
        <v>18</v>
      </c>
      <c r="AJ184">
        <v>0</v>
      </c>
      <c r="AK184" s="25">
        <f>5+18/20</f>
        <v>5.9</v>
      </c>
      <c r="AL184" s="38">
        <f>X184/12</f>
        <v>3.2777777777777732</v>
      </c>
      <c r="AY184" s="25">
        <v>5.9</v>
      </c>
      <c r="BC184" s="7"/>
      <c r="BE184" s="6"/>
      <c r="BO184" s="25">
        <f t="shared" si="105"/>
        <v>5.9</v>
      </c>
      <c r="BP184" s="39"/>
      <c r="BQ184" s="39"/>
      <c r="BR184" s="23"/>
      <c r="BS184" s="37"/>
      <c r="BT184" s="37"/>
      <c r="BU184" s="39"/>
      <c r="BV184" s="48">
        <f t="shared" si="106"/>
        <v>141.60000000000002</v>
      </c>
      <c r="BW184" s="48">
        <f t="shared" si="107"/>
        <v>70.80000000000001</v>
      </c>
      <c r="CI184">
        <f t="shared" si="108"/>
        <v>1372</v>
      </c>
      <c r="CJ184" s="2" t="s">
        <v>351</v>
      </c>
      <c r="CK184" t="s">
        <v>10</v>
      </c>
    </row>
    <row r="185" spans="1:88" ht="12.75">
      <c r="A185" s="15">
        <v>1372</v>
      </c>
      <c r="B185" s="14" t="s">
        <v>925</v>
      </c>
      <c r="C185" s="14" t="s">
        <v>1072</v>
      </c>
      <c r="D185" s="14" t="s">
        <v>265</v>
      </c>
      <c r="E185" s="14" t="s">
        <v>277</v>
      </c>
      <c r="F185" s="2" t="s">
        <v>196</v>
      </c>
      <c r="G185" s="2">
        <v>1</v>
      </c>
      <c r="H185" s="2" t="s">
        <v>334</v>
      </c>
      <c r="I185" s="52">
        <v>1</v>
      </c>
      <c r="J185" s="2" t="s">
        <v>370</v>
      </c>
      <c r="K185" s="14" t="s">
        <v>288</v>
      </c>
      <c r="L185" s="2" t="s">
        <v>350</v>
      </c>
      <c r="M185" s="14" t="s">
        <v>319</v>
      </c>
      <c r="N185" s="14" t="s">
        <v>850</v>
      </c>
      <c r="O185" s="2" t="s">
        <v>500</v>
      </c>
      <c r="P185" s="10">
        <v>1</v>
      </c>
      <c r="S185" s="28">
        <v>69</v>
      </c>
      <c r="T185" s="21">
        <v>12</v>
      </c>
      <c r="U185" s="21">
        <v>0</v>
      </c>
      <c r="V185" s="48">
        <f>S185+T185/20+U185/240</f>
        <v>69.6</v>
      </c>
      <c r="W185" s="48">
        <f>V185/P185</f>
        <v>69.6</v>
      </c>
      <c r="Y185" s="25">
        <f>W185/12</f>
        <v>5.8</v>
      </c>
      <c r="Z185" s="13">
        <v>69</v>
      </c>
      <c r="AA185" s="13">
        <v>12</v>
      </c>
      <c r="AB185" s="13">
        <v>0</v>
      </c>
      <c r="AC185" s="48">
        <f>Z185+AA185/20+AB185/240</f>
        <v>69.6</v>
      </c>
      <c r="AD185" s="13">
        <v>5</v>
      </c>
      <c r="AE185" s="13">
        <v>16</v>
      </c>
      <c r="AF185" s="13">
        <v>0</v>
      </c>
      <c r="AG185" s="25">
        <f>AD185+AE185/20+AF185/240</f>
        <v>5.8</v>
      </c>
      <c r="AH185">
        <v>5</v>
      </c>
      <c r="AI185">
        <v>16</v>
      </c>
      <c r="AJ185">
        <v>0</v>
      </c>
      <c r="AK185" s="25">
        <f>Y185*1</f>
        <v>5.8</v>
      </c>
      <c r="AL185" s="38"/>
      <c r="AY185" s="25">
        <v>5.8</v>
      </c>
      <c r="BO185" s="25">
        <f t="shared" si="105"/>
        <v>5.8</v>
      </c>
      <c r="BP185" s="39"/>
      <c r="BQ185" s="39"/>
      <c r="BR185" s="23"/>
      <c r="BS185" s="37"/>
      <c r="BT185" s="37"/>
      <c r="BU185" s="39"/>
      <c r="BV185" s="48">
        <f t="shared" si="106"/>
        <v>69.6</v>
      </c>
      <c r="BW185" s="48">
        <f t="shared" si="107"/>
        <v>69.6</v>
      </c>
      <c r="CI185">
        <f t="shared" si="108"/>
        <v>1372</v>
      </c>
      <c r="CJ185" s="2" t="s">
        <v>350</v>
      </c>
    </row>
    <row r="186" spans="1:88" ht="12.75">
      <c r="A186" s="15">
        <v>1372</v>
      </c>
      <c r="B186" s="14" t="s">
        <v>925</v>
      </c>
      <c r="C186" s="14" t="s">
        <v>1072</v>
      </c>
      <c r="D186" s="14" t="s">
        <v>265</v>
      </c>
      <c r="E186" s="14" t="s">
        <v>277</v>
      </c>
      <c r="F186" s="2" t="s">
        <v>197</v>
      </c>
      <c r="G186" s="2">
        <v>1</v>
      </c>
      <c r="H186" s="2" t="s">
        <v>334</v>
      </c>
      <c r="I186" s="52">
        <v>1</v>
      </c>
      <c r="J186" s="2" t="s">
        <v>370</v>
      </c>
      <c r="K186" s="14" t="s">
        <v>288</v>
      </c>
      <c r="L186" s="2" t="s">
        <v>350</v>
      </c>
      <c r="M186" s="14" t="s">
        <v>319</v>
      </c>
      <c r="N186" s="14" t="s">
        <v>850</v>
      </c>
      <c r="O186" s="2" t="s">
        <v>500</v>
      </c>
      <c r="P186" s="10">
        <v>1</v>
      </c>
      <c r="S186" s="28">
        <v>49</v>
      </c>
      <c r="T186" s="21">
        <v>4</v>
      </c>
      <c r="U186" s="21">
        <v>0</v>
      </c>
      <c r="V186" s="48">
        <f>S186+T186/20+U186/240</f>
        <v>49.2</v>
      </c>
      <c r="W186" s="48">
        <f>V186/P186</f>
        <v>49.2</v>
      </c>
      <c r="Y186" s="25">
        <f>W186/12</f>
        <v>4.1000000000000005</v>
      </c>
      <c r="Z186" s="13">
        <v>49</v>
      </c>
      <c r="AA186" s="13">
        <v>4</v>
      </c>
      <c r="AB186" s="13">
        <v>0</v>
      </c>
      <c r="AC186" s="48">
        <f>Z186+AA186/20+AB186/240</f>
        <v>49.2</v>
      </c>
      <c r="AD186" s="13">
        <v>4</v>
      </c>
      <c r="AE186" s="13">
        <v>2</v>
      </c>
      <c r="AF186" s="13">
        <v>0</v>
      </c>
      <c r="AG186" s="25">
        <f>AD186+AE186/20+AF186/240</f>
        <v>4.1</v>
      </c>
      <c r="AH186">
        <v>4</v>
      </c>
      <c r="AI186">
        <v>2</v>
      </c>
      <c r="AJ186">
        <v>0</v>
      </c>
      <c r="AK186" s="25">
        <f>Y186*1</f>
        <v>4.1000000000000005</v>
      </c>
      <c r="AL186" s="38"/>
      <c r="AQ186" s="37"/>
      <c r="AR186" s="37"/>
      <c r="AS186" s="37"/>
      <c r="AT186" s="37"/>
      <c r="AU186" s="37"/>
      <c r="AV186" s="6"/>
      <c r="AY186" s="25">
        <v>4.1000000000000005</v>
      </c>
      <c r="BO186" s="25">
        <f t="shared" si="105"/>
        <v>4.1000000000000005</v>
      </c>
      <c r="BP186" s="39"/>
      <c r="BQ186" s="39"/>
      <c r="BR186" s="23"/>
      <c r="BS186" s="37"/>
      <c r="BT186" s="37"/>
      <c r="BU186" s="39"/>
      <c r="BV186" s="48">
        <f t="shared" si="106"/>
        <v>49.2</v>
      </c>
      <c r="BW186" s="48">
        <f t="shared" si="107"/>
        <v>49.2</v>
      </c>
      <c r="BZ186" s="48"/>
      <c r="CA186" s="25"/>
      <c r="CB186" s="48"/>
      <c r="CI186">
        <f t="shared" si="108"/>
        <v>1372</v>
      </c>
      <c r="CJ186" s="2" t="s">
        <v>350</v>
      </c>
    </row>
    <row r="187" spans="1:88" ht="12.75">
      <c r="A187" s="15">
        <v>1372</v>
      </c>
      <c r="B187" s="14" t="s">
        <v>925</v>
      </c>
      <c r="C187" s="14" t="s">
        <v>1072</v>
      </c>
      <c r="D187" s="14" t="s">
        <v>265</v>
      </c>
      <c r="E187" s="14" t="s">
        <v>277</v>
      </c>
      <c r="F187" s="2" t="s">
        <v>198</v>
      </c>
      <c r="G187" s="2">
        <v>1</v>
      </c>
      <c r="H187" s="2" t="s">
        <v>334</v>
      </c>
      <c r="I187" s="52">
        <v>1</v>
      </c>
      <c r="J187" s="2" t="s">
        <v>372</v>
      </c>
      <c r="K187" s="14" t="s">
        <v>288</v>
      </c>
      <c r="L187" s="2" t="s">
        <v>342</v>
      </c>
      <c r="M187" s="14" t="s">
        <v>321</v>
      </c>
      <c r="N187" s="14" t="s">
        <v>4</v>
      </c>
      <c r="O187" s="2" t="s">
        <v>500</v>
      </c>
      <c r="P187" s="10">
        <v>1</v>
      </c>
      <c r="S187" s="28">
        <v>48</v>
      </c>
      <c r="T187" s="21">
        <v>0</v>
      </c>
      <c r="U187" s="21">
        <v>0</v>
      </c>
      <c r="V187" s="48">
        <f>S187+T187/20+U187/240</f>
        <v>48</v>
      </c>
      <c r="W187" s="48">
        <f>V187/P187</f>
        <v>48</v>
      </c>
      <c r="Y187" s="25">
        <f>W187/12</f>
        <v>4</v>
      </c>
      <c r="Z187" s="13">
        <v>48</v>
      </c>
      <c r="AA187" s="13">
        <v>0</v>
      </c>
      <c r="AB187" s="13">
        <v>0</v>
      </c>
      <c r="AC187" s="48">
        <f>Z187+AA187/20+AB187/240</f>
        <v>48</v>
      </c>
      <c r="AD187" s="13">
        <v>4</v>
      </c>
      <c r="AE187" s="13">
        <v>0</v>
      </c>
      <c r="AF187" s="13">
        <v>0</v>
      </c>
      <c r="AG187" s="25">
        <f>AD187+AE187/20+AF187/240</f>
        <v>4</v>
      </c>
      <c r="AH187">
        <v>4</v>
      </c>
      <c r="AI187">
        <v>0</v>
      </c>
      <c r="AJ187">
        <v>0</v>
      </c>
      <c r="AK187" s="25">
        <f>Y187*1</f>
        <v>4</v>
      </c>
      <c r="AL187" s="38"/>
      <c r="AQ187" s="37"/>
      <c r="AR187" s="37"/>
      <c r="AS187" s="37"/>
      <c r="AT187" s="37"/>
      <c r="AU187" s="37"/>
      <c r="AV187" s="6"/>
      <c r="AY187" s="25">
        <v>4</v>
      </c>
      <c r="BF187" s="7"/>
      <c r="BO187" s="25">
        <f t="shared" si="105"/>
        <v>4</v>
      </c>
      <c r="BP187" s="39"/>
      <c r="BQ187" s="39"/>
      <c r="BR187" s="23"/>
      <c r="BS187" s="37"/>
      <c r="BT187" s="37"/>
      <c r="BU187" s="39"/>
      <c r="BV187" s="48">
        <f t="shared" si="106"/>
        <v>48</v>
      </c>
      <c r="BW187" s="48">
        <f t="shared" si="107"/>
        <v>48</v>
      </c>
      <c r="CI187">
        <f t="shared" si="108"/>
        <v>1372</v>
      </c>
      <c r="CJ187" s="2" t="s">
        <v>342</v>
      </c>
    </row>
    <row r="188" spans="1:88" ht="12.75">
      <c r="A188" s="15">
        <v>1372</v>
      </c>
      <c r="B188" s="14" t="s">
        <v>925</v>
      </c>
      <c r="C188" s="14" t="s">
        <v>1072</v>
      </c>
      <c r="D188" s="14" t="s">
        <v>265</v>
      </c>
      <c r="E188" s="14" t="s">
        <v>277</v>
      </c>
      <c r="F188" s="2" t="s">
        <v>199</v>
      </c>
      <c r="G188" s="2">
        <v>1</v>
      </c>
      <c r="H188" s="2" t="s">
        <v>4</v>
      </c>
      <c r="I188" s="52">
        <f>3+1/3</f>
        <v>3.3333333333333335</v>
      </c>
      <c r="J188" s="2" t="s">
        <v>1156</v>
      </c>
      <c r="K188" s="14" t="s">
        <v>288</v>
      </c>
      <c r="L188" s="2" t="s">
        <v>1160</v>
      </c>
      <c r="M188" s="14" t="s">
        <v>1131</v>
      </c>
      <c r="N188" s="14" t="s">
        <v>1131</v>
      </c>
      <c r="O188" s="2" t="s">
        <v>1119</v>
      </c>
      <c r="P188" s="10">
        <f>3+1/3</f>
        <v>3.3333333333333335</v>
      </c>
      <c r="S188" s="28">
        <v>160</v>
      </c>
      <c r="T188" s="21">
        <v>0</v>
      </c>
      <c r="U188" s="21">
        <v>0</v>
      </c>
      <c r="V188" s="48">
        <f>S188+T188/20+U188/240</f>
        <v>160</v>
      </c>
      <c r="W188" s="48">
        <f>V188/P188</f>
        <v>48</v>
      </c>
      <c r="Y188" s="25">
        <f>W188/12</f>
        <v>4</v>
      </c>
      <c r="Z188" s="13">
        <v>48</v>
      </c>
      <c r="AA188" s="13">
        <v>0</v>
      </c>
      <c r="AB188" s="13">
        <v>0</v>
      </c>
      <c r="AC188" s="48">
        <f>Z188+AA188/20+AB188/240</f>
        <v>48</v>
      </c>
      <c r="AD188" s="13"/>
      <c r="AE188" s="13"/>
      <c r="AF188" s="13"/>
      <c r="AG188" s="25"/>
      <c r="AH188">
        <v>4</v>
      </c>
      <c r="AI188">
        <v>0</v>
      </c>
      <c r="AJ188">
        <v>0</v>
      </c>
      <c r="AK188" s="25">
        <f>Y188*1</f>
        <v>4</v>
      </c>
      <c r="AL188" s="38"/>
      <c r="AQ188" s="37"/>
      <c r="AR188" s="37"/>
      <c r="AS188" s="37"/>
      <c r="AT188" s="37"/>
      <c r="AU188" s="37"/>
      <c r="AV188" s="6"/>
      <c r="BC188" s="25">
        <v>4</v>
      </c>
      <c r="BO188" s="25">
        <f t="shared" si="105"/>
        <v>4</v>
      </c>
      <c r="BP188" s="39"/>
      <c r="BQ188" s="39"/>
      <c r="BR188" s="23"/>
      <c r="BS188" s="37"/>
      <c r="BT188" s="37"/>
      <c r="BU188" s="39"/>
      <c r="BV188" s="48">
        <f t="shared" si="106"/>
        <v>160</v>
      </c>
      <c r="BW188" s="48">
        <f t="shared" si="107"/>
        <v>48</v>
      </c>
      <c r="CI188">
        <f t="shared" si="108"/>
        <v>1372</v>
      </c>
      <c r="CJ188" s="2" t="s">
        <v>1160</v>
      </c>
    </row>
    <row r="189" spans="1:88" ht="12.75">
      <c r="A189" s="15"/>
      <c r="E189" s="14"/>
      <c r="F189" s="2"/>
      <c r="G189" s="2"/>
      <c r="L189" s="2"/>
      <c r="S189" s="28"/>
      <c r="V189" s="48"/>
      <c r="W189" s="48"/>
      <c r="Z189" s="13"/>
      <c r="AA189" s="13"/>
      <c r="AB189" s="13"/>
      <c r="AC189" s="48"/>
      <c r="AD189" s="13"/>
      <c r="AE189" s="13"/>
      <c r="AF189" s="13"/>
      <c r="AG189" s="25"/>
      <c r="AK189" s="25"/>
      <c r="AL189" s="38"/>
      <c r="AQ189" s="37"/>
      <c r="AR189" s="37"/>
      <c r="AS189" s="37"/>
      <c r="AT189" s="37"/>
      <c r="AU189" s="37"/>
      <c r="BF189" s="6"/>
      <c r="BP189" s="39"/>
      <c r="BQ189" s="39"/>
      <c r="BR189" s="23"/>
      <c r="BS189" s="37"/>
      <c r="BT189" s="37"/>
      <c r="BU189" s="39"/>
      <c r="BV189" s="48"/>
      <c r="BW189" s="48"/>
      <c r="CB189" s="48"/>
      <c r="CJ189" s="2"/>
    </row>
    <row r="190" spans="1:88" ht="12.75">
      <c r="A190" s="15">
        <v>1372</v>
      </c>
      <c r="B190" s="14" t="s">
        <v>925</v>
      </c>
      <c r="C190" s="14" t="s">
        <v>1072</v>
      </c>
      <c r="D190" s="14" t="s">
        <v>265</v>
      </c>
      <c r="E190" s="14" t="s">
        <v>277</v>
      </c>
      <c r="F190" s="2" t="s">
        <v>200</v>
      </c>
      <c r="G190" s="2">
        <v>2</v>
      </c>
      <c r="H190" s="2" t="s">
        <v>4</v>
      </c>
      <c r="I190" s="52">
        <v>2</v>
      </c>
      <c r="J190" s="2" t="s">
        <v>1155</v>
      </c>
      <c r="K190" s="14" t="s">
        <v>288</v>
      </c>
      <c r="L190" s="2" t="s">
        <v>1160</v>
      </c>
      <c r="M190" s="14" t="s">
        <v>1131</v>
      </c>
      <c r="N190" s="14" t="s">
        <v>1131</v>
      </c>
      <c r="O190" s="2" t="s">
        <v>1272</v>
      </c>
      <c r="P190" s="10">
        <v>2</v>
      </c>
      <c r="S190" s="28">
        <v>84</v>
      </c>
      <c r="T190" s="21">
        <v>0</v>
      </c>
      <c r="U190" s="21">
        <v>0</v>
      </c>
      <c r="V190" s="48">
        <f aca="true" t="shared" si="109" ref="V190:V197">S190+T190/20+U190/240</f>
        <v>84</v>
      </c>
      <c r="W190" s="48">
        <f aca="true" t="shared" si="110" ref="W190:W197">V190/P190</f>
        <v>42</v>
      </c>
      <c r="Y190" s="25">
        <f aca="true" t="shared" si="111" ref="Y190:Y197">W190/12</f>
        <v>3.5</v>
      </c>
      <c r="Z190" s="13"/>
      <c r="AA190" s="13"/>
      <c r="AB190" s="13"/>
      <c r="AC190" s="48"/>
      <c r="AD190" s="13"/>
      <c r="AE190" s="13"/>
      <c r="AF190" s="13"/>
      <c r="AH190">
        <v>3</v>
      </c>
      <c r="AI190">
        <v>10</v>
      </c>
      <c r="AJ190">
        <v>0</v>
      </c>
      <c r="AK190" s="25">
        <f aca="true" t="shared" si="112" ref="AK190:AK197">Y190*1</f>
        <v>3.5</v>
      </c>
      <c r="AX190" s="7"/>
      <c r="BE190" s="7"/>
      <c r="BF190" s="25">
        <v>3.5</v>
      </c>
      <c r="BO190" s="25">
        <f aca="true" t="shared" si="113" ref="BO190:BO197">AK190+BN190</f>
        <v>3.5</v>
      </c>
      <c r="BP190" s="39"/>
      <c r="BQ190" s="39"/>
      <c r="BR190" s="23"/>
      <c r="BS190" s="37"/>
      <c r="BT190" s="37"/>
      <c r="BU190" s="39"/>
      <c r="BV190" s="48">
        <f aca="true" t="shared" si="114" ref="BV190:BV197">BW190*P190</f>
        <v>84</v>
      </c>
      <c r="BW190" s="48">
        <f aca="true" t="shared" si="115" ref="BW190:BW197">(BO190+BT190)*12</f>
        <v>42</v>
      </c>
      <c r="CI190">
        <f aca="true" t="shared" si="116" ref="CI190:CI197">A190*1</f>
        <v>1372</v>
      </c>
      <c r="CJ190" s="2" t="s">
        <v>1160</v>
      </c>
    </row>
    <row r="191" spans="1:88" ht="12.75">
      <c r="A191" s="15">
        <v>1372</v>
      </c>
      <c r="B191" s="14" t="s">
        <v>925</v>
      </c>
      <c r="C191" s="14" t="s">
        <v>1072</v>
      </c>
      <c r="D191" s="14" t="s">
        <v>265</v>
      </c>
      <c r="E191" s="14" t="s">
        <v>277</v>
      </c>
      <c r="F191" s="2" t="s">
        <v>201</v>
      </c>
      <c r="G191" s="2">
        <v>2</v>
      </c>
      <c r="H191" s="2" t="s">
        <v>1276</v>
      </c>
      <c r="I191" s="52">
        <v>2</v>
      </c>
      <c r="J191" s="2" t="s">
        <v>1281</v>
      </c>
      <c r="K191" s="14" t="s">
        <v>288</v>
      </c>
      <c r="L191" s="2" t="s">
        <v>1279</v>
      </c>
      <c r="M191" s="14" t="s">
        <v>1269</v>
      </c>
      <c r="N191" s="14" t="s">
        <v>850</v>
      </c>
      <c r="O191" s="2" t="s">
        <v>1272</v>
      </c>
      <c r="P191" s="10">
        <v>2</v>
      </c>
      <c r="S191" s="28">
        <v>84</v>
      </c>
      <c r="T191" s="21">
        <v>0</v>
      </c>
      <c r="U191" s="21">
        <v>0</v>
      </c>
      <c r="V191" s="48">
        <f t="shared" si="109"/>
        <v>84</v>
      </c>
      <c r="W191" s="48">
        <f t="shared" si="110"/>
        <v>42</v>
      </c>
      <c r="Y191" s="25">
        <f t="shared" si="111"/>
        <v>3.5</v>
      </c>
      <c r="Z191" s="13">
        <v>42</v>
      </c>
      <c r="AA191" s="13">
        <v>0</v>
      </c>
      <c r="AB191" s="13">
        <v>0</v>
      </c>
      <c r="AC191" s="48">
        <f>Z191+AA191/20+AB191/240</f>
        <v>42</v>
      </c>
      <c r="AD191" s="13"/>
      <c r="AE191" s="13"/>
      <c r="AF191" s="13"/>
      <c r="AH191">
        <v>3</v>
      </c>
      <c r="AI191">
        <v>10</v>
      </c>
      <c r="AJ191">
        <v>0</v>
      </c>
      <c r="AK191" s="25">
        <f t="shared" si="112"/>
        <v>3.5</v>
      </c>
      <c r="AQ191" s="37"/>
      <c r="AR191" s="37"/>
      <c r="AS191" s="37"/>
      <c r="AT191" s="37"/>
      <c r="AU191" s="37"/>
      <c r="AX191" s="7"/>
      <c r="BE191" s="7"/>
      <c r="BF191" s="25">
        <v>3.5</v>
      </c>
      <c r="BO191" s="25">
        <f t="shared" si="113"/>
        <v>3.5</v>
      </c>
      <c r="BP191" s="39"/>
      <c r="BQ191" s="39"/>
      <c r="BR191" s="23"/>
      <c r="BS191" s="37"/>
      <c r="BT191" s="37"/>
      <c r="BU191" s="39"/>
      <c r="BV191" s="48">
        <f t="shared" si="114"/>
        <v>84</v>
      </c>
      <c r="BW191" s="48">
        <f t="shared" si="115"/>
        <v>42</v>
      </c>
      <c r="CI191">
        <f t="shared" si="116"/>
        <v>1372</v>
      </c>
      <c r="CJ191" s="2" t="s">
        <v>1279</v>
      </c>
    </row>
    <row r="192" spans="1:88" ht="12.75">
      <c r="A192" s="15">
        <v>1372</v>
      </c>
      <c r="B192" s="14" t="s">
        <v>925</v>
      </c>
      <c r="C192" s="14" t="s">
        <v>1072</v>
      </c>
      <c r="D192" s="14" t="s">
        <v>265</v>
      </c>
      <c r="E192" s="14" t="s">
        <v>277</v>
      </c>
      <c r="F192" s="2" t="s">
        <v>202</v>
      </c>
      <c r="G192" s="2">
        <v>2</v>
      </c>
      <c r="H192" s="2" t="s">
        <v>567</v>
      </c>
      <c r="I192" s="52">
        <v>2</v>
      </c>
      <c r="J192" s="2" t="s">
        <v>575</v>
      </c>
      <c r="K192" s="14" t="s">
        <v>288</v>
      </c>
      <c r="L192" s="2" t="s">
        <v>570</v>
      </c>
      <c r="M192" s="14" t="s">
        <v>577</v>
      </c>
      <c r="N192" s="14" t="s">
        <v>1131</v>
      </c>
      <c r="O192" s="2" t="s">
        <v>689</v>
      </c>
      <c r="P192" s="10">
        <v>2</v>
      </c>
      <c r="S192" s="28">
        <v>52</v>
      </c>
      <c r="T192" s="21">
        <v>16</v>
      </c>
      <c r="U192" s="21">
        <v>0</v>
      </c>
      <c r="V192" s="48">
        <f t="shared" si="109"/>
        <v>52.8</v>
      </c>
      <c r="W192" s="48">
        <f t="shared" si="110"/>
        <v>26.4</v>
      </c>
      <c r="Y192" s="25">
        <f t="shared" si="111"/>
        <v>2.1999999999999997</v>
      </c>
      <c r="Z192" s="13">
        <v>26</v>
      </c>
      <c r="AA192" s="13">
        <v>8</v>
      </c>
      <c r="AB192" s="13">
        <v>0</v>
      </c>
      <c r="AC192" s="48">
        <f>Z192+AA192/20+AB192/240</f>
        <v>26.4</v>
      </c>
      <c r="AD192" s="13"/>
      <c r="AE192" s="13"/>
      <c r="AF192" s="13"/>
      <c r="AH192">
        <v>2</v>
      </c>
      <c r="AI192">
        <v>4</v>
      </c>
      <c r="AJ192">
        <v>0</v>
      </c>
      <c r="AK192" s="25">
        <f t="shared" si="112"/>
        <v>2.1999999999999997</v>
      </c>
      <c r="AQ192" s="37"/>
      <c r="AR192" s="37"/>
      <c r="AS192" s="37"/>
      <c r="AT192" s="37"/>
      <c r="AU192" s="37"/>
      <c r="AX192" s="7"/>
      <c r="BE192" s="7"/>
      <c r="BF192" s="25">
        <v>2.1999999999999997</v>
      </c>
      <c r="BO192" s="25">
        <f t="shared" si="113"/>
        <v>2.1999999999999997</v>
      </c>
      <c r="BP192" s="39"/>
      <c r="BQ192" s="39"/>
      <c r="BR192" s="23"/>
      <c r="BS192" s="37"/>
      <c r="BT192" s="37"/>
      <c r="BU192" s="39"/>
      <c r="BV192" s="48">
        <f t="shared" si="114"/>
        <v>52.8</v>
      </c>
      <c r="BW192" s="48">
        <f t="shared" si="115"/>
        <v>26.4</v>
      </c>
      <c r="CI192">
        <f t="shared" si="116"/>
        <v>1372</v>
      </c>
      <c r="CJ192" s="2" t="s">
        <v>570</v>
      </c>
    </row>
    <row r="193" spans="1:88" ht="12.75">
      <c r="A193" s="15">
        <v>1372</v>
      </c>
      <c r="B193" s="14" t="s">
        <v>925</v>
      </c>
      <c r="C193" s="14" t="s">
        <v>1072</v>
      </c>
      <c r="D193" s="14" t="s">
        <v>265</v>
      </c>
      <c r="E193" s="14" t="s">
        <v>277</v>
      </c>
      <c r="F193" s="2" t="s">
        <v>190</v>
      </c>
      <c r="G193" s="2">
        <v>2</v>
      </c>
      <c r="H193" s="2" t="s">
        <v>520</v>
      </c>
      <c r="I193" s="52">
        <v>2</v>
      </c>
      <c r="J193" s="2" t="s">
        <v>1046</v>
      </c>
      <c r="K193" s="14" t="s">
        <v>288</v>
      </c>
      <c r="L193" s="2" t="s">
        <v>522</v>
      </c>
      <c r="M193" s="14" t="s">
        <v>515</v>
      </c>
      <c r="N193" s="14" t="s">
        <v>1013</v>
      </c>
      <c r="O193" s="2" t="s">
        <v>689</v>
      </c>
      <c r="P193" s="10">
        <v>2</v>
      </c>
      <c r="S193" s="28">
        <v>49</v>
      </c>
      <c r="T193" s="21">
        <v>4</v>
      </c>
      <c r="U193" s="21">
        <v>0</v>
      </c>
      <c r="V193" s="48">
        <f t="shared" si="109"/>
        <v>49.2</v>
      </c>
      <c r="W193" s="48">
        <f t="shared" si="110"/>
        <v>24.6</v>
      </c>
      <c r="Y193" s="25">
        <f t="shared" si="111"/>
        <v>2.0500000000000003</v>
      </c>
      <c r="Z193" s="13"/>
      <c r="AA193" s="13"/>
      <c r="AB193" s="13"/>
      <c r="AC193" s="48"/>
      <c r="AD193" s="13"/>
      <c r="AE193" s="13"/>
      <c r="AF193" s="13"/>
      <c r="AG193" s="25"/>
      <c r="AH193">
        <v>2</v>
      </c>
      <c r="AI193">
        <v>1</v>
      </c>
      <c r="AJ193">
        <v>0</v>
      </c>
      <c r="AK193" s="25">
        <f t="shared" si="112"/>
        <v>2.0500000000000003</v>
      </c>
      <c r="AQ193" s="37"/>
      <c r="AR193" s="37"/>
      <c r="AS193" s="37"/>
      <c r="AT193" s="37"/>
      <c r="AU193" s="37"/>
      <c r="AX193" s="7"/>
      <c r="BE193" s="7"/>
      <c r="BF193" s="25">
        <v>2.0500000000000003</v>
      </c>
      <c r="BO193" s="25">
        <f t="shared" si="113"/>
        <v>2.0500000000000003</v>
      </c>
      <c r="BP193" s="39"/>
      <c r="BQ193" s="39"/>
      <c r="BR193" s="23"/>
      <c r="BS193" s="37"/>
      <c r="BT193" s="37"/>
      <c r="BU193" s="39"/>
      <c r="BV193" s="48">
        <f t="shared" si="114"/>
        <v>49.2</v>
      </c>
      <c r="BW193" s="48">
        <f t="shared" si="115"/>
        <v>24.6</v>
      </c>
      <c r="CI193">
        <f t="shared" si="116"/>
        <v>1372</v>
      </c>
      <c r="CJ193" s="2" t="s">
        <v>522</v>
      </c>
    </row>
    <row r="194" spans="1:88" ht="12.75">
      <c r="A194" s="15">
        <v>1372</v>
      </c>
      <c r="B194" s="14" t="s">
        <v>925</v>
      </c>
      <c r="C194" s="14" t="s">
        <v>1072</v>
      </c>
      <c r="D194" s="14" t="s">
        <v>265</v>
      </c>
      <c r="E194" s="14" t="s">
        <v>277</v>
      </c>
      <c r="F194" s="2" t="s">
        <v>191</v>
      </c>
      <c r="G194" s="2">
        <v>2</v>
      </c>
      <c r="H194" s="2" t="s">
        <v>334</v>
      </c>
      <c r="I194" s="52">
        <v>0.5</v>
      </c>
      <c r="J194" s="2" t="s">
        <v>372</v>
      </c>
      <c r="K194" s="14" t="s">
        <v>288</v>
      </c>
      <c r="L194" s="2" t="s">
        <v>342</v>
      </c>
      <c r="M194" s="14" t="s">
        <v>321</v>
      </c>
      <c r="N194" s="14" t="s">
        <v>4</v>
      </c>
      <c r="O194" s="2" t="s">
        <v>1011</v>
      </c>
      <c r="P194" s="10">
        <v>0.5</v>
      </c>
      <c r="S194" s="28">
        <v>22</v>
      </c>
      <c r="T194" s="21">
        <v>4</v>
      </c>
      <c r="U194" s="21">
        <v>0</v>
      </c>
      <c r="V194" s="48">
        <f t="shared" si="109"/>
        <v>22.2</v>
      </c>
      <c r="W194" s="48">
        <f t="shared" si="110"/>
        <v>44.4</v>
      </c>
      <c r="Y194" s="25">
        <f t="shared" si="111"/>
        <v>3.6999999999999997</v>
      </c>
      <c r="Z194" s="13">
        <v>44</v>
      </c>
      <c r="AA194" s="13">
        <v>8</v>
      </c>
      <c r="AB194" s="13">
        <v>0</v>
      </c>
      <c r="AC194" s="48">
        <f>Z194+AA194/20+AB194/240</f>
        <v>44.4</v>
      </c>
      <c r="AD194" s="13">
        <v>1</v>
      </c>
      <c r="AE194" s="13">
        <v>17</v>
      </c>
      <c r="AF194" s="13">
        <v>0</v>
      </c>
      <c r="AG194" s="25">
        <f>AD194+AE194/20+AF194/240</f>
        <v>1.85</v>
      </c>
      <c r="AK194" s="25">
        <f t="shared" si="112"/>
        <v>3.6999999999999997</v>
      </c>
      <c r="AQ194" s="37"/>
      <c r="AR194" s="37"/>
      <c r="AS194" s="37"/>
      <c r="AT194" s="37"/>
      <c r="AU194" s="37"/>
      <c r="AX194" s="7"/>
      <c r="AY194" s="6"/>
      <c r="BF194" s="25">
        <v>3.7</v>
      </c>
      <c r="BO194" s="25">
        <f t="shared" si="113"/>
        <v>3.6999999999999997</v>
      </c>
      <c r="BP194" s="39"/>
      <c r="BQ194" s="39"/>
      <c r="BR194" s="23"/>
      <c r="BS194" s="37"/>
      <c r="BT194" s="37"/>
      <c r="BU194" s="39"/>
      <c r="BV194" s="48">
        <f t="shared" si="114"/>
        <v>22.2</v>
      </c>
      <c r="BW194" s="48">
        <f t="shared" si="115"/>
        <v>44.4</v>
      </c>
      <c r="CI194">
        <f t="shared" si="116"/>
        <v>1372</v>
      </c>
      <c r="CJ194" s="2" t="s">
        <v>342</v>
      </c>
    </row>
    <row r="195" spans="1:88" ht="12.75">
      <c r="A195" s="15">
        <v>1372</v>
      </c>
      <c r="B195" s="14" t="s">
        <v>925</v>
      </c>
      <c r="C195" s="14" t="s">
        <v>1072</v>
      </c>
      <c r="D195" s="14" t="s">
        <v>265</v>
      </c>
      <c r="E195" s="14" t="s">
        <v>277</v>
      </c>
      <c r="F195" s="2" t="s">
        <v>192</v>
      </c>
      <c r="G195" s="2">
        <v>2</v>
      </c>
      <c r="H195" s="2" t="s">
        <v>4</v>
      </c>
      <c r="I195" s="52">
        <v>1</v>
      </c>
      <c r="J195" s="2" t="s">
        <v>1153</v>
      </c>
      <c r="K195" s="14" t="s">
        <v>288</v>
      </c>
      <c r="L195" s="2" t="s">
        <v>1160</v>
      </c>
      <c r="M195" s="14" t="s">
        <v>1131</v>
      </c>
      <c r="N195" s="14" t="s">
        <v>1131</v>
      </c>
      <c r="O195" s="2" t="s">
        <v>1260</v>
      </c>
      <c r="P195" s="10">
        <v>1</v>
      </c>
      <c r="S195" s="28">
        <v>24</v>
      </c>
      <c r="T195" s="21">
        <v>0</v>
      </c>
      <c r="U195" s="21">
        <v>0</v>
      </c>
      <c r="V195" s="48">
        <f t="shared" si="109"/>
        <v>24</v>
      </c>
      <c r="W195" s="48">
        <f t="shared" si="110"/>
        <v>24</v>
      </c>
      <c r="Y195" s="25">
        <f t="shared" si="111"/>
        <v>2</v>
      </c>
      <c r="Z195" s="13">
        <v>24</v>
      </c>
      <c r="AA195" s="13">
        <v>0</v>
      </c>
      <c r="AB195" s="13">
        <v>0</v>
      </c>
      <c r="AC195" s="48">
        <f>Z195+AA195/20+AB195/240</f>
        <v>24</v>
      </c>
      <c r="AD195" s="13">
        <v>2</v>
      </c>
      <c r="AE195" s="13">
        <v>0</v>
      </c>
      <c r="AF195" s="13">
        <v>0</v>
      </c>
      <c r="AG195" s="25">
        <f>AD195+AE195/20+AF195/240</f>
        <v>2</v>
      </c>
      <c r="AH195">
        <v>2</v>
      </c>
      <c r="AI195">
        <v>0</v>
      </c>
      <c r="AJ195">
        <v>0</v>
      </c>
      <c r="AK195" s="25">
        <f t="shared" si="112"/>
        <v>2</v>
      </c>
      <c r="AQ195" s="37"/>
      <c r="AR195" s="37"/>
      <c r="AS195" s="37"/>
      <c r="AT195" s="37"/>
      <c r="AU195" s="37"/>
      <c r="AV195" s="6"/>
      <c r="AX195" s="7"/>
      <c r="BF195" s="25">
        <v>2</v>
      </c>
      <c r="BO195" s="25">
        <f t="shared" si="113"/>
        <v>2</v>
      </c>
      <c r="BP195" s="39"/>
      <c r="BQ195" s="39"/>
      <c r="BR195" s="23"/>
      <c r="BS195" s="37"/>
      <c r="BT195" s="37"/>
      <c r="BU195" s="39"/>
      <c r="BV195" s="48">
        <f t="shared" si="114"/>
        <v>24</v>
      </c>
      <c r="BW195" s="48">
        <f t="shared" si="115"/>
        <v>24</v>
      </c>
      <c r="BZ195" s="48"/>
      <c r="CA195" s="25"/>
      <c r="CI195">
        <f t="shared" si="116"/>
        <v>1372</v>
      </c>
      <c r="CJ195" s="2" t="s">
        <v>1160</v>
      </c>
    </row>
    <row r="196" spans="1:88" ht="12.75">
      <c r="A196" s="15">
        <v>1372</v>
      </c>
      <c r="B196" s="14" t="s">
        <v>925</v>
      </c>
      <c r="C196" s="14" t="s">
        <v>1072</v>
      </c>
      <c r="D196" s="14" t="s">
        <v>265</v>
      </c>
      <c r="E196" s="14" t="s">
        <v>277</v>
      </c>
      <c r="F196" s="2" t="s">
        <v>193</v>
      </c>
      <c r="G196" s="2">
        <v>2</v>
      </c>
      <c r="H196" s="2" t="s">
        <v>4</v>
      </c>
      <c r="I196" s="52">
        <v>1</v>
      </c>
      <c r="J196" s="2" t="s">
        <v>1153</v>
      </c>
      <c r="K196" s="14" t="s">
        <v>288</v>
      </c>
      <c r="L196" s="2" t="s">
        <v>1160</v>
      </c>
      <c r="M196" s="14" t="s">
        <v>1131</v>
      </c>
      <c r="N196" s="14" t="s">
        <v>1131</v>
      </c>
      <c r="O196" s="2" t="s">
        <v>1256</v>
      </c>
      <c r="P196" s="10">
        <v>1</v>
      </c>
      <c r="S196" s="28">
        <v>26</v>
      </c>
      <c r="T196" s="21">
        <v>8</v>
      </c>
      <c r="U196" s="21">
        <v>0</v>
      </c>
      <c r="V196" s="48">
        <f t="shared" si="109"/>
        <v>26.4</v>
      </c>
      <c r="W196" s="48">
        <f t="shared" si="110"/>
        <v>26.4</v>
      </c>
      <c r="Y196" s="25">
        <f t="shared" si="111"/>
        <v>2.1999999999999997</v>
      </c>
      <c r="Z196" s="13">
        <v>26</v>
      </c>
      <c r="AA196" s="13">
        <v>8</v>
      </c>
      <c r="AB196" s="13">
        <v>0</v>
      </c>
      <c r="AC196" s="48">
        <f>Z196+AA196/20+AB196/240</f>
        <v>26.4</v>
      </c>
      <c r="AD196" s="13">
        <v>2</v>
      </c>
      <c r="AE196" s="13">
        <v>4</v>
      </c>
      <c r="AF196" s="13">
        <v>0</v>
      </c>
      <c r="AG196" s="25">
        <f>AD196+AE196/20+AF196/240</f>
        <v>2.2</v>
      </c>
      <c r="AH196">
        <v>2</v>
      </c>
      <c r="AI196">
        <v>4</v>
      </c>
      <c r="AJ196">
        <v>0</v>
      </c>
      <c r="AK196" s="25">
        <f t="shared" si="112"/>
        <v>2.1999999999999997</v>
      </c>
      <c r="AQ196" s="37"/>
      <c r="AR196" s="37"/>
      <c r="AS196" s="37"/>
      <c r="AT196" s="37"/>
      <c r="AU196" s="37"/>
      <c r="BF196" s="25">
        <v>2.1999999999999997</v>
      </c>
      <c r="BO196" s="25">
        <f t="shared" si="113"/>
        <v>2.1999999999999997</v>
      </c>
      <c r="BP196" s="39"/>
      <c r="BQ196" s="39"/>
      <c r="BR196" s="23"/>
      <c r="BS196" s="37"/>
      <c r="BT196" s="37"/>
      <c r="BU196" s="39"/>
      <c r="BV196" s="48">
        <f t="shared" si="114"/>
        <v>26.4</v>
      </c>
      <c r="BW196" s="48">
        <f t="shared" si="115"/>
        <v>26.4</v>
      </c>
      <c r="CI196">
        <f t="shared" si="116"/>
        <v>1372</v>
      </c>
      <c r="CJ196" s="2" t="s">
        <v>1160</v>
      </c>
    </row>
    <row r="197" spans="1:88" ht="12.75">
      <c r="A197" s="15">
        <v>1372</v>
      </c>
      <c r="B197" s="14" t="s">
        <v>925</v>
      </c>
      <c r="C197" s="14" t="s">
        <v>1072</v>
      </c>
      <c r="D197" s="14" t="s">
        <v>265</v>
      </c>
      <c r="E197" s="14" t="s">
        <v>277</v>
      </c>
      <c r="F197" s="2" t="s">
        <v>194</v>
      </c>
      <c r="G197" s="2">
        <v>2</v>
      </c>
      <c r="H197" s="2" t="s">
        <v>4</v>
      </c>
      <c r="I197" s="52">
        <v>0.5</v>
      </c>
      <c r="J197" s="2" t="s">
        <v>1151</v>
      </c>
      <c r="K197" s="14" t="s">
        <v>288</v>
      </c>
      <c r="L197" s="2" t="s">
        <v>1160</v>
      </c>
      <c r="M197" s="14" t="s">
        <v>1131</v>
      </c>
      <c r="N197" s="14" t="s">
        <v>1131</v>
      </c>
      <c r="O197" s="2" t="s">
        <v>756</v>
      </c>
      <c r="P197" s="10">
        <v>0.5</v>
      </c>
      <c r="S197" s="28">
        <v>12</v>
      </c>
      <c r="T197" s="21">
        <v>12</v>
      </c>
      <c r="U197" s="21">
        <v>0</v>
      </c>
      <c r="V197" s="48">
        <f t="shared" si="109"/>
        <v>12.6</v>
      </c>
      <c r="W197" s="48">
        <f t="shared" si="110"/>
        <v>25.2</v>
      </c>
      <c r="Y197" s="25">
        <f t="shared" si="111"/>
        <v>2.1</v>
      </c>
      <c r="Z197" s="13">
        <v>25</v>
      </c>
      <c r="AA197" s="13">
        <v>4</v>
      </c>
      <c r="AB197" s="13">
        <v>0</v>
      </c>
      <c r="AC197" s="48">
        <f>Z197+AA197/20+AB197/240</f>
        <v>25.2</v>
      </c>
      <c r="AD197" s="13">
        <v>1</v>
      </c>
      <c r="AE197" s="13">
        <v>1</v>
      </c>
      <c r="AF197" s="13">
        <v>0</v>
      </c>
      <c r="AG197" s="25">
        <f>AD197+AE197/20+AF197/240</f>
        <v>1.05</v>
      </c>
      <c r="AH197">
        <v>2</v>
      </c>
      <c r="AI197">
        <v>2</v>
      </c>
      <c r="AJ197">
        <v>0</v>
      </c>
      <c r="AK197" s="25">
        <f t="shared" si="112"/>
        <v>2.1</v>
      </c>
      <c r="AQ197" s="37"/>
      <c r="AR197" s="37"/>
      <c r="AS197" s="37"/>
      <c r="AT197" s="37"/>
      <c r="AU197" s="37"/>
      <c r="AV197" s="7"/>
      <c r="BF197" s="25">
        <v>2.1</v>
      </c>
      <c r="BO197" s="25">
        <f t="shared" si="113"/>
        <v>2.1</v>
      </c>
      <c r="BP197" s="39"/>
      <c r="BQ197" s="39"/>
      <c r="BR197" s="23"/>
      <c r="BS197" s="37"/>
      <c r="BT197" s="37"/>
      <c r="BU197" s="39"/>
      <c r="BV197" s="48">
        <f t="shared" si="114"/>
        <v>12.600000000000001</v>
      </c>
      <c r="BW197" s="48">
        <f t="shared" si="115"/>
        <v>25.200000000000003</v>
      </c>
      <c r="CI197">
        <f t="shared" si="116"/>
        <v>1372</v>
      </c>
      <c r="CJ197" s="2" t="s">
        <v>1160</v>
      </c>
    </row>
    <row r="198" spans="1:88" ht="12.75">
      <c r="A198" s="15"/>
      <c r="E198" s="14"/>
      <c r="F198" s="2"/>
      <c r="G198" s="2"/>
      <c r="L198" s="2"/>
      <c r="S198" s="28"/>
      <c r="Z198" s="13"/>
      <c r="AA198" s="13"/>
      <c r="AB198" s="13"/>
      <c r="AD198" s="13"/>
      <c r="AE198" s="13"/>
      <c r="AF198" s="13"/>
      <c r="AG198" s="25"/>
      <c r="AV198" s="7"/>
      <c r="AW198" s="7"/>
      <c r="BA198" s="6"/>
      <c r="BO198" s="25"/>
      <c r="BP198" s="39"/>
      <c r="BQ198" s="39"/>
      <c r="BR198" s="23"/>
      <c r="BS198" s="37"/>
      <c r="BT198" s="37"/>
      <c r="BU198" s="39"/>
      <c r="BV198" s="48"/>
      <c r="BW198" s="48"/>
      <c r="CB198" s="48"/>
      <c r="CJ198" s="2"/>
    </row>
    <row r="199" spans="1:88" ht="12.75">
      <c r="A199" s="15">
        <v>1373</v>
      </c>
      <c r="B199" s="14" t="s">
        <v>917</v>
      </c>
      <c r="E199" s="14"/>
      <c r="F199" s="2"/>
      <c r="G199" s="2"/>
      <c r="L199" s="2"/>
      <c r="S199" s="28"/>
      <c r="W199" s="48"/>
      <c r="Z199" s="13"/>
      <c r="AA199" s="13"/>
      <c r="AB199" s="13"/>
      <c r="AD199" s="13"/>
      <c r="AE199" s="13"/>
      <c r="AF199" s="13"/>
      <c r="AG199" s="25"/>
      <c r="AK199" s="25"/>
      <c r="AL199" s="38"/>
      <c r="BC199" s="7"/>
      <c r="BF199" s="6"/>
      <c r="BO199" s="25"/>
      <c r="BP199" s="39"/>
      <c r="BQ199" s="39"/>
      <c r="BR199" s="23"/>
      <c r="BS199" s="37"/>
      <c r="BT199" s="37"/>
      <c r="BU199" s="39"/>
      <c r="CB199" s="48"/>
      <c r="CI199">
        <f>A199*1</f>
        <v>1373</v>
      </c>
      <c r="CJ199" s="14" t="s">
        <v>917</v>
      </c>
    </row>
    <row r="200" spans="1:88" ht="12.75">
      <c r="A200" s="15"/>
      <c r="E200" s="14"/>
      <c r="F200" s="2"/>
      <c r="G200" s="2"/>
      <c r="L200" s="2"/>
      <c r="S200" s="28"/>
      <c r="W200" s="48"/>
      <c r="Z200" s="13"/>
      <c r="AA200" s="13"/>
      <c r="AB200" s="13"/>
      <c r="AD200" s="13"/>
      <c r="AE200" s="13"/>
      <c r="AF200" s="13"/>
      <c r="AG200" s="25"/>
      <c r="AK200" s="25"/>
      <c r="AL200" s="38"/>
      <c r="AQ200" s="37"/>
      <c r="AR200" s="37"/>
      <c r="AS200" s="37"/>
      <c r="AT200" s="37"/>
      <c r="AU200" s="37"/>
      <c r="BC200" s="6"/>
      <c r="BO200" s="25"/>
      <c r="BP200" s="39"/>
      <c r="BQ200" s="39"/>
      <c r="BR200" s="23"/>
      <c r="BS200" s="37"/>
      <c r="BT200" s="37"/>
      <c r="BU200" s="39"/>
      <c r="CB200" s="48"/>
      <c r="CJ200" s="14"/>
    </row>
    <row r="201" spans="1:88" ht="12.75">
      <c r="A201" s="15">
        <v>1374</v>
      </c>
      <c r="B201" s="14" t="s">
        <v>917</v>
      </c>
      <c r="E201" s="14"/>
      <c r="F201" s="2"/>
      <c r="G201" s="2"/>
      <c r="L201" s="2"/>
      <c r="S201" s="28"/>
      <c r="W201" s="48"/>
      <c r="Z201" s="13"/>
      <c r="AA201" s="13"/>
      <c r="AB201" s="13"/>
      <c r="AD201" s="13"/>
      <c r="AE201" s="13"/>
      <c r="AF201" s="13"/>
      <c r="AG201" s="25"/>
      <c r="AK201" s="25"/>
      <c r="AL201" s="38"/>
      <c r="AV201" s="7"/>
      <c r="BC201" s="6"/>
      <c r="BO201" s="25"/>
      <c r="BP201" s="39"/>
      <c r="BQ201" s="39"/>
      <c r="BR201" s="23"/>
      <c r="BS201" s="37"/>
      <c r="BT201" s="37"/>
      <c r="BU201" s="39"/>
      <c r="CB201" s="48"/>
      <c r="CI201">
        <f>A201*1</f>
        <v>1374</v>
      </c>
      <c r="CJ201" s="14" t="s">
        <v>917</v>
      </c>
    </row>
    <row r="202" spans="1:88" ht="12.75">
      <c r="A202" s="15"/>
      <c r="E202" s="14"/>
      <c r="F202" s="2"/>
      <c r="G202" s="2"/>
      <c r="L202" s="2"/>
      <c r="S202" s="28"/>
      <c r="W202" s="48"/>
      <c r="Z202" s="13"/>
      <c r="AA202" s="13"/>
      <c r="AB202" s="13"/>
      <c r="AD202" s="13"/>
      <c r="AE202" s="13"/>
      <c r="AF202" s="13"/>
      <c r="AG202" s="25"/>
      <c r="AK202" s="25"/>
      <c r="AL202" s="38"/>
      <c r="AQ202" s="37"/>
      <c r="AR202" s="37"/>
      <c r="AS202" s="37"/>
      <c r="AT202" s="37"/>
      <c r="AU202" s="37"/>
      <c r="BF202" s="6"/>
      <c r="BO202" s="25"/>
      <c r="BP202" s="39"/>
      <c r="BQ202" s="39"/>
      <c r="BR202" s="23"/>
      <c r="BS202" s="37"/>
      <c r="BT202" s="37"/>
      <c r="BU202" s="39"/>
      <c r="CB202" s="48"/>
      <c r="CJ202" s="2"/>
    </row>
    <row r="203" spans="1:88" ht="12.75">
      <c r="A203" s="15">
        <v>1375</v>
      </c>
      <c r="B203" s="14" t="s">
        <v>4</v>
      </c>
      <c r="C203" s="14" t="s">
        <v>1072</v>
      </c>
      <c r="D203" s="14" t="s">
        <v>266</v>
      </c>
      <c r="E203" s="14" t="s">
        <v>268</v>
      </c>
      <c r="F203" s="2" t="s">
        <v>203</v>
      </c>
      <c r="G203" s="2"/>
      <c r="H203" s="2" t="s">
        <v>334</v>
      </c>
      <c r="I203" s="52">
        <v>1</v>
      </c>
      <c r="J203" s="2" t="s">
        <v>374</v>
      </c>
      <c r="K203" s="14" t="s">
        <v>288</v>
      </c>
      <c r="L203" s="2" t="s">
        <v>336</v>
      </c>
      <c r="M203" s="14" t="s">
        <v>321</v>
      </c>
      <c r="N203" s="14" t="s">
        <v>290</v>
      </c>
      <c r="O203" s="2" t="s">
        <v>1095</v>
      </c>
      <c r="P203" s="10">
        <v>1</v>
      </c>
      <c r="S203" s="28">
        <v>48</v>
      </c>
      <c r="T203" s="21">
        <v>0</v>
      </c>
      <c r="U203" s="21">
        <v>0</v>
      </c>
      <c r="V203" s="48">
        <f>S203+T203/20+U203/240</f>
        <v>48</v>
      </c>
      <c r="W203" s="48">
        <f>V203/P203</f>
        <v>48</v>
      </c>
      <c r="Y203" s="25">
        <f>W203/12</f>
        <v>4</v>
      </c>
      <c r="Z203" s="13">
        <v>48</v>
      </c>
      <c r="AA203" s="13">
        <v>0</v>
      </c>
      <c r="AB203" s="13">
        <v>0</v>
      </c>
      <c r="AC203" s="48">
        <f>Z203+AA203/20+AB203/240</f>
        <v>48</v>
      </c>
      <c r="AD203" s="13">
        <v>4</v>
      </c>
      <c r="AE203" s="13">
        <v>0</v>
      </c>
      <c r="AF203" s="13">
        <v>0</v>
      </c>
      <c r="AG203" s="25">
        <f>AD203+AE203/20+AF203/240</f>
        <v>4</v>
      </c>
      <c r="AH203">
        <v>4</v>
      </c>
      <c r="AI203">
        <v>0</v>
      </c>
      <c r="AJ203">
        <v>0</v>
      </c>
      <c r="AK203" s="25">
        <f>Y203*1</f>
        <v>4</v>
      </c>
      <c r="BE203" s="25">
        <v>4</v>
      </c>
      <c r="BF203" s="7"/>
      <c r="BO203" s="25">
        <f>AK203+BN203</f>
        <v>4</v>
      </c>
      <c r="BP203" s="39"/>
      <c r="BQ203" s="39"/>
      <c r="BR203" s="23"/>
      <c r="BS203" s="37"/>
      <c r="BT203" s="37"/>
      <c r="BU203" s="39"/>
      <c r="BV203" s="48">
        <f>BW203*P203</f>
        <v>48</v>
      </c>
      <c r="BW203" s="48">
        <f>(BO203+BT203)*12</f>
        <v>48</v>
      </c>
      <c r="CI203">
        <f aca="true" t="shared" si="117" ref="CI203:CI211">A203*1</f>
        <v>1375</v>
      </c>
      <c r="CJ203" s="2" t="s">
        <v>336</v>
      </c>
    </row>
    <row r="204" spans="1:88" ht="12.75">
      <c r="A204" s="15">
        <v>1375</v>
      </c>
      <c r="B204" s="14" t="s">
        <v>4</v>
      </c>
      <c r="C204" s="14" t="s">
        <v>1072</v>
      </c>
      <c r="D204" s="14" t="s">
        <v>266</v>
      </c>
      <c r="E204" s="14" t="s">
        <v>268</v>
      </c>
      <c r="F204" s="2" t="s">
        <v>204</v>
      </c>
      <c r="G204" s="2"/>
      <c r="H204" s="2" t="s">
        <v>334</v>
      </c>
      <c r="I204" s="52">
        <v>1</v>
      </c>
      <c r="J204" s="2" t="s">
        <v>467</v>
      </c>
      <c r="K204" s="14" t="s">
        <v>288</v>
      </c>
      <c r="L204" s="2" t="s">
        <v>358</v>
      </c>
      <c r="M204" s="14" t="s">
        <v>321</v>
      </c>
      <c r="N204" s="14" t="s">
        <v>1253</v>
      </c>
      <c r="O204" s="2" t="s">
        <v>1095</v>
      </c>
      <c r="P204" s="10">
        <v>1</v>
      </c>
      <c r="S204" s="28">
        <v>48</v>
      </c>
      <c r="T204" s="21">
        <v>0</v>
      </c>
      <c r="U204" s="21">
        <v>0</v>
      </c>
      <c r="V204" s="48">
        <f>S204+T204/20+U204/240</f>
        <v>48</v>
      </c>
      <c r="W204" s="48">
        <f>V204/P204</f>
        <v>48</v>
      </c>
      <c r="Y204" s="25">
        <f>W204/12</f>
        <v>4</v>
      </c>
      <c r="Z204" s="13">
        <v>48</v>
      </c>
      <c r="AA204" s="13">
        <v>0</v>
      </c>
      <c r="AB204" s="13">
        <v>0</v>
      </c>
      <c r="AC204" s="48">
        <f>Z204+AA204/20+AB204/240</f>
        <v>48</v>
      </c>
      <c r="AD204" s="13">
        <v>4</v>
      </c>
      <c r="AE204" s="13">
        <v>0</v>
      </c>
      <c r="AF204" s="13">
        <v>0</v>
      </c>
      <c r="AG204" s="25">
        <f>AD204+AE204/20+AF204/240</f>
        <v>4</v>
      </c>
      <c r="AH204">
        <v>4</v>
      </c>
      <c r="AI204">
        <v>0</v>
      </c>
      <c r="AJ204">
        <v>0</v>
      </c>
      <c r="AK204" s="25">
        <f>Y204*1</f>
        <v>4</v>
      </c>
      <c r="BE204" s="25">
        <v>4</v>
      </c>
      <c r="BF204" s="6"/>
      <c r="BO204" s="25">
        <f>AK204+BN204</f>
        <v>4</v>
      </c>
      <c r="BP204" s="39"/>
      <c r="BQ204" s="39"/>
      <c r="BR204" s="23"/>
      <c r="BS204" s="37"/>
      <c r="BT204" s="37"/>
      <c r="BU204" s="39"/>
      <c r="BV204" s="48">
        <f>BW204*P204</f>
        <v>48</v>
      </c>
      <c r="BW204" s="48">
        <f>(BO204+BT204)*12</f>
        <v>48</v>
      </c>
      <c r="CI204">
        <f t="shared" si="117"/>
        <v>1375</v>
      </c>
      <c r="CJ204" s="2" t="s">
        <v>358</v>
      </c>
    </row>
    <row r="205" spans="1:88" ht="12.75">
      <c r="A205" s="15">
        <v>1375</v>
      </c>
      <c r="B205" s="14" t="s">
        <v>4</v>
      </c>
      <c r="C205" s="14" t="s">
        <v>1072</v>
      </c>
      <c r="D205" s="14" t="s">
        <v>266</v>
      </c>
      <c r="E205" s="14" t="s">
        <v>268</v>
      </c>
      <c r="F205" s="2" t="s">
        <v>205</v>
      </c>
      <c r="G205" s="2"/>
      <c r="H205" s="2" t="s">
        <v>334</v>
      </c>
      <c r="J205" s="2" t="s">
        <v>615</v>
      </c>
      <c r="K205" s="14" t="s">
        <v>288</v>
      </c>
      <c r="L205" s="2" t="s">
        <v>615</v>
      </c>
      <c r="M205" s="14" t="s">
        <v>321</v>
      </c>
      <c r="N205" s="14" t="s">
        <v>4</v>
      </c>
      <c r="O205" s="2" t="s">
        <v>1095</v>
      </c>
      <c r="Q205" s="10">
        <v>20</v>
      </c>
      <c r="S205" s="28">
        <v>28</v>
      </c>
      <c r="T205" s="21">
        <v>0</v>
      </c>
      <c r="U205" s="21">
        <v>0</v>
      </c>
      <c r="V205" s="48">
        <f>S205+T205/20+U205/240</f>
        <v>28</v>
      </c>
      <c r="W205" s="48"/>
      <c r="X205" s="25">
        <f>(V205/Q205)*20</f>
        <v>28</v>
      </c>
      <c r="Z205" s="13"/>
      <c r="AA205" s="13"/>
      <c r="AB205" s="13"/>
      <c r="AD205" s="13"/>
      <c r="AE205" s="13"/>
      <c r="AF205" s="13"/>
      <c r="AG205" s="25"/>
      <c r="AL205" s="38">
        <f>X205/12</f>
        <v>2.3333333333333335</v>
      </c>
      <c r="AQ205" s="37"/>
      <c r="AR205" s="37"/>
      <c r="AS205" s="37"/>
      <c r="AT205" s="37"/>
      <c r="AU205" s="37"/>
      <c r="BF205" s="6"/>
      <c r="BO205" s="25"/>
      <c r="BP205" s="39"/>
      <c r="BQ205" s="39"/>
      <c r="BR205" s="23"/>
      <c r="BS205" s="37"/>
      <c r="BT205" s="37"/>
      <c r="BU205" s="39"/>
      <c r="BV205" s="48"/>
      <c r="BW205" s="48"/>
      <c r="CB205" s="48"/>
      <c r="CI205">
        <f t="shared" si="117"/>
        <v>1375</v>
      </c>
      <c r="CJ205" s="2" t="s">
        <v>615</v>
      </c>
    </row>
    <row r="206" spans="1:88" ht="12.75">
      <c r="A206" s="15">
        <v>1375</v>
      </c>
      <c r="B206" s="14" t="s">
        <v>4</v>
      </c>
      <c r="C206" s="14" t="s">
        <v>1072</v>
      </c>
      <c r="D206" s="14" t="s">
        <v>266</v>
      </c>
      <c r="E206" s="14" t="s">
        <v>268</v>
      </c>
      <c r="F206" s="2" t="s">
        <v>206</v>
      </c>
      <c r="G206" s="2"/>
      <c r="H206" s="2" t="s">
        <v>334</v>
      </c>
      <c r="I206" s="52">
        <v>1</v>
      </c>
      <c r="J206" s="2" t="s">
        <v>461</v>
      </c>
      <c r="K206" s="14" t="s">
        <v>288</v>
      </c>
      <c r="L206" s="2" t="s">
        <v>345</v>
      </c>
      <c r="M206" s="14" t="s">
        <v>321</v>
      </c>
      <c r="N206" s="14" t="s">
        <v>682</v>
      </c>
      <c r="O206" s="2" t="s">
        <v>1095</v>
      </c>
      <c r="P206" s="10">
        <v>1</v>
      </c>
      <c r="S206" s="28"/>
      <c r="V206" s="48">
        <f>(98+8/20)/2</f>
        <v>49.2</v>
      </c>
      <c r="W206" s="48">
        <f>V206/P206</f>
        <v>49.2</v>
      </c>
      <c r="Y206" s="25">
        <f>W206/12</f>
        <v>4.1000000000000005</v>
      </c>
      <c r="Z206" s="13"/>
      <c r="AA206" s="13"/>
      <c r="AB206" s="13"/>
      <c r="AD206" s="13">
        <v>4</v>
      </c>
      <c r="AE206" s="13">
        <v>2</v>
      </c>
      <c r="AF206" s="13">
        <v>0</v>
      </c>
      <c r="AG206" s="25">
        <f>AD206+AE206/20+AF206/240</f>
        <v>4.1</v>
      </c>
      <c r="AH206">
        <v>4</v>
      </c>
      <c r="AI206">
        <v>2</v>
      </c>
      <c r="AJ206">
        <v>0</v>
      </c>
      <c r="AK206" s="25">
        <f>Y206*1</f>
        <v>4.1000000000000005</v>
      </c>
      <c r="AL206" s="38"/>
      <c r="BE206" s="25">
        <v>4.1000000000000005</v>
      </c>
      <c r="BF206" s="6"/>
      <c r="BO206" s="25">
        <f>AK206+BN206</f>
        <v>4.1000000000000005</v>
      </c>
      <c r="BP206" s="39"/>
      <c r="BQ206" s="39"/>
      <c r="BR206" s="23"/>
      <c r="BS206" s="37"/>
      <c r="BT206" s="37"/>
      <c r="BU206" s="39"/>
      <c r="BV206" s="48">
        <f>BW206*P206</f>
        <v>49.2</v>
      </c>
      <c r="BW206" s="48">
        <f>(BO206+BT206)*12</f>
        <v>49.2</v>
      </c>
      <c r="CI206">
        <f t="shared" si="117"/>
        <v>1375</v>
      </c>
      <c r="CJ206" s="2" t="s">
        <v>345</v>
      </c>
    </row>
    <row r="207" spans="1:88" ht="12.75">
      <c r="A207" s="15">
        <v>1375</v>
      </c>
      <c r="B207" s="14" t="s">
        <v>4</v>
      </c>
      <c r="C207" s="14" t="s">
        <v>1072</v>
      </c>
      <c r="D207" s="14" t="s">
        <v>266</v>
      </c>
      <c r="E207" s="14" t="s">
        <v>268</v>
      </c>
      <c r="F207" s="2" t="s">
        <v>207</v>
      </c>
      <c r="G207" s="2"/>
      <c r="H207" s="2" t="s">
        <v>334</v>
      </c>
      <c r="I207" s="52">
        <v>1</v>
      </c>
      <c r="J207" s="2" t="s">
        <v>376</v>
      </c>
      <c r="K207" s="14" t="s">
        <v>288</v>
      </c>
      <c r="L207" s="2" t="s">
        <v>354</v>
      </c>
      <c r="M207" s="14" t="s">
        <v>321</v>
      </c>
      <c r="N207" s="14" t="s">
        <v>1013</v>
      </c>
      <c r="O207" s="2" t="s">
        <v>1095</v>
      </c>
      <c r="P207" s="10">
        <v>1</v>
      </c>
      <c r="S207" s="28"/>
      <c r="V207" s="48">
        <v>49.2</v>
      </c>
      <c r="W207" s="48">
        <f>V207/P207</f>
        <v>49.2</v>
      </c>
      <c r="Y207" s="25">
        <f>W207/12</f>
        <v>4.1000000000000005</v>
      </c>
      <c r="Z207" s="13"/>
      <c r="AA207" s="13"/>
      <c r="AB207" s="13"/>
      <c r="AD207" s="13">
        <v>4</v>
      </c>
      <c r="AE207" s="13">
        <v>2</v>
      </c>
      <c r="AF207" s="13">
        <v>0</v>
      </c>
      <c r="AG207" s="25">
        <f>AD207+AE207/20+AF207/240</f>
        <v>4.1</v>
      </c>
      <c r="AH207">
        <v>4</v>
      </c>
      <c r="AI207">
        <v>2</v>
      </c>
      <c r="AJ207">
        <v>0</v>
      </c>
      <c r="AK207" s="25">
        <f>Y207*1</f>
        <v>4.1000000000000005</v>
      </c>
      <c r="AL207" s="38"/>
      <c r="BE207" s="25">
        <v>4.1000000000000005</v>
      </c>
      <c r="BF207" s="6"/>
      <c r="BO207" s="25">
        <f>AK207+BN207</f>
        <v>4.1000000000000005</v>
      </c>
      <c r="BP207" s="39"/>
      <c r="BQ207" s="39"/>
      <c r="BR207" s="23"/>
      <c r="BS207" s="37"/>
      <c r="BT207" s="37"/>
      <c r="BU207" s="39"/>
      <c r="BV207" s="48">
        <f>BW207*P207</f>
        <v>49.2</v>
      </c>
      <c r="BW207" s="48">
        <f>(BO207+BT207)*12</f>
        <v>49.2</v>
      </c>
      <c r="CI207">
        <f t="shared" si="117"/>
        <v>1375</v>
      </c>
      <c r="CJ207" s="2" t="s">
        <v>354</v>
      </c>
    </row>
    <row r="208" spans="1:88" ht="12.75">
      <c r="A208" s="15">
        <v>1375</v>
      </c>
      <c r="B208" s="14" t="s">
        <v>4</v>
      </c>
      <c r="C208" s="14" t="s">
        <v>1072</v>
      </c>
      <c r="D208" s="14" t="s">
        <v>266</v>
      </c>
      <c r="E208" s="14" t="s">
        <v>268</v>
      </c>
      <c r="F208" s="2" t="s">
        <v>208</v>
      </c>
      <c r="G208" s="2"/>
      <c r="H208" s="2" t="s">
        <v>334</v>
      </c>
      <c r="J208" s="2" t="s">
        <v>615</v>
      </c>
      <c r="K208" s="14" t="s">
        <v>288</v>
      </c>
      <c r="L208" s="2" t="s">
        <v>615</v>
      </c>
      <c r="M208" s="14" t="s">
        <v>321</v>
      </c>
      <c r="N208" s="14" t="s">
        <v>4</v>
      </c>
      <c r="O208" s="2" t="s">
        <v>1095</v>
      </c>
      <c r="Q208" s="10">
        <v>20</v>
      </c>
      <c r="S208" s="28">
        <v>28</v>
      </c>
      <c r="T208" s="21">
        <v>0</v>
      </c>
      <c r="U208" s="21">
        <v>0</v>
      </c>
      <c r="V208" s="48">
        <f>S208+T208/20+U208/240</f>
        <v>28</v>
      </c>
      <c r="W208" s="48"/>
      <c r="X208" s="25">
        <f>(V208/Q208)*20</f>
        <v>28</v>
      </c>
      <c r="Z208" s="13"/>
      <c r="AA208" s="13"/>
      <c r="AB208" s="13"/>
      <c r="AD208" s="13"/>
      <c r="AE208" s="13"/>
      <c r="AF208" s="13"/>
      <c r="AG208" s="25"/>
      <c r="AL208" s="38">
        <f>X208/12</f>
        <v>2.3333333333333335</v>
      </c>
      <c r="AV208" s="7"/>
      <c r="AW208" s="7"/>
      <c r="BF208" s="6"/>
      <c r="BP208" s="39"/>
      <c r="BQ208" s="39"/>
      <c r="BR208" s="23"/>
      <c r="BS208" s="37"/>
      <c r="BT208" s="37"/>
      <c r="BU208" s="39"/>
      <c r="CI208">
        <f t="shared" si="117"/>
        <v>1375</v>
      </c>
      <c r="CJ208" s="2" t="s">
        <v>615</v>
      </c>
    </row>
    <row r="209" spans="1:89" ht="12.75">
      <c r="A209" s="15">
        <v>1375</v>
      </c>
      <c r="B209" s="14" t="s">
        <v>4</v>
      </c>
      <c r="C209" s="14" t="s">
        <v>1072</v>
      </c>
      <c r="D209" s="14" t="s">
        <v>266</v>
      </c>
      <c r="E209" s="14" t="s">
        <v>268</v>
      </c>
      <c r="F209" s="2" t="s">
        <v>209</v>
      </c>
      <c r="G209" s="2"/>
      <c r="H209" s="2" t="s">
        <v>334</v>
      </c>
      <c r="I209" s="52">
        <v>2</v>
      </c>
      <c r="J209" s="2" t="s">
        <v>373</v>
      </c>
      <c r="K209" s="14" t="s">
        <v>288</v>
      </c>
      <c r="L209" s="2" t="s">
        <v>335</v>
      </c>
      <c r="M209" s="14" t="s">
        <v>321</v>
      </c>
      <c r="N209" s="14" t="s">
        <v>292</v>
      </c>
      <c r="O209" s="2" t="s">
        <v>1095</v>
      </c>
      <c r="P209" s="10">
        <v>2</v>
      </c>
      <c r="S209" s="28">
        <v>100</v>
      </c>
      <c r="T209" s="21">
        <v>16</v>
      </c>
      <c r="U209" s="21">
        <v>0</v>
      </c>
      <c r="V209" s="48">
        <f>S209+T209/20+U209/240</f>
        <v>100.8</v>
      </c>
      <c r="W209" s="48">
        <f>V209/P209</f>
        <v>50.4</v>
      </c>
      <c r="Y209" s="25">
        <f>W209/12</f>
        <v>4.2</v>
      </c>
      <c r="Z209" s="13"/>
      <c r="AA209" s="13"/>
      <c r="AB209" s="13"/>
      <c r="AD209" s="13"/>
      <c r="AE209" s="13"/>
      <c r="AF209" s="13"/>
      <c r="AG209" s="25"/>
      <c r="AH209">
        <v>4</v>
      </c>
      <c r="AI209">
        <v>4</v>
      </c>
      <c r="AJ209">
        <v>0</v>
      </c>
      <c r="AK209" s="25">
        <f>Y209*1</f>
        <v>4.2</v>
      </c>
      <c r="AV209" s="7"/>
      <c r="AW209" s="7"/>
      <c r="BD209" s="6"/>
      <c r="BE209" s="25">
        <v>4.2</v>
      </c>
      <c r="BO209" s="25">
        <f>AK209+BN209</f>
        <v>4.2</v>
      </c>
      <c r="BP209" s="39"/>
      <c r="BQ209" s="39"/>
      <c r="BR209" s="23"/>
      <c r="BS209" s="37"/>
      <c r="BT209" s="37"/>
      <c r="BU209" s="39"/>
      <c r="BV209" s="48">
        <f>BW209*P209</f>
        <v>100.80000000000001</v>
      </c>
      <c r="BW209" s="48">
        <f>(BO209+BT209)*12</f>
        <v>50.400000000000006</v>
      </c>
      <c r="CI209">
        <f t="shared" si="117"/>
        <v>1375</v>
      </c>
      <c r="CJ209" s="2" t="s">
        <v>335</v>
      </c>
      <c r="CK209" t="s">
        <v>904</v>
      </c>
    </row>
    <row r="210" spans="1:88" ht="12.75">
      <c r="A210" s="15">
        <v>1375</v>
      </c>
      <c r="B210" s="14" t="s">
        <v>4</v>
      </c>
      <c r="C210" s="14" t="s">
        <v>1072</v>
      </c>
      <c r="D210" s="14" t="s">
        <v>266</v>
      </c>
      <c r="E210" s="14" t="s">
        <v>268</v>
      </c>
      <c r="F210" s="2" t="s">
        <v>210</v>
      </c>
      <c r="G210" s="2"/>
      <c r="H210" s="2" t="s">
        <v>334</v>
      </c>
      <c r="J210" s="2" t="s">
        <v>615</v>
      </c>
      <c r="K210" s="14" t="s">
        <v>288</v>
      </c>
      <c r="L210" s="2" t="s">
        <v>621</v>
      </c>
      <c r="M210" s="14" t="s">
        <v>321</v>
      </c>
      <c r="N210" s="14" t="s">
        <v>292</v>
      </c>
      <c r="O210" s="2" t="s">
        <v>1095</v>
      </c>
      <c r="Q210" s="10">
        <v>20</v>
      </c>
      <c r="S210" s="28">
        <v>28</v>
      </c>
      <c r="T210" s="21">
        <v>0</v>
      </c>
      <c r="U210" s="21">
        <v>0</v>
      </c>
      <c r="V210" s="48">
        <f>S210+T210/20+U210/240</f>
        <v>28</v>
      </c>
      <c r="X210" s="25">
        <f>(V210/Q210)*20</f>
        <v>28</v>
      </c>
      <c r="Z210" s="13"/>
      <c r="AA210" s="13"/>
      <c r="AB210" s="13"/>
      <c r="AD210" s="13"/>
      <c r="AE210" s="13"/>
      <c r="AF210" s="13"/>
      <c r="AG210" s="25"/>
      <c r="AL210" s="38">
        <f>X210/12</f>
        <v>2.3333333333333335</v>
      </c>
      <c r="AV210" s="7"/>
      <c r="AX210" s="7"/>
      <c r="BP210" s="39"/>
      <c r="BQ210" s="39"/>
      <c r="BR210" s="23"/>
      <c r="BS210" s="37"/>
      <c r="BT210" s="37"/>
      <c r="BU210" s="39"/>
      <c r="BV210" s="48"/>
      <c r="BW210" s="48"/>
      <c r="CI210">
        <f t="shared" si="117"/>
        <v>1375</v>
      </c>
      <c r="CJ210" s="2" t="s">
        <v>621</v>
      </c>
    </row>
    <row r="211" spans="1:88" ht="12.75">
      <c r="A211" s="15">
        <v>1375</v>
      </c>
      <c r="B211" s="14" t="s">
        <v>4</v>
      </c>
      <c r="C211" s="14" t="s">
        <v>1072</v>
      </c>
      <c r="D211" s="14" t="s">
        <v>266</v>
      </c>
      <c r="E211" s="14" t="s">
        <v>268</v>
      </c>
      <c r="F211" s="2" t="s">
        <v>211</v>
      </c>
      <c r="G211" s="2"/>
      <c r="H211" s="2" t="s">
        <v>4</v>
      </c>
      <c r="J211" s="2" t="s">
        <v>653</v>
      </c>
      <c r="K211" s="14" t="s">
        <v>288</v>
      </c>
      <c r="L211" s="2" t="s">
        <v>651</v>
      </c>
      <c r="M211" s="14" t="s">
        <v>1219</v>
      </c>
      <c r="N211" s="14" t="s">
        <v>1016</v>
      </c>
      <c r="O211" s="2" t="s">
        <v>1095</v>
      </c>
      <c r="Q211" s="10">
        <v>9</v>
      </c>
      <c r="S211" s="28">
        <v>9</v>
      </c>
      <c r="T211" s="21">
        <v>18</v>
      </c>
      <c r="U211" s="21">
        <v>0</v>
      </c>
      <c r="V211" s="48">
        <f>S211+T211/20+U211/240</f>
        <v>9.9</v>
      </c>
      <c r="X211" s="25">
        <f>(V211/Q211)*20</f>
        <v>22</v>
      </c>
      <c r="Z211" s="13"/>
      <c r="AA211" s="13"/>
      <c r="AB211" s="13"/>
      <c r="AD211" s="13"/>
      <c r="AE211" s="13"/>
      <c r="AF211" s="13"/>
      <c r="AG211" s="25"/>
      <c r="AL211" s="38">
        <f>X211/12</f>
        <v>1.8333333333333333</v>
      </c>
      <c r="BP211" s="39"/>
      <c r="BQ211" s="39"/>
      <c r="BR211" s="23"/>
      <c r="BS211" s="37"/>
      <c r="BT211" s="37"/>
      <c r="BU211" s="39"/>
      <c r="BV211" s="48"/>
      <c r="BW211" s="48"/>
      <c r="CI211">
        <f t="shared" si="117"/>
        <v>1375</v>
      </c>
      <c r="CJ211" s="2" t="s">
        <v>651</v>
      </c>
    </row>
    <row r="212" spans="1:88" ht="12.75">
      <c r="A212" s="15"/>
      <c r="E212" s="14"/>
      <c r="F212" s="2"/>
      <c r="G212" s="2"/>
      <c r="L212" s="2"/>
      <c r="S212" s="28"/>
      <c r="V212" s="48"/>
      <c r="W212" s="48"/>
      <c r="Z212" s="13"/>
      <c r="AA212" s="13"/>
      <c r="AB212" s="13"/>
      <c r="AD212" s="13"/>
      <c r="AE212" s="13"/>
      <c r="AF212" s="13"/>
      <c r="AG212" s="25"/>
      <c r="AK212" s="25"/>
      <c r="AL212" s="38"/>
      <c r="BF212" s="6"/>
      <c r="BP212" s="39"/>
      <c r="BQ212" s="39"/>
      <c r="BR212" s="23"/>
      <c r="BS212" s="37"/>
      <c r="BT212" s="37"/>
      <c r="BU212" s="39"/>
      <c r="BV212" s="48"/>
      <c r="BW212" s="48"/>
      <c r="BZ212" s="48"/>
      <c r="CA212" s="25"/>
      <c r="CJ212" s="2"/>
    </row>
    <row r="213" spans="1:88" ht="12.75">
      <c r="A213" s="15">
        <v>1375</v>
      </c>
      <c r="B213" s="14" t="s">
        <v>859</v>
      </c>
      <c r="C213" s="14" t="s">
        <v>1072</v>
      </c>
      <c r="D213" s="14" t="s">
        <v>266</v>
      </c>
      <c r="E213" s="14" t="s">
        <v>269</v>
      </c>
      <c r="F213" s="2" t="s">
        <v>212</v>
      </c>
      <c r="G213" s="2">
        <v>1</v>
      </c>
      <c r="H213" s="2" t="s">
        <v>723</v>
      </c>
      <c r="I213" s="52">
        <v>7</v>
      </c>
      <c r="J213" s="2" t="s">
        <v>737</v>
      </c>
      <c r="K213" s="14" t="s">
        <v>288</v>
      </c>
      <c r="L213" s="2" t="s">
        <v>729</v>
      </c>
      <c r="M213" s="14" t="s">
        <v>781</v>
      </c>
      <c r="N213" s="14" t="s">
        <v>1131</v>
      </c>
      <c r="O213" s="2" t="s">
        <v>1284</v>
      </c>
      <c r="P213" s="10">
        <v>7</v>
      </c>
      <c r="S213" s="28">
        <v>1015</v>
      </c>
      <c r="T213" s="21">
        <v>17</v>
      </c>
      <c r="U213" s="21">
        <v>6</v>
      </c>
      <c r="V213" s="48">
        <f aca="true" t="shared" si="118" ref="V213:V218">S213+T213/20+U213/240</f>
        <v>1015.875</v>
      </c>
      <c r="W213" s="48">
        <f>V213/P213</f>
        <v>145.125</v>
      </c>
      <c r="Y213" s="25">
        <f>W213/12</f>
        <v>12.09375</v>
      </c>
      <c r="Z213" s="13"/>
      <c r="AA213" s="13"/>
      <c r="AB213" s="13"/>
      <c r="AC213" s="48"/>
      <c r="AD213" s="13">
        <v>84</v>
      </c>
      <c r="AE213" s="13">
        <v>13</v>
      </c>
      <c r="AF213" s="13">
        <v>0</v>
      </c>
      <c r="AG213" s="25">
        <f>AD213+AE213/20+AF213/240</f>
        <v>84.65</v>
      </c>
      <c r="AH213">
        <v>12</v>
      </c>
      <c r="AI213">
        <v>1</v>
      </c>
      <c r="AJ213">
        <v>10</v>
      </c>
      <c r="AK213" s="25">
        <f>Y213*1</f>
        <v>12.09375</v>
      </c>
      <c r="AV213" s="7"/>
      <c r="AY213" s="6"/>
      <c r="BO213" s="25">
        <f>AK213+BN213</f>
        <v>12.09375</v>
      </c>
      <c r="BP213" s="39"/>
      <c r="BQ213" s="39"/>
      <c r="BR213" s="23"/>
      <c r="BS213" s="37"/>
      <c r="BT213" s="37"/>
      <c r="BU213" s="39"/>
      <c r="BV213" s="48">
        <f>BW213*P213</f>
        <v>1015.875</v>
      </c>
      <c r="BW213" s="48">
        <f>(BO213+BT213)*12</f>
        <v>145.125</v>
      </c>
      <c r="CI213">
        <f aca="true" t="shared" si="119" ref="CI213:CI218">A213*1</f>
        <v>1375</v>
      </c>
      <c r="CJ213" s="2" t="s">
        <v>729</v>
      </c>
    </row>
    <row r="214" spans="1:88" ht="12.75">
      <c r="A214" s="15">
        <v>1375</v>
      </c>
      <c r="B214" s="14" t="s">
        <v>859</v>
      </c>
      <c r="C214" s="14" t="s">
        <v>1072</v>
      </c>
      <c r="D214" s="14" t="s">
        <v>266</v>
      </c>
      <c r="E214" s="14" t="s">
        <v>269</v>
      </c>
      <c r="F214" s="2" t="s">
        <v>223</v>
      </c>
      <c r="G214" s="2">
        <v>1</v>
      </c>
      <c r="H214" s="2" t="s">
        <v>448</v>
      </c>
      <c r="I214" s="52">
        <v>7</v>
      </c>
      <c r="J214" s="2" t="s">
        <v>1048</v>
      </c>
      <c r="K214" s="14" t="s">
        <v>288</v>
      </c>
      <c r="L214" s="2" t="s">
        <v>365</v>
      </c>
      <c r="M214" s="14" t="s">
        <v>1085</v>
      </c>
      <c r="N214" s="14" t="s">
        <v>1018</v>
      </c>
      <c r="O214" s="2" t="s">
        <v>1284</v>
      </c>
      <c r="P214" s="10">
        <v>7</v>
      </c>
      <c r="S214" s="28">
        <v>1299</v>
      </c>
      <c r="T214" s="21">
        <v>18</v>
      </c>
      <c r="U214" s="21">
        <v>0</v>
      </c>
      <c r="V214" s="48">
        <f t="shared" si="118"/>
        <v>1299.9</v>
      </c>
      <c r="W214" s="48">
        <f>V214/P214</f>
        <v>185.70000000000002</v>
      </c>
      <c r="Y214" s="25">
        <f>W214/12</f>
        <v>15.475000000000001</v>
      </c>
      <c r="Z214" s="13"/>
      <c r="AA214" s="13"/>
      <c r="AB214" s="13"/>
      <c r="AC214" s="48"/>
      <c r="AD214" s="13"/>
      <c r="AE214" s="13"/>
      <c r="AF214" s="13"/>
      <c r="AH214">
        <v>15</v>
      </c>
      <c r="AI214">
        <v>7</v>
      </c>
      <c r="AJ214">
        <v>6</v>
      </c>
      <c r="AK214" s="25">
        <f>Y214*1</f>
        <v>15.475000000000001</v>
      </c>
      <c r="AQ214" s="37"/>
      <c r="AR214" s="37"/>
      <c r="AS214" s="37"/>
      <c r="AT214" s="37"/>
      <c r="AU214" s="37"/>
      <c r="AV214" s="25">
        <v>15.475000000000001</v>
      </c>
      <c r="BF214" s="6"/>
      <c r="BO214" s="25">
        <f>AK214+BN214</f>
        <v>15.475000000000001</v>
      </c>
      <c r="BP214" s="39"/>
      <c r="BQ214" s="39"/>
      <c r="BR214" s="23"/>
      <c r="BS214" s="37"/>
      <c r="BT214" s="37"/>
      <c r="BU214" s="39"/>
      <c r="BV214" s="48">
        <f>BW214*P214</f>
        <v>1299.9</v>
      </c>
      <c r="BW214" s="48">
        <f>(BO214+BT214)*12</f>
        <v>185.70000000000002</v>
      </c>
      <c r="CB214" s="48"/>
      <c r="CI214">
        <f t="shared" si="119"/>
        <v>1375</v>
      </c>
      <c r="CJ214" s="2" t="s">
        <v>365</v>
      </c>
    </row>
    <row r="215" spans="1:88" ht="12.75">
      <c r="A215" s="15">
        <v>1375</v>
      </c>
      <c r="B215" s="14" t="s">
        <v>859</v>
      </c>
      <c r="C215" s="14" t="s">
        <v>1072</v>
      </c>
      <c r="D215" s="14" t="s">
        <v>266</v>
      </c>
      <c r="E215" s="14" t="s">
        <v>269</v>
      </c>
      <c r="F215" s="2" t="s">
        <v>231</v>
      </c>
      <c r="G215" s="2">
        <v>1</v>
      </c>
      <c r="H215" s="2" t="s">
        <v>448</v>
      </c>
      <c r="I215" s="52">
        <v>1</v>
      </c>
      <c r="J215" s="2" t="s">
        <v>1055</v>
      </c>
      <c r="K215" s="14" t="s">
        <v>288</v>
      </c>
      <c r="L215" s="2" t="s">
        <v>365</v>
      </c>
      <c r="M215" s="14" t="s">
        <v>1085</v>
      </c>
      <c r="N215" s="14" t="s">
        <v>1018</v>
      </c>
      <c r="O215" s="2" t="s">
        <v>497</v>
      </c>
      <c r="P215" s="10">
        <v>1</v>
      </c>
      <c r="S215" s="28">
        <v>183</v>
      </c>
      <c r="T215" s="21">
        <v>18</v>
      </c>
      <c r="U215" s="21">
        <v>0</v>
      </c>
      <c r="V215" s="48">
        <f t="shared" si="118"/>
        <v>183.9</v>
      </c>
      <c r="W215" s="48">
        <f>V215/P215</f>
        <v>183.9</v>
      </c>
      <c r="Y215" s="25">
        <f>W215/12</f>
        <v>15.325000000000001</v>
      </c>
      <c r="Z215" s="13">
        <v>183</v>
      </c>
      <c r="AA215" s="13">
        <v>18</v>
      </c>
      <c r="AB215" s="13">
        <v>0</v>
      </c>
      <c r="AC215" s="48">
        <f>Z215+AA215/20+AB215/240</f>
        <v>183.9</v>
      </c>
      <c r="AD215" s="13">
        <v>15</v>
      </c>
      <c r="AE215" s="13">
        <v>6</v>
      </c>
      <c r="AF215" s="13">
        <v>6</v>
      </c>
      <c r="AG215" s="25">
        <f>AD215+AE215/20+AF215/240</f>
        <v>15.325000000000001</v>
      </c>
      <c r="AH215">
        <v>15</v>
      </c>
      <c r="AI215">
        <v>6</v>
      </c>
      <c r="AJ215">
        <v>6</v>
      </c>
      <c r="AK215" s="25">
        <f>Y215*1</f>
        <v>15.325000000000001</v>
      </c>
      <c r="AV215" s="25">
        <v>15.325</v>
      </c>
      <c r="AY215" s="25">
        <v>15.325</v>
      </c>
      <c r="BE215" s="7"/>
      <c r="BO215" s="25">
        <f>AK215+BN215</f>
        <v>15.325000000000001</v>
      </c>
      <c r="BP215" s="39"/>
      <c r="BQ215" s="39"/>
      <c r="BR215" s="23"/>
      <c r="BS215" s="37"/>
      <c r="BT215" s="37"/>
      <c r="BU215" s="39"/>
      <c r="BV215" s="48">
        <f>BW215*P215</f>
        <v>183.9</v>
      </c>
      <c r="BW215" s="48">
        <f>(BO215+BT215)*12</f>
        <v>183.9</v>
      </c>
      <c r="BZ215" s="48"/>
      <c r="CA215" s="25"/>
      <c r="CI215">
        <f t="shared" si="119"/>
        <v>1375</v>
      </c>
      <c r="CJ215" s="2" t="s">
        <v>365</v>
      </c>
    </row>
    <row r="216" spans="1:88" ht="12.75">
      <c r="A216" s="15">
        <v>1375</v>
      </c>
      <c r="B216" s="14" t="s">
        <v>859</v>
      </c>
      <c r="C216" s="14" t="s">
        <v>1072</v>
      </c>
      <c r="D216" s="14" t="s">
        <v>266</v>
      </c>
      <c r="E216" s="14" t="s">
        <v>269</v>
      </c>
      <c r="F216" s="2" t="s">
        <v>232</v>
      </c>
      <c r="G216" s="2">
        <v>1</v>
      </c>
      <c r="H216" s="2" t="s">
        <v>448</v>
      </c>
      <c r="J216" s="2" t="s">
        <v>655</v>
      </c>
      <c r="K216" s="14" t="s">
        <v>288</v>
      </c>
      <c r="L216" s="2" t="s">
        <v>630</v>
      </c>
      <c r="M216" s="14" t="s">
        <v>1085</v>
      </c>
      <c r="N216" s="14" t="s">
        <v>1018</v>
      </c>
      <c r="O216" s="2" t="s">
        <v>4</v>
      </c>
      <c r="Q216" s="10">
        <v>14</v>
      </c>
      <c r="S216" s="28">
        <v>75</v>
      </c>
      <c r="T216" s="21">
        <v>12</v>
      </c>
      <c r="U216" s="21">
        <v>0</v>
      </c>
      <c r="V216" s="48">
        <f t="shared" si="118"/>
        <v>75.6</v>
      </c>
      <c r="W216" s="48"/>
      <c r="X216" s="25">
        <f>(V216/Q216)*20</f>
        <v>107.99999999999999</v>
      </c>
      <c r="Z216" s="13"/>
      <c r="AA216" s="13"/>
      <c r="AB216" s="13"/>
      <c r="AD216" s="13"/>
      <c r="AE216" s="13"/>
      <c r="AF216" s="13"/>
      <c r="AG216" s="25"/>
      <c r="AK216" s="25"/>
      <c r="AL216" s="38">
        <f>X216/12</f>
        <v>8.999999999999998</v>
      </c>
      <c r="BE216" s="7"/>
      <c r="BO216" s="25"/>
      <c r="BP216" s="39"/>
      <c r="BQ216" s="39"/>
      <c r="BR216" s="23"/>
      <c r="BS216" s="37"/>
      <c r="BT216" s="37"/>
      <c r="BU216" s="39"/>
      <c r="CI216">
        <f t="shared" si="119"/>
        <v>1375</v>
      </c>
      <c r="CJ216" s="2" t="s">
        <v>630</v>
      </c>
    </row>
    <row r="217" spans="1:88" ht="12.75">
      <c r="A217" s="15">
        <v>1375</v>
      </c>
      <c r="B217" s="14" t="s">
        <v>859</v>
      </c>
      <c r="C217" s="14" t="s">
        <v>1072</v>
      </c>
      <c r="D217" s="14" t="s">
        <v>266</v>
      </c>
      <c r="E217" s="14" t="s">
        <v>269</v>
      </c>
      <c r="F217" s="2" t="s">
        <v>233</v>
      </c>
      <c r="G217" s="2">
        <v>1</v>
      </c>
      <c r="H217" s="2" t="s">
        <v>860</v>
      </c>
      <c r="I217" s="52">
        <v>7</v>
      </c>
      <c r="J217" s="2" t="s">
        <v>830</v>
      </c>
      <c r="K217" s="14" t="s">
        <v>288</v>
      </c>
      <c r="L217" s="2" t="s">
        <v>864</v>
      </c>
      <c r="M217" s="14" t="s">
        <v>889</v>
      </c>
      <c r="N217" s="14" t="s">
        <v>683</v>
      </c>
      <c r="O217" s="2" t="s">
        <v>1284</v>
      </c>
      <c r="P217" s="10">
        <v>7</v>
      </c>
      <c r="S217" s="28">
        <v>551</v>
      </c>
      <c r="T217" s="21">
        <v>5</v>
      </c>
      <c r="U217" s="21">
        <v>0</v>
      </c>
      <c r="V217" s="48">
        <f t="shared" si="118"/>
        <v>551.25</v>
      </c>
      <c r="W217" s="48">
        <f>V217/P217</f>
        <v>78.75</v>
      </c>
      <c r="Y217" s="25">
        <f>W217/12</f>
        <v>6.5625</v>
      </c>
      <c r="Z217" s="13"/>
      <c r="AA217" s="13"/>
      <c r="AB217" s="13"/>
      <c r="AD217" s="13"/>
      <c r="AE217" s="13"/>
      <c r="AF217" s="13"/>
      <c r="AG217" s="25"/>
      <c r="AH217">
        <v>6</v>
      </c>
      <c r="AI217">
        <v>11</v>
      </c>
      <c r="AJ217">
        <v>3</v>
      </c>
      <c r="AK217" s="25">
        <f>Y217*1</f>
        <v>6.5625</v>
      </c>
      <c r="BF217" s="7"/>
      <c r="BO217" s="25">
        <f>AK217+BN217</f>
        <v>6.5625</v>
      </c>
      <c r="BP217" s="39"/>
      <c r="BQ217" s="39"/>
      <c r="BR217" s="23"/>
      <c r="BS217" s="37"/>
      <c r="BT217" s="37"/>
      <c r="BU217" s="39"/>
      <c r="BV217" s="48">
        <f>BW217*P217</f>
        <v>551.25</v>
      </c>
      <c r="BW217" s="48">
        <f>(BO217+BT217)*12</f>
        <v>78.75</v>
      </c>
      <c r="CI217">
        <f t="shared" si="119"/>
        <v>1375</v>
      </c>
      <c r="CJ217" s="2" t="s">
        <v>864</v>
      </c>
    </row>
    <row r="218" spans="1:89" ht="12.75">
      <c r="A218" s="15">
        <v>1375</v>
      </c>
      <c r="B218" s="14" t="s">
        <v>859</v>
      </c>
      <c r="C218" s="14" t="s">
        <v>1072</v>
      </c>
      <c r="D218" s="14" t="s">
        <v>266</v>
      </c>
      <c r="E218" s="14" t="s">
        <v>269</v>
      </c>
      <c r="F218" s="2" t="s">
        <v>234</v>
      </c>
      <c r="G218" s="2">
        <v>1</v>
      </c>
      <c r="H218" s="2" t="s">
        <v>723</v>
      </c>
      <c r="I218" s="52">
        <v>4</v>
      </c>
      <c r="J218" s="2" t="s">
        <v>721</v>
      </c>
      <c r="K218" s="14" t="s">
        <v>288</v>
      </c>
      <c r="L218" s="2" t="s">
        <v>729</v>
      </c>
      <c r="M218" s="14" t="s">
        <v>781</v>
      </c>
      <c r="N218" s="14" t="s">
        <v>1131</v>
      </c>
      <c r="O218" s="2" t="s">
        <v>1289</v>
      </c>
      <c r="P218" s="10">
        <v>4</v>
      </c>
      <c r="S218" s="28">
        <v>361</v>
      </c>
      <c r="T218" s="21">
        <v>4</v>
      </c>
      <c r="U218" s="21">
        <v>0</v>
      </c>
      <c r="V218" s="48">
        <f t="shared" si="118"/>
        <v>361.2</v>
      </c>
      <c r="W218" s="48">
        <f>V218/P218</f>
        <v>90.3</v>
      </c>
      <c r="Y218" s="25">
        <f>W218/12</f>
        <v>7.5249999999999995</v>
      </c>
      <c r="Z218" s="13"/>
      <c r="AA218" s="13"/>
      <c r="AB218" s="13"/>
      <c r="AD218" s="13">
        <v>30</v>
      </c>
      <c r="AE218" s="13">
        <v>2</v>
      </c>
      <c r="AF218" s="13">
        <v>0</v>
      </c>
      <c r="AG218" s="25">
        <f>AD218+AE218/20+AF218/240</f>
        <v>30.1</v>
      </c>
      <c r="AH218">
        <v>7</v>
      </c>
      <c r="AI218">
        <v>10</v>
      </c>
      <c r="AJ218">
        <v>6</v>
      </c>
      <c r="AK218" s="25">
        <f>Y218*1</f>
        <v>7.5249999999999995</v>
      </c>
      <c r="AQ218" s="37"/>
      <c r="AR218" s="37"/>
      <c r="AS218" s="37"/>
      <c r="AT218" s="37"/>
      <c r="AU218" s="37"/>
      <c r="BO218" s="25">
        <f>AK218+BN218</f>
        <v>7.5249999999999995</v>
      </c>
      <c r="BP218" s="39"/>
      <c r="BQ218" s="39"/>
      <c r="BR218" s="23"/>
      <c r="BS218" s="37"/>
      <c r="BT218" s="37"/>
      <c r="BU218" s="39"/>
      <c r="BV218" s="48">
        <f>BW218*P218</f>
        <v>361.2</v>
      </c>
      <c r="BW218" s="48">
        <f>(BO218+BT218)*12</f>
        <v>90.3</v>
      </c>
      <c r="CB218" s="48"/>
      <c r="CI218">
        <f t="shared" si="119"/>
        <v>1375</v>
      </c>
      <c r="CJ218" s="2" t="s">
        <v>729</v>
      </c>
      <c r="CK218" t="s">
        <v>44</v>
      </c>
    </row>
    <row r="219" spans="1:88" ht="12.75">
      <c r="A219" s="15"/>
      <c r="E219" s="14"/>
      <c r="F219" s="2"/>
      <c r="G219" s="2"/>
      <c r="L219" s="2"/>
      <c r="S219" s="28"/>
      <c r="V219" s="48"/>
      <c r="W219" s="48"/>
      <c r="Z219" s="13"/>
      <c r="AA219" s="13"/>
      <c r="AB219" s="13"/>
      <c r="AD219" s="13"/>
      <c r="AE219" s="13"/>
      <c r="AF219" s="13"/>
      <c r="AG219" s="25"/>
      <c r="AQ219" s="37"/>
      <c r="AR219" s="37"/>
      <c r="AS219" s="37"/>
      <c r="AT219" s="37"/>
      <c r="AU219" s="37"/>
      <c r="BO219" s="25"/>
      <c r="BP219" s="39"/>
      <c r="BQ219" s="39"/>
      <c r="BR219" s="23"/>
      <c r="BS219" s="37"/>
      <c r="BT219" s="37"/>
      <c r="BU219" s="39"/>
      <c r="BV219" s="48"/>
      <c r="BW219" s="48"/>
      <c r="CJ219" s="2"/>
    </row>
    <row r="220" spans="1:89" ht="12.75">
      <c r="A220" s="15">
        <v>1375</v>
      </c>
      <c r="B220" s="14" t="s">
        <v>859</v>
      </c>
      <c r="C220" s="14" t="s">
        <v>1072</v>
      </c>
      <c r="D220" s="14" t="s">
        <v>266</v>
      </c>
      <c r="E220" s="14" t="s">
        <v>269</v>
      </c>
      <c r="F220" s="2" t="s">
        <v>235</v>
      </c>
      <c r="G220" s="2">
        <v>2</v>
      </c>
      <c r="H220" s="2" t="s">
        <v>1328</v>
      </c>
      <c r="I220" s="52">
        <v>1</v>
      </c>
      <c r="J220" s="2" t="s">
        <v>313</v>
      </c>
      <c r="K220" s="14" t="s">
        <v>288</v>
      </c>
      <c r="L220" s="2" t="s">
        <v>1341</v>
      </c>
      <c r="M220" s="14" t="s">
        <v>1324</v>
      </c>
      <c r="N220" s="14" t="s">
        <v>294</v>
      </c>
      <c r="O220" s="2" t="s">
        <v>1289</v>
      </c>
      <c r="P220" s="10">
        <v>1</v>
      </c>
      <c r="S220" s="28"/>
      <c r="V220" s="48">
        <f>Y220*12</f>
        <v>87</v>
      </c>
      <c r="W220" s="48">
        <f aca="true" t="shared" si="120" ref="W220:W225">V220/P220</f>
        <v>87</v>
      </c>
      <c r="Y220" s="25">
        <f>7+5/20</f>
        <v>7.25</v>
      </c>
      <c r="Z220" s="13"/>
      <c r="AA220" s="13"/>
      <c r="AB220" s="13"/>
      <c r="AC220" s="48"/>
      <c r="AD220" s="13">
        <v>7</v>
      </c>
      <c r="AE220" s="13">
        <v>5</v>
      </c>
      <c r="AF220" s="13">
        <v>0</v>
      </c>
      <c r="AG220" s="25">
        <f aca="true" t="shared" si="121" ref="AG220:AG227">AD220+AE220/20+AF220/240</f>
        <v>7.25</v>
      </c>
      <c r="AH220">
        <v>7</v>
      </c>
      <c r="AI220">
        <v>5</v>
      </c>
      <c r="AJ220">
        <v>0</v>
      </c>
      <c r="AK220" s="25">
        <f aca="true" t="shared" si="122" ref="AK220:AK227">Y220*1</f>
        <v>7.25</v>
      </c>
      <c r="AL220" s="38"/>
      <c r="AQ220" s="37"/>
      <c r="AR220" s="37"/>
      <c r="AS220" s="37"/>
      <c r="AT220" s="37"/>
      <c r="AU220" s="37"/>
      <c r="BO220" s="25">
        <f aca="true" t="shared" si="123" ref="BO220:BO227">AK220+BN220</f>
        <v>7.25</v>
      </c>
      <c r="BP220" s="39"/>
      <c r="BQ220" s="39"/>
      <c r="BR220" s="23"/>
      <c r="BS220" s="37"/>
      <c r="BT220" s="37"/>
      <c r="BU220" s="39"/>
      <c r="BV220" s="48">
        <f aca="true" t="shared" si="124" ref="BV220:BV227">BW220*P220</f>
        <v>87</v>
      </c>
      <c r="BW220" s="48">
        <f aca="true" t="shared" si="125" ref="BW220:BW227">(BO220+BT220)*12</f>
        <v>87</v>
      </c>
      <c r="CB220" s="48"/>
      <c r="CI220">
        <f aca="true" t="shared" si="126" ref="CI220:CI227">A220*1</f>
        <v>1375</v>
      </c>
      <c r="CJ220" s="2" t="s">
        <v>1341</v>
      </c>
      <c r="CK220" t="s">
        <v>52</v>
      </c>
    </row>
    <row r="221" spans="1:88" ht="12.75">
      <c r="A221" s="15">
        <v>1375</v>
      </c>
      <c r="B221" s="14" t="s">
        <v>859</v>
      </c>
      <c r="C221" s="14" t="s">
        <v>1072</v>
      </c>
      <c r="D221" s="14" t="s">
        <v>266</v>
      </c>
      <c r="E221" s="14" t="s">
        <v>269</v>
      </c>
      <c r="F221" s="2" t="s">
        <v>236</v>
      </c>
      <c r="G221" s="2">
        <v>2</v>
      </c>
      <c r="H221" s="2" t="s">
        <v>1328</v>
      </c>
      <c r="I221" s="52">
        <v>1</v>
      </c>
      <c r="J221" s="2" t="s">
        <v>309</v>
      </c>
      <c r="K221" s="14" t="s">
        <v>288</v>
      </c>
      <c r="L221" s="2" t="s">
        <v>1341</v>
      </c>
      <c r="M221" s="14" t="s">
        <v>1324</v>
      </c>
      <c r="N221" s="14" t="s">
        <v>294</v>
      </c>
      <c r="O221" s="2" t="s">
        <v>1289</v>
      </c>
      <c r="P221" s="10">
        <v>1</v>
      </c>
      <c r="S221" s="28"/>
      <c r="V221" s="48">
        <f>Y221*12</f>
        <v>84</v>
      </c>
      <c r="W221" s="48">
        <f t="shared" si="120"/>
        <v>84</v>
      </c>
      <c r="Y221" s="25">
        <v>7</v>
      </c>
      <c r="Z221" s="13"/>
      <c r="AA221" s="13"/>
      <c r="AB221" s="13"/>
      <c r="AC221" s="48"/>
      <c r="AD221" s="13">
        <v>7</v>
      </c>
      <c r="AE221" s="13">
        <v>0</v>
      </c>
      <c r="AF221" s="13">
        <v>0</v>
      </c>
      <c r="AG221" s="25">
        <f t="shared" si="121"/>
        <v>7</v>
      </c>
      <c r="AH221">
        <v>7</v>
      </c>
      <c r="AI221">
        <v>0</v>
      </c>
      <c r="AJ221">
        <v>0</v>
      </c>
      <c r="AK221" s="25">
        <f t="shared" si="122"/>
        <v>7</v>
      </c>
      <c r="AL221" s="38"/>
      <c r="AQ221" s="37"/>
      <c r="AR221" s="37"/>
      <c r="AS221" s="37"/>
      <c r="AT221" s="37"/>
      <c r="AU221" s="37"/>
      <c r="BO221" s="25">
        <f t="shared" si="123"/>
        <v>7</v>
      </c>
      <c r="BP221" s="39"/>
      <c r="BQ221" s="39"/>
      <c r="BR221" s="23"/>
      <c r="BS221" s="37"/>
      <c r="BT221" s="37"/>
      <c r="BU221" s="39"/>
      <c r="BV221" s="48">
        <f t="shared" si="124"/>
        <v>84</v>
      </c>
      <c r="BW221" s="48">
        <f t="shared" si="125"/>
        <v>84</v>
      </c>
      <c r="CB221" s="48"/>
      <c r="CI221">
        <f t="shared" si="126"/>
        <v>1375</v>
      </c>
      <c r="CJ221" s="2" t="s">
        <v>1341</v>
      </c>
    </row>
    <row r="222" spans="1:88" ht="12.75">
      <c r="A222" s="15">
        <v>1375</v>
      </c>
      <c r="B222" s="14" t="s">
        <v>859</v>
      </c>
      <c r="C222" s="14" t="s">
        <v>1072</v>
      </c>
      <c r="D222" s="14" t="s">
        <v>266</v>
      </c>
      <c r="E222" s="14" t="s">
        <v>269</v>
      </c>
      <c r="F222" s="2" t="s">
        <v>236</v>
      </c>
      <c r="G222" s="2">
        <v>2</v>
      </c>
      <c r="H222" s="2" t="s">
        <v>1328</v>
      </c>
      <c r="I222" s="52">
        <v>1</v>
      </c>
      <c r="J222" s="2" t="s">
        <v>309</v>
      </c>
      <c r="K222" s="14" t="s">
        <v>288</v>
      </c>
      <c r="L222" s="2" t="s">
        <v>1341</v>
      </c>
      <c r="M222" s="14" t="s">
        <v>1324</v>
      </c>
      <c r="N222" s="14" t="s">
        <v>294</v>
      </c>
      <c r="O222" s="2" t="s">
        <v>1289</v>
      </c>
      <c r="P222" s="10">
        <v>1</v>
      </c>
      <c r="S222" s="28"/>
      <c r="V222" s="48">
        <f>Y222*12</f>
        <v>86.4</v>
      </c>
      <c r="W222" s="48">
        <f t="shared" si="120"/>
        <v>86.4</v>
      </c>
      <c r="Y222" s="25">
        <f>7+4/20</f>
        <v>7.2</v>
      </c>
      <c r="Z222" s="13"/>
      <c r="AA222" s="13"/>
      <c r="AB222" s="13"/>
      <c r="AC222" s="48"/>
      <c r="AD222" s="13">
        <v>7</v>
      </c>
      <c r="AE222" s="13">
        <v>4</v>
      </c>
      <c r="AF222" s="13">
        <v>0</v>
      </c>
      <c r="AG222" s="25">
        <f t="shared" si="121"/>
        <v>7.2</v>
      </c>
      <c r="AH222">
        <v>7</v>
      </c>
      <c r="AI222">
        <v>4</v>
      </c>
      <c r="AJ222">
        <v>0</v>
      </c>
      <c r="AK222" s="25">
        <f t="shared" si="122"/>
        <v>7.2</v>
      </c>
      <c r="AL222" s="38"/>
      <c r="AX222" s="7"/>
      <c r="BO222" s="25">
        <f t="shared" si="123"/>
        <v>7.2</v>
      </c>
      <c r="BP222" s="39"/>
      <c r="BQ222" s="39"/>
      <c r="BR222" s="23"/>
      <c r="BS222" s="37"/>
      <c r="BT222" s="37"/>
      <c r="BU222" s="39"/>
      <c r="BV222" s="48">
        <f t="shared" si="124"/>
        <v>86.4</v>
      </c>
      <c r="BW222" s="48">
        <f t="shared" si="125"/>
        <v>86.4</v>
      </c>
      <c r="CB222" s="48"/>
      <c r="CI222">
        <f t="shared" si="126"/>
        <v>1375</v>
      </c>
      <c r="CJ222" s="2" t="s">
        <v>1341</v>
      </c>
    </row>
    <row r="223" spans="1:88" ht="12.75">
      <c r="A223" s="15">
        <v>1375</v>
      </c>
      <c r="B223" s="14" t="s">
        <v>859</v>
      </c>
      <c r="C223" s="14" t="s">
        <v>1072</v>
      </c>
      <c r="D223" s="14" t="s">
        <v>266</v>
      </c>
      <c r="E223" s="14" t="s">
        <v>269</v>
      </c>
      <c r="F223" s="2" t="s">
        <v>237</v>
      </c>
      <c r="G223" s="2">
        <v>2</v>
      </c>
      <c r="H223" s="2" t="s">
        <v>1328</v>
      </c>
      <c r="I223" s="52">
        <f>1+1/3</f>
        <v>1.3333333333333333</v>
      </c>
      <c r="J223" s="2" t="s">
        <v>315</v>
      </c>
      <c r="K223" s="14" t="s">
        <v>288</v>
      </c>
      <c r="L223" s="2" t="s">
        <v>1330</v>
      </c>
      <c r="M223" s="14" t="s">
        <v>1324</v>
      </c>
      <c r="N223" s="14" t="s">
        <v>4</v>
      </c>
      <c r="O223" s="2" t="s">
        <v>497</v>
      </c>
      <c r="P223" s="10">
        <f>1+1/3</f>
        <v>1.3333333333333333</v>
      </c>
      <c r="S223" s="28">
        <v>144</v>
      </c>
      <c r="T223" s="21">
        <v>0</v>
      </c>
      <c r="U223" s="21">
        <v>0</v>
      </c>
      <c r="V223" s="48">
        <f>S223+T223/20+U223/240</f>
        <v>144</v>
      </c>
      <c r="W223" s="48">
        <f t="shared" si="120"/>
        <v>108</v>
      </c>
      <c r="Y223" s="25">
        <f>W223/12</f>
        <v>9</v>
      </c>
      <c r="Z223" s="13"/>
      <c r="AA223" s="13"/>
      <c r="AB223" s="13"/>
      <c r="AC223" s="48"/>
      <c r="AD223" s="13">
        <v>12</v>
      </c>
      <c r="AE223" s="13">
        <v>0</v>
      </c>
      <c r="AF223" s="13">
        <v>0</v>
      </c>
      <c r="AG223" s="25">
        <f t="shared" si="121"/>
        <v>12</v>
      </c>
      <c r="AH223">
        <v>9</v>
      </c>
      <c r="AI223">
        <v>0</v>
      </c>
      <c r="AJ223">
        <v>0</v>
      </c>
      <c r="AK223" s="25">
        <f t="shared" si="122"/>
        <v>9</v>
      </c>
      <c r="AL223" s="38"/>
      <c r="AX223" s="7"/>
      <c r="AY223" s="25">
        <v>9</v>
      </c>
      <c r="BO223" s="25">
        <f t="shared" si="123"/>
        <v>9</v>
      </c>
      <c r="BP223" s="39"/>
      <c r="BQ223" s="39"/>
      <c r="BR223" s="23"/>
      <c r="BS223" s="37"/>
      <c r="BT223" s="37"/>
      <c r="BU223" s="39"/>
      <c r="BV223" s="48">
        <f t="shared" si="124"/>
        <v>144</v>
      </c>
      <c r="BW223" s="48">
        <f t="shared" si="125"/>
        <v>108</v>
      </c>
      <c r="CI223">
        <f t="shared" si="126"/>
        <v>1375</v>
      </c>
      <c r="CJ223" s="2" t="s">
        <v>1330</v>
      </c>
    </row>
    <row r="224" spans="1:88" ht="12.75">
      <c r="A224" s="15">
        <v>1375</v>
      </c>
      <c r="B224" s="14" t="s">
        <v>859</v>
      </c>
      <c r="C224" s="14" t="s">
        <v>1072</v>
      </c>
      <c r="D224" s="14" t="s">
        <v>266</v>
      </c>
      <c r="E224" s="14" t="s">
        <v>269</v>
      </c>
      <c r="F224" s="2" t="s">
        <v>238</v>
      </c>
      <c r="G224" s="2">
        <v>2</v>
      </c>
      <c r="H224" s="2" t="s">
        <v>334</v>
      </c>
      <c r="I224" s="52">
        <v>1</v>
      </c>
      <c r="J224" s="2" t="s">
        <v>768</v>
      </c>
      <c r="K224" s="14" t="s">
        <v>288</v>
      </c>
      <c r="L224" s="2" t="s">
        <v>345</v>
      </c>
      <c r="M224" s="14" t="s">
        <v>321</v>
      </c>
      <c r="N224" s="14" t="s">
        <v>682</v>
      </c>
      <c r="O224" s="2" t="s">
        <v>497</v>
      </c>
      <c r="P224" s="10">
        <v>1</v>
      </c>
      <c r="S224" s="28">
        <v>51</v>
      </c>
      <c r="T224" s="21">
        <v>0</v>
      </c>
      <c r="U224" s="21">
        <v>0</v>
      </c>
      <c r="V224" s="48">
        <f>S224+T224/20+U224/240</f>
        <v>51</v>
      </c>
      <c r="W224" s="48">
        <f t="shared" si="120"/>
        <v>51</v>
      </c>
      <c r="Y224" s="25">
        <f>W224/12</f>
        <v>4.25</v>
      </c>
      <c r="Z224" s="13">
        <v>51</v>
      </c>
      <c r="AA224" s="13">
        <v>0</v>
      </c>
      <c r="AB224" s="13">
        <v>0</v>
      </c>
      <c r="AC224" s="48">
        <f>Z224+AA224/20+AB224/240</f>
        <v>51</v>
      </c>
      <c r="AD224" s="13">
        <v>4</v>
      </c>
      <c r="AE224" s="13">
        <v>5</v>
      </c>
      <c r="AF224" s="13">
        <v>0</v>
      </c>
      <c r="AG224" s="25">
        <f t="shared" si="121"/>
        <v>4.25</v>
      </c>
      <c r="AH224">
        <v>4</v>
      </c>
      <c r="AI224">
        <v>5</v>
      </c>
      <c r="AJ224">
        <v>0</v>
      </c>
      <c r="AK224" s="25">
        <f t="shared" si="122"/>
        <v>4.25</v>
      </c>
      <c r="AL224" s="38"/>
      <c r="AX224" s="7"/>
      <c r="AY224" s="25">
        <v>4.25</v>
      </c>
      <c r="BO224" s="25">
        <f t="shared" si="123"/>
        <v>4.25</v>
      </c>
      <c r="BP224" s="39"/>
      <c r="BQ224" s="39"/>
      <c r="BR224" s="23"/>
      <c r="BS224" s="37"/>
      <c r="BT224" s="37"/>
      <c r="BU224" s="39"/>
      <c r="BV224" s="48">
        <f t="shared" si="124"/>
        <v>51</v>
      </c>
      <c r="BW224" s="48">
        <f t="shared" si="125"/>
        <v>51</v>
      </c>
      <c r="CI224">
        <f t="shared" si="126"/>
        <v>1375</v>
      </c>
      <c r="CJ224" s="2" t="s">
        <v>345</v>
      </c>
    </row>
    <row r="225" spans="1:88" ht="12.75">
      <c r="A225" s="15">
        <v>1375</v>
      </c>
      <c r="B225" s="14" t="s">
        <v>859</v>
      </c>
      <c r="C225" s="14" t="s">
        <v>1072</v>
      </c>
      <c r="D225" s="14" t="s">
        <v>266</v>
      </c>
      <c r="E225" s="14" t="s">
        <v>269</v>
      </c>
      <c r="F225" s="2" t="s">
        <v>213</v>
      </c>
      <c r="G225" s="2">
        <v>2</v>
      </c>
      <c r="H225" s="2" t="s">
        <v>334</v>
      </c>
      <c r="I225" s="52">
        <v>1</v>
      </c>
      <c r="J225" s="2" t="s">
        <v>371</v>
      </c>
      <c r="K225" s="14" t="s">
        <v>288</v>
      </c>
      <c r="L225" s="2" t="s">
        <v>350</v>
      </c>
      <c r="M225" s="14" t="s">
        <v>319</v>
      </c>
      <c r="N225" s="14" t="s">
        <v>850</v>
      </c>
      <c r="O225" s="2" t="s">
        <v>580</v>
      </c>
      <c r="P225" s="10">
        <v>1</v>
      </c>
      <c r="S225" s="28">
        <v>68</v>
      </c>
      <c r="T225" s="21">
        <v>8</v>
      </c>
      <c r="U225" s="21">
        <v>0</v>
      </c>
      <c r="V225" s="48">
        <f>S225+T225/20+U225/240</f>
        <v>68.4</v>
      </c>
      <c r="W225" s="48">
        <f t="shared" si="120"/>
        <v>68.4</v>
      </c>
      <c r="Y225" s="25">
        <f>W225/12</f>
        <v>5.7</v>
      </c>
      <c r="Z225" s="13">
        <v>68</v>
      </c>
      <c r="AA225" s="13">
        <v>8</v>
      </c>
      <c r="AB225" s="13">
        <v>0</v>
      </c>
      <c r="AC225" s="48">
        <f>Z225+AA225/20+AB225/240</f>
        <v>68.4</v>
      </c>
      <c r="AD225" s="13">
        <v>5</v>
      </c>
      <c r="AE225" s="13">
        <v>14</v>
      </c>
      <c r="AF225" s="13">
        <v>0</v>
      </c>
      <c r="AG225" s="25">
        <f t="shared" si="121"/>
        <v>5.7</v>
      </c>
      <c r="AH225">
        <v>5</v>
      </c>
      <c r="AI225">
        <v>14</v>
      </c>
      <c r="AJ225">
        <v>0</v>
      </c>
      <c r="AK225" s="25">
        <f t="shared" si="122"/>
        <v>5.7</v>
      </c>
      <c r="AL225" s="38"/>
      <c r="AY225" s="25">
        <v>5.7</v>
      </c>
      <c r="BO225" s="25">
        <f t="shared" si="123"/>
        <v>5.7</v>
      </c>
      <c r="BP225" s="39"/>
      <c r="BQ225" s="39"/>
      <c r="BR225" s="23"/>
      <c r="BS225" s="37"/>
      <c r="BT225" s="37"/>
      <c r="BU225" s="39"/>
      <c r="BV225" s="48">
        <f t="shared" si="124"/>
        <v>68.4</v>
      </c>
      <c r="BW225" s="48">
        <f t="shared" si="125"/>
        <v>68.4</v>
      </c>
      <c r="CI225">
        <f t="shared" si="126"/>
        <v>1375</v>
      </c>
      <c r="CJ225" s="2" t="s">
        <v>350</v>
      </c>
    </row>
    <row r="226" spans="1:88" ht="12.75">
      <c r="A226" s="15">
        <v>1375</v>
      </c>
      <c r="B226" s="14" t="s">
        <v>859</v>
      </c>
      <c r="C226" s="14" t="s">
        <v>1072</v>
      </c>
      <c r="D226" s="14" t="s">
        <v>266</v>
      </c>
      <c r="E226" s="14" t="s">
        <v>269</v>
      </c>
      <c r="F226" s="2" t="s">
        <v>214</v>
      </c>
      <c r="G226" s="2">
        <v>2</v>
      </c>
      <c r="H226" s="2" t="s">
        <v>4</v>
      </c>
      <c r="I226" s="52">
        <v>1</v>
      </c>
      <c r="J226" s="2" t="s">
        <v>1154</v>
      </c>
      <c r="K226" s="14" t="s">
        <v>288</v>
      </c>
      <c r="L226" s="2" t="s">
        <v>1161</v>
      </c>
      <c r="M226" s="14" t="s">
        <v>1131</v>
      </c>
      <c r="N226" s="14" t="s">
        <v>1131</v>
      </c>
      <c r="O226" s="2" t="s">
        <v>1117</v>
      </c>
      <c r="P226" s="10">
        <v>1</v>
      </c>
      <c r="Q226" s="10">
        <v>24</v>
      </c>
      <c r="S226" s="28">
        <v>112</v>
      </c>
      <c r="T226" s="21">
        <v>0</v>
      </c>
      <c r="U226" s="21">
        <v>0</v>
      </c>
      <c r="V226" s="48">
        <f>S226+T226/20+U226/240</f>
        <v>112</v>
      </c>
      <c r="W226" s="48">
        <f>Y226*12</f>
        <v>67.19999999999999</v>
      </c>
      <c r="X226" s="25">
        <f>((V226-W226)/24)*20</f>
        <v>37.33333333333334</v>
      </c>
      <c r="Y226" s="25">
        <f>5+12/20</f>
        <v>5.6</v>
      </c>
      <c r="Z226" s="13"/>
      <c r="AA226" s="13"/>
      <c r="AB226" s="13"/>
      <c r="AC226" s="48"/>
      <c r="AD226" s="13">
        <v>5</v>
      </c>
      <c r="AE226" s="13">
        <v>12</v>
      </c>
      <c r="AF226" s="13">
        <v>0</v>
      </c>
      <c r="AG226" s="25">
        <f t="shared" si="121"/>
        <v>5.6</v>
      </c>
      <c r="AH226">
        <v>5</v>
      </c>
      <c r="AI226">
        <v>12</v>
      </c>
      <c r="AJ226">
        <v>0</v>
      </c>
      <c r="AK226" s="25">
        <f t="shared" si="122"/>
        <v>5.6</v>
      </c>
      <c r="AL226" s="38">
        <f>X226/12</f>
        <v>3.111111111111112</v>
      </c>
      <c r="AX226" s="7"/>
      <c r="BC226" s="25">
        <v>5.6</v>
      </c>
      <c r="BO226" s="25">
        <f t="shared" si="123"/>
        <v>5.6</v>
      </c>
      <c r="BP226" s="39"/>
      <c r="BQ226" s="39"/>
      <c r="BR226" s="23"/>
      <c r="BS226" s="37"/>
      <c r="BT226" s="37"/>
      <c r="BU226" s="39"/>
      <c r="BV226" s="48">
        <f t="shared" si="124"/>
        <v>67.19999999999999</v>
      </c>
      <c r="BW226" s="48">
        <f t="shared" si="125"/>
        <v>67.19999999999999</v>
      </c>
      <c r="CI226">
        <f t="shared" si="126"/>
        <v>1375</v>
      </c>
      <c r="CJ226" s="2" t="s">
        <v>1161</v>
      </c>
    </row>
    <row r="227" spans="1:88" ht="12.75">
      <c r="A227" s="15">
        <v>1375</v>
      </c>
      <c r="B227" s="14" t="s">
        <v>859</v>
      </c>
      <c r="C227" s="14" t="s">
        <v>1072</v>
      </c>
      <c r="D227" s="14" t="s">
        <v>266</v>
      </c>
      <c r="E227" s="14" t="s">
        <v>269</v>
      </c>
      <c r="F227" s="2" t="s">
        <v>215</v>
      </c>
      <c r="G227" s="2">
        <v>2</v>
      </c>
      <c r="H227" s="2" t="s">
        <v>1328</v>
      </c>
      <c r="I227" s="52">
        <v>1</v>
      </c>
      <c r="J227" s="2" t="s">
        <v>769</v>
      </c>
      <c r="K227" s="14" t="s">
        <v>288</v>
      </c>
      <c r="L227" s="2" t="s">
        <v>1335</v>
      </c>
      <c r="M227" s="14" t="s">
        <v>1324</v>
      </c>
      <c r="N227" s="14" t="s">
        <v>682</v>
      </c>
      <c r="O227" s="2" t="s">
        <v>1117</v>
      </c>
      <c r="P227" s="10">
        <v>1</v>
      </c>
      <c r="Q227" s="10">
        <v>24</v>
      </c>
      <c r="S227" s="28">
        <v>114</v>
      </c>
      <c r="T227" s="21">
        <v>0</v>
      </c>
      <c r="U227" s="21">
        <v>0</v>
      </c>
      <c r="V227" s="48">
        <f>S227+T227/20+U227/240</f>
        <v>114</v>
      </c>
      <c r="W227" s="48">
        <f>Y227*12</f>
        <v>68.4</v>
      </c>
      <c r="X227" s="25">
        <f>((V227-W227)/24)*20</f>
        <v>37.99999999999999</v>
      </c>
      <c r="Y227" s="25">
        <f>5+14/20</f>
        <v>5.7</v>
      </c>
      <c r="Z227" s="13"/>
      <c r="AA227" s="13"/>
      <c r="AB227" s="13"/>
      <c r="AC227" s="48"/>
      <c r="AD227" s="13">
        <v>5</v>
      </c>
      <c r="AE227" s="13">
        <v>14</v>
      </c>
      <c r="AF227" s="13">
        <v>0</v>
      </c>
      <c r="AG227" s="25">
        <f t="shared" si="121"/>
        <v>5.7</v>
      </c>
      <c r="AH227">
        <v>5</v>
      </c>
      <c r="AI227">
        <v>14</v>
      </c>
      <c r="AJ227">
        <v>0</v>
      </c>
      <c r="AK227" s="25">
        <f t="shared" si="122"/>
        <v>5.7</v>
      </c>
      <c r="AL227" s="38">
        <f>X227/12</f>
        <v>3.166666666666666</v>
      </c>
      <c r="AX227" s="7"/>
      <c r="BC227" s="25">
        <v>5.7</v>
      </c>
      <c r="BO227" s="25">
        <f t="shared" si="123"/>
        <v>5.7</v>
      </c>
      <c r="BP227" s="39"/>
      <c r="BQ227" s="39"/>
      <c r="BR227" s="23"/>
      <c r="BS227" s="37"/>
      <c r="BT227" s="37"/>
      <c r="BU227" s="39"/>
      <c r="BV227" s="48">
        <f t="shared" si="124"/>
        <v>68.4</v>
      </c>
      <c r="BW227" s="48">
        <f t="shared" si="125"/>
        <v>68.4</v>
      </c>
      <c r="CI227">
        <f t="shared" si="126"/>
        <v>1375</v>
      </c>
      <c r="CJ227" s="2" t="s">
        <v>1335</v>
      </c>
    </row>
    <row r="228" spans="1:88" ht="12.75">
      <c r="A228" s="15"/>
      <c r="E228" s="14"/>
      <c r="F228" s="2"/>
      <c r="G228" s="2"/>
      <c r="L228" s="2"/>
      <c r="S228" s="28"/>
      <c r="V228" s="48"/>
      <c r="W228" s="48"/>
      <c r="Z228" s="13"/>
      <c r="AA228" s="13"/>
      <c r="AB228" s="13"/>
      <c r="AK228" s="25"/>
      <c r="AL228" s="38"/>
      <c r="BP228" s="39"/>
      <c r="BQ228" s="39"/>
      <c r="BR228" s="23"/>
      <c r="BS228" s="37"/>
      <c r="BT228" s="37"/>
      <c r="BU228" s="39"/>
      <c r="CJ228" s="14"/>
    </row>
    <row r="229" spans="1:88" ht="12.75">
      <c r="A229" s="15">
        <v>1375</v>
      </c>
      <c r="B229" s="14" t="s">
        <v>859</v>
      </c>
      <c r="C229" s="14" t="s">
        <v>1072</v>
      </c>
      <c r="D229" s="14" t="s">
        <v>266</v>
      </c>
      <c r="E229" s="14" t="s">
        <v>269</v>
      </c>
      <c r="F229" s="2" t="s">
        <v>216</v>
      </c>
      <c r="G229" s="2">
        <v>3</v>
      </c>
      <c r="H229" s="2" t="s">
        <v>723</v>
      </c>
      <c r="I229" s="52">
        <v>2</v>
      </c>
      <c r="J229" s="2" t="s">
        <v>720</v>
      </c>
      <c r="K229" s="14" t="s">
        <v>288</v>
      </c>
      <c r="L229" s="2" t="s">
        <v>730</v>
      </c>
      <c r="M229" s="14" t="s">
        <v>781</v>
      </c>
      <c r="N229" s="14" t="s">
        <v>1131</v>
      </c>
      <c r="O229" s="2" t="s">
        <v>1272</v>
      </c>
      <c r="P229" s="10">
        <v>2</v>
      </c>
      <c r="Q229" s="10">
        <v>12</v>
      </c>
      <c r="S229" s="28">
        <v>104</v>
      </c>
      <c r="T229" s="21">
        <v>0</v>
      </c>
      <c r="U229" s="21">
        <v>0</v>
      </c>
      <c r="V229" s="48">
        <f aca="true" t="shared" si="127" ref="V229:V234">S229+T229/20+U229/240</f>
        <v>104</v>
      </c>
      <c r="W229" s="48">
        <v>48</v>
      </c>
      <c r="X229" s="25">
        <f>(104-96)*20/12</f>
        <v>13.333333333333334</v>
      </c>
      <c r="Y229" s="25">
        <f aca="true" t="shared" si="128" ref="Y229:Y234">W229/12</f>
        <v>4</v>
      </c>
      <c r="Z229" s="13"/>
      <c r="AA229" s="13"/>
      <c r="AB229" s="13"/>
      <c r="AD229" s="13"/>
      <c r="AE229" s="13"/>
      <c r="AF229" s="13"/>
      <c r="AG229" s="25"/>
      <c r="AH229">
        <v>4</v>
      </c>
      <c r="AI229">
        <v>0</v>
      </c>
      <c r="AJ229">
        <v>0</v>
      </c>
      <c r="AK229" s="25">
        <f aca="true" t="shared" si="129" ref="AK229:AK234">Y229*1</f>
        <v>4</v>
      </c>
      <c r="AL229" s="38">
        <f>X229/12</f>
        <v>1.1111111111111112</v>
      </c>
      <c r="BF229" s="25">
        <v>4</v>
      </c>
      <c r="BO229" s="25">
        <f aca="true" t="shared" si="130" ref="BO229:BO234">AK229+BN229</f>
        <v>4</v>
      </c>
      <c r="BP229" s="39"/>
      <c r="BQ229" s="39"/>
      <c r="BR229" s="23"/>
      <c r="BS229" s="37"/>
      <c r="BT229" s="37"/>
      <c r="BU229" s="39"/>
      <c r="BV229" s="48">
        <f>V229*1</f>
        <v>104</v>
      </c>
      <c r="BW229" s="48">
        <f aca="true" t="shared" si="131" ref="BW229:BW234">(BO229+BT229)*12</f>
        <v>48</v>
      </c>
      <c r="CI229">
        <f aca="true" t="shared" si="132" ref="CI229:CI234">A229*1</f>
        <v>1375</v>
      </c>
      <c r="CJ229" s="2" t="s">
        <v>730</v>
      </c>
    </row>
    <row r="230" spans="1:88" ht="12.75">
      <c r="A230" s="15">
        <v>1375</v>
      </c>
      <c r="B230" s="14" t="s">
        <v>859</v>
      </c>
      <c r="C230" s="14" t="s">
        <v>1072</v>
      </c>
      <c r="D230" s="14" t="s">
        <v>266</v>
      </c>
      <c r="E230" s="14" t="s">
        <v>269</v>
      </c>
      <c r="F230" s="2" t="s">
        <v>217</v>
      </c>
      <c r="G230" s="2">
        <v>3</v>
      </c>
      <c r="H230" s="2" t="s">
        <v>1276</v>
      </c>
      <c r="I230" s="52">
        <v>2</v>
      </c>
      <c r="J230" s="2" t="s">
        <v>1282</v>
      </c>
      <c r="K230" s="14" t="s">
        <v>288</v>
      </c>
      <c r="L230" s="2" t="s">
        <v>1280</v>
      </c>
      <c r="M230" s="14" t="s">
        <v>1269</v>
      </c>
      <c r="N230" s="14" t="s">
        <v>850</v>
      </c>
      <c r="O230" s="2" t="s">
        <v>1272</v>
      </c>
      <c r="P230" s="10">
        <v>2</v>
      </c>
      <c r="Q230" s="10">
        <v>12</v>
      </c>
      <c r="S230" s="28">
        <v>104</v>
      </c>
      <c r="T230" s="21">
        <v>0</v>
      </c>
      <c r="U230" s="21">
        <v>0</v>
      </c>
      <c r="V230" s="48">
        <f t="shared" si="127"/>
        <v>104</v>
      </c>
      <c r="W230" s="48">
        <v>48</v>
      </c>
      <c r="X230" s="25">
        <v>13.333333333333334</v>
      </c>
      <c r="Y230" s="25">
        <f t="shared" si="128"/>
        <v>4</v>
      </c>
      <c r="Z230" s="13">
        <v>48</v>
      </c>
      <c r="AA230" s="13">
        <v>0</v>
      </c>
      <c r="AB230" s="13">
        <v>0</v>
      </c>
      <c r="AC230" s="48">
        <f>Z230+AA230/20+AB230/240</f>
        <v>48</v>
      </c>
      <c r="AD230" s="13"/>
      <c r="AE230" s="13"/>
      <c r="AF230" s="13"/>
      <c r="AG230" s="25"/>
      <c r="AH230">
        <v>4</v>
      </c>
      <c r="AI230">
        <v>0</v>
      </c>
      <c r="AJ230">
        <v>0</v>
      </c>
      <c r="AK230" s="25">
        <f t="shared" si="129"/>
        <v>4</v>
      </c>
      <c r="AL230" s="38">
        <f>X230/12</f>
        <v>1.1111111111111112</v>
      </c>
      <c r="AV230" s="6"/>
      <c r="BF230" s="25">
        <v>4</v>
      </c>
      <c r="BO230" s="25">
        <f t="shared" si="130"/>
        <v>4</v>
      </c>
      <c r="BP230" s="39"/>
      <c r="BQ230" s="39"/>
      <c r="BR230" s="23"/>
      <c r="BS230" s="37"/>
      <c r="BT230" s="37"/>
      <c r="BU230" s="39"/>
      <c r="BV230" s="48">
        <f>V230*1</f>
        <v>104</v>
      </c>
      <c r="BW230" s="48">
        <f t="shared" si="131"/>
        <v>48</v>
      </c>
      <c r="CI230">
        <f t="shared" si="132"/>
        <v>1375</v>
      </c>
      <c r="CJ230" s="2" t="s">
        <v>1280</v>
      </c>
    </row>
    <row r="231" spans="1:88" ht="12.75">
      <c r="A231" s="15">
        <v>1375</v>
      </c>
      <c r="B231" s="14" t="s">
        <v>859</v>
      </c>
      <c r="C231" s="14" t="s">
        <v>1072</v>
      </c>
      <c r="D231" s="14" t="s">
        <v>266</v>
      </c>
      <c r="E231" s="14" t="s">
        <v>269</v>
      </c>
      <c r="F231" s="2" t="s">
        <v>218</v>
      </c>
      <c r="G231" s="2">
        <v>3</v>
      </c>
      <c r="H231" s="2" t="s">
        <v>567</v>
      </c>
      <c r="I231" s="52">
        <v>2</v>
      </c>
      <c r="J231" s="2" t="s">
        <v>575</v>
      </c>
      <c r="K231" s="14" t="s">
        <v>288</v>
      </c>
      <c r="L231" s="2" t="s">
        <v>570</v>
      </c>
      <c r="M231" s="14" t="s">
        <v>577</v>
      </c>
      <c r="N231" s="14" t="s">
        <v>1131</v>
      </c>
      <c r="O231" s="2" t="s">
        <v>689</v>
      </c>
      <c r="P231" s="10">
        <v>2</v>
      </c>
      <c r="S231" s="28">
        <v>60</v>
      </c>
      <c r="T231" s="21">
        <v>0</v>
      </c>
      <c r="U231" s="21">
        <v>0</v>
      </c>
      <c r="V231" s="48">
        <f t="shared" si="127"/>
        <v>60</v>
      </c>
      <c r="W231" s="48">
        <f>V231/P231</f>
        <v>30</v>
      </c>
      <c r="Y231" s="25">
        <f t="shared" si="128"/>
        <v>2.5</v>
      </c>
      <c r="Z231" s="13">
        <v>30</v>
      </c>
      <c r="AA231" s="13">
        <v>0</v>
      </c>
      <c r="AB231" s="13">
        <v>0</v>
      </c>
      <c r="AC231" s="48">
        <f>Z231+AA231/20+AB231/240</f>
        <v>30</v>
      </c>
      <c r="AD231" s="13"/>
      <c r="AE231" s="13"/>
      <c r="AF231" s="13"/>
      <c r="AG231" s="25"/>
      <c r="AH231">
        <v>2</v>
      </c>
      <c r="AI231">
        <v>10</v>
      </c>
      <c r="AJ231">
        <v>0</v>
      </c>
      <c r="AK231" s="25">
        <f t="shared" si="129"/>
        <v>2.5</v>
      </c>
      <c r="AL231" s="38"/>
      <c r="AV231" s="6"/>
      <c r="BF231" s="25">
        <v>2.5</v>
      </c>
      <c r="BO231" s="25">
        <f t="shared" si="130"/>
        <v>2.5</v>
      </c>
      <c r="BP231" s="39"/>
      <c r="BQ231" s="39"/>
      <c r="BR231" s="23"/>
      <c r="BS231" s="37"/>
      <c r="BT231" s="37"/>
      <c r="BU231" s="39"/>
      <c r="BV231" s="48">
        <f>BW231*P231</f>
        <v>60</v>
      </c>
      <c r="BW231" s="48">
        <f t="shared" si="131"/>
        <v>30</v>
      </c>
      <c r="CI231">
        <f t="shared" si="132"/>
        <v>1375</v>
      </c>
      <c r="CJ231" s="2" t="s">
        <v>570</v>
      </c>
    </row>
    <row r="232" spans="1:88" ht="12.75">
      <c r="A232" s="15">
        <v>1375</v>
      </c>
      <c r="B232" s="14" t="s">
        <v>859</v>
      </c>
      <c r="C232" s="14" t="s">
        <v>1072</v>
      </c>
      <c r="D232" s="14" t="s">
        <v>266</v>
      </c>
      <c r="E232" s="14" t="s">
        <v>269</v>
      </c>
      <c r="F232" s="2" t="s">
        <v>219</v>
      </c>
      <c r="G232" s="2">
        <v>3</v>
      </c>
      <c r="H232" s="2" t="s">
        <v>535</v>
      </c>
      <c r="I232" s="52">
        <v>2</v>
      </c>
      <c r="J232" s="2" t="s">
        <v>545</v>
      </c>
      <c r="K232" s="14" t="s">
        <v>288</v>
      </c>
      <c r="L232" s="2" t="s">
        <v>541</v>
      </c>
      <c r="M232" s="14" t="s">
        <v>490</v>
      </c>
      <c r="N232" s="14" t="s">
        <v>850</v>
      </c>
      <c r="O232" s="2" t="s">
        <v>689</v>
      </c>
      <c r="P232" s="10">
        <v>2</v>
      </c>
      <c r="S232" s="28">
        <v>72</v>
      </c>
      <c r="T232" s="21">
        <v>0</v>
      </c>
      <c r="U232" s="21">
        <v>0</v>
      </c>
      <c r="V232" s="48">
        <f t="shared" si="127"/>
        <v>72</v>
      </c>
      <c r="W232" s="48">
        <f>V232/P232</f>
        <v>36</v>
      </c>
      <c r="Y232" s="25">
        <f t="shared" si="128"/>
        <v>3</v>
      </c>
      <c r="Z232" s="13">
        <v>36</v>
      </c>
      <c r="AA232" s="13">
        <v>0</v>
      </c>
      <c r="AB232" s="13">
        <v>0</v>
      </c>
      <c r="AC232" s="48">
        <f>Z232+AA232/20+AB232/240</f>
        <v>36</v>
      </c>
      <c r="AD232" s="13"/>
      <c r="AE232" s="13"/>
      <c r="AF232" s="13"/>
      <c r="AG232" s="25"/>
      <c r="AH232">
        <v>3</v>
      </c>
      <c r="AI232">
        <v>0</v>
      </c>
      <c r="AJ232">
        <v>0</v>
      </c>
      <c r="AK232" s="25">
        <f t="shared" si="129"/>
        <v>3</v>
      </c>
      <c r="AL232" s="38"/>
      <c r="AV232" s="6"/>
      <c r="BC232" s="7"/>
      <c r="BF232" s="25">
        <v>3</v>
      </c>
      <c r="BO232" s="25">
        <f t="shared" si="130"/>
        <v>3</v>
      </c>
      <c r="BP232" s="39"/>
      <c r="BQ232" s="39"/>
      <c r="BR232" s="23"/>
      <c r="BS232" s="37"/>
      <c r="BT232" s="37"/>
      <c r="BU232" s="39"/>
      <c r="BV232" s="48">
        <f>BW232*P232</f>
        <v>72</v>
      </c>
      <c r="BW232" s="48">
        <f t="shared" si="131"/>
        <v>36</v>
      </c>
      <c r="CI232">
        <f t="shared" si="132"/>
        <v>1375</v>
      </c>
      <c r="CJ232" s="2" t="s">
        <v>541</v>
      </c>
    </row>
    <row r="233" spans="1:88" ht="12.75">
      <c r="A233" s="15">
        <v>1375</v>
      </c>
      <c r="B233" s="14" t="s">
        <v>859</v>
      </c>
      <c r="C233" s="14" t="s">
        <v>1072</v>
      </c>
      <c r="D233" s="14" t="s">
        <v>266</v>
      </c>
      <c r="E233" s="14" t="s">
        <v>269</v>
      </c>
      <c r="F233" s="2" t="s">
        <v>220</v>
      </c>
      <c r="G233" s="2">
        <v>3</v>
      </c>
      <c r="H233" s="2" t="s">
        <v>334</v>
      </c>
      <c r="I233" s="52">
        <v>0.5</v>
      </c>
      <c r="J233" s="2" t="s">
        <v>372</v>
      </c>
      <c r="K233" s="14" t="s">
        <v>288</v>
      </c>
      <c r="L233" s="2" t="s">
        <v>342</v>
      </c>
      <c r="M233" s="14" t="s">
        <v>321</v>
      </c>
      <c r="N233" s="14" t="s">
        <v>4</v>
      </c>
      <c r="O233" s="2" t="s">
        <v>1011</v>
      </c>
      <c r="P233" s="10">
        <v>0.5</v>
      </c>
      <c r="S233" s="28">
        <v>26</v>
      </c>
      <c r="T233" s="21">
        <v>8</v>
      </c>
      <c r="U233" s="21">
        <v>0</v>
      </c>
      <c r="V233" s="48">
        <f t="shared" si="127"/>
        <v>26.4</v>
      </c>
      <c r="W233" s="48">
        <f>V233/P233</f>
        <v>52.8</v>
      </c>
      <c r="Y233" s="25">
        <f t="shared" si="128"/>
        <v>4.3999999999999995</v>
      </c>
      <c r="Z233" s="13"/>
      <c r="AA233" s="13"/>
      <c r="AB233" s="13"/>
      <c r="AD233" s="13">
        <v>2</v>
      </c>
      <c r="AE233" s="13">
        <v>4</v>
      </c>
      <c r="AF233" s="13">
        <v>0</v>
      </c>
      <c r="AG233" s="25">
        <f>AD233+AE233/20+AF233/240</f>
        <v>2.2</v>
      </c>
      <c r="AH233">
        <v>4</v>
      </c>
      <c r="AI233">
        <v>8</v>
      </c>
      <c r="AJ233">
        <v>0</v>
      </c>
      <c r="AK233" s="25">
        <f t="shared" si="129"/>
        <v>4.3999999999999995</v>
      </c>
      <c r="AL233" s="38"/>
      <c r="AV233" s="6"/>
      <c r="BC233" s="7"/>
      <c r="BF233" s="25">
        <v>4.3999999999999995</v>
      </c>
      <c r="BO233" s="25">
        <f t="shared" si="130"/>
        <v>4.3999999999999995</v>
      </c>
      <c r="BP233" s="39"/>
      <c r="BQ233" s="39"/>
      <c r="BR233" s="23"/>
      <c r="BS233" s="37"/>
      <c r="BT233" s="37"/>
      <c r="BU233" s="39"/>
      <c r="BV233" s="48">
        <f>BW233*P233</f>
        <v>26.4</v>
      </c>
      <c r="BW233" s="48">
        <f t="shared" si="131"/>
        <v>52.8</v>
      </c>
      <c r="CI233">
        <f t="shared" si="132"/>
        <v>1375</v>
      </c>
      <c r="CJ233" s="2" t="s">
        <v>342</v>
      </c>
    </row>
    <row r="234" spans="1:88" ht="12.75">
      <c r="A234" s="15">
        <v>1375</v>
      </c>
      <c r="B234" s="14" t="s">
        <v>859</v>
      </c>
      <c r="C234" s="14" t="s">
        <v>1072</v>
      </c>
      <c r="D234" s="14" t="s">
        <v>266</v>
      </c>
      <c r="E234" s="14" t="s">
        <v>269</v>
      </c>
      <c r="F234" s="2" t="s">
        <v>221</v>
      </c>
      <c r="G234" s="2">
        <v>3</v>
      </c>
      <c r="H234" s="2" t="s">
        <v>567</v>
      </c>
      <c r="I234" s="52">
        <v>1</v>
      </c>
      <c r="J234" s="2" t="s">
        <v>573</v>
      </c>
      <c r="K234" s="14" t="s">
        <v>288</v>
      </c>
      <c r="L234" s="2" t="s">
        <v>570</v>
      </c>
      <c r="M234" s="14" t="s">
        <v>577</v>
      </c>
      <c r="N234" s="14" t="s">
        <v>1131</v>
      </c>
      <c r="O234" s="2" t="s">
        <v>1257</v>
      </c>
      <c r="P234" s="10">
        <v>1</v>
      </c>
      <c r="S234" s="28">
        <v>30</v>
      </c>
      <c r="T234" s="21">
        <v>0</v>
      </c>
      <c r="U234" s="21">
        <v>0</v>
      </c>
      <c r="V234" s="48">
        <f t="shared" si="127"/>
        <v>30</v>
      </c>
      <c r="W234" s="48">
        <f>V234/P234</f>
        <v>30</v>
      </c>
      <c r="Y234" s="25">
        <f t="shared" si="128"/>
        <v>2.5</v>
      </c>
      <c r="Z234" s="13">
        <v>30</v>
      </c>
      <c r="AA234" s="13">
        <v>0</v>
      </c>
      <c r="AB234" s="13">
        <v>0</v>
      </c>
      <c r="AC234" s="48">
        <f>Z234+AA234/20+AB234/240</f>
        <v>30</v>
      </c>
      <c r="AD234" s="13"/>
      <c r="AE234" s="13"/>
      <c r="AF234" s="13"/>
      <c r="AH234">
        <v>2</v>
      </c>
      <c r="AI234">
        <v>10</v>
      </c>
      <c r="AJ234">
        <v>0</v>
      </c>
      <c r="AK234" s="25">
        <f t="shared" si="129"/>
        <v>2.5</v>
      </c>
      <c r="AL234" s="38"/>
      <c r="AV234" s="6"/>
      <c r="BF234" s="25">
        <v>2.5</v>
      </c>
      <c r="BO234" s="25">
        <f t="shared" si="130"/>
        <v>2.5</v>
      </c>
      <c r="BP234" s="39"/>
      <c r="BQ234" s="39"/>
      <c r="BR234" s="23"/>
      <c r="BS234" s="37"/>
      <c r="BT234" s="37"/>
      <c r="BU234" s="39"/>
      <c r="BV234" s="48">
        <f>BW234*P234</f>
        <v>30</v>
      </c>
      <c r="BW234" s="48">
        <f t="shared" si="131"/>
        <v>30</v>
      </c>
      <c r="CI234">
        <f t="shared" si="132"/>
        <v>1375</v>
      </c>
      <c r="CJ234" s="2" t="s">
        <v>570</v>
      </c>
    </row>
    <row r="235" spans="1:88" ht="12.75">
      <c r="A235" s="15"/>
      <c r="E235" s="14"/>
      <c r="F235" s="2"/>
      <c r="G235" s="2"/>
      <c r="L235" s="2"/>
      <c r="S235" s="28"/>
      <c r="V235" s="48"/>
      <c r="W235" s="48"/>
      <c r="Z235" s="13"/>
      <c r="AA235" s="13"/>
      <c r="AB235" s="13"/>
      <c r="AC235" s="48"/>
      <c r="AD235" s="13"/>
      <c r="AE235" s="13"/>
      <c r="AF235" s="13"/>
      <c r="BP235" s="39"/>
      <c r="BQ235" s="39"/>
      <c r="BR235" s="23"/>
      <c r="BS235" s="37"/>
      <c r="BT235" s="37"/>
      <c r="BU235" s="39"/>
      <c r="CJ235" s="2"/>
    </row>
    <row r="236" spans="1:88" ht="12.75">
      <c r="A236" s="15">
        <v>1375</v>
      </c>
      <c r="B236" s="14" t="s">
        <v>859</v>
      </c>
      <c r="C236" s="14" t="s">
        <v>1072</v>
      </c>
      <c r="D236" s="14" t="s">
        <v>266</v>
      </c>
      <c r="E236" s="14" t="s">
        <v>269</v>
      </c>
      <c r="F236" s="2" t="s">
        <v>222</v>
      </c>
      <c r="G236" s="2">
        <v>4</v>
      </c>
      <c r="H236" s="2" t="s">
        <v>567</v>
      </c>
      <c r="I236" s="52">
        <v>1</v>
      </c>
      <c r="J236" s="2" t="s">
        <v>572</v>
      </c>
      <c r="K236" s="14" t="s">
        <v>288</v>
      </c>
      <c r="L236" s="2" t="s">
        <v>569</v>
      </c>
      <c r="M236" s="14" t="s">
        <v>566</v>
      </c>
      <c r="N236" s="14" t="s">
        <v>4</v>
      </c>
      <c r="O236" s="2" t="s">
        <v>1260</v>
      </c>
      <c r="P236" s="10">
        <v>1</v>
      </c>
      <c r="S236" s="28">
        <v>27</v>
      </c>
      <c r="T236" s="21">
        <v>0</v>
      </c>
      <c r="U236" s="21">
        <v>0</v>
      </c>
      <c r="V236" s="48">
        <f aca="true" t="shared" si="133" ref="V236:V243">S236+T236/20+U236/240</f>
        <v>27</v>
      </c>
      <c r="W236" s="48">
        <f aca="true" t="shared" si="134" ref="W236:W243">V236/P236</f>
        <v>27</v>
      </c>
      <c r="Y236" s="25">
        <f aca="true" t="shared" si="135" ref="Y236:Y243">W236/12</f>
        <v>2.25</v>
      </c>
      <c r="Z236" s="13">
        <v>27</v>
      </c>
      <c r="AA236" s="13">
        <v>0</v>
      </c>
      <c r="AB236" s="13">
        <v>0</v>
      </c>
      <c r="AC236" s="48">
        <f aca="true" t="shared" si="136" ref="AC236:AC242">Z236+AA236/20+AB236/240</f>
        <v>27</v>
      </c>
      <c r="AD236" s="13">
        <v>2</v>
      </c>
      <c r="AE236" s="13">
        <v>5</v>
      </c>
      <c r="AF236" s="13">
        <v>0</v>
      </c>
      <c r="AG236" s="25">
        <f aca="true" t="shared" si="137" ref="AG236:AG242">AD236+AE236/20+AF236/240</f>
        <v>2.25</v>
      </c>
      <c r="AH236">
        <v>2</v>
      </c>
      <c r="AI236">
        <v>5</v>
      </c>
      <c r="AJ236">
        <v>0</v>
      </c>
      <c r="AK236" s="25">
        <f aca="true" t="shared" si="138" ref="AK236:AK243">Y236*1</f>
        <v>2.25</v>
      </c>
      <c r="BF236" s="25">
        <v>2.25</v>
      </c>
      <c r="BO236" s="25">
        <f aca="true" t="shared" si="139" ref="BO236:BO243">AK236+BN236</f>
        <v>2.25</v>
      </c>
      <c r="BP236" s="39"/>
      <c r="BQ236" s="39"/>
      <c r="BR236" s="23"/>
      <c r="BS236" s="37"/>
      <c r="BT236" s="37"/>
      <c r="BU236" s="39"/>
      <c r="BV236" s="48">
        <f aca="true" t="shared" si="140" ref="BV236:BV243">BW236*P236</f>
        <v>27</v>
      </c>
      <c r="BW236" s="48">
        <f aca="true" t="shared" si="141" ref="BW236:BW243">(BO236+BT236)*12</f>
        <v>27</v>
      </c>
      <c r="CA236" s="25"/>
      <c r="CI236">
        <f aca="true" t="shared" si="142" ref="CI236:CI243">A236*1</f>
        <v>1375</v>
      </c>
      <c r="CJ236" s="2" t="s">
        <v>569</v>
      </c>
    </row>
    <row r="237" spans="1:88" ht="12.75">
      <c r="A237" s="15">
        <v>1375</v>
      </c>
      <c r="B237" s="14" t="s">
        <v>859</v>
      </c>
      <c r="C237" s="14" t="s">
        <v>1072</v>
      </c>
      <c r="D237" s="14" t="s">
        <v>266</v>
      </c>
      <c r="E237" s="14" t="s">
        <v>269</v>
      </c>
      <c r="F237" s="2" t="s">
        <v>224</v>
      </c>
      <c r="G237" s="2">
        <v>4</v>
      </c>
      <c r="H237" s="2" t="s">
        <v>4</v>
      </c>
      <c r="I237" s="52">
        <v>0.5</v>
      </c>
      <c r="J237" s="2" t="s">
        <v>1153</v>
      </c>
      <c r="K237" s="14" t="s">
        <v>288</v>
      </c>
      <c r="L237" s="2" t="s">
        <v>1160</v>
      </c>
      <c r="M237" s="14" t="s">
        <v>1131</v>
      </c>
      <c r="N237" s="14" t="s">
        <v>1131</v>
      </c>
      <c r="O237" s="2" t="s">
        <v>756</v>
      </c>
      <c r="P237" s="10">
        <v>0.5</v>
      </c>
      <c r="S237" s="28">
        <v>13</v>
      </c>
      <c r="T237" s="21">
        <v>4</v>
      </c>
      <c r="U237" s="21">
        <v>0</v>
      </c>
      <c r="V237" s="48">
        <f t="shared" si="133"/>
        <v>13.2</v>
      </c>
      <c r="W237" s="48">
        <f t="shared" si="134"/>
        <v>26.4</v>
      </c>
      <c r="Y237" s="25">
        <f t="shared" si="135"/>
        <v>2.1999999999999997</v>
      </c>
      <c r="Z237" s="13">
        <v>26</v>
      </c>
      <c r="AA237" s="13">
        <v>8</v>
      </c>
      <c r="AB237" s="13">
        <v>0</v>
      </c>
      <c r="AC237" s="48">
        <f t="shared" si="136"/>
        <v>26.4</v>
      </c>
      <c r="AD237" s="13">
        <v>1</v>
      </c>
      <c r="AE237" s="13">
        <v>2</v>
      </c>
      <c r="AF237" s="13">
        <v>0</v>
      </c>
      <c r="AG237" s="25">
        <f t="shared" si="137"/>
        <v>1.1</v>
      </c>
      <c r="AH237">
        <v>2</v>
      </c>
      <c r="AI237">
        <v>4</v>
      </c>
      <c r="AJ237">
        <v>0</v>
      </c>
      <c r="AK237" s="25">
        <f t="shared" si="138"/>
        <v>2.1999999999999997</v>
      </c>
      <c r="AQ237" s="37"/>
      <c r="AR237" s="37"/>
      <c r="AS237" s="37"/>
      <c r="AT237" s="37"/>
      <c r="AU237" s="37"/>
      <c r="BF237" s="25">
        <v>2.1999999999999997</v>
      </c>
      <c r="BO237" s="25">
        <f t="shared" si="139"/>
        <v>2.1999999999999997</v>
      </c>
      <c r="BP237" s="39"/>
      <c r="BQ237" s="39"/>
      <c r="BR237" s="23"/>
      <c r="BS237" s="37"/>
      <c r="BT237" s="37"/>
      <c r="BU237" s="39"/>
      <c r="BV237" s="48">
        <f t="shared" si="140"/>
        <v>13.2</v>
      </c>
      <c r="BW237" s="48">
        <f t="shared" si="141"/>
        <v>26.4</v>
      </c>
      <c r="CI237">
        <f t="shared" si="142"/>
        <v>1375</v>
      </c>
      <c r="CJ237" s="2" t="s">
        <v>1160</v>
      </c>
    </row>
    <row r="238" spans="1:88" ht="12.75">
      <c r="A238" s="15">
        <v>1375</v>
      </c>
      <c r="B238" s="14" t="s">
        <v>859</v>
      </c>
      <c r="C238" s="14" t="s">
        <v>1072</v>
      </c>
      <c r="D238" s="14" t="s">
        <v>266</v>
      </c>
      <c r="E238" s="14" t="s">
        <v>269</v>
      </c>
      <c r="F238" s="2" t="s">
        <v>225</v>
      </c>
      <c r="G238" s="2">
        <v>4</v>
      </c>
      <c r="H238" s="2" t="s">
        <v>1328</v>
      </c>
      <c r="I238" s="52">
        <v>1</v>
      </c>
      <c r="J238" s="2" t="s">
        <v>1082</v>
      </c>
      <c r="K238" s="14" t="s">
        <v>288</v>
      </c>
      <c r="L238" s="2" t="s">
        <v>1340</v>
      </c>
      <c r="M238" s="14" t="s">
        <v>1085</v>
      </c>
      <c r="N238" s="14" t="s">
        <v>1022</v>
      </c>
      <c r="O238" s="2" t="s">
        <v>746</v>
      </c>
      <c r="P238" s="10">
        <v>1</v>
      </c>
      <c r="S238" s="28">
        <v>114</v>
      </c>
      <c r="T238" s="21">
        <v>0</v>
      </c>
      <c r="U238" s="21">
        <v>0</v>
      </c>
      <c r="V238" s="48">
        <f t="shared" si="133"/>
        <v>114</v>
      </c>
      <c r="W238" s="48">
        <f t="shared" si="134"/>
        <v>114</v>
      </c>
      <c r="Y238" s="25">
        <f t="shared" si="135"/>
        <v>9.5</v>
      </c>
      <c r="Z238" s="13">
        <v>114</v>
      </c>
      <c r="AA238" s="13">
        <v>0</v>
      </c>
      <c r="AB238" s="13">
        <v>0</v>
      </c>
      <c r="AC238" s="48">
        <f t="shared" si="136"/>
        <v>114</v>
      </c>
      <c r="AD238" s="13">
        <v>9</v>
      </c>
      <c r="AE238" s="13">
        <v>10</v>
      </c>
      <c r="AF238" s="13">
        <v>0</v>
      </c>
      <c r="AG238" s="25">
        <f t="shared" si="137"/>
        <v>9.5</v>
      </c>
      <c r="AH238">
        <v>9</v>
      </c>
      <c r="AI238">
        <v>10</v>
      </c>
      <c r="AJ238">
        <v>0</v>
      </c>
      <c r="AK238" s="25">
        <f t="shared" si="138"/>
        <v>9.5</v>
      </c>
      <c r="AQ238" s="37"/>
      <c r="AR238" s="37"/>
      <c r="AS238" s="37"/>
      <c r="AT238" s="37"/>
      <c r="AU238" s="37"/>
      <c r="AV238" s="25">
        <v>9.5</v>
      </c>
      <c r="AY238" s="6"/>
      <c r="BF238" s="7"/>
      <c r="BO238" s="25">
        <f t="shared" si="139"/>
        <v>9.5</v>
      </c>
      <c r="BP238" s="39"/>
      <c r="BQ238" s="39"/>
      <c r="BR238" s="23"/>
      <c r="BS238" s="37"/>
      <c r="BT238" s="37"/>
      <c r="BU238" s="39"/>
      <c r="BV238" s="48">
        <f t="shared" si="140"/>
        <v>114</v>
      </c>
      <c r="BW238" s="48">
        <f t="shared" si="141"/>
        <v>114</v>
      </c>
      <c r="CI238">
        <f t="shared" si="142"/>
        <v>1375</v>
      </c>
      <c r="CJ238" s="2" t="s">
        <v>1340</v>
      </c>
    </row>
    <row r="239" spans="1:88" ht="12.75">
      <c r="A239" s="15">
        <v>1375</v>
      </c>
      <c r="B239" s="14" t="s">
        <v>859</v>
      </c>
      <c r="C239" s="14" t="s">
        <v>1072</v>
      </c>
      <c r="D239" s="14" t="s">
        <v>266</v>
      </c>
      <c r="E239" s="14" t="s">
        <v>269</v>
      </c>
      <c r="F239" s="2" t="s">
        <v>226</v>
      </c>
      <c r="G239" s="2">
        <v>4</v>
      </c>
      <c r="H239" s="2" t="s">
        <v>1328</v>
      </c>
      <c r="I239" s="52">
        <v>1</v>
      </c>
      <c r="J239" s="2" t="s">
        <v>303</v>
      </c>
      <c r="K239" s="14" t="s">
        <v>288</v>
      </c>
      <c r="L239" s="2" t="s">
        <v>1329</v>
      </c>
      <c r="M239" s="14" t="s">
        <v>1324</v>
      </c>
      <c r="N239" s="14" t="s">
        <v>290</v>
      </c>
      <c r="O239" s="2" t="s">
        <v>534</v>
      </c>
      <c r="P239" s="10">
        <v>1</v>
      </c>
      <c r="S239" s="28">
        <v>74</v>
      </c>
      <c r="T239" s="21">
        <v>8</v>
      </c>
      <c r="U239" s="21">
        <v>0</v>
      </c>
      <c r="V239" s="48">
        <f t="shared" si="133"/>
        <v>74.4</v>
      </c>
      <c r="W239" s="48">
        <f t="shared" si="134"/>
        <v>74.4</v>
      </c>
      <c r="Y239" s="25">
        <f t="shared" si="135"/>
        <v>6.2</v>
      </c>
      <c r="Z239" s="13">
        <v>74</v>
      </c>
      <c r="AA239" s="13">
        <v>8</v>
      </c>
      <c r="AB239" s="13">
        <v>0</v>
      </c>
      <c r="AC239" s="48">
        <f t="shared" si="136"/>
        <v>74.4</v>
      </c>
      <c r="AD239" s="13">
        <v>6</v>
      </c>
      <c r="AE239" s="13">
        <v>4</v>
      </c>
      <c r="AF239" s="13">
        <v>0</v>
      </c>
      <c r="AG239" s="25">
        <f t="shared" si="137"/>
        <v>6.2</v>
      </c>
      <c r="AH239">
        <v>6</v>
      </c>
      <c r="AI239">
        <v>4</v>
      </c>
      <c r="AJ239">
        <v>0</v>
      </c>
      <c r="AK239" s="25">
        <f t="shared" si="138"/>
        <v>6.2</v>
      </c>
      <c r="AQ239" s="37"/>
      <c r="AR239" s="37"/>
      <c r="AS239" s="37"/>
      <c r="AT239" s="37"/>
      <c r="AU239" s="37"/>
      <c r="AY239" s="25">
        <v>6.2</v>
      </c>
      <c r="BF239" s="7"/>
      <c r="BO239" s="25">
        <f t="shared" si="139"/>
        <v>6.2</v>
      </c>
      <c r="BP239" s="39"/>
      <c r="BQ239" s="39"/>
      <c r="BR239" s="23"/>
      <c r="BS239" s="37"/>
      <c r="BT239" s="37"/>
      <c r="BU239" s="39"/>
      <c r="BV239" s="48">
        <f t="shared" si="140"/>
        <v>74.4</v>
      </c>
      <c r="BW239" s="48">
        <f t="shared" si="141"/>
        <v>74.4</v>
      </c>
      <c r="BZ239" s="48"/>
      <c r="CA239" s="25"/>
      <c r="CI239">
        <f t="shared" si="142"/>
        <v>1375</v>
      </c>
      <c r="CJ239" s="2" t="s">
        <v>1329</v>
      </c>
    </row>
    <row r="240" spans="1:88" ht="12.75">
      <c r="A240" s="15">
        <v>1375</v>
      </c>
      <c r="B240" s="14" t="s">
        <v>859</v>
      </c>
      <c r="C240" s="14" t="s">
        <v>1072</v>
      </c>
      <c r="D240" s="14" t="s">
        <v>266</v>
      </c>
      <c r="E240" s="14" t="s">
        <v>269</v>
      </c>
      <c r="F240" s="2" t="s">
        <v>227</v>
      </c>
      <c r="G240" s="2">
        <v>4</v>
      </c>
      <c r="H240" s="2" t="s">
        <v>1328</v>
      </c>
      <c r="I240" s="52">
        <v>1</v>
      </c>
      <c r="J240" s="2" t="s">
        <v>317</v>
      </c>
      <c r="K240" s="14" t="s">
        <v>288</v>
      </c>
      <c r="L240" s="2" t="s">
        <v>1336</v>
      </c>
      <c r="M240" s="14" t="s">
        <v>1322</v>
      </c>
      <c r="N240" s="14" t="s">
        <v>850</v>
      </c>
      <c r="O240" s="2" t="s">
        <v>502</v>
      </c>
      <c r="P240" s="10">
        <v>1</v>
      </c>
      <c r="S240" s="28">
        <v>63</v>
      </c>
      <c r="T240" s="21">
        <v>12</v>
      </c>
      <c r="U240" s="21">
        <v>0</v>
      </c>
      <c r="V240" s="48">
        <f t="shared" si="133"/>
        <v>63.6</v>
      </c>
      <c r="W240" s="48">
        <f t="shared" si="134"/>
        <v>63.6</v>
      </c>
      <c r="Y240" s="25">
        <f t="shared" si="135"/>
        <v>5.3</v>
      </c>
      <c r="Z240" s="13">
        <v>63</v>
      </c>
      <c r="AA240" s="13">
        <v>12</v>
      </c>
      <c r="AB240" s="13">
        <v>0</v>
      </c>
      <c r="AC240" s="48">
        <f t="shared" si="136"/>
        <v>63.6</v>
      </c>
      <c r="AD240" s="13">
        <v>5</v>
      </c>
      <c r="AE240" s="13">
        <v>6</v>
      </c>
      <c r="AF240" s="13">
        <v>0</v>
      </c>
      <c r="AG240" s="25">
        <f t="shared" si="137"/>
        <v>5.3</v>
      </c>
      <c r="AH240">
        <v>5</v>
      </c>
      <c r="AI240">
        <v>6</v>
      </c>
      <c r="AJ240">
        <v>0</v>
      </c>
      <c r="AK240" s="25">
        <f t="shared" si="138"/>
        <v>5.3</v>
      </c>
      <c r="AQ240" s="37"/>
      <c r="AR240" s="37"/>
      <c r="AS240" s="37"/>
      <c r="AT240" s="37"/>
      <c r="AU240" s="37"/>
      <c r="AY240" s="25">
        <v>5.3</v>
      </c>
      <c r="BO240" s="25">
        <f t="shared" si="139"/>
        <v>5.3</v>
      </c>
      <c r="BP240" s="39"/>
      <c r="BQ240" s="39"/>
      <c r="BR240" s="23"/>
      <c r="BS240" s="37"/>
      <c r="BT240" s="37"/>
      <c r="BU240" s="39"/>
      <c r="BV240" s="48">
        <f t="shared" si="140"/>
        <v>63.599999999999994</v>
      </c>
      <c r="BW240" s="48">
        <f t="shared" si="141"/>
        <v>63.599999999999994</v>
      </c>
      <c r="BZ240" s="48"/>
      <c r="CA240" s="25"/>
      <c r="CI240">
        <f t="shared" si="142"/>
        <v>1375</v>
      </c>
      <c r="CJ240" s="2" t="s">
        <v>1336</v>
      </c>
    </row>
    <row r="241" spans="1:89" ht="12.75">
      <c r="A241" s="15">
        <v>1375</v>
      </c>
      <c r="B241" s="14" t="s">
        <v>859</v>
      </c>
      <c r="C241" s="14" t="s">
        <v>1072</v>
      </c>
      <c r="D241" s="14" t="s">
        <v>266</v>
      </c>
      <c r="E241" s="14" t="s">
        <v>269</v>
      </c>
      <c r="F241" s="2" t="s">
        <v>228</v>
      </c>
      <c r="G241" s="2">
        <v>4</v>
      </c>
      <c r="H241" s="2" t="s">
        <v>723</v>
      </c>
      <c r="I241" s="52">
        <v>1</v>
      </c>
      <c r="J241" s="2" t="s">
        <v>711</v>
      </c>
      <c r="K241" s="14" t="s">
        <v>288</v>
      </c>
      <c r="L241" s="2" t="s">
        <v>729</v>
      </c>
      <c r="M241" s="14" t="s">
        <v>781</v>
      </c>
      <c r="N241" s="14" t="s">
        <v>1131</v>
      </c>
      <c r="O241" s="2" t="s">
        <v>745</v>
      </c>
      <c r="P241" s="10">
        <v>1</v>
      </c>
      <c r="S241" s="28">
        <v>68</v>
      </c>
      <c r="T241" s="21">
        <v>2</v>
      </c>
      <c r="U241" s="21">
        <v>0</v>
      </c>
      <c r="V241" s="48">
        <f t="shared" si="133"/>
        <v>68.1</v>
      </c>
      <c r="W241" s="48">
        <f t="shared" si="134"/>
        <v>68.1</v>
      </c>
      <c r="Y241" s="25">
        <f t="shared" si="135"/>
        <v>5.675</v>
      </c>
      <c r="Z241" s="13">
        <v>68</v>
      </c>
      <c r="AA241" s="13">
        <v>2</v>
      </c>
      <c r="AB241" s="13">
        <v>0</v>
      </c>
      <c r="AC241" s="48">
        <f t="shared" si="136"/>
        <v>68.1</v>
      </c>
      <c r="AD241" s="13">
        <v>5</v>
      </c>
      <c r="AE241" s="13">
        <v>13</v>
      </c>
      <c r="AF241" s="13">
        <v>6</v>
      </c>
      <c r="AG241" s="25">
        <f t="shared" si="137"/>
        <v>5.675000000000001</v>
      </c>
      <c r="AH241">
        <v>5</v>
      </c>
      <c r="AI241">
        <v>13</v>
      </c>
      <c r="AJ241">
        <v>6</v>
      </c>
      <c r="AK241" s="25">
        <f t="shared" si="138"/>
        <v>5.675</v>
      </c>
      <c r="AQ241" s="37"/>
      <c r="AR241" s="9">
        <v>5</v>
      </c>
      <c r="AS241" s="9">
        <v>6</v>
      </c>
      <c r="AT241" s="9">
        <v>0</v>
      </c>
      <c r="AU241" s="37">
        <f>AR241+AS241/20+AT241/240</f>
        <v>5.3</v>
      </c>
      <c r="AW241" s="7"/>
      <c r="AY241" s="6"/>
      <c r="BO241" s="25">
        <f t="shared" si="139"/>
        <v>5.675</v>
      </c>
      <c r="BP241" s="39"/>
      <c r="BQ241" s="39"/>
      <c r="BR241" s="23"/>
      <c r="BS241" s="37"/>
      <c r="BT241" s="37"/>
      <c r="BU241" s="39"/>
      <c r="BV241" s="48">
        <f t="shared" si="140"/>
        <v>68.1</v>
      </c>
      <c r="BW241" s="48">
        <f t="shared" si="141"/>
        <v>68.1</v>
      </c>
      <c r="CC241" s="48">
        <f>AK241/AU241</f>
        <v>1.070754716981132</v>
      </c>
      <c r="CI241">
        <f t="shared" si="142"/>
        <v>1375</v>
      </c>
      <c r="CJ241" s="2" t="s">
        <v>729</v>
      </c>
      <c r="CK241" t="s">
        <v>55</v>
      </c>
    </row>
    <row r="242" spans="1:88" ht="12.75">
      <c r="A242" s="15">
        <v>1375</v>
      </c>
      <c r="B242" s="14" t="s">
        <v>859</v>
      </c>
      <c r="C242" s="14" t="s">
        <v>1072</v>
      </c>
      <c r="D242" s="14" t="s">
        <v>266</v>
      </c>
      <c r="E242" s="14" t="s">
        <v>269</v>
      </c>
      <c r="F242" s="2" t="s">
        <v>229</v>
      </c>
      <c r="G242" s="2">
        <v>4</v>
      </c>
      <c r="H242" s="2" t="s">
        <v>860</v>
      </c>
      <c r="I242" s="52">
        <v>1</v>
      </c>
      <c r="J242" s="2" t="s">
        <v>853</v>
      </c>
      <c r="K242" s="14" t="s">
        <v>288</v>
      </c>
      <c r="L242" s="2" t="s">
        <v>862</v>
      </c>
      <c r="M242" s="14" t="s">
        <v>889</v>
      </c>
      <c r="N242" s="14" t="s">
        <v>4</v>
      </c>
      <c r="O242" s="2" t="s">
        <v>745</v>
      </c>
      <c r="P242" s="10">
        <v>1</v>
      </c>
      <c r="S242" s="28">
        <v>68</v>
      </c>
      <c r="T242" s="21">
        <v>0</v>
      </c>
      <c r="U242" s="21">
        <v>0</v>
      </c>
      <c r="V242" s="48">
        <f t="shared" si="133"/>
        <v>68</v>
      </c>
      <c r="W242" s="48">
        <f t="shared" si="134"/>
        <v>68</v>
      </c>
      <c r="Y242" s="25">
        <f t="shared" si="135"/>
        <v>5.666666666666667</v>
      </c>
      <c r="Z242" s="13">
        <v>68</v>
      </c>
      <c r="AA242" s="13">
        <v>0</v>
      </c>
      <c r="AB242" s="13">
        <v>0</v>
      </c>
      <c r="AC242" s="48">
        <f t="shared" si="136"/>
        <v>68</v>
      </c>
      <c r="AD242" s="13">
        <v>5</v>
      </c>
      <c r="AE242" s="13">
        <v>13</v>
      </c>
      <c r="AF242" s="13">
        <v>4</v>
      </c>
      <c r="AG242" s="25">
        <f t="shared" si="137"/>
        <v>5.666666666666667</v>
      </c>
      <c r="AH242">
        <v>5</v>
      </c>
      <c r="AI242">
        <v>13</v>
      </c>
      <c r="AJ242">
        <v>4</v>
      </c>
      <c r="AK242" s="25">
        <f t="shared" si="138"/>
        <v>5.666666666666667</v>
      </c>
      <c r="AQ242" s="37"/>
      <c r="AR242" s="37"/>
      <c r="AS242" s="37"/>
      <c r="AT242" s="37"/>
      <c r="AU242" s="37"/>
      <c r="AW242" s="7"/>
      <c r="BC242" s="6"/>
      <c r="BO242" s="25">
        <f t="shared" si="139"/>
        <v>5.666666666666667</v>
      </c>
      <c r="BP242" s="39"/>
      <c r="BQ242" s="39"/>
      <c r="BR242" s="23"/>
      <c r="BS242" s="37"/>
      <c r="BT242" s="37"/>
      <c r="BU242" s="39"/>
      <c r="BV242" s="48">
        <f t="shared" si="140"/>
        <v>68</v>
      </c>
      <c r="BW242" s="48">
        <f t="shared" si="141"/>
        <v>68</v>
      </c>
      <c r="CI242">
        <f t="shared" si="142"/>
        <v>1375</v>
      </c>
      <c r="CJ242" s="2" t="s">
        <v>862</v>
      </c>
    </row>
    <row r="243" spans="1:88" ht="12.75">
      <c r="A243" s="15">
        <v>1375</v>
      </c>
      <c r="B243" s="14" t="s">
        <v>859</v>
      </c>
      <c r="C243" s="14" t="s">
        <v>1072</v>
      </c>
      <c r="D243" s="14" t="s">
        <v>266</v>
      </c>
      <c r="E243" s="14" t="s">
        <v>269</v>
      </c>
      <c r="F243" s="2" t="s">
        <v>230</v>
      </c>
      <c r="G243" s="2">
        <v>4</v>
      </c>
      <c r="H243" s="2" t="s">
        <v>334</v>
      </c>
      <c r="I243" s="52">
        <v>42</v>
      </c>
      <c r="J243" s="2" t="s">
        <v>372</v>
      </c>
      <c r="K243" s="14" t="s">
        <v>288</v>
      </c>
      <c r="L243" s="2" t="s">
        <v>342</v>
      </c>
      <c r="M243" s="14" t="s">
        <v>321</v>
      </c>
      <c r="N243" s="14" t="s">
        <v>4</v>
      </c>
      <c r="O243" s="2" t="s">
        <v>1104</v>
      </c>
      <c r="P243" s="10">
        <v>42</v>
      </c>
      <c r="S243" s="28">
        <v>2016</v>
      </c>
      <c r="T243" s="21">
        <v>0</v>
      </c>
      <c r="U243" s="21">
        <v>0</v>
      </c>
      <c r="V243" s="48">
        <f t="shared" si="133"/>
        <v>2016</v>
      </c>
      <c r="W243" s="48">
        <f t="shared" si="134"/>
        <v>48</v>
      </c>
      <c r="Y243" s="25">
        <f t="shared" si="135"/>
        <v>4</v>
      </c>
      <c r="Z243" s="13"/>
      <c r="AA243" s="13"/>
      <c r="AB243" s="13"/>
      <c r="AC243" s="48"/>
      <c r="AD243" s="13"/>
      <c r="AE243" s="13"/>
      <c r="AF243" s="13"/>
      <c r="AG243" s="25"/>
      <c r="AH243">
        <v>4</v>
      </c>
      <c r="AI243">
        <v>0</v>
      </c>
      <c r="AJ243">
        <v>0</v>
      </c>
      <c r="AK243" s="25">
        <f t="shared" si="138"/>
        <v>4</v>
      </c>
      <c r="AQ243" s="37"/>
      <c r="AR243" s="37"/>
      <c r="AS243" s="37"/>
      <c r="AT243" s="37"/>
      <c r="AU243" s="37"/>
      <c r="BC243" s="6"/>
      <c r="BD243" s="25">
        <v>4</v>
      </c>
      <c r="BO243" s="25">
        <f t="shared" si="139"/>
        <v>4</v>
      </c>
      <c r="BP243" s="39"/>
      <c r="BQ243" s="39"/>
      <c r="BR243" s="23"/>
      <c r="BS243" s="37"/>
      <c r="BT243" s="37"/>
      <c r="BU243" s="39"/>
      <c r="BV243" s="48">
        <f t="shared" si="140"/>
        <v>2016</v>
      </c>
      <c r="BW243" s="48">
        <f t="shared" si="141"/>
        <v>48</v>
      </c>
      <c r="CI243">
        <f t="shared" si="142"/>
        <v>1375</v>
      </c>
      <c r="CJ243" s="2" t="s">
        <v>342</v>
      </c>
    </row>
    <row r="244" spans="1:88" ht="12.75">
      <c r="A244" s="15"/>
      <c r="E244" s="14"/>
      <c r="F244" s="2"/>
      <c r="G244" s="2"/>
      <c r="L244" s="2"/>
      <c r="S244" s="28"/>
      <c r="CJ244" s="2"/>
    </row>
    <row r="245" spans="1:88" ht="12.75">
      <c r="A245" s="15">
        <v>1375</v>
      </c>
      <c r="B245" s="14" t="s">
        <v>925</v>
      </c>
      <c r="C245" s="14" t="s">
        <v>1072</v>
      </c>
      <c r="D245" s="14" t="s">
        <v>266</v>
      </c>
      <c r="E245" s="14" t="s">
        <v>272</v>
      </c>
      <c r="F245" s="2" t="s">
        <v>239</v>
      </c>
      <c r="G245" s="2">
        <v>1</v>
      </c>
      <c r="H245" s="2" t="s">
        <v>334</v>
      </c>
      <c r="I245" s="52">
        <v>10</v>
      </c>
      <c r="J245" s="2" t="s">
        <v>458</v>
      </c>
      <c r="K245" s="14" t="s">
        <v>288</v>
      </c>
      <c r="L245" s="2" t="s">
        <v>350</v>
      </c>
      <c r="M245" s="14" t="s">
        <v>319</v>
      </c>
      <c r="N245" s="14" t="s">
        <v>850</v>
      </c>
      <c r="O245" s="2" t="s">
        <v>1284</v>
      </c>
      <c r="P245" s="10">
        <v>10</v>
      </c>
      <c r="S245" s="28">
        <v>744</v>
      </c>
      <c r="T245" s="21">
        <v>0</v>
      </c>
      <c r="U245" s="21">
        <v>0</v>
      </c>
      <c r="V245" s="48">
        <f>S245+T245/20+U245/240</f>
        <v>744</v>
      </c>
      <c r="W245" s="48">
        <f>V245/P245</f>
        <v>74.4</v>
      </c>
      <c r="Y245" s="25">
        <f>W245/12</f>
        <v>6.2</v>
      </c>
      <c r="AH245">
        <v>6</v>
      </c>
      <c r="AI245">
        <v>4</v>
      </c>
      <c r="AJ245">
        <v>0</v>
      </c>
      <c r="AK245" s="25">
        <f>Y245*1</f>
        <v>6.2</v>
      </c>
      <c r="BO245" s="25">
        <f>AK245+BN245</f>
        <v>6.2</v>
      </c>
      <c r="BV245" s="48">
        <f>BW245*P245</f>
        <v>744</v>
      </c>
      <c r="BW245" s="48">
        <f>(BO245+BT245)*12</f>
        <v>74.4</v>
      </c>
      <c r="CI245">
        <f>A245*1</f>
        <v>1375</v>
      </c>
      <c r="CJ245" s="2" t="s">
        <v>350</v>
      </c>
    </row>
    <row r="246" spans="1:88" ht="12.75">
      <c r="A246" s="15">
        <v>1375</v>
      </c>
      <c r="B246" s="14" t="s">
        <v>925</v>
      </c>
      <c r="C246" s="14" t="s">
        <v>1072</v>
      </c>
      <c r="D246" s="14" t="s">
        <v>266</v>
      </c>
      <c r="E246" s="14" t="s">
        <v>272</v>
      </c>
      <c r="F246" s="2" t="s">
        <v>245</v>
      </c>
      <c r="G246" s="2">
        <v>1</v>
      </c>
      <c r="H246" s="2" t="s">
        <v>1328</v>
      </c>
      <c r="I246" s="52">
        <v>3</v>
      </c>
      <c r="J246" s="2" t="s">
        <v>307</v>
      </c>
      <c r="K246" s="14" t="s">
        <v>288</v>
      </c>
      <c r="L246" s="2" t="s">
        <v>1338</v>
      </c>
      <c r="M246" s="14" t="s">
        <v>774</v>
      </c>
      <c r="N246" s="14" t="s">
        <v>899</v>
      </c>
      <c r="O246" s="2" t="s">
        <v>501</v>
      </c>
      <c r="P246" s="10">
        <v>3</v>
      </c>
      <c r="S246" s="28">
        <v>316</v>
      </c>
      <c r="T246" s="21">
        <v>16</v>
      </c>
      <c r="U246" s="21">
        <v>0</v>
      </c>
      <c r="V246" s="48">
        <f>S246+T246/20+U246/240</f>
        <v>316.8</v>
      </c>
      <c r="W246" s="48">
        <f>V246/P246</f>
        <v>105.60000000000001</v>
      </c>
      <c r="Y246" s="25">
        <f>W246/12</f>
        <v>8.8</v>
      </c>
      <c r="AH246">
        <v>8</v>
      </c>
      <c r="AI246">
        <v>16</v>
      </c>
      <c r="AJ246">
        <v>0</v>
      </c>
      <c r="AK246" s="25">
        <f>Y246*1</f>
        <v>8.8</v>
      </c>
      <c r="AV246" s="25">
        <v>8.8</v>
      </c>
      <c r="AY246" s="25">
        <v>8.8</v>
      </c>
      <c r="BO246" s="25">
        <f>AK246+BN246</f>
        <v>8.8</v>
      </c>
      <c r="BV246" s="48">
        <f>BW246*P246</f>
        <v>316.8</v>
      </c>
      <c r="BW246" s="48">
        <f>(BO246+BT246)*12</f>
        <v>105.60000000000001</v>
      </c>
      <c r="CI246">
        <f>A246*1</f>
        <v>1375</v>
      </c>
      <c r="CJ246" s="2" t="s">
        <v>1338</v>
      </c>
    </row>
    <row r="247" spans="1:88" ht="12.75">
      <c r="A247" s="15">
        <v>1375</v>
      </c>
      <c r="B247" s="14" t="s">
        <v>925</v>
      </c>
      <c r="C247" s="14" t="s">
        <v>1072</v>
      </c>
      <c r="D247" s="14" t="s">
        <v>266</v>
      </c>
      <c r="E247" s="14" t="s">
        <v>272</v>
      </c>
      <c r="F247" s="2" t="s">
        <v>246</v>
      </c>
      <c r="G247" s="2">
        <v>1</v>
      </c>
      <c r="H247" s="2" t="s">
        <v>334</v>
      </c>
      <c r="I247" s="52">
        <v>1</v>
      </c>
      <c r="J247" s="2" t="s">
        <v>372</v>
      </c>
      <c r="K247" s="14" t="s">
        <v>288</v>
      </c>
      <c r="L247" s="2" t="s">
        <v>342</v>
      </c>
      <c r="M247" s="14" t="s">
        <v>321</v>
      </c>
      <c r="N247" s="14" t="s">
        <v>4</v>
      </c>
      <c r="O247" s="2" t="s">
        <v>497</v>
      </c>
      <c r="P247" s="10">
        <v>1</v>
      </c>
      <c r="S247" s="28">
        <v>132</v>
      </c>
      <c r="T247" s="21">
        <v>0</v>
      </c>
      <c r="U247" s="21">
        <v>0</v>
      </c>
      <c r="V247" s="48">
        <f>S247+T247/20+U247/240</f>
        <v>132</v>
      </c>
      <c r="W247" s="48">
        <f>V247/P247</f>
        <v>132</v>
      </c>
      <c r="Y247" s="25">
        <f>W247/12</f>
        <v>11</v>
      </c>
      <c r="Z247">
        <v>132</v>
      </c>
      <c r="AA247">
        <v>0</v>
      </c>
      <c r="AB247">
        <v>0</v>
      </c>
      <c r="AC247" s="48">
        <f>Z247+AA247/20+AB247/240</f>
        <v>132</v>
      </c>
      <c r="AD247">
        <v>11</v>
      </c>
      <c r="AE247">
        <v>0</v>
      </c>
      <c r="AF247">
        <v>0</v>
      </c>
      <c r="AG247" s="25">
        <f>AD247+AE247/20+AF247/240</f>
        <v>11</v>
      </c>
      <c r="AH247">
        <v>11</v>
      </c>
      <c r="AI247">
        <v>0</v>
      </c>
      <c r="AJ247">
        <v>0</v>
      </c>
      <c r="AK247" s="25">
        <f>Y247*1</f>
        <v>11</v>
      </c>
      <c r="AY247" s="25">
        <v>11</v>
      </c>
      <c r="BO247" s="25">
        <f>AK247+BN247</f>
        <v>11</v>
      </c>
      <c r="BV247" s="48">
        <f>BW247*P247</f>
        <v>132</v>
      </c>
      <c r="BW247" s="48">
        <f>(BO247+BT247)*12</f>
        <v>132</v>
      </c>
      <c r="CI247">
        <f>A247*1</f>
        <v>1375</v>
      </c>
      <c r="CJ247" s="2" t="s">
        <v>342</v>
      </c>
    </row>
    <row r="248" spans="1:88" ht="12.75">
      <c r="A248" s="15">
        <v>1375</v>
      </c>
      <c r="B248" s="14" t="s">
        <v>925</v>
      </c>
      <c r="C248" s="14" t="s">
        <v>1072</v>
      </c>
      <c r="D248" s="14" t="s">
        <v>266</v>
      </c>
      <c r="E248" s="14" t="s">
        <v>272</v>
      </c>
      <c r="F248" s="2" t="s">
        <v>247</v>
      </c>
      <c r="G248" s="2">
        <v>1</v>
      </c>
      <c r="H248" s="2" t="s">
        <v>444</v>
      </c>
      <c r="I248" s="52">
        <v>1</v>
      </c>
      <c r="J248" s="2" t="s">
        <v>368</v>
      </c>
      <c r="K248" s="14" t="s">
        <v>288</v>
      </c>
      <c r="L248" s="2" t="s">
        <v>323</v>
      </c>
      <c r="M248" s="14" t="s">
        <v>319</v>
      </c>
      <c r="N248" s="14" t="s">
        <v>298</v>
      </c>
      <c r="O248" s="2" t="s">
        <v>497</v>
      </c>
      <c r="P248" s="10">
        <v>1</v>
      </c>
      <c r="S248" s="28">
        <v>75</v>
      </c>
      <c r="T248" s="21">
        <v>0</v>
      </c>
      <c r="U248" s="21">
        <v>0</v>
      </c>
      <c r="V248" s="48">
        <f>S248+T248/20+U248/240</f>
        <v>75</v>
      </c>
      <c r="W248" s="48">
        <f>V248/P248</f>
        <v>75</v>
      </c>
      <c r="Y248" s="25">
        <f>W248/12</f>
        <v>6.25</v>
      </c>
      <c r="Z248">
        <v>75</v>
      </c>
      <c r="AA248">
        <v>0</v>
      </c>
      <c r="AB248">
        <v>0</v>
      </c>
      <c r="AC248" s="48">
        <f>Z248+AA248/20+AB248/240</f>
        <v>75</v>
      </c>
      <c r="AD248">
        <v>6</v>
      </c>
      <c r="AE248">
        <v>5</v>
      </c>
      <c r="AF248">
        <v>0</v>
      </c>
      <c r="AG248" s="25">
        <f>AD248+AE248/20+AF248/240</f>
        <v>6.25</v>
      </c>
      <c r="AH248">
        <v>6</v>
      </c>
      <c r="AI248">
        <v>5</v>
      </c>
      <c r="AJ248">
        <v>0</v>
      </c>
      <c r="AK248" s="25">
        <f>Y248*1</f>
        <v>6.25</v>
      </c>
      <c r="AY248" s="25">
        <v>6.25</v>
      </c>
      <c r="BO248" s="25">
        <f>AK248+BN248</f>
        <v>6.25</v>
      </c>
      <c r="BV248" s="48">
        <f>BW248*P248</f>
        <v>75</v>
      </c>
      <c r="BW248" s="48">
        <f>(BO248+BT248)*12</f>
        <v>75</v>
      </c>
      <c r="CI248">
        <f>A248*1</f>
        <v>1375</v>
      </c>
      <c r="CJ248" s="2" t="s">
        <v>323</v>
      </c>
    </row>
    <row r="249" spans="1:89" ht="12.75">
      <c r="A249" s="15">
        <v>1375</v>
      </c>
      <c r="B249" s="14" t="s">
        <v>925</v>
      </c>
      <c r="C249" s="14" t="s">
        <v>1072</v>
      </c>
      <c r="D249" s="14" t="s">
        <v>266</v>
      </c>
      <c r="E249" s="14" t="s">
        <v>272</v>
      </c>
      <c r="F249" s="2" t="s">
        <v>248</v>
      </c>
      <c r="G249" s="2">
        <v>1</v>
      </c>
      <c r="H249" s="2" t="s">
        <v>334</v>
      </c>
      <c r="I249" s="52">
        <v>1</v>
      </c>
      <c r="J249" s="2" t="s">
        <v>371</v>
      </c>
      <c r="K249" s="14" t="s">
        <v>288</v>
      </c>
      <c r="L249" s="2" t="s">
        <v>350</v>
      </c>
      <c r="M249" s="14" t="s">
        <v>319</v>
      </c>
      <c r="N249" s="14" t="s">
        <v>850</v>
      </c>
      <c r="O249" s="2" t="s">
        <v>561</v>
      </c>
      <c r="P249" s="10">
        <v>1</v>
      </c>
      <c r="S249" s="28">
        <v>75</v>
      </c>
      <c r="T249" s="21">
        <v>0</v>
      </c>
      <c r="U249" s="21">
        <v>0</v>
      </c>
      <c r="V249" s="48">
        <f>S249+T249/20+U249/240</f>
        <v>75</v>
      </c>
      <c r="W249" s="48">
        <f>V249/P249</f>
        <v>75</v>
      </c>
      <c r="Y249" s="25">
        <f>W249/12</f>
        <v>6.25</v>
      </c>
      <c r="Z249">
        <v>75</v>
      </c>
      <c r="AA249">
        <v>0</v>
      </c>
      <c r="AB249">
        <v>0</v>
      </c>
      <c r="AC249" s="48">
        <f>Z249+AA249/20+AB249/240</f>
        <v>75</v>
      </c>
      <c r="AD249">
        <v>6</v>
      </c>
      <c r="AE249">
        <v>5</v>
      </c>
      <c r="AF249">
        <v>0</v>
      </c>
      <c r="AG249" s="25">
        <f>AD249+AE249/20+AF249/240</f>
        <v>6.25</v>
      </c>
      <c r="AH249">
        <v>6</v>
      </c>
      <c r="AI249">
        <v>5</v>
      </c>
      <c r="AJ249">
        <v>0</v>
      </c>
      <c r="AK249" s="25">
        <f>Y249*1</f>
        <v>6.25</v>
      </c>
      <c r="AY249" s="25">
        <v>6.25</v>
      </c>
      <c r="BO249" s="25">
        <f>AK249+BN249</f>
        <v>6.25</v>
      </c>
      <c r="BV249" s="48">
        <f>BW249*P249</f>
        <v>75</v>
      </c>
      <c r="BW249" s="48">
        <f>(BO249+BT249)*12</f>
        <v>75</v>
      </c>
      <c r="CI249">
        <f>A249*1</f>
        <v>1375</v>
      </c>
      <c r="CJ249" s="2" t="s">
        <v>350</v>
      </c>
      <c r="CK249" t="s">
        <v>11</v>
      </c>
    </row>
    <row r="250" spans="1:88" ht="12.75">
      <c r="A250" s="15"/>
      <c r="E250" s="14"/>
      <c r="F250" s="2"/>
      <c r="G250" s="2"/>
      <c r="L250" s="2"/>
      <c r="S250" s="28"/>
      <c r="CJ250" s="2"/>
    </row>
    <row r="251" spans="1:88" ht="12.75">
      <c r="A251" s="15">
        <v>1375</v>
      </c>
      <c r="B251" s="14" t="s">
        <v>925</v>
      </c>
      <c r="C251" s="14" t="s">
        <v>1072</v>
      </c>
      <c r="D251" s="14" t="s">
        <v>266</v>
      </c>
      <c r="E251" s="14" t="s">
        <v>272</v>
      </c>
      <c r="F251" s="2" t="s">
        <v>249</v>
      </c>
      <c r="G251" s="2">
        <v>2</v>
      </c>
      <c r="H251" s="2" t="s">
        <v>723</v>
      </c>
      <c r="I251" s="52">
        <v>2</v>
      </c>
      <c r="J251" s="2" t="s">
        <v>719</v>
      </c>
      <c r="K251" s="14" t="s">
        <v>288</v>
      </c>
      <c r="L251" s="2" t="s">
        <v>729</v>
      </c>
      <c r="M251" s="14" t="s">
        <v>781</v>
      </c>
      <c r="N251" s="14" t="s">
        <v>1131</v>
      </c>
      <c r="O251" s="2" t="s">
        <v>1118</v>
      </c>
      <c r="P251" s="10">
        <v>2</v>
      </c>
      <c r="S251" s="28"/>
      <c r="V251" s="48">
        <v>151.2</v>
      </c>
      <c r="W251" s="48">
        <f>V251/P251</f>
        <v>75.6</v>
      </c>
      <c r="Y251" s="25">
        <f>W251/12</f>
        <v>6.3</v>
      </c>
      <c r="AH251">
        <v>6</v>
      </c>
      <c r="AI251">
        <v>6</v>
      </c>
      <c r="AJ251">
        <v>0</v>
      </c>
      <c r="AK251" s="25">
        <f aca="true" t="shared" si="143" ref="AK251:AK260">Y251*1</f>
        <v>6.3</v>
      </c>
      <c r="BC251" s="25">
        <v>6.3</v>
      </c>
      <c r="BO251" s="25">
        <f aca="true" t="shared" si="144" ref="BO251:BO260">AK251+BN251</f>
        <v>6.3</v>
      </c>
      <c r="BV251" s="48">
        <f>BW251*P251</f>
        <v>151.2</v>
      </c>
      <c r="BW251" s="48">
        <f aca="true" t="shared" si="145" ref="BW251:BW260">(BO251+BT251)*12</f>
        <v>75.6</v>
      </c>
      <c r="CI251">
        <f aca="true" t="shared" si="146" ref="CI251:CI260">A251*1</f>
        <v>1375</v>
      </c>
      <c r="CJ251" s="2" t="s">
        <v>729</v>
      </c>
    </row>
    <row r="252" spans="1:88" ht="12.75">
      <c r="A252" s="15">
        <v>1375</v>
      </c>
      <c r="B252" s="14" t="s">
        <v>925</v>
      </c>
      <c r="C252" s="14" t="s">
        <v>1072</v>
      </c>
      <c r="D252" s="14" t="s">
        <v>266</v>
      </c>
      <c r="E252" s="14" t="s">
        <v>272</v>
      </c>
      <c r="F252" s="2" t="s">
        <v>250</v>
      </c>
      <c r="G252" s="2">
        <v>2</v>
      </c>
      <c r="H252" s="2" t="s">
        <v>860</v>
      </c>
      <c r="I252" s="52">
        <v>2</v>
      </c>
      <c r="J252" s="2" t="s">
        <v>1047</v>
      </c>
      <c r="K252" s="14" t="s">
        <v>288</v>
      </c>
      <c r="L252" s="2" t="s">
        <v>867</v>
      </c>
      <c r="M252" s="14" t="s">
        <v>889</v>
      </c>
      <c r="N252" s="14" t="s">
        <v>1016</v>
      </c>
      <c r="O252" s="2" t="s">
        <v>1117</v>
      </c>
      <c r="P252" s="10">
        <v>2</v>
      </c>
      <c r="S252" s="28"/>
      <c r="V252" s="48">
        <v>151.2</v>
      </c>
      <c r="W252" s="48">
        <f>V252/P252</f>
        <v>75.6</v>
      </c>
      <c r="Y252" s="25">
        <f>W252/12</f>
        <v>6.3</v>
      </c>
      <c r="AH252">
        <v>6</v>
      </c>
      <c r="AI252">
        <v>6</v>
      </c>
      <c r="AJ252">
        <v>0</v>
      </c>
      <c r="AK252" s="25">
        <f t="shared" si="143"/>
        <v>6.3</v>
      </c>
      <c r="BC252" s="25">
        <v>6.3</v>
      </c>
      <c r="BO252" s="25">
        <f t="shared" si="144"/>
        <v>6.3</v>
      </c>
      <c r="BV252" s="48">
        <f>BW252*P252</f>
        <v>151.2</v>
      </c>
      <c r="BW252" s="48">
        <f t="shared" si="145"/>
        <v>75.6</v>
      </c>
      <c r="CI252">
        <f t="shared" si="146"/>
        <v>1375</v>
      </c>
      <c r="CJ252" s="2" t="s">
        <v>867</v>
      </c>
    </row>
    <row r="253" spans="1:88" ht="12.75">
      <c r="A253" s="15">
        <v>1375</v>
      </c>
      <c r="B253" s="14" t="s">
        <v>925</v>
      </c>
      <c r="C253" s="14" t="s">
        <v>1072</v>
      </c>
      <c r="D253" s="14" t="s">
        <v>266</v>
      </c>
      <c r="E253" s="14" t="s">
        <v>272</v>
      </c>
      <c r="F253" s="2" t="s">
        <v>251</v>
      </c>
      <c r="G253" s="2">
        <v>2</v>
      </c>
      <c r="H253" s="2" t="s">
        <v>723</v>
      </c>
      <c r="I253" s="52">
        <v>2</v>
      </c>
      <c r="J253" s="2" t="s">
        <v>715</v>
      </c>
      <c r="K253" s="14" t="s">
        <v>288</v>
      </c>
      <c r="L253" s="2" t="s">
        <v>731</v>
      </c>
      <c r="M253" s="14" t="s">
        <v>781</v>
      </c>
      <c r="N253" s="14" t="s">
        <v>1131</v>
      </c>
      <c r="O253" s="2" t="s">
        <v>1268</v>
      </c>
      <c r="P253" s="10">
        <v>2</v>
      </c>
      <c r="Q253" s="10">
        <v>12</v>
      </c>
      <c r="S253" s="28">
        <v>112</v>
      </c>
      <c r="T253" s="21">
        <v>0</v>
      </c>
      <c r="U253" s="21">
        <v>0</v>
      </c>
      <c r="V253" s="48">
        <f>S253+T253/20+U253/240</f>
        <v>112</v>
      </c>
      <c r="W253" s="48">
        <f>Y253*12</f>
        <v>48</v>
      </c>
      <c r="X253" s="25">
        <f>(V253-(W253*P253))*20/12</f>
        <v>26.666666666666668</v>
      </c>
      <c r="Y253" s="25">
        <v>4</v>
      </c>
      <c r="AH253">
        <v>4</v>
      </c>
      <c r="AI253">
        <v>0</v>
      </c>
      <c r="AJ253">
        <v>0</v>
      </c>
      <c r="AK253" s="25">
        <f t="shared" si="143"/>
        <v>4</v>
      </c>
      <c r="BF253" s="25">
        <v>4</v>
      </c>
      <c r="BO253" s="25">
        <f t="shared" si="144"/>
        <v>4</v>
      </c>
      <c r="BV253" s="48">
        <v>112</v>
      </c>
      <c r="BW253" s="48">
        <f t="shared" si="145"/>
        <v>48</v>
      </c>
      <c r="CI253">
        <f t="shared" si="146"/>
        <v>1375</v>
      </c>
      <c r="CJ253" s="2" t="s">
        <v>731</v>
      </c>
    </row>
    <row r="254" spans="1:88" ht="12.75">
      <c r="A254" s="15">
        <v>1375</v>
      </c>
      <c r="B254" s="14" t="s">
        <v>925</v>
      </c>
      <c r="C254" s="14" t="s">
        <v>1072</v>
      </c>
      <c r="D254" s="14" t="s">
        <v>266</v>
      </c>
      <c r="E254" s="14" t="s">
        <v>272</v>
      </c>
      <c r="F254" s="2" t="s">
        <v>252</v>
      </c>
      <c r="G254" s="2">
        <v>2</v>
      </c>
      <c r="H254" s="2" t="s">
        <v>334</v>
      </c>
      <c r="I254" s="52">
        <v>2</v>
      </c>
      <c r="J254" s="2" t="s">
        <v>455</v>
      </c>
      <c r="K254" s="14" t="s">
        <v>288</v>
      </c>
      <c r="L254" s="2" t="s">
        <v>337</v>
      </c>
      <c r="M254" s="14" t="s">
        <v>321</v>
      </c>
      <c r="N254" s="14" t="s">
        <v>290</v>
      </c>
      <c r="O254" s="2" t="s">
        <v>1272</v>
      </c>
      <c r="P254" s="10">
        <v>2</v>
      </c>
      <c r="Q254" s="10">
        <v>12</v>
      </c>
      <c r="S254" s="28">
        <v>121</v>
      </c>
      <c r="T254" s="21">
        <v>16</v>
      </c>
      <c r="U254" s="21">
        <v>0</v>
      </c>
      <c r="V254" s="48">
        <f>S254+T254/20+U254/240</f>
        <v>121.8</v>
      </c>
      <c r="W254" s="48">
        <f>Y254*12</f>
        <v>52.199999999999996</v>
      </c>
      <c r="X254" s="25">
        <f>(V254-(W254*P254))*20/12</f>
        <v>29.00000000000001</v>
      </c>
      <c r="Y254" s="25">
        <f>4+7/20</f>
        <v>4.35</v>
      </c>
      <c r="AH254">
        <v>4</v>
      </c>
      <c r="AI254">
        <v>7</v>
      </c>
      <c r="AJ254">
        <v>0</v>
      </c>
      <c r="AK254" s="25">
        <f t="shared" si="143"/>
        <v>4.35</v>
      </c>
      <c r="BF254" s="25">
        <v>4.35</v>
      </c>
      <c r="BO254" s="25">
        <f t="shared" si="144"/>
        <v>4.35</v>
      </c>
      <c r="BV254" s="48">
        <v>121.8</v>
      </c>
      <c r="BW254" s="48">
        <f t="shared" si="145"/>
        <v>52.199999999999996</v>
      </c>
      <c r="CI254">
        <f t="shared" si="146"/>
        <v>1375</v>
      </c>
      <c r="CJ254" s="2" t="s">
        <v>337</v>
      </c>
    </row>
    <row r="255" spans="1:88" ht="12.75">
      <c r="A255" s="15">
        <v>1375</v>
      </c>
      <c r="B255" s="14" t="s">
        <v>925</v>
      </c>
      <c r="C255" s="14" t="s">
        <v>1072</v>
      </c>
      <c r="D255" s="14" t="s">
        <v>266</v>
      </c>
      <c r="E255" s="14" t="s">
        <v>272</v>
      </c>
      <c r="F255" s="2" t="s">
        <v>253</v>
      </c>
      <c r="G255" s="2">
        <v>2</v>
      </c>
      <c r="H255" s="2" t="s">
        <v>723</v>
      </c>
      <c r="I255" s="52">
        <v>2</v>
      </c>
      <c r="J255" s="2" t="s">
        <v>719</v>
      </c>
      <c r="K255" s="14" t="s">
        <v>288</v>
      </c>
      <c r="L255" s="2" t="s">
        <v>729</v>
      </c>
      <c r="M255" s="14" t="s">
        <v>781</v>
      </c>
      <c r="N255" s="14" t="s">
        <v>1131</v>
      </c>
      <c r="O255" s="2" t="s">
        <v>690</v>
      </c>
      <c r="P255" s="10">
        <v>2</v>
      </c>
      <c r="S255" s="28"/>
      <c r="V255" s="48">
        <f>132/2</f>
        <v>66</v>
      </c>
      <c r="W255" s="48">
        <f aca="true" t="shared" si="147" ref="W255:W260">V255/P255</f>
        <v>33</v>
      </c>
      <c r="Y255" s="25">
        <f aca="true" t="shared" si="148" ref="Y255:Y260">W255/12</f>
        <v>2.75</v>
      </c>
      <c r="AH255">
        <v>2</v>
      </c>
      <c r="AI255">
        <v>15</v>
      </c>
      <c r="AJ255">
        <v>0</v>
      </c>
      <c r="AK255" s="25">
        <f t="shared" si="143"/>
        <v>2.75</v>
      </c>
      <c r="BF255" s="25">
        <v>2.75</v>
      </c>
      <c r="BO255" s="25">
        <f t="shared" si="144"/>
        <v>2.75</v>
      </c>
      <c r="BV255" s="48">
        <f aca="true" t="shared" si="149" ref="BV255:BV260">BW255*P255</f>
        <v>66</v>
      </c>
      <c r="BW255" s="48">
        <f t="shared" si="145"/>
        <v>33</v>
      </c>
      <c r="CI255">
        <f t="shared" si="146"/>
        <v>1375</v>
      </c>
      <c r="CJ255" s="2" t="s">
        <v>729</v>
      </c>
    </row>
    <row r="256" spans="1:88" ht="12.75">
      <c r="A256" s="15">
        <v>1375</v>
      </c>
      <c r="B256" s="14" t="s">
        <v>925</v>
      </c>
      <c r="C256" s="14" t="s">
        <v>1072</v>
      </c>
      <c r="D256" s="14" t="s">
        <v>266</v>
      </c>
      <c r="E256" s="14" t="s">
        <v>272</v>
      </c>
      <c r="F256" s="2" t="s">
        <v>240</v>
      </c>
      <c r="G256" s="2">
        <v>2</v>
      </c>
      <c r="H256" s="2" t="s">
        <v>536</v>
      </c>
      <c r="I256" s="52">
        <v>2</v>
      </c>
      <c r="J256" s="2" t="s">
        <v>550</v>
      </c>
      <c r="K256" s="14" t="s">
        <v>288</v>
      </c>
      <c r="L256" s="2" t="s">
        <v>540</v>
      </c>
      <c r="M256" s="14" t="s">
        <v>495</v>
      </c>
      <c r="N256" s="14" t="s">
        <v>850</v>
      </c>
      <c r="O256" s="2" t="s">
        <v>692</v>
      </c>
      <c r="P256" s="10">
        <v>2</v>
      </c>
      <c r="S256" s="28"/>
      <c r="V256" s="48">
        <v>66</v>
      </c>
      <c r="W256" s="48">
        <f t="shared" si="147"/>
        <v>33</v>
      </c>
      <c r="Y256" s="25">
        <f t="shared" si="148"/>
        <v>2.75</v>
      </c>
      <c r="AH256">
        <v>2</v>
      </c>
      <c r="AI256">
        <v>15</v>
      </c>
      <c r="AJ256">
        <v>0</v>
      </c>
      <c r="AK256" s="25">
        <f t="shared" si="143"/>
        <v>2.75</v>
      </c>
      <c r="BF256" s="25">
        <v>2.75</v>
      </c>
      <c r="BO256" s="25">
        <f t="shared" si="144"/>
        <v>2.75</v>
      </c>
      <c r="BV256" s="48">
        <f t="shared" si="149"/>
        <v>66</v>
      </c>
      <c r="BW256" s="48">
        <f t="shared" si="145"/>
        <v>33</v>
      </c>
      <c r="CI256">
        <f t="shared" si="146"/>
        <v>1375</v>
      </c>
      <c r="CJ256" s="2" t="s">
        <v>540</v>
      </c>
    </row>
    <row r="257" spans="1:88" ht="12.75">
      <c r="A257" s="15">
        <v>1375</v>
      </c>
      <c r="B257" s="14" t="s">
        <v>925</v>
      </c>
      <c r="C257" s="14" t="s">
        <v>1072</v>
      </c>
      <c r="D257" s="14" t="s">
        <v>266</v>
      </c>
      <c r="E257" s="14" t="s">
        <v>272</v>
      </c>
      <c r="F257" s="2" t="s">
        <v>241</v>
      </c>
      <c r="G257" s="2">
        <v>2</v>
      </c>
      <c r="H257" s="2" t="s">
        <v>334</v>
      </c>
      <c r="I257" s="52">
        <v>0.5</v>
      </c>
      <c r="J257" s="2" t="s">
        <v>372</v>
      </c>
      <c r="K257" s="14" t="s">
        <v>288</v>
      </c>
      <c r="L257" s="2" t="s">
        <v>342</v>
      </c>
      <c r="M257" s="14" t="s">
        <v>321</v>
      </c>
      <c r="N257" s="14" t="s">
        <v>4</v>
      </c>
      <c r="O257" s="2" t="s">
        <v>1011</v>
      </c>
      <c r="P257" s="10">
        <v>0.5</v>
      </c>
      <c r="S257" s="28">
        <v>21</v>
      </c>
      <c r="T257" s="21">
        <v>12</v>
      </c>
      <c r="U257" s="21">
        <v>0</v>
      </c>
      <c r="V257" s="48">
        <f>S257+T257/20+U257/240</f>
        <v>21.6</v>
      </c>
      <c r="W257" s="48">
        <f t="shared" si="147"/>
        <v>43.2</v>
      </c>
      <c r="Y257" s="25">
        <f t="shared" si="148"/>
        <v>3.6</v>
      </c>
      <c r="AD257">
        <v>1</v>
      </c>
      <c r="AE257">
        <v>16</v>
      </c>
      <c r="AF257">
        <v>0</v>
      </c>
      <c r="AG257" s="25">
        <f>AD257+AE257/20+AF257/240</f>
        <v>1.8</v>
      </c>
      <c r="AH257">
        <v>3</v>
      </c>
      <c r="AI257">
        <v>12</v>
      </c>
      <c r="AJ257">
        <v>0</v>
      </c>
      <c r="AK257" s="25">
        <f t="shared" si="143"/>
        <v>3.6</v>
      </c>
      <c r="BF257" s="25">
        <v>3.6</v>
      </c>
      <c r="BO257" s="25">
        <f t="shared" si="144"/>
        <v>3.6</v>
      </c>
      <c r="BV257" s="48">
        <f t="shared" si="149"/>
        <v>21.6</v>
      </c>
      <c r="BW257" s="48">
        <f t="shared" si="145"/>
        <v>43.2</v>
      </c>
      <c r="CI257">
        <f t="shared" si="146"/>
        <v>1375</v>
      </c>
      <c r="CJ257" s="2" t="s">
        <v>342</v>
      </c>
    </row>
    <row r="258" spans="1:88" ht="12.75">
      <c r="A258" s="15">
        <v>1375</v>
      </c>
      <c r="B258" s="14" t="s">
        <v>925</v>
      </c>
      <c r="C258" s="14" t="s">
        <v>1072</v>
      </c>
      <c r="D258" s="14" t="s">
        <v>266</v>
      </c>
      <c r="E258" s="14" t="s">
        <v>272</v>
      </c>
      <c r="F258" s="2" t="s">
        <v>242</v>
      </c>
      <c r="G258" s="2">
        <v>2</v>
      </c>
      <c r="H258" s="2" t="s">
        <v>567</v>
      </c>
      <c r="I258" s="52">
        <v>1</v>
      </c>
      <c r="J258" s="2" t="s">
        <v>573</v>
      </c>
      <c r="K258" s="14" t="s">
        <v>288</v>
      </c>
      <c r="L258" s="2" t="s">
        <v>570</v>
      </c>
      <c r="M258" s="14" t="s">
        <v>577</v>
      </c>
      <c r="N258" s="14" t="s">
        <v>1131</v>
      </c>
      <c r="O258" s="2" t="s">
        <v>1260</v>
      </c>
      <c r="P258" s="10">
        <v>1</v>
      </c>
      <c r="S258" s="28">
        <v>26</v>
      </c>
      <c r="T258" s="21">
        <v>8</v>
      </c>
      <c r="U258" s="21">
        <v>0</v>
      </c>
      <c r="V258" s="48">
        <f>S258+T258/20+U258/240</f>
        <v>26.4</v>
      </c>
      <c r="W258" s="48">
        <f t="shared" si="147"/>
        <v>26.4</v>
      </c>
      <c r="Y258" s="25">
        <f t="shared" si="148"/>
        <v>2.1999999999999997</v>
      </c>
      <c r="Z258">
        <v>26</v>
      </c>
      <c r="AA258">
        <v>8</v>
      </c>
      <c r="AB258">
        <v>0</v>
      </c>
      <c r="AC258" s="48">
        <f>Z258+AA258/20+AB258/240</f>
        <v>26.4</v>
      </c>
      <c r="AD258">
        <v>2</v>
      </c>
      <c r="AE258">
        <v>4</v>
      </c>
      <c r="AF258">
        <v>0</v>
      </c>
      <c r="AG258" s="25">
        <f>AD258+AE258/20+AF258/240</f>
        <v>2.2</v>
      </c>
      <c r="AH258">
        <v>2</v>
      </c>
      <c r="AI258">
        <v>4</v>
      </c>
      <c r="AJ258">
        <v>0</v>
      </c>
      <c r="AK258" s="25">
        <f t="shared" si="143"/>
        <v>2.1999999999999997</v>
      </c>
      <c r="BF258" s="25">
        <v>2.1999999999999997</v>
      </c>
      <c r="BO258" s="25">
        <f t="shared" si="144"/>
        <v>2.1999999999999997</v>
      </c>
      <c r="BV258" s="48">
        <f t="shared" si="149"/>
        <v>26.4</v>
      </c>
      <c r="BW258" s="48">
        <f t="shared" si="145"/>
        <v>26.4</v>
      </c>
      <c r="CI258">
        <f t="shared" si="146"/>
        <v>1375</v>
      </c>
      <c r="CJ258" s="2" t="s">
        <v>570</v>
      </c>
    </row>
    <row r="259" spans="1:88" ht="12.75">
      <c r="A259" s="15">
        <v>1375</v>
      </c>
      <c r="B259" s="14" t="s">
        <v>925</v>
      </c>
      <c r="C259" s="14" t="s">
        <v>1072</v>
      </c>
      <c r="D259" s="14" t="s">
        <v>266</v>
      </c>
      <c r="E259" s="14" t="s">
        <v>272</v>
      </c>
      <c r="F259" s="2" t="s">
        <v>243</v>
      </c>
      <c r="G259" s="2">
        <v>2</v>
      </c>
      <c r="H259" s="2" t="s">
        <v>723</v>
      </c>
      <c r="I259" s="52">
        <v>1</v>
      </c>
      <c r="J259" s="2" t="s">
        <v>714</v>
      </c>
      <c r="K259" s="14" t="s">
        <v>288</v>
      </c>
      <c r="L259" s="2" t="s">
        <v>729</v>
      </c>
      <c r="M259" s="14" t="s">
        <v>781</v>
      </c>
      <c r="N259" s="14" t="s">
        <v>1131</v>
      </c>
      <c r="O259" s="2" t="s">
        <v>1256</v>
      </c>
      <c r="P259" s="10">
        <v>1</v>
      </c>
      <c r="S259" s="28">
        <v>27</v>
      </c>
      <c r="T259" s="21">
        <v>0</v>
      </c>
      <c r="U259" s="21">
        <v>0</v>
      </c>
      <c r="V259" s="48">
        <f>S259+T259/20+U259/240</f>
        <v>27</v>
      </c>
      <c r="W259" s="48">
        <f t="shared" si="147"/>
        <v>27</v>
      </c>
      <c r="Y259" s="25">
        <f t="shared" si="148"/>
        <v>2.25</v>
      </c>
      <c r="Z259">
        <v>27</v>
      </c>
      <c r="AA259">
        <v>0</v>
      </c>
      <c r="AB259">
        <v>0</v>
      </c>
      <c r="AC259" s="48">
        <f>Z259+AA259/20+AB259/240</f>
        <v>27</v>
      </c>
      <c r="AD259">
        <v>2</v>
      </c>
      <c r="AE259">
        <v>5</v>
      </c>
      <c r="AF259">
        <v>0</v>
      </c>
      <c r="AG259" s="25">
        <f>AD259+AE259/20+AF259/240</f>
        <v>2.25</v>
      </c>
      <c r="AH259">
        <v>2</v>
      </c>
      <c r="AI259">
        <v>5</v>
      </c>
      <c r="AJ259">
        <v>0</v>
      </c>
      <c r="AK259" s="25">
        <f t="shared" si="143"/>
        <v>2.25</v>
      </c>
      <c r="BF259" s="25">
        <v>2.25</v>
      </c>
      <c r="BO259" s="25">
        <f t="shared" si="144"/>
        <v>2.25</v>
      </c>
      <c r="BV259" s="48">
        <f t="shared" si="149"/>
        <v>27</v>
      </c>
      <c r="BW259" s="48">
        <f t="shared" si="145"/>
        <v>27</v>
      </c>
      <c r="CI259">
        <f t="shared" si="146"/>
        <v>1375</v>
      </c>
      <c r="CJ259" s="2" t="s">
        <v>729</v>
      </c>
    </row>
    <row r="260" spans="1:88" ht="12.75">
      <c r="A260" s="15">
        <v>1375</v>
      </c>
      <c r="B260" s="14" t="s">
        <v>925</v>
      </c>
      <c r="C260" s="14" t="s">
        <v>1072</v>
      </c>
      <c r="D260" s="14" t="s">
        <v>266</v>
      </c>
      <c r="E260" s="14" t="s">
        <v>272</v>
      </c>
      <c r="F260" s="2" t="s">
        <v>244</v>
      </c>
      <c r="G260" s="2">
        <v>2</v>
      </c>
      <c r="H260" s="2" t="s">
        <v>4</v>
      </c>
      <c r="I260" s="52">
        <v>0.5</v>
      </c>
      <c r="J260" s="2" t="s">
        <v>1151</v>
      </c>
      <c r="K260" s="14" t="s">
        <v>288</v>
      </c>
      <c r="L260" s="2" t="s">
        <v>1160</v>
      </c>
      <c r="M260" s="14" t="s">
        <v>1131</v>
      </c>
      <c r="N260" s="14" t="s">
        <v>1131</v>
      </c>
      <c r="O260" s="2" t="s">
        <v>756</v>
      </c>
      <c r="P260" s="10">
        <v>0.5</v>
      </c>
      <c r="S260" s="28">
        <v>12</v>
      </c>
      <c r="T260" s="21">
        <v>0</v>
      </c>
      <c r="U260" s="21">
        <v>0</v>
      </c>
      <c r="V260" s="48">
        <f>S260+T260/20+U260/240</f>
        <v>12</v>
      </c>
      <c r="W260" s="48">
        <f t="shared" si="147"/>
        <v>24</v>
      </c>
      <c r="Y260" s="25">
        <f t="shared" si="148"/>
        <v>2</v>
      </c>
      <c r="Z260">
        <v>24</v>
      </c>
      <c r="AA260">
        <v>0</v>
      </c>
      <c r="AB260">
        <v>0</v>
      </c>
      <c r="AC260" s="48">
        <f>Z260+AA260/20+AB260/240</f>
        <v>24</v>
      </c>
      <c r="AD260">
        <v>1</v>
      </c>
      <c r="AE260">
        <v>0</v>
      </c>
      <c r="AF260">
        <v>0</v>
      </c>
      <c r="AG260" s="25">
        <f>AD260+AE260/20+AF260/240</f>
        <v>1</v>
      </c>
      <c r="AH260">
        <v>2</v>
      </c>
      <c r="AI260">
        <v>0</v>
      </c>
      <c r="AJ260">
        <v>0</v>
      </c>
      <c r="AK260" s="25">
        <f t="shared" si="143"/>
        <v>2</v>
      </c>
      <c r="BF260" s="25">
        <v>2</v>
      </c>
      <c r="BO260" s="25">
        <f t="shared" si="144"/>
        <v>2</v>
      </c>
      <c r="BV260" s="48">
        <f t="shared" si="149"/>
        <v>12</v>
      </c>
      <c r="BW260" s="48">
        <f t="shared" si="145"/>
        <v>24</v>
      </c>
      <c r="CI260">
        <f t="shared" si="146"/>
        <v>1375</v>
      </c>
      <c r="CJ260" s="2" t="s">
        <v>1160</v>
      </c>
    </row>
    <row r="261" spans="1:88" ht="12.75">
      <c r="A261" s="15"/>
      <c r="E261" s="14"/>
      <c r="F261" s="2"/>
      <c r="G261" s="2"/>
      <c r="L261" s="2"/>
      <c r="S261" s="28"/>
      <c r="CJ261" s="2"/>
    </row>
    <row r="262" spans="1:88" ht="12.75">
      <c r="A262" s="15">
        <v>1376</v>
      </c>
      <c r="B262" s="14" t="s">
        <v>916</v>
      </c>
      <c r="E262" s="14"/>
      <c r="F262" s="2"/>
      <c r="G262" s="2"/>
      <c r="L262" s="2"/>
      <c r="S262" s="28"/>
      <c r="CI262">
        <f>A262*1</f>
        <v>1376</v>
      </c>
      <c r="CJ262" s="14" t="s">
        <v>916</v>
      </c>
    </row>
    <row r="263" spans="1:88" ht="12.75">
      <c r="A263" s="15"/>
      <c r="E263" s="14"/>
      <c r="F263" s="2"/>
      <c r="G263" s="2"/>
      <c r="L263" s="2"/>
      <c r="S263" s="28"/>
      <c r="CJ263" s="14"/>
    </row>
    <row r="264" spans="1:88" ht="12.75">
      <c r="A264" s="15">
        <v>1377</v>
      </c>
      <c r="B264" s="14" t="s">
        <v>916</v>
      </c>
      <c r="E264" s="14"/>
      <c r="F264" s="2"/>
      <c r="G264" s="2"/>
      <c r="L264" s="2"/>
      <c r="S264" s="28"/>
      <c r="CI264">
        <f>A264*1</f>
        <v>1377</v>
      </c>
      <c r="CJ264" s="14" t="s">
        <v>916</v>
      </c>
    </row>
    <row r="265" spans="1:88" ht="12.75">
      <c r="A265" s="15"/>
      <c r="E265" s="14"/>
      <c r="F265" s="2"/>
      <c r="G265" s="2"/>
      <c r="L265" s="2"/>
      <c r="S265" s="28"/>
      <c r="CJ265" s="14"/>
    </row>
    <row r="266" spans="1:88" ht="12.75">
      <c r="A266" s="15">
        <v>1378</v>
      </c>
      <c r="B266" s="14" t="s">
        <v>916</v>
      </c>
      <c r="E266" s="14"/>
      <c r="F266" s="2"/>
      <c r="G266" s="2"/>
      <c r="L266" s="2"/>
      <c r="S266" s="28"/>
      <c r="CI266">
        <f>A266*1</f>
        <v>1378</v>
      </c>
      <c r="CJ266" s="14" t="s">
        <v>916</v>
      </c>
    </row>
    <row r="267" spans="1:88" ht="12.75">
      <c r="A267" s="15"/>
      <c r="E267" s="14"/>
      <c r="F267" s="2"/>
      <c r="G267" s="2"/>
      <c r="L267" s="2"/>
      <c r="S267" s="28"/>
      <c r="CJ267" s="2"/>
    </row>
    <row r="268" spans="1:88" ht="12.75">
      <c r="A268" s="15">
        <v>1379</v>
      </c>
      <c r="B268" s="14" t="s">
        <v>4</v>
      </c>
      <c r="C268" s="14" t="s">
        <v>1072</v>
      </c>
      <c r="D268" s="14" t="s">
        <v>267</v>
      </c>
      <c r="E268" s="14" t="s">
        <v>270</v>
      </c>
      <c r="F268" s="2" t="s">
        <v>254</v>
      </c>
      <c r="G268" s="2">
        <v>1</v>
      </c>
      <c r="H268" s="2" t="s">
        <v>334</v>
      </c>
      <c r="I268" s="52">
        <v>2</v>
      </c>
      <c r="J268" s="2" t="s">
        <v>456</v>
      </c>
      <c r="K268" s="14" t="s">
        <v>288</v>
      </c>
      <c r="L268" s="2" t="s">
        <v>340</v>
      </c>
      <c r="M268" s="14" t="s">
        <v>321</v>
      </c>
      <c r="N268" s="14" t="s">
        <v>296</v>
      </c>
      <c r="O268" s="2" t="s">
        <v>1095</v>
      </c>
      <c r="P268" s="10">
        <v>2</v>
      </c>
      <c r="S268" s="28">
        <v>96</v>
      </c>
      <c r="T268" s="21">
        <v>0</v>
      </c>
      <c r="U268" s="21">
        <v>0</v>
      </c>
      <c r="V268" s="48">
        <f aca="true" t="shared" si="150" ref="V268:V275">S268+T268/20+U268/240</f>
        <v>96</v>
      </c>
      <c r="W268" s="48">
        <f>V268/P268</f>
        <v>48</v>
      </c>
      <c r="Y268" s="25">
        <f>W268/12</f>
        <v>4</v>
      </c>
      <c r="Z268">
        <v>48</v>
      </c>
      <c r="AA268">
        <v>0</v>
      </c>
      <c r="AB268">
        <v>0</v>
      </c>
      <c r="AC268" s="48">
        <f>Z268+AA268/20+AB268/240</f>
        <v>48</v>
      </c>
      <c r="AH268">
        <v>4</v>
      </c>
      <c r="AI268">
        <v>0</v>
      </c>
      <c r="AJ268">
        <v>0</v>
      </c>
      <c r="AK268" s="25">
        <f>Y268*1</f>
        <v>4</v>
      </c>
      <c r="BE268" s="25">
        <v>4</v>
      </c>
      <c r="BO268" s="25">
        <f>AK268+BN268</f>
        <v>4</v>
      </c>
      <c r="BV268" s="48">
        <f>BW268*P268</f>
        <v>96</v>
      </c>
      <c r="BW268" s="48">
        <f>(BO268+BT268)*12</f>
        <v>48</v>
      </c>
      <c r="CI268">
        <f aca="true" t="shared" si="151" ref="CI268:CI275">A268*1</f>
        <v>1379</v>
      </c>
      <c r="CJ268" s="2" t="s">
        <v>340</v>
      </c>
    </row>
    <row r="269" spans="1:88" ht="12.75">
      <c r="A269" s="15">
        <v>1379</v>
      </c>
      <c r="B269" s="14" t="s">
        <v>4</v>
      </c>
      <c r="C269" s="14" t="s">
        <v>1072</v>
      </c>
      <c r="D269" s="14" t="s">
        <v>267</v>
      </c>
      <c r="E269" s="14" t="s">
        <v>270</v>
      </c>
      <c r="F269" s="2" t="s">
        <v>255</v>
      </c>
      <c r="G269" s="2">
        <v>1</v>
      </c>
      <c r="H269" s="2" t="s">
        <v>334</v>
      </c>
      <c r="J269" s="2" t="s">
        <v>635</v>
      </c>
      <c r="K269" s="14" t="s">
        <v>288</v>
      </c>
      <c r="L269" s="2" t="s">
        <v>622</v>
      </c>
      <c r="M269" s="14" t="s">
        <v>321</v>
      </c>
      <c r="N269" s="14" t="s">
        <v>296</v>
      </c>
      <c r="O269" s="2" t="s">
        <v>1095</v>
      </c>
      <c r="Q269" s="10">
        <v>20</v>
      </c>
      <c r="S269" s="28">
        <v>26</v>
      </c>
      <c r="T269" s="21">
        <v>17</v>
      </c>
      <c r="U269" s="21">
        <v>4</v>
      </c>
      <c r="V269" s="48">
        <f t="shared" si="150"/>
        <v>26.866666666666667</v>
      </c>
      <c r="X269" s="25">
        <f>(V269/Q269)*20</f>
        <v>26.866666666666667</v>
      </c>
      <c r="BO269" s="25"/>
      <c r="BV269" s="48">
        <f>1*V269</f>
        <v>26.866666666666667</v>
      </c>
      <c r="BW269" s="48"/>
      <c r="CI269">
        <f t="shared" si="151"/>
        <v>1379</v>
      </c>
      <c r="CJ269" s="2" t="s">
        <v>622</v>
      </c>
    </row>
    <row r="270" spans="1:88" ht="12.75">
      <c r="A270" s="15">
        <v>1379</v>
      </c>
      <c r="B270" s="14" t="s">
        <v>4</v>
      </c>
      <c r="C270" s="14" t="s">
        <v>1072</v>
      </c>
      <c r="D270" s="14" t="s">
        <v>267</v>
      </c>
      <c r="E270" s="14" t="s">
        <v>270</v>
      </c>
      <c r="F270" s="2" t="s">
        <v>256</v>
      </c>
      <c r="G270" s="2">
        <v>1</v>
      </c>
      <c r="H270" s="2" t="s">
        <v>4</v>
      </c>
      <c r="J270" s="2" t="s">
        <v>664</v>
      </c>
      <c r="K270" s="14" t="s">
        <v>288</v>
      </c>
      <c r="L270" s="2" t="s">
        <v>661</v>
      </c>
      <c r="M270" s="14" t="s">
        <v>1219</v>
      </c>
      <c r="N270" s="14" t="s">
        <v>1253</v>
      </c>
      <c r="O270" s="2" t="s">
        <v>1095</v>
      </c>
      <c r="Q270" s="10">
        <v>10</v>
      </c>
      <c r="S270" s="28">
        <v>12</v>
      </c>
      <c r="T270" s="21">
        <v>0</v>
      </c>
      <c r="U270" s="21">
        <v>0</v>
      </c>
      <c r="V270" s="48">
        <f t="shared" si="150"/>
        <v>12</v>
      </c>
      <c r="X270" s="25">
        <f>(V270/Q270)*20</f>
        <v>24</v>
      </c>
      <c r="BO270" s="25"/>
      <c r="BV270" s="48">
        <f>1*V270</f>
        <v>12</v>
      </c>
      <c r="BW270" s="48"/>
      <c r="CI270">
        <f t="shared" si="151"/>
        <v>1379</v>
      </c>
      <c r="CJ270" s="2" t="s">
        <v>661</v>
      </c>
    </row>
    <row r="271" spans="1:88" ht="12.75">
      <c r="A271" s="15">
        <v>1379</v>
      </c>
      <c r="B271" s="14" t="s">
        <v>4</v>
      </c>
      <c r="C271" s="14" t="s">
        <v>1072</v>
      </c>
      <c r="D271" s="14" t="s">
        <v>267</v>
      </c>
      <c r="E271" s="14" t="s">
        <v>270</v>
      </c>
      <c r="F271" s="2" t="s">
        <v>257</v>
      </c>
      <c r="G271" s="2">
        <v>1</v>
      </c>
      <c r="H271" s="2" t="s">
        <v>334</v>
      </c>
      <c r="I271" s="52">
        <v>2</v>
      </c>
      <c r="J271" s="2" t="s">
        <v>1345</v>
      </c>
      <c r="K271" s="14" t="s">
        <v>288</v>
      </c>
      <c r="L271" s="2" t="s">
        <v>344</v>
      </c>
      <c r="M271" s="14" t="s">
        <v>321</v>
      </c>
      <c r="N271" s="14" t="s">
        <v>685</v>
      </c>
      <c r="O271" s="2" t="s">
        <v>1095</v>
      </c>
      <c r="P271" s="10">
        <v>2</v>
      </c>
      <c r="S271" s="28">
        <v>103</v>
      </c>
      <c r="T271" s="21">
        <v>4</v>
      </c>
      <c r="U271" s="21">
        <v>0</v>
      </c>
      <c r="V271" s="48">
        <f t="shared" si="150"/>
        <v>103.2</v>
      </c>
      <c r="W271" s="48">
        <f>V271/P271</f>
        <v>51.6</v>
      </c>
      <c r="Y271" s="25">
        <f>W271/12</f>
        <v>4.3</v>
      </c>
      <c r="AH271">
        <v>4</v>
      </c>
      <c r="AI271">
        <v>6</v>
      </c>
      <c r="AJ271">
        <v>0</v>
      </c>
      <c r="AK271" s="25">
        <f>Y271*1</f>
        <v>4.3</v>
      </c>
      <c r="BE271" s="25">
        <v>4.3</v>
      </c>
      <c r="BO271" s="25">
        <f>AK271+BN271</f>
        <v>4.3</v>
      </c>
      <c r="BV271" s="48">
        <f>BW271*P271</f>
        <v>103.19999999999999</v>
      </c>
      <c r="BW271" s="48">
        <f>(BO271+BT271)*12</f>
        <v>51.599999999999994</v>
      </c>
      <c r="CI271">
        <f t="shared" si="151"/>
        <v>1379</v>
      </c>
      <c r="CJ271" s="2" t="s">
        <v>344</v>
      </c>
    </row>
    <row r="272" spans="1:88" ht="12.75">
      <c r="A272" s="15">
        <v>1379</v>
      </c>
      <c r="B272" s="14" t="s">
        <v>4</v>
      </c>
      <c r="C272" s="14" t="s">
        <v>1072</v>
      </c>
      <c r="D272" s="14" t="s">
        <v>267</v>
      </c>
      <c r="E272" s="14" t="s">
        <v>270</v>
      </c>
      <c r="F272" s="2" t="s">
        <v>258</v>
      </c>
      <c r="G272" s="2">
        <v>1</v>
      </c>
      <c r="H272" s="2" t="s">
        <v>334</v>
      </c>
      <c r="J272" s="2" t="s">
        <v>665</v>
      </c>
      <c r="K272" s="14" t="s">
        <v>288</v>
      </c>
      <c r="L272" s="2" t="s">
        <v>624</v>
      </c>
      <c r="M272" s="14" t="s">
        <v>321</v>
      </c>
      <c r="N272" s="14" t="s">
        <v>685</v>
      </c>
      <c r="O272" s="2" t="s">
        <v>1095</v>
      </c>
      <c r="Q272" s="10">
        <v>20</v>
      </c>
      <c r="S272" s="28">
        <v>28</v>
      </c>
      <c r="T272" s="21">
        <v>0</v>
      </c>
      <c r="U272" s="21">
        <v>0</v>
      </c>
      <c r="V272" s="48">
        <f t="shared" si="150"/>
        <v>28</v>
      </c>
      <c r="X272" s="25">
        <f>(V272/Q272)*20</f>
        <v>28</v>
      </c>
      <c r="BV272" s="48">
        <f>V272*1</f>
        <v>28</v>
      </c>
      <c r="BW272" s="48"/>
      <c r="CI272">
        <f t="shared" si="151"/>
        <v>1379</v>
      </c>
      <c r="CJ272" s="2" t="s">
        <v>624</v>
      </c>
    </row>
    <row r="273" spans="1:89" ht="12.75">
      <c r="A273" s="15">
        <v>1379</v>
      </c>
      <c r="B273" s="14" t="s">
        <v>4</v>
      </c>
      <c r="C273" s="14" t="s">
        <v>1072</v>
      </c>
      <c r="D273" s="14" t="s">
        <v>267</v>
      </c>
      <c r="E273" s="14" t="s">
        <v>270</v>
      </c>
      <c r="F273" s="2" t="s">
        <v>259</v>
      </c>
      <c r="G273" s="2">
        <v>1</v>
      </c>
      <c r="H273" s="2" t="s">
        <v>334</v>
      </c>
      <c r="I273" s="52">
        <v>4</v>
      </c>
      <c r="J273" s="2" t="s">
        <v>1045</v>
      </c>
      <c r="K273" s="14" t="s">
        <v>288</v>
      </c>
      <c r="L273" s="2" t="s">
        <v>356</v>
      </c>
      <c r="M273" s="14" t="s">
        <v>321</v>
      </c>
      <c r="N273" s="14" t="s">
        <v>1016</v>
      </c>
      <c r="O273" s="2" t="s">
        <v>1095</v>
      </c>
      <c r="P273" s="10">
        <v>4</v>
      </c>
      <c r="S273" s="28">
        <v>182</v>
      </c>
      <c r="T273" s="21">
        <v>8</v>
      </c>
      <c r="U273" s="21">
        <v>0</v>
      </c>
      <c r="V273" s="48">
        <f t="shared" si="150"/>
        <v>182.4</v>
      </c>
      <c r="W273" s="48">
        <f>V273/P273</f>
        <v>45.6</v>
      </c>
      <c r="Y273" s="25">
        <f>W273/12</f>
        <v>3.8000000000000003</v>
      </c>
      <c r="AH273">
        <v>3</v>
      </c>
      <c r="AI273">
        <v>17</v>
      </c>
      <c r="AJ273">
        <v>0</v>
      </c>
      <c r="AK273" s="25">
        <f>Y273*1</f>
        <v>3.8000000000000003</v>
      </c>
      <c r="BE273" s="25">
        <v>3.8</v>
      </c>
      <c r="BO273" s="25">
        <f>AK273+BN273</f>
        <v>3.8000000000000003</v>
      </c>
      <c r="BV273" s="48">
        <f>BW273*P273</f>
        <v>182.4</v>
      </c>
      <c r="BW273" s="48">
        <f>(BO273+BT273)*12</f>
        <v>45.6</v>
      </c>
      <c r="CI273">
        <f t="shared" si="151"/>
        <v>1379</v>
      </c>
      <c r="CJ273" s="2" t="s">
        <v>356</v>
      </c>
      <c r="CK273" t="s">
        <v>54</v>
      </c>
    </row>
    <row r="274" spans="1:88" ht="12.75">
      <c r="A274" s="15">
        <v>1379</v>
      </c>
      <c r="B274" s="14" t="s">
        <v>4</v>
      </c>
      <c r="C274" s="14" t="s">
        <v>1072</v>
      </c>
      <c r="D274" s="14" t="s">
        <v>267</v>
      </c>
      <c r="E274" s="14" t="s">
        <v>270</v>
      </c>
      <c r="F274" s="2" t="s">
        <v>260</v>
      </c>
      <c r="G274" s="2">
        <v>1</v>
      </c>
      <c r="H274" s="2" t="s">
        <v>4</v>
      </c>
      <c r="J274" s="2" t="s">
        <v>666</v>
      </c>
      <c r="K274" s="14" t="s">
        <v>288</v>
      </c>
      <c r="L274" s="2" t="s">
        <v>617</v>
      </c>
      <c r="M274" s="14" t="s">
        <v>4</v>
      </c>
      <c r="N274" s="14" t="s">
        <v>300</v>
      </c>
      <c r="O274" s="2" t="s">
        <v>1095</v>
      </c>
      <c r="Q274" s="10">
        <v>18</v>
      </c>
      <c r="S274" s="28">
        <v>32</v>
      </c>
      <c r="T274" s="21">
        <v>8</v>
      </c>
      <c r="U274" s="21">
        <v>0</v>
      </c>
      <c r="V274" s="48">
        <f t="shared" si="150"/>
        <v>32.4</v>
      </c>
      <c r="W274" s="48"/>
      <c r="X274" s="25">
        <f>(V274/Q274)*20</f>
        <v>36</v>
      </c>
      <c r="AK274" s="25"/>
      <c r="BE274" s="25"/>
      <c r="BV274" s="48">
        <f>V274*1</f>
        <v>32.4</v>
      </c>
      <c r="BW274" s="48"/>
      <c r="CI274">
        <f t="shared" si="151"/>
        <v>1379</v>
      </c>
      <c r="CJ274" s="2" t="s">
        <v>617</v>
      </c>
    </row>
    <row r="275" spans="1:88" ht="12.75">
      <c r="A275" s="15">
        <v>1379</v>
      </c>
      <c r="B275" s="14" t="s">
        <v>4</v>
      </c>
      <c r="C275" s="14" t="s">
        <v>1072</v>
      </c>
      <c r="D275" s="14" t="s">
        <v>267</v>
      </c>
      <c r="E275" s="14" t="s">
        <v>270</v>
      </c>
      <c r="F275" s="2" t="s">
        <v>261</v>
      </c>
      <c r="G275" s="2">
        <v>1</v>
      </c>
      <c r="H275" s="2" t="s">
        <v>334</v>
      </c>
      <c r="J275" s="2" t="s">
        <v>377</v>
      </c>
      <c r="K275" s="14" t="s">
        <v>288</v>
      </c>
      <c r="L275" s="2" t="s">
        <v>626</v>
      </c>
      <c r="M275" s="14" t="s">
        <v>321</v>
      </c>
      <c r="N275" s="14" t="s">
        <v>924</v>
      </c>
      <c r="O275" s="2" t="s">
        <v>1095</v>
      </c>
      <c r="Q275" s="10">
        <v>4</v>
      </c>
      <c r="S275" s="28">
        <v>5</v>
      </c>
      <c r="T275" s="21">
        <v>8</v>
      </c>
      <c r="U275" s="21">
        <v>0</v>
      </c>
      <c r="V275" s="48">
        <f t="shared" si="150"/>
        <v>5.4</v>
      </c>
      <c r="W275" s="48"/>
      <c r="X275" s="25">
        <f>(V275/Q275)*20</f>
        <v>27</v>
      </c>
      <c r="AK275" s="25"/>
      <c r="BE275" s="25"/>
      <c r="BV275" s="48">
        <f>V275*1</f>
        <v>5.4</v>
      </c>
      <c r="BW275" s="48"/>
      <c r="CI275">
        <f t="shared" si="151"/>
        <v>1379</v>
      </c>
      <c r="CJ275" s="2" t="s">
        <v>626</v>
      </c>
    </row>
    <row r="276" spans="1:88" ht="12.75">
      <c r="A276" s="15"/>
      <c r="E276" s="14"/>
      <c r="F276" s="2"/>
      <c r="L276" s="2"/>
      <c r="S276" s="28"/>
      <c r="CJ276" s="2"/>
    </row>
    <row r="277" spans="1:88" ht="12.75">
      <c r="A277" s="15"/>
      <c r="E277" s="14"/>
      <c r="F277" s="2"/>
      <c r="L277" s="2"/>
      <c r="S277" s="28"/>
      <c r="CJ277" s="2"/>
    </row>
    <row r="278" spans="1:88" ht="12.75">
      <c r="A278" s="15"/>
      <c r="E278" s="14"/>
      <c r="F278" s="2"/>
      <c r="L278" s="2"/>
      <c r="S278" s="28"/>
      <c r="CJ278" s="2"/>
    </row>
    <row r="279" spans="1:88" ht="12.75">
      <c r="A279" s="15"/>
      <c r="E279" s="14"/>
      <c r="F279" s="2"/>
      <c r="L279" s="2"/>
      <c r="S279" s="28"/>
      <c r="CJ279" s="2"/>
    </row>
    <row r="280" spans="1:88" ht="12.75">
      <c r="A280" s="15"/>
      <c r="E280" s="14"/>
      <c r="F280" s="2"/>
      <c r="L280" s="2"/>
      <c r="S280" s="28"/>
      <c r="CJ280" s="2"/>
    </row>
    <row r="281" spans="1:88" ht="12.75">
      <c r="A281" s="15"/>
      <c r="E281" s="14"/>
      <c r="F281" s="2"/>
      <c r="L281" s="2"/>
      <c r="S281" s="28"/>
      <c r="CJ281" s="2"/>
    </row>
    <row r="282" spans="1:88" ht="12.75">
      <c r="A282" s="15"/>
      <c r="E282" s="14"/>
      <c r="F282" s="2"/>
      <c r="L282" s="2"/>
      <c r="S282" s="28"/>
      <c r="CJ282" s="2"/>
    </row>
    <row r="283" spans="1:88" ht="12.75">
      <c r="A283" s="15"/>
      <c r="E283" s="14"/>
      <c r="F283" s="2"/>
      <c r="L283" s="2"/>
      <c r="S283" s="28"/>
      <c r="CJ283" s="2"/>
    </row>
    <row r="284" spans="1:88" ht="12.75">
      <c r="A284" s="15"/>
      <c r="E284" s="14"/>
      <c r="F284" s="2"/>
      <c r="L284" s="2"/>
      <c r="S284" s="28"/>
      <c r="CJ284" s="2"/>
    </row>
    <row r="285" spans="1:88" ht="12.75">
      <c r="A285" s="15"/>
      <c r="E285" s="14"/>
      <c r="F285" s="2"/>
      <c r="G285" s="2"/>
      <c r="L285" s="2"/>
      <c r="S285" s="28"/>
      <c r="CJ285" s="2"/>
    </row>
    <row r="286" spans="1:88" ht="12.75">
      <c r="A286" s="15"/>
      <c r="E286" s="14"/>
      <c r="F286" s="2"/>
      <c r="G286" s="2"/>
      <c r="L286" s="2"/>
      <c r="S286" s="28"/>
      <c r="CJ286" s="2"/>
    </row>
    <row r="287" spans="1:88" ht="12.75">
      <c r="A287" s="15"/>
      <c r="E287" s="14"/>
      <c r="F287" s="2"/>
      <c r="G287" s="2"/>
      <c r="L287" s="2"/>
      <c r="S287" s="28"/>
      <c r="CJ287" s="2"/>
    </row>
    <row r="288" spans="1:88" ht="12.75">
      <c r="A288" s="15"/>
      <c r="E288" s="14"/>
      <c r="F288" s="2"/>
      <c r="G288" s="2"/>
      <c r="L288" s="2"/>
      <c r="S288" s="28"/>
      <c r="CJ288" s="2"/>
    </row>
    <row r="289" spans="1:88" ht="12.75">
      <c r="A289" s="15"/>
      <c r="E289" s="14"/>
      <c r="F289" s="2"/>
      <c r="G289" s="2"/>
      <c r="L289" s="2"/>
      <c r="S289" s="28"/>
      <c r="CJ289" s="2"/>
    </row>
    <row r="290" spans="1:88" ht="12.75">
      <c r="A290" s="15"/>
      <c r="E290" s="14"/>
      <c r="F290" s="2"/>
      <c r="G290" s="2"/>
      <c r="L290" s="2"/>
      <c r="S290" s="28"/>
      <c r="CJ290" s="2"/>
    </row>
    <row r="291" spans="1:88" ht="12.75">
      <c r="A291" s="15"/>
      <c r="E291" s="14"/>
      <c r="F291" s="2"/>
      <c r="G291" s="2"/>
      <c r="L291" s="2"/>
      <c r="S291" s="28"/>
      <c r="CJ291" s="2"/>
    </row>
    <row r="292" spans="1:88" ht="12.75">
      <c r="A292" s="15"/>
      <c r="E292" s="14"/>
      <c r="F292" s="2"/>
      <c r="G292" s="2"/>
      <c r="L292" s="2"/>
      <c r="S292" s="28"/>
      <c r="CJ292" s="2"/>
    </row>
    <row r="293" spans="1:88" ht="12.75">
      <c r="A293" s="15"/>
      <c r="E293" s="14"/>
      <c r="F293" s="2"/>
      <c r="G293" s="2"/>
      <c r="L293" s="2"/>
      <c r="S293" s="28"/>
      <c r="CJ293" s="2"/>
    </row>
    <row r="294" spans="1:88" ht="12.75">
      <c r="A294" s="15"/>
      <c r="E294" s="14"/>
      <c r="F294" s="2"/>
      <c r="G294" s="2"/>
      <c r="L294" s="2"/>
      <c r="S294" s="28"/>
      <c r="CJ294" s="2"/>
    </row>
    <row r="295" spans="1:88" ht="12.75">
      <c r="A295" s="15"/>
      <c r="E295" s="14"/>
      <c r="F295" s="2"/>
      <c r="G295" s="2"/>
      <c r="L295" s="2"/>
      <c r="S295" s="28"/>
      <c r="CJ295" s="2"/>
    </row>
    <row r="296" spans="1:88" ht="12.75">
      <c r="A296" s="15"/>
      <c r="E296" s="14"/>
      <c r="F296" s="2"/>
      <c r="G296" s="2"/>
      <c r="L296" s="2"/>
      <c r="S296" s="28"/>
      <c r="CJ296" s="2"/>
    </row>
    <row r="297" spans="1:88" ht="12.75">
      <c r="A297" s="15"/>
      <c r="E297" s="14"/>
      <c r="F297" s="2"/>
      <c r="G297" s="2"/>
      <c r="L297" s="2"/>
      <c r="S297" s="28"/>
      <c r="CJ297" s="2"/>
    </row>
    <row r="298" spans="1:88" ht="12.75">
      <c r="A298" s="15"/>
      <c r="E298" s="14"/>
      <c r="F298" s="2"/>
      <c r="G298" s="2"/>
      <c r="L298" s="2"/>
      <c r="S298" s="28"/>
      <c r="CJ298" s="2"/>
    </row>
    <row r="299" spans="1:88" ht="12.75">
      <c r="A299" s="15"/>
      <c r="E299" s="14"/>
      <c r="F299" s="2"/>
      <c r="G299" s="2"/>
      <c r="L299" s="2"/>
      <c r="S299" s="28"/>
      <c r="CJ299" s="2"/>
    </row>
    <row r="300" spans="1:88" ht="12.75">
      <c r="A300" s="15"/>
      <c r="E300" s="14"/>
      <c r="F300" s="2"/>
      <c r="G300" s="2"/>
      <c r="L300" s="2"/>
      <c r="S300" s="28"/>
      <c r="CJ300" s="2"/>
    </row>
    <row r="301" spans="1:88" ht="12.75">
      <c r="A301" s="15"/>
      <c r="E301" s="14"/>
      <c r="F301" s="2"/>
      <c r="G301" s="2"/>
      <c r="L301" s="2"/>
      <c r="V301" s="48"/>
      <c r="W301" s="48"/>
      <c r="AC301" s="48"/>
      <c r="AG301" s="25"/>
      <c r="AL301" s="25"/>
      <c r="BF301" s="6"/>
      <c r="BO301" s="48"/>
      <c r="BP301" s="39"/>
      <c r="BQ301" s="39"/>
      <c r="BR301" s="23"/>
      <c r="BS301" s="37"/>
      <c r="BT301" s="37"/>
      <c r="BU301" s="39"/>
      <c r="BV301" s="48"/>
      <c r="BW301" s="48"/>
      <c r="CJ301" s="2"/>
    </row>
    <row r="302" spans="1:88" ht="12.75">
      <c r="A302" s="15"/>
      <c r="E302" s="14"/>
      <c r="F302" s="2"/>
      <c r="G302" s="2"/>
      <c r="L302" s="2"/>
      <c r="V302" s="48"/>
      <c r="W302" s="48"/>
      <c r="AC302" s="48"/>
      <c r="AG302" s="25"/>
      <c r="AL302" s="25"/>
      <c r="BF302" s="7"/>
      <c r="BO302" s="48"/>
      <c r="BP302" s="39"/>
      <c r="BQ302" s="39"/>
      <c r="BR302" s="23"/>
      <c r="BS302" s="37"/>
      <c r="BT302" s="37"/>
      <c r="BU302" s="39"/>
      <c r="BW302" s="48"/>
      <c r="CJ302" s="2"/>
    </row>
    <row r="303" spans="1:88" ht="12.75">
      <c r="A303" s="15"/>
      <c r="E303" s="14"/>
      <c r="F303" s="2"/>
      <c r="G303" s="2"/>
      <c r="L303" s="2"/>
      <c r="V303" s="48"/>
      <c r="W303" s="48"/>
      <c r="AC303" s="48"/>
      <c r="AG303" s="25"/>
      <c r="AL303" s="25"/>
      <c r="BF303" s="6"/>
      <c r="BO303" s="48"/>
      <c r="BP303" s="39"/>
      <c r="BQ303" s="39"/>
      <c r="BR303" s="23"/>
      <c r="BS303" s="37"/>
      <c r="BT303" s="37"/>
      <c r="BU303" s="39"/>
      <c r="BV303" s="48"/>
      <c r="BW303" s="48"/>
      <c r="CJ303" s="2"/>
    </row>
    <row r="304" spans="1:88" ht="12.75">
      <c r="A304" s="15"/>
      <c r="E304" s="14"/>
      <c r="F304" s="2"/>
      <c r="G304" s="2"/>
      <c r="L304" s="2"/>
      <c r="V304" s="48"/>
      <c r="W304" s="48"/>
      <c r="AC304" s="48"/>
      <c r="AG304" s="25"/>
      <c r="AL304" s="25"/>
      <c r="BF304" s="6"/>
      <c r="BO304" s="48"/>
      <c r="BP304" s="39"/>
      <c r="BQ304" s="39"/>
      <c r="BR304" s="23"/>
      <c r="BS304" s="37"/>
      <c r="BT304" s="37"/>
      <c r="BU304" s="39"/>
      <c r="BV304" s="48"/>
      <c r="BW304" s="48"/>
      <c r="CJ304" s="2"/>
    </row>
    <row r="305" spans="1:88" ht="12.75">
      <c r="A305" s="15"/>
      <c r="E305" s="14"/>
      <c r="F305" s="2"/>
      <c r="G305" s="2"/>
      <c r="L305" s="2"/>
      <c r="V305" s="48"/>
      <c r="W305" s="48"/>
      <c r="AC305" s="48"/>
      <c r="AG305" s="25"/>
      <c r="AL305" s="25"/>
      <c r="BD305" s="6"/>
      <c r="BF305" s="7"/>
      <c r="BO305" s="48"/>
      <c r="BP305" s="39"/>
      <c r="BQ305" s="39"/>
      <c r="BR305" s="23"/>
      <c r="BS305" s="37"/>
      <c r="BT305" s="37"/>
      <c r="BU305" s="39"/>
      <c r="BV305" s="48"/>
      <c r="BW305" s="48"/>
      <c r="CJ305" s="2"/>
    </row>
    <row r="306" spans="1:88" ht="12.75">
      <c r="A306" s="15"/>
      <c r="E306" s="14"/>
      <c r="F306" s="2"/>
      <c r="G306" s="2"/>
      <c r="L306" s="2"/>
      <c r="V306" s="48"/>
      <c r="W306" s="48"/>
      <c r="AC306" s="48"/>
      <c r="AG306" s="25"/>
      <c r="AL306" s="25"/>
      <c r="BF306" s="7"/>
      <c r="BO306" s="48"/>
      <c r="BP306" s="39"/>
      <c r="BQ306" s="39"/>
      <c r="BR306" s="23"/>
      <c r="BS306" s="37"/>
      <c r="BT306" s="37"/>
      <c r="BU306" s="39"/>
      <c r="BV306" s="48"/>
      <c r="BW306" s="48"/>
      <c r="CJ306" s="2"/>
    </row>
    <row r="307" spans="1:88" ht="12.75">
      <c r="A307" s="15"/>
      <c r="E307" s="14"/>
      <c r="F307" s="2"/>
      <c r="G307" s="2"/>
      <c r="L307" s="2"/>
      <c r="V307" s="48"/>
      <c r="W307" s="48"/>
      <c r="AC307" s="48"/>
      <c r="AG307" s="25"/>
      <c r="AL307" s="25"/>
      <c r="AY307" s="6"/>
      <c r="BF307" s="7"/>
      <c r="BO307" s="48"/>
      <c r="BP307" s="39"/>
      <c r="BQ307" s="39"/>
      <c r="BR307" s="23"/>
      <c r="BS307" s="37"/>
      <c r="BT307" s="37"/>
      <c r="BU307" s="39"/>
      <c r="BV307" s="48"/>
      <c r="BW307" s="48"/>
      <c r="CJ307" s="2"/>
    </row>
    <row r="308" spans="1:88" ht="12.75">
      <c r="A308" s="15"/>
      <c r="E308" s="14"/>
      <c r="F308" s="2"/>
      <c r="G308" s="2"/>
      <c r="L308" s="2"/>
      <c r="V308" s="48"/>
      <c r="W308" s="48"/>
      <c r="AC308" s="48"/>
      <c r="AG308" s="25"/>
      <c r="AL308" s="25"/>
      <c r="BF308" s="7"/>
      <c r="BO308" s="48"/>
      <c r="BP308" s="39"/>
      <c r="BQ308" s="39"/>
      <c r="BR308" s="23"/>
      <c r="BS308" s="37"/>
      <c r="BT308" s="37"/>
      <c r="BU308" s="39"/>
      <c r="BV308" s="48"/>
      <c r="BW308" s="48"/>
      <c r="CJ308" s="2"/>
    </row>
    <row r="309" spans="1:88" ht="12.75">
      <c r="A309" s="15"/>
      <c r="E309" s="14"/>
      <c r="F309" s="2"/>
      <c r="G309" s="2"/>
      <c r="L309" s="2"/>
      <c r="V309" s="48"/>
      <c r="W309" s="48"/>
      <c r="AC309" s="48"/>
      <c r="AG309" s="25"/>
      <c r="AL309" s="25"/>
      <c r="BF309" s="7"/>
      <c r="BO309" s="48"/>
      <c r="BP309" s="39"/>
      <c r="BQ309" s="39"/>
      <c r="BR309" s="23"/>
      <c r="BS309" s="37"/>
      <c r="BT309" s="37"/>
      <c r="BU309" s="39"/>
      <c r="BW309" s="48"/>
      <c r="CJ309" s="2"/>
    </row>
    <row r="310" spans="1:88" ht="12.75">
      <c r="A310" s="15"/>
      <c r="E310" s="14"/>
      <c r="F310" s="2"/>
      <c r="G310" s="2"/>
      <c r="L310" s="2"/>
      <c r="V310" s="48"/>
      <c r="W310" s="48"/>
      <c r="AC310" s="48"/>
      <c r="AG310" s="25"/>
      <c r="AL310" s="25"/>
      <c r="BF310" s="7"/>
      <c r="BO310" s="48"/>
      <c r="BP310" s="39"/>
      <c r="BQ310" s="39"/>
      <c r="BR310" s="23"/>
      <c r="BS310" s="37"/>
      <c r="BT310" s="37"/>
      <c r="BU310" s="39"/>
      <c r="BW310" s="48"/>
      <c r="CJ310" s="2"/>
    </row>
    <row r="311" spans="1:88" ht="12.75">
      <c r="A311" s="15"/>
      <c r="E311" s="14"/>
      <c r="F311" s="2"/>
      <c r="G311" s="2"/>
      <c r="L311" s="2"/>
      <c r="V311" s="48"/>
      <c r="W311" s="48"/>
      <c r="AC311" s="48"/>
      <c r="AG311" s="25"/>
      <c r="BF311" s="7"/>
      <c r="BO311" s="48"/>
      <c r="BP311" s="39"/>
      <c r="BQ311" s="39"/>
      <c r="BR311" s="23"/>
      <c r="BS311" s="37"/>
      <c r="BT311" s="37"/>
      <c r="BU311" s="39"/>
      <c r="BW311" s="48"/>
      <c r="CJ311" s="2"/>
    </row>
    <row r="312" spans="1:88" ht="12.75">
      <c r="A312" s="15"/>
      <c r="E312" s="14"/>
      <c r="F312" s="2"/>
      <c r="G312" s="2"/>
      <c r="L312" s="2"/>
      <c r="V312" s="48"/>
      <c r="W312" s="48"/>
      <c r="AG312" s="25"/>
      <c r="AL312" s="25"/>
      <c r="BF312" s="7"/>
      <c r="BO312" s="48"/>
      <c r="BP312" s="39"/>
      <c r="BQ312" s="39"/>
      <c r="BR312" s="23"/>
      <c r="BS312" s="37"/>
      <c r="BT312" s="37"/>
      <c r="BU312" s="39"/>
      <c r="CJ312" s="2"/>
    </row>
    <row r="313" spans="1:88" ht="12.75">
      <c r="A313" s="15"/>
      <c r="E313" s="14"/>
      <c r="F313" s="2"/>
      <c r="G313" s="2"/>
      <c r="L313" s="2"/>
      <c r="V313" s="48"/>
      <c r="W313" s="48"/>
      <c r="AL313" s="25"/>
      <c r="BF313" s="7"/>
      <c r="BO313" s="48"/>
      <c r="BP313" s="39"/>
      <c r="BQ313" s="39"/>
      <c r="BR313" s="23"/>
      <c r="BS313" s="37"/>
      <c r="BT313" s="37"/>
      <c r="BU313" s="39"/>
      <c r="CJ313" s="2"/>
    </row>
    <row r="314" spans="1:88" ht="12.75">
      <c r="A314" s="15"/>
      <c r="E314" s="14"/>
      <c r="F314" s="2"/>
      <c r="G314" s="2"/>
      <c r="L314" s="2"/>
      <c r="V314" s="48"/>
      <c r="W314" s="48"/>
      <c r="BF314" s="7"/>
      <c r="BO314" s="48"/>
      <c r="BP314" s="39"/>
      <c r="BQ314" s="39"/>
      <c r="BR314" s="23"/>
      <c r="BS314" s="37"/>
      <c r="BT314" s="37"/>
      <c r="BU314" s="39"/>
      <c r="CJ314" s="2"/>
    </row>
    <row r="315" spans="1:88" ht="12.75">
      <c r="A315" s="15"/>
      <c r="E315" s="14"/>
      <c r="F315" s="2"/>
      <c r="G315" s="2"/>
      <c r="L315" s="2"/>
      <c r="V315" s="48"/>
      <c r="W315" s="48"/>
      <c r="AC315" s="48"/>
      <c r="AG315" s="25"/>
      <c r="AL315" s="25"/>
      <c r="BF315" s="6"/>
      <c r="BO315" s="48"/>
      <c r="BP315" s="39"/>
      <c r="BQ315" s="39"/>
      <c r="BR315" s="23"/>
      <c r="BS315" s="37"/>
      <c r="BT315" s="37"/>
      <c r="BU315" s="39"/>
      <c r="BV315" s="48"/>
      <c r="BW315" s="48"/>
      <c r="CJ315" s="2"/>
    </row>
    <row r="316" spans="1:88" ht="12.75">
      <c r="A316" s="15"/>
      <c r="E316" s="14"/>
      <c r="F316" s="2"/>
      <c r="G316" s="2"/>
      <c r="L316" s="2"/>
      <c r="V316" s="48"/>
      <c r="W316" s="48"/>
      <c r="AC316" s="48"/>
      <c r="AG316" s="25"/>
      <c r="AL316" s="25"/>
      <c r="BF316" s="6"/>
      <c r="BO316" s="48"/>
      <c r="BP316" s="39"/>
      <c r="BQ316" s="39"/>
      <c r="BR316" s="23"/>
      <c r="BS316" s="37"/>
      <c r="BT316" s="37"/>
      <c r="BU316" s="39"/>
      <c r="BV316" s="48"/>
      <c r="BW316" s="48"/>
      <c r="CJ316" s="2"/>
    </row>
    <row r="317" spans="1:88" ht="12.75">
      <c r="A317" s="15"/>
      <c r="E317" s="14"/>
      <c r="F317" s="2"/>
      <c r="G317" s="2"/>
      <c r="L317" s="2"/>
      <c r="V317" s="48"/>
      <c r="W317" s="48"/>
      <c r="AC317" s="48"/>
      <c r="AG317" s="25"/>
      <c r="AL317" s="25"/>
      <c r="AY317" s="6"/>
      <c r="BF317" s="7"/>
      <c r="BO317" s="48"/>
      <c r="BP317" s="39"/>
      <c r="BQ317" s="39"/>
      <c r="BR317" s="23"/>
      <c r="BS317" s="37"/>
      <c r="BT317" s="37"/>
      <c r="BU317" s="39"/>
      <c r="BV317" s="48"/>
      <c r="BW317" s="48"/>
      <c r="CJ317" s="2"/>
    </row>
    <row r="318" spans="1:88" ht="12.75">
      <c r="A318" s="15"/>
      <c r="E318" s="14"/>
      <c r="F318" s="2"/>
      <c r="G318" s="2"/>
      <c r="L318" s="2"/>
      <c r="V318" s="48"/>
      <c r="W318" s="48"/>
      <c r="AC318" s="48"/>
      <c r="AG318" s="25"/>
      <c r="AL318" s="25"/>
      <c r="AY318" s="6"/>
      <c r="BF318" s="7"/>
      <c r="BO318" s="48"/>
      <c r="BP318" s="39"/>
      <c r="BQ318" s="39"/>
      <c r="BR318" s="23"/>
      <c r="BS318" s="37"/>
      <c r="BT318" s="37"/>
      <c r="BU318" s="39"/>
      <c r="BV318" s="48"/>
      <c r="BW318" s="48"/>
      <c r="CJ318" s="2"/>
    </row>
    <row r="319" spans="1:88" ht="12.75">
      <c r="A319" s="15"/>
      <c r="E319" s="14"/>
      <c r="F319" s="2"/>
      <c r="G319" s="2"/>
      <c r="L319" s="2"/>
      <c r="V319" s="48"/>
      <c r="W319" s="48"/>
      <c r="AC319" s="48"/>
      <c r="AG319" s="25"/>
      <c r="AL319" s="25"/>
      <c r="AY319" s="6"/>
      <c r="BF319" s="7"/>
      <c r="BO319" s="48"/>
      <c r="BP319" s="39"/>
      <c r="BQ319" s="39"/>
      <c r="BR319" s="23"/>
      <c r="BS319" s="37"/>
      <c r="BT319" s="37"/>
      <c r="BU319" s="39"/>
      <c r="BV319" s="48"/>
      <c r="BW319" s="48"/>
      <c r="CJ319" s="2"/>
    </row>
    <row r="320" spans="1:88" ht="12.75">
      <c r="A320" s="15"/>
      <c r="E320" s="14"/>
      <c r="F320" s="2"/>
      <c r="G320" s="2"/>
      <c r="L320" s="2"/>
      <c r="V320" s="48"/>
      <c r="W320" s="48"/>
      <c r="AC320" s="48"/>
      <c r="AG320" s="25"/>
      <c r="AL320" s="25"/>
      <c r="AY320" s="6"/>
      <c r="BF320" s="7"/>
      <c r="BO320" s="48"/>
      <c r="BP320" s="39"/>
      <c r="BQ320" s="39"/>
      <c r="BR320" s="23"/>
      <c r="BS320" s="37"/>
      <c r="BT320" s="37"/>
      <c r="BU320" s="39"/>
      <c r="BV320" s="48"/>
      <c r="BW320" s="48"/>
      <c r="CJ320" s="2"/>
    </row>
    <row r="321" spans="1:88" ht="12.75">
      <c r="A321" s="15"/>
      <c r="E321" s="14"/>
      <c r="F321" s="2"/>
      <c r="G321" s="2"/>
      <c r="L321" s="2"/>
      <c r="V321" s="48"/>
      <c r="W321" s="48"/>
      <c r="AC321" s="48"/>
      <c r="AG321" s="25"/>
      <c r="AL321" s="25"/>
      <c r="AQ321" s="37"/>
      <c r="AR321" s="37"/>
      <c r="AS321" s="37"/>
      <c r="AT321" s="37"/>
      <c r="AU321" s="37"/>
      <c r="AY321" s="6"/>
      <c r="BF321" s="7"/>
      <c r="BO321" s="48"/>
      <c r="BP321" s="39"/>
      <c r="BQ321" s="39"/>
      <c r="BR321" s="23"/>
      <c r="BS321" s="37"/>
      <c r="BT321" s="37"/>
      <c r="BU321" s="39"/>
      <c r="BV321" s="48"/>
      <c r="BW321" s="48"/>
      <c r="CJ321" s="2"/>
    </row>
    <row r="322" spans="1:88" ht="12.75">
      <c r="A322" s="15"/>
      <c r="E322" s="14"/>
      <c r="F322" s="2"/>
      <c r="G322" s="2"/>
      <c r="L322" s="2"/>
      <c r="AC322" s="48"/>
      <c r="AL322" s="25"/>
      <c r="AQ322" s="37"/>
      <c r="AR322" s="37"/>
      <c r="AS322" s="37"/>
      <c r="AT322" s="37"/>
      <c r="AU322" s="37"/>
      <c r="BF322" s="7"/>
      <c r="BP322" s="39"/>
      <c r="BQ322" s="39"/>
      <c r="BR322" s="23"/>
      <c r="BS322" s="37"/>
      <c r="BT322" s="37"/>
      <c r="BU322" s="39"/>
      <c r="BV322" s="48"/>
      <c r="BW322" s="48"/>
      <c r="CJ322" s="2"/>
    </row>
    <row r="323" spans="1:88" ht="12.75">
      <c r="A323" s="15"/>
      <c r="E323" s="14"/>
      <c r="F323" s="2"/>
      <c r="G323" s="2"/>
      <c r="L323" s="2"/>
      <c r="V323" s="48"/>
      <c r="W323" s="48"/>
      <c r="AC323" s="48"/>
      <c r="AG323" s="25"/>
      <c r="BC323" s="6"/>
      <c r="BF323" s="7"/>
      <c r="BO323" s="48"/>
      <c r="BP323" s="39"/>
      <c r="BQ323" s="39"/>
      <c r="BR323" s="23"/>
      <c r="BS323" s="37"/>
      <c r="BT323" s="37"/>
      <c r="BU323" s="39"/>
      <c r="BV323" s="48"/>
      <c r="BW323" s="48"/>
      <c r="CJ323" s="2"/>
    </row>
    <row r="324" spans="1:88" ht="12.75">
      <c r="A324" s="15"/>
      <c r="E324" s="14"/>
      <c r="F324" s="2"/>
      <c r="G324" s="2"/>
      <c r="L324" s="2"/>
      <c r="V324" s="48"/>
      <c r="W324" s="48"/>
      <c r="AC324" s="48"/>
      <c r="AG324" s="25"/>
      <c r="BC324" s="6"/>
      <c r="BF324" s="7"/>
      <c r="BO324" s="48"/>
      <c r="BP324" s="39"/>
      <c r="BQ324" s="39"/>
      <c r="BR324" s="23"/>
      <c r="BS324" s="37"/>
      <c r="BT324" s="37"/>
      <c r="BU324" s="39"/>
      <c r="BV324" s="48"/>
      <c r="BW324" s="48"/>
      <c r="CJ324" s="2"/>
    </row>
    <row r="325" spans="1:88" ht="12.75">
      <c r="A325" s="15"/>
      <c r="E325" s="14"/>
      <c r="F325" s="2"/>
      <c r="G325" s="2"/>
      <c r="L325" s="2"/>
      <c r="V325" s="48"/>
      <c r="W325" s="48"/>
      <c r="AC325" s="48"/>
      <c r="AG325" s="25"/>
      <c r="BF325" s="6"/>
      <c r="BO325" s="48"/>
      <c r="BP325" s="39"/>
      <c r="BQ325" s="39"/>
      <c r="BR325" s="23"/>
      <c r="BS325" s="37"/>
      <c r="BT325" s="37"/>
      <c r="BU325" s="39"/>
      <c r="BV325" s="48"/>
      <c r="BW325" s="48"/>
      <c r="CJ325" s="2"/>
    </row>
    <row r="326" spans="1:88" ht="12.75">
      <c r="A326" s="15"/>
      <c r="E326" s="14"/>
      <c r="F326" s="2"/>
      <c r="G326" s="2"/>
      <c r="L326" s="2"/>
      <c r="V326" s="48"/>
      <c r="W326" s="48"/>
      <c r="AC326" s="48"/>
      <c r="AG326" s="25"/>
      <c r="BF326" s="6"/>
      <c r="BO326" s="48"/>
      <c r="BP326" s="39"/>
      <c r="BQ326" s="39"/>
      <c r="BR326" s="23"/>
      <c r="BS326" s="37"/>
      <c r="BT326" s="37"/>
      <c r="BU326" s="39"/>
      <c r="BV326" s="48"/>
      <c r="BW326" s="48"/>
      <c r="CJ326" s="2"/>
    </row>
    <row r="327" spans="1:88" ht="12.75">
      <c r="A327" s="15"/>
      <c r="E327" s="14"/>
      <c r="F327" s="2"/>
      <c r="G327" s="2"/>
      <c r="L327" s="2"/>
      <c r="V327" s="48"/>
      <c r="W327" s="48"/>
      <c r="AG327" s="25"/>
      <c r="BF327" s="6"/>
      <c r="BO327" s="48"/>
      <c r="BP327" s="39"/>
      <c r="BQ327" s="39"/>
      <c r="BR327" s="23"/>
      <c r="BS327" s="37"/>
      <c r="BT327" s="37"/>
      <c r="BU327" s="39"/>
      <c r="BV327" s="48"/>
      <c r="BW327" s="48"/>
      <c r="CJ327" s="2"/>
    </row>
    <row r="328" spans="1:88" ht="12.75">
      <c r="A328" s="15"/>
      <c r="E328" s="14"/>
      <c r="F328" s="2"/>
      <c r="G328" s="2"/>
      <c r="L328" s="2"/>
      <c r="V328" s="48"/>
      <c r="W328" s="48"/>
      <c r="AG328" s="25"/>
      <c r="BF328" s="6"/>
      <c r="BO328" s="48"/>
      <c r="BP328" s="39"/>
      <c r="BQ328" s="39"/>
      <c r="BR328" s="23"/>
      <c r="BS328" s="37"/>
      <c r="BT328" s="37"/>
      <c r="BU328" s="39"/>
      <c r="BV328" s="48"/>
      <c r="BW328" s="48"/>
      <c r="CJ328" s="2"/>
    </row>
    <row r="329" spans="1:88" ht="12.75">
      <c r="A329" s="15"/>
      <c r="E329" s="14"/>
      <c r="F329" s="2"/>
      <c r="G329" s="2"/>
      <c r="L329" s="2"/>
      <c r="V329" s="48"/>
      <c r="W329" s="48"/>
      <c r="AC329" s="48"/>
      <c r="AG329" s="25"/>
      <c r="BF329" s="6"/>
      <c r="BO329" s="48"/>
      <c r="BP329" s="39"/>
      <c r="BQ329" s="39"/>
      <c r="BR329" s="23"/>
      <c r="BS329" s="37"/>
      <c r="BT329" s="37"/>
      <c r="BU329" s="39"/>
      <c r="BV329" s="48"/>
      <c r="BW329" s="48"/>
      <c r="CJ329" s="2"/>
    </row>
    <row r="330" spans="1:88" ht="12.75">
      <c r="A330" s="15"/>
      <c r="E330" s="14"/>
      <c r="F330" s="2"/>
      <c r="G330" s="2"/>
      <c r="L330" s="2"/>
      <c r="V330" s="48"/>
      <c r="W330" s="48"/>
      <c r="AC330" s="48"/>
      <c r="AG330" s="25"/>
      <c r="BF330" s="6"/>
      <c r="BO330" s="48"/>
      <c r="BP330" s="39"/>
      <c r="BQ330" s="39"/>
      <c r="BR330" s="23"/>
      <c r="BS330" s="37"/>
      <c r="BT330" s="37"/>
      <c r="BU330" s="39"/>
      <c r="BV330" s="48"/>
      <c r="BW330" s="48"/>
      <c r="CJ330" s="2"/>
    </row>
    <row r="331" spans="1:88" ht="12.75">
      <c r="A331" s="15"/>
      <c r="E331" s="14"/>
      <c r="F331" s="2"/>
      <c r="G331" s="2"/>
      <c r="L331" s="2"/>
      <c r="V331" s="48"/>
      <c r="W331" s="48"/>
      <c r="AC331" s="48"/>
      <c r="AG331" s="25"/>
      <c r="BF331" s="6"/>
      <c r="BO331" s="48"/>
      <c r="BP331" s="39"/>
      <c r="BQ331" s="39"/>
      <c r="BR331" s="23"/>
      <c r="BS331" s="37"/>
      <c r="BT331" s="37"/>
      <c r="BU331" s="39"/>
      <c r="BV331" s="48"/>
      <c r="BW331" s="48"/>
      <c r="CJ331" s="2"/>
    </row>
    <row r="332" spans="1:88" ht="12.75">
      <c r="A332" s="15"/>
      <c r="E332" s="14"/>
      <c r="F332" s="2"/>
      <c r="G332" s="2"/>
      <c r="L332" s="2"/>
      <c r="AC332" s="48"/>
      <c r="AG332" s="25"/>
      <c r="BF332" s="7"/>
      <c r="BO332" s="48"/>
      <c r="BP332" s="39"/>
      <c r="BQ332" s="39"/>
      <c r="BR332" s="23"/>
      <c r="BS332" s="37"/>
      <c r="BT332" s="37"/>
      <c r="BU332" s="39"/>
      <c r="CJ332" s="2"/>
    </row>
    <row r="333" spans="1:88" ht="12.75">
      <c r="A333" s="15"/>
      <c r="E333" s="14"/>
      <c r="F333" s="2"/>
      <c r="G333" s="2"/>
      <c r="L333" s="2"/>
      <c r="V333" s="48"/>
      <c r="W333" s="48"/>
      <c r="AG333" s="25"/>
      <c r="AL333" s="25"/>
      <c r="AQ333" s="37"/>
      <c r="AR333" s="37"/>
      <c r="AS333" s="37"/>
      <c r="AT333" s="37"/>
      <c r="AU333" s="37"/>
      <c r="BE333" s="6"/>
      <c r="BF333" s="7"/>
      <c r="BO333" s="48"/>
      <c r="BP333" s="39"/>
      <c r="BQ333" s="39"/>
      <c r="BR333" s="23"/>
      <c r="BS333" s="37"/>
      <c r="BT333" s="37"/>
      <c r="BU333" s="39"/>
      <c r="BV333" s="48"/>
      <c r="BW333" s="48"/>
      <c r="CJ333" s="2"/>
    </row>
    <row r="334" spans="1:88" ht="12.75">
      <c r="A334" s="15"/>
      <c r="E334" s="14"/>
      <c r="F334" s="2"/>
      <c r="G334" s="2"/>
      <c r="L334" s="2"/>
      <c r="V334" s="48"/>
      <c r="W334" s="48"/>
      <c r="AG334" s="25"/>
      <c r="AL334" s="25"/>
      <c r="AQ334" s="37"/>
      <c r="AR334" s="37"/>
      <c r="AS334" s="37"/>
      <c r="AT334" s="37"/>
      <c r="AU334" s="37"/>
      <c r="BE334" s="6"/>
      <c r="BF334" s="7"/>
      <c r="BO334" s="48"/>
      <c r="BP334" s="39"/>
      <c r="BQ334" s="39"/>
      <c r="BR334" s="23"/>
      <c r="BS334" s="37"/>
      <c r="BT334" s="37"/>
      <c r="BU334" s="39"/>
      <c r="BV334" s="48"/>
      <c r="BW334" s="48"/>
      <c r="CJ334" s="2"/>
    </row>
    <row r="335" spans="1:88" ht="12.75">
      <c r="A335" s="15"/>
      <c r="E335" s="14"/>
      <c r="F335" s="2"/>
      <c r="G335" s="2"/>
      <c r="L335" s="2"/>
      <c r="V335" s="48"/>
      <c r="W335" s="48"/>
      <c r="AG335" s="25"/>
      <c r="AL335" s="25"/>
      <c r="AQ335" s="37"/>
      <c r="AR335" s="37"/>
      <c r="AS335" s="37"/>
      <c r="AT335" s="37"/>
      <c r="AU335" s="37"/>
      <c r="BE335" s="6"/>
      <c r="BF335" s="7"/>
      <c r="BO335" s="48"/>
      <c r="BP335" s="39"/>
      <c r="BQ335" s="39"/>
      <c r="BR335" s="23"/>
      <c r="BS335" s="37"/>
      <c r="BT335" s="37"/>
      <c r="BU335" s="39"/>
      <c r="BV335" s="48"/>
      <c r="BW335" s="48"/>
      <c r="CJ335" s="2"/>
    </row>
    <row r="336" spans="1:88" ht="12.75">
      <c r="A336" s="15"/>
      <c r="E336" s="14"/>
      <c r="F336" s="2"/>
      <c r="G336" s="2"/>
      <c r="L336" s="2"/>
      <c r="V336" s="48"/>
      <c r="W336" s="48"/>
      <c r="AG336" s="25"/>
      <c r="AL336" s="25"/>
      <c r="AQ336" s="37"/>
      <c r="AR336" s="37"/>
      <c r="AS336" s="37"/>
      <c r="AT336" s="37"/>
      <c r="AU336" s="37"/>
      <c r="BE336" s="6"/>
      <c r="BF336" s="7"/>
      <c r="BO336" s="48"/>
      <c r="BP336" s="39"/>
      <c r="BQ336" s="39"/>
      <c r="BR336" s="23"/>
      <c r="BS336" s="37"/>
      <c r="BT336" s="37"/>
      <c r="BU336" s="39"/>
      <c r="BV336" s="48"/>
      <c r="BW336" s="48"/>
      <c r="CJ336" s="2"/>
    </row>
    <row r="337" spans="1:88" ht="12.75">
      <c r="A337" s="15"/>
      <c r="E337" s="14"/>
      <c r="F337" s="2"/>
      <c r="G337" s="2"/>
      <c r="L337" s="2"/>
      <c r="V337" s="48"/>
      <c r="AL337" s="25"/>
      <c r="AQ337" s="37"/>
      <c r="AR337" s="37"/>
      <c r="AS337" s="37"/>
      <c r="AT337" s="37"/>
      <c r="AU337" s="37"/>
      <c r="BF337" s="7"/>
      <c r="BO337" s="48"/>
      <c r="BP337" s="39"/>
      <c r="BQ337" s="39"/>
      <c r="BR337" s="23"/>
      <c r="BS337" s="37"/>
      <c r="BT337" s="37"/>
      <c r="BU337" s="39"/>
      <c r="BV337" s="48"/>
      <c r="BW337" s="48"/>
      <c r="CJ337" s="2"/>
    </row>
    <row r="338" spans="1:88" ht="12.75">
      <c r="A338" s="15"/>
      <c r="E338" s="14"/>
      <c r="F338" s="2"/>
      <c r="G338" s="2"/>
      <c r="L338" s="2"/>
      <c r="V338" s="48"/>
      <c r="W338" s="48"/>
      <c r="AL338" s="25"/>
      <c r="AQ338" s="37"/>
      <c r="AR338" s="37"/>
      <c r="AS338" s="37"/>
      <c r="AT338" s="37"/>
      <c r="AU338" s="37"/>
      <c r="BF338" s="7"/>
      <c r="BO338" s="48"/>
      <c r="BP338" s="39"/>
      <c r="BQ338" s="39"/>
      <c r="BR338" s="23"/>
      <c r="BS338" s="37"/>
      <c r="BT338" s="37"/>
      <c r="BU338" s="39"/>
      <c r="BV338" s="48"/>
      <c r="BW338" s="48"/>
      <c r="CJ338" s="2"/>
    </row>
    <row r="339" spans="1:88" ht="12.75">
      <c r="A339" s="15"/>
      <c r="E339" s="14"/>
      <c r="F339" s="2"/>
      <c r="G339" s="2"/>
      <c r="L339" s="2"/>
      <c r="V339" s="48"/>
      <c r="W339" s="48"/>
      <c r="AC339" s="48"/>
      <c r="AG339" s="25"/>
      <c r="AL339" s="25"/>
      <c r="AQ339" s="37"/>
      <c r="AR339" s="37"/>
      <c r="AS339" s="37"/>
      <c r="AT339" s="37"/>
      <c r="AU339" s="37"/>
      <c r="AV339" s="6"/>
      <c r="BF339" s="6"/>
      <c r="BO339" s="48"/>
      <c r="BP339" s="39"/>
      <c r="BQ339" s="39"/>
      <c r="BR339" s="23"/>
      <c r="BS339" s="37"/>
      <c r="BT339" s="37"/>
      <c r="BU339" s="39"/>
      <c r="BV339" s="48"/>
      <c r="BW339" s="48"/>
      <c r="CJ339" s="2"/>
    </row>
    <row r="340" spans="1:88" ht="12.75">
      <c r="A340" s="15"/>
      <c r="E340" s="14"/>
      <c r="F340" s="2"/>
      <c r="G340" s="2"/>
      <c r="L340" s="2"/>
      <c r="V340" s="48"/>
      <c r="W340" s="48"/>
      <c r="AC340" s="48"/>
      <c r="AG340" s="25"/>
      <c r="AL340" s="25"/>
      <c r="AQ340" s="37"/>
      <c r="AR340" s="37"/>
      <c r="AS340" s="37"/>
      <c r="AT340" s="37"/>
      <c r="AU340" s="37"/>
      <c r="AV340" s="6"/>
      <c r="BF340" s="6"/>
      <c r="BO340" s="48"/>
      <c r="BP340" s="39"/>
      <c r="BQ340" s="39"/>
      <c r="BR340" s="23"/>
      <c r="BS340" s="37"/>
      <c r="BT340" s="37"/>
      <c r="BU340" s="39"/>
      <c r="BV340" s="48"/>
      <c r="BW340" s="48"/>
      <c r="CJ340" s="2"/>
    </row>
    <row r="341" spans="1:88" ht="12.75">
      <c r="A341" s="15"/>
      <c r="E341" s="14"/>
      <c r="F341" s="2"/>
      <c r="G341" s="2"/>
      <c r="L341" s="2"/>
      <c r="V341" s="48"/>
      <c r="W341" s="48"/>
      <c r="AC341" s="48"/>
      <c r="AG341" s="25"/>
      <c r="AL341" s="25"/>
      <c r="AQ341" s="37"/>
      <c r="AR341" s="37"/>
      <c r="AS341" s="37"/>
      <c r="AT341" s="37"/>
      <c r="AU341" s="37"/>
      <c r="AV341" s="6"/>
      <c r="BF341" s="6"/>
      <c r="BO341" s="48"/>
      <c r="BP341" s="39"/>
      <c r="BQ341" s="39"/>
      <c r="BR341" s="23"/>
      <c r="BS341" s="37"/>
      <c r="BT341" s="37"/>
      <c r="BU341" s="39"/>
      <c r="BV341" s="48"/>
      <c r="BW341" s="48"/>
      <c r="CJ341" s="2"/>
    </row>
    <row r="342" spans="1:88" ht="12.75">
      <c r="A342" s="15"/>
      <c r="E342" s="14"/>
      <c r="F342" s="2"/>
      <c r="G342" s="2"/>
      <c r="L342" s="2"/>
      <c r="V342" s="48"/>
      <c r="W342" s="48"/>
      <c r="AC342" s="48"/>
      <c r="AG342" s="25"/>
      <c r="AL342" s="25"/>
      <c r="AQ342" s="37"/>
      <c r="AR342" s="37"/>
      <c r="AS342" s="37"/>
      <c r="AT342" s="37"/>
      <c r="AU342" s="37"/>
      <c r="BF342" s="6"/>
      <c r="BO342" s="48"/>
      <c r="BP342" s="39"/>
      <c r="BQ342" s="39"/>
      <c r="BR342" s="23"/>
      <c r="BS342" s="37"/>
      <c r="BT342" s="37"/>
      <c r="BU342" s="39"/>
      <c r="BV342" s="48"/>
      <c r="BW342" s="48"/>
      <c r="CB342" s="48"/>
      <c r="CJ342" s="2"/>
    </row>
    <row r="343" spans="1:88" ht="12.75">
      <c r="A343" s="15"/>
      <c r="E343" s="14"/>
      <c r="F343" s="2"/>
      <c r="G343" s="2"/>
      <c r="L343" s="2"/>
      <c r="V343" s="48"/>
      <c r="W343" s="48"/>
      <c r="AC343" s="48"/>
      <c r="AG343" s="25"/>
      <c r="AL343" s="25"/>
      <c r="BF343" s="6"/>
      <c r="BO343" s="48"/>
      <c r="BP343" s="39"/>
      <c r="BQ343" s="39"/>
      <c r="BR343" s="23"/>
      <c r="BS343" s="37"/>
      <c r="BT343" s="37"/>
      <c r="BU343" s="39"/>
      <c r="BV343" s="48"/>
      <c r="BW343" s="48"/>
      <c r="CJ343" s="2"/>
    </row>
    <row r="344" spans="1:88" ht="12.75">
      <c r="A344" s="15"/>
      <c r="E344" s="14"/>
      <c r="F344" s="2"/>
      <c r="G344" s="2"/>
      <c r="L344" s="2"/>
      <c r="V344" s="48"/>
      <c r="W344" s="48"/>
      <c r="AC344" s="48"/>
      <c r="AG344" s="25"/>
      <c r="AL344" s="25"/>
      <c r="AY344" s="6"/>
      <c r="BF344" s="6"/>
      <c r="BO344" s="48"/>
      <c r="BP344" s="39"/>
      <c r="BQ344" s="39"/>
      <c r="BR344" s="23"/>
      <c r="BS344" s="37"/>
      <c r="BT344" s="37"/>
      <c r="BU344" s="39"/>
      <c r="BV344" s="48"/>
      <c r="BW344" s="48"/>
      <c r="CJ344" s="2"/>
    </row>
    <row r="345" spans="1:88" ht="12.75">
      <c r="A345" s="15"/>
      <c r="E345" s="14"/>
      <c r="F345" s="2"/>
      <c r="G345" s="2"/>
      <c r="L345" s="2"/>
      <c r="V345" s="48"/>
      <c r="W345" s="48"/>
      <c r="AC345" s="48"/>
      <c r="AG345" s="25"/>
      <c r="AL345" s="25"/>
      <c r="AY345" s="6"/>
      <c r="BF345" s="7"/>
      <c r="BO345" s="48"/>
      <c r="BP345" s="39"/>
      <c r="BQ345" s="39"/>
      <c r="BR345" s="23"/>
      <c r="BS345" s="37"/>
      <c r="BT345" s="37"/>
      <c r="BU345" s="39"/>
      <c r="BV345" s="48"/>
      <c r="BW345" s="48"/>
      <c r="CJ345" s="2"/>
    </row>
    <row r="346" spans="1:88" ht="12.75">
      <c r="A346" s="15"/>
      <c r="E346" s="14"/>
      <c r="F346" s="2"/>
      <c r="G346" s="2"/>
      <c r="L346" s="2"/>
      <c r="V346" s="48"/>
      <c r="W346" s="48"/>
      <c r="AC346" s="48"/>
      <c r="AG346" s="25"/>
      <c r="AL346" s="25"/>
      <c r="AY346" s="6"/>
      <c r="BF346" s="7"/>
      <c r="BO346" s="48"/>
      <c r="BP346" s="39"/>
      <c r="BQ346" s="39"/>
      <c r="BR346" s="23"/>
      <c r="BS346" s="37"/>
      <c r="BT346" s="37"/>
      <c r="BU346" s="39"/>
      <c r="BV346" s="48"/>
      <c r="BW346" s="48"/>
      <c r="CJ346" s="2"/>
    </row>
    <row r="347" spans="1:88" ht="12.75">
      <c r="A347" s="15"/>
      <c r="E347" s="14"/>
      <c r="F347" s="2"/>
      <c r="G347" s="2"/>
      <c r="L347" s="2"/>
      <c r="V347" s="48"/>
      <c r="W347" s="48"/>
      <c r="AL347" s="25"/>
      <c r="BF347" s="7"/>
      <c r="BO347" s="48"/>
      <c r="BP347" s="39"/>
      <c r="BQ347" s="39"/>
      <c r="BR347" s="23"/>
      <c r="BS347" s="37"/>
      <c r="BT347" s="37"/>
      <c r="BU347" s="39"/>
      <c r="CJ347" s="2"/>
    </row>
    <row r="348" spans="1:88" ht="12.75">
      <c r="A348" s="15"/>
      <c r="E348" s="14"/>
      <c r="F348" s="2"/>
      <c r="G348" s="2"/>
      <c r="L348" s="2"/>
      <c r="V348" s="48"/>
      <c r="W348" s="48"/>
      <c r="AC348" s="48"/>
      <c r="AG348" s="25"/>
      <c r="AL348" s="25"/>
      <c r="BC348" s="6"/>
      <c r="BF348" s="7"/>
      <c r="BO348" s="48"/>
      <c r="BP348" s="39"/>
      <c r="BQ348" s="39"/>
      <c r="BR348" s="23"/>
      <c r="BS348" s="37"/>
      <c r="BT348" s="37"/>
      <c r="BU348" s="39"/>
      <c r="BV348" s="48"/>
      <c r="BW348" s="48"/>
      <c r="CJ348" s="2"/>
    </row>
    <row r="349" spans="1:88" ht="12.75">
      <c r="A349" s="15"/>
      <c r="E349" s="14"/>
      <c r="F349" s="2"/>
      <c r="G349" s="2"/>
      <c r="L349" s="2"/>
      <c r="V349" s="48"/>
      <c r="W349" s="48"/>
      <c r="AC349" s="48"/>
      <c r="AG349" s="25"/>
      <c r="AL349" s="25"/>
      <c r="BC349" s="6"/>
      <c r="BF349" s="7"/>
      <c r="BO349" s="48"/>
      <c r="BP349" s="39"/>
      <c r="BQ349" s="39"/>
      <c r="BR349" s="23"/>
      <c r="BS349" s="37"/>
      <c r="BT349" s="37"/>
      <c r="BU349" s="39"/>
      <c r="BV349" s="48"/>
      <c r="BW349" s="48"/>
      <c r="CJ349" s="2"/>
    </row>
    <row r="350" spans="1:88" ht="12.75">
      <c r="A350" s="15"/>
      <c r="E350" s="14"/>
      <c r="F350" s="2"/>
      <c r="G350" s="2"/>
      <c r="L350" s="2"/>
      <c r="V350" s="48"/>
      <c r="W350" s="48"/>
      <c r="AC350" s="48"/>
      <c r="AG350" s="25"/>
      <c r="AL350" s="25"/>
      <c r="BF350" s="6"/>
      <c r="BO350" s="48"/>
      <c r="BP350" s="39"/>
      <c r="BQ350" s="39"/>
      <c r="BR350" s="23"/>
      <c r="BS350" s="37"/>
      <c r="BT350" s="37"/>
      <c r="BU350" s="39"/>
      <c r="BV350" s="48"/>
      <c r="BW350" s="48"/>
      <c r="CJ350" s="2"/>
    </row>
    <row r="351" spans="1:88" ht="12.75">
      <c r="A351" s="15"/>
      <c r="E351" s="14"/>
      <c r="F351" s="2"/>
      <c r="G351" s="2"/>
      <c r="L351" s="2"/>
      <c r="V351" s="48"/>
      <c r="W351" s="48"/>
      <c r="AC351" s="48"/>
      <c r="AG351" s="25"/>
      <c r="AL351" s="25"/>
      <c r="BF351" s="6"/>
      <c r="BO351" s="48"/>
      <c r="BP351" s="39"/>
      <c r="BQ351" s="39"/>
      <c r="BR351" s="23"/>
      <c r="BS351" s="37"/>
      <c r="BT351" s="37"/>
      <c r="BU351" s="39"/>
      <c r="BV351" s="48"/>
      <c r="BW351" s="48"/>
      <c r="CJ351" s="2"/>
    </row>
    <row r="352" spans="1:88" ht="12.75">
      <c r="A352" s="15"/>
      <c r="E352" s="14"/>
      <c r="F352" s="2"/>
      <c r="G352" s="2"/>
      <c r="L352" s="2"/>
      <c r="V352" s="48"/>
      <c r="W352" s="48"/>
      <c r="AC352" s="48"/>
      <c r="AG352" s="25"/>
      <c r="AL352" s="25"/>
      <c r="BF352" s="6"/>
      <c r="BO352" s="48"/>
      <c r="BP352" s="39"/>
      <c r="BQ352" s="39"/>
      <c r="BR352" s="23"/>
      <c r="BS352" s="37"/>
      <c r="BT352" s="37"/>
      <c r="BU352" s="39"/>
      <c r="BV352" s="48"/>
      <c r="BW352" s="48"/>
      <c r="CJ352" s="2"/>
    </row>
    <row r="353" spans="1:88" ht="12.75">
      <c r="A353" s="15"/>
      <c r="E353" s="14"/>
      <c r="F353" s="2"/>
      <c r="G353" s="2"/>
      <c r="L353" s="2"/>
      <c r="V353" s="48"/>
      <c r="W353" s="48"/>
      <c r="AC353" s="48"/>
      <c r="AG353" s="25"/>
      <c r="AL353" s="25"/>
      <c r="BF353" s="6"/>
      <c r="BO353" s="48"/>
      <c r="BP353" s="39"/>
      <c r="BQ353" s="39"/>
      <c r="BR353" s="23"/>
      <c r="BS353" s="37"/>
      <c r="BT353" s="37"/>
      <c r="BU353" s="39"/>
      <c r="BV353" s="48"/>
      <c r="BW353" s="48"/>
      <c r="CJ353" s="2"/>
    </row>
    <row r="354" spans="1:88" ht="12.75">
      <c r="A354" s="15"/>
      <c r="E354" s="14"/>
      <c r="F354" s="2"/>
      <c r="G354" s="2"/>
      <c r="L354" s="2"/>
      <c r="V354" s="48"/>
      <c r="W354" s="48"/>
      <c r="AC354" s="48"/>
      <c r="AG354" s="25"/>
      <c r="AL354" s="25"/>
      <c r="BF354" s="6"/>
      <c r="BO354" s="48"/>
      <c r="BP354" s="39"/>
      <c r="BQ354" s="39"/>
      <c r="BR354" s="23"/>
      <c r="BS354" s="37"/>
      <c r="BT354" s="37"/>
      <c r="BU354" s="39"/>
      <c r="BV354" s="48"/>
      <c r="BW354" s="48"/>
      <c r="CJ354" s="2"/>
    </row>
    <row r="355" spans="1:88" ht="12.75">
      <c r="A355" s="15"/>
      <c r="E355" s="14"/>
      <c r="F355" s="2"/>
      <c r="G355" s="2"/>
      <c r="L355" s="2"/>
      <c r="V355" s="48"/>
      <c r="W355" s="48"/>
      <c r="AC355" s="48"/>
      <c r="AG355" s="25"/>
      <c r="AL355" s="25"/>
      <c r="BF355" s="6"/>
      <c r="BO355" s="48"/>
      <c r="BP355" s="39"/>
      <c r="BQ355" s="39"/>
      <c r="BR355" s="23"/>
      <c r="BS355" s="37"/>
      <c r="BT355" s="37"/>
      <c r="BU355" s="39"/>
      <c r="BV355" s="48"/>
      <c r="BW355" s="48"/>
      <c r="CJ355" s="2"/>
    </row>
    <row r="356" spans="1:88" ht="12.75">
      <c r="A356" s="15"/>
      <c r="E356" s="14"/>
      <c r="F356" s="2"/>
      <c r="G356" s="2"/>
      <c r="L356" s="2"/>
      <c r="V356" s="48"/>
      <c r="W356" s="48"/>
      <c r="AC356" s="48"/>
      <c r="AG356" s="25"/>
      <c r="AL356" s="25"/>
      <c r="BF356" s="6"/>
      <c r="BO356" s="48"/>
      <c r="BP356" s="39"/>
      <c r="BQ356" s="39"/>
      <c r="BR356" s="23"/>
      <c r="BS356" s="37"/>
      <c r="BT356" s="37"/>
      <c r="BU356" s="39"/>
      <c r="BV356" s="48"/>
      <c r="BW356" s="48"/>
      <c r="CJ356" s="2"/>
    </row>
    <row r="357" spans="1:88" ht="12.75">
      <c r="A357" s="15"/>
      <c r="E357" s="14"/>
      <c r="F357" s="2"/>
      <c r="G357" s="2"/>
      <c r="L357" s="2"/>
      <c r="V357" s="48"/>
      <c r="W357" s="48"/>
      <c r="AC357" s="48"/>
      <c r="AG357" s="25"/>
      <c r="AL357" s="25"/>
      <c r="BD357" s="6"/>
      <c r="BF357" s="7"/>
      <c r="BO357" s="48"/>
      <c r="BP357" s="39"/>
      <c r="BQ357" s="39"/>
      <c r="BR357" s="23"/>
      <c r="BS357" s="37"/>
      <c r="BT357" s="37"/>
      <c r="BU357" s="39"/>
      <c r="BV357" s="48"/>
      <c r="BW357" s="48"/>
      <c r="CJ357" s="2"/>
    </row>
    <row r="358" spans="1:88" ht="12.75">
      <c r="A358" s="15"/>
      <c r="E358" s="14"/>
      <c r="F358" s="2"/>
      <c r="G358" s="2"/>
      <c r="L358" s="2"/>
      <c r="AC358" s="48"/>
      <c r="AL358" s="25"/>
      <c r="AQ358" s="37"/>
      <c r="AR358" s="37"/>
      <c r="AS358" s="37"/>
      <c r="AT358" s="37"/>
      <c r="AU358" s="37"/>
      <c r="BF358" s="7"/>
      <c r="BP358" s="39"/>
      <c r="BQ358" s="39"/>
      <c r="BR358" s="23"/>
      <c r="BS358" s="37"/>
      <c r="BT358" s="37"/>
      <c r="BU358" s="39"/>
      <c r="BV358" s="48"/>
      <c r="BW358" s="48"/>
      <c r="CJ358" s="2"/>
    </row>
    <row r="359" spans="1:88" ht="12.75">
      <c r="A359" s="15"/>
      <c r="E359" s="14"/>
      <c r="F359" s="2"/>
      <c r="G359" s="2"/>
      <c r="L359" s="2"/>
      <c r="V359" s="48"/>
      <c r="W359" s="48"/>
      <c r="AC359" s="48"/>
      <c r="AG359" s="25"/>
      <c r="AQ359" s="37"/>
      <c r="AR359" s="37"/>
      <c r="AS359" s="37"/>
      <c r="AT359" s="37"/>
      <c r="AU359" s="37"/>
      <c r="AV359" s="6"/>
      <c r="BF359" s="7"/>
      <c r="BO359" s="48"/>
      <c r="BP359" s="39"/>
      <c r="BQ359" s="39"/>
      <c r="BR359" s="23"/>
      <c r="BS359" s="37"/>
      <c r="BT359" s="37"/>
      <c r="BU359" s="39"/>
      <c r="BV359" s="48"/>
      <c r="BW359" s="48"/>
      <c r="CJ359" s="2"/>
    </row>
    <row r="360" spans="1:88" ht="12.75">
      <c r="A360" s="15"/>
      <c r="E360" s="14"/>
      <c r="F360" s="2"/>
      <c r="G360" s="2"/>
      <c r="L360" s="2"/>
      <c r="V360" s="48"/>
      <c r="W360" s="48"/>
      <c r="AC360" s="48"/>
      <c r="AG360" s="25"/>
      <c r="AQ360" s="37"/>
      <c r="AR360" s="37"/>
      <c r="AS360" s="37"/>
      <c r="AT360" s="37"/>
      <c r="AU360" s="37"/>
      <c r="BF360" s="6"/>
      <c r="BO360" s="48"/>
      <c r="BP360" s="39"/>
      <c r="BQ360" s="39"/>
      <c r="BR360" s="23"/>
      <c r="BS360" s="37"/>
      <c r="BT360" s="37"/>
      <c r="BU360" s="39"/>
      <c r="BV360" s="48"/>
      <c r="BW360" s="48"/>
      <c r="CA360" s="25"/>
      <c r="CJ360" s="2"/>
    </row>
    <row r="361" spans="1:88" ht="12.75">
      <c r="A361" s="15"/>
      <c r="E361" s="14"/>
      <c r="F361" s="2"/>
      <c r="G361" s="2"/>
      <c r="L361" s="2"/>
      <c r="V361" s="48"/>
      <c r="W361" s="48"/>
      <c r="AC361" s="48"/>
      <c r="AG361" s="25"/>
      <c r="AQ361" s="37"/>
      <c r="AR361" s="37"/>
      <c r="AS361" s="37"/>
      <c r="AT361" s="37"/>
      <c r="AU361" s="37"/>
      <c r="AY361" s="6"/>
      <c r="BF361" s="7"/>
      <c r="BO361" s="48"/>
      <c r="BP361" s="39"/>
      <c r="BQ361" s="39"/>
      <c r="BR361" s="23"/>
      <c r="BS361" s="37"/>
      <c r="BT361" s="37"/>
      <c r="BU361" s="39"/>
      <c r="BV361" s="48"/>
      <c r="BW361" s="48"/>
      <c r="CA361" s="25"/>
      <c r="CJ361" s="2"/>
    </row>
    <row r="362" spans="1:88" ht="12.75">
      <c r="A362" s="15"/>
      <c r="E362" s="14"/>
      <c r="F362" s="2"/>
      <c r="G362" s="2"/>
      <c r="L362" s="2"/>
      <c r="V362" s="48"/>
      <c r="W362" s="48"/>
      <c r="AG362" s="25"/>
      <c r="AL362" s="25"/>
      <c r="AQ362" s="37"/>
      <c r="AR362" s="37"/>
      <c r="AS362" s="37"/>
      <c r="AT362" s="37"/>
      <c r="AU362" s="37"/>
      <c r="BF362" s="7"/>
      <c r="BP362" s="39"/>
      <c r="BQ362" s="39"/>
      <c r="BR362" s="23"/>
      <c r="BS362" s="37"/>
      <c r="BT362" s="37"/>
      <c r="BU362" s="39"/>
      <c r="CJ362" s="2"/>
    </row>
    <row r="363" spans="1:88" ht="12.75">
      <c r="A363" s="15"/>
      <c r="E363" s="14"/>
      <c r="F363" s="2"/>
      <c r="G363" s="2"/>
      <c r="L363" s="2"/>
      <c r="V363" s="48"/>
      <c r="W363" s="48"/>
      <c r="AG363" s="25"/>
      <c r="AL363" s="25"/>
      <c r="AQ363" s="37"/>
      <c r="AR363" s="37"/>
      <c r="AS363" s="37"/>
      <c r="AT363" s="37"/>
      <c r="AU363" s="37"/>
      <c r="BF363" s="7"/>
      <c r="BP363" s="39"/>
      <c r="BQ363" s="39"/>
      <c r="BR363" s="23"/>
      <c r="BS363" s="37"/>
      <c r="BT363" s="37"/>
      <c r="BU363" s="39"/>
      <c r="CJ363" s="2"/>
    </row>
    <row r="364" spans="1:88" ht="12.75">
      <c r="A364" s="15"/>
      <c r="E364" s="14"/>
      <c r="F364" s="2"/>
      <c r="G364" s="2"/>
      <c r="L364" s="2"/>
      <c r="V364" s="48"/>
      <c r="W364" s="48"/>
      <c r="AG364" s="25"/>
      <c r="AL364" s="25"/>
      <c r="AQ364" s="37"/>
      <c r="AR364" s="37"/>
      <c r="AS364" s="37"/>
      <c r="AT364" s="37"/>
      <c r="AU364" s="37"/>
      <c r="BF364" s="7"/>
      <c r="BP364" s="39"/>
      <c r="BQ364" s="39"/>
      <c r="BR364" s="23"/>
      <c r="BS364" s="37"/>
      <c r="BT364" s="37"/>
      <c r="BU364" s="39"/>
      <c r="CJ364" s="2"/>
    </row>
    <row r="365" spans="1:88" ht="12.75">
      <c r="A365" s="15"/>
      <c r="E365" s="14"/>
      <c r="F365" s="2"/>
      <c r="G365" s="2"/>
      <c r="L365" s="2"/>
      <c r="V365" s="48"/>
      <c r="AG365" s="25"/>
      <c r="AL365" s="25"/>
      <c r="AQ365" s="37"/>
      <c r="AR365" s="37"/>
      <c r="AS365" s="37"/>
      <c r="AT365" s="37"/>
      <c r="AU365" s="37"/>
      <c r="BF365" s="7"/>
      <c r="BP365" s="39"/>
      <c r="BQ365" s="39"/>
      <c r="BR365" s="23"/>
      <c r="BS365" s="37"/>
      <c r="BT365" s="37"/>
      <c r="BU365" s="39"/>
      <c r="CJ365" s="2"/>
    </row>
    <row r="366" spans="1:88" ht="12.75">
      <c r="A366" s="15"/>
      <c r="E366" s="14"/>
      <c r="F366" s="2"/>
      <c r="G366" s="2"/>
      <c r="L366" s="2"/>
      <c r="AG366" s="25"/>
      <c r="AL366" s="25"/>
      <c r="AQ366" s="37"/>
      <c r="AR366" s="37"/>
      <c r="AS366" s="37"/>
      <c r="AT366" s="37"/>
      <c r="AU366" s="37"/>
      <c r="BF366" s="7"/>
      <c r="BP366" s="39"/>
      <c r="BQ366" s="39"/>
      <c r="BR366" s="23"/>
      <c r="BS366" s="37"/>
      <c r="BT366" s="37"/>
      <c r="BU366" s="39"/>
      <c r="CJ366" s="2"/>
    </row>
    <row r="367" spans="1:88" ht="12.75">
      <c r="A367" s="15"/>
      <c r="E367" s="14"/>
      <c r="F367" s="2"/>
      <c r="G367" s="2"/>
      <c r="L367" s="2"/>
      <c r="V367" s="48"/>
      <c r="W367" s="48"/>
      <c r="AG367" s="25"/>
      <c r="AL367" s="25"/>
      <c r="AQ367" s="37"/>
      <c r="AR367" s="37"/>
      <c r="AS367" s="37"/>
      <c r="AT367" s="37"/>
      <c r="AU367" s="37"/>
      <c r="BE367" s="6"/>
      <c r="BF367" s="7"/>
      <c r="BO367" s="48"/>
      <c r="BP367" s="39"/>
      <c r="BQ367" s="39"/>
      <c r="BR367" s="23"/>
      <c r="BS367" s="37"/>
      <c r="BT367" s="37"/>
      <c r="BU367" s="39"/>
      <c r="BV367" s="48"/>
      <c r="BW367" s="48"/>
      <c r="CJ367" s="2"/>
    </row>
    <row r="368" spans="1:88" ht="12.75">
      <c r="A368" s="15"/>
      <c r="E368" s="14"/>
      <c r="F368" s="2"/>
      <c r="G368" s="2"/>
      <c r="L368" s="2"/>
      <c r="V368" s="48"/>
      <c r="W368" s="48"/>
      <c r="AG368" s="25"/>
      <c r="AL368" s="25"/>
      <c r="AQ368" s="37"/>
      <c r="AR368" s="37"/>
      <c r="AS368" s="37"/>
      <c r="AT368" s="37"/>
      <c r="AU368" s="37"/>
      <c r="BE368" s="6"/>
      <c r="BF368" s="7"/>
      <c r="BO368" s="48"/>
      <c r="BP368" s="39"/>
      <c r="BQ368" s="39"/>
      <c r="BR368" s="23"/>
      <c r="BS368" s="37"/>
      <c r="BT368" s="37"/>
      <c r="BU368" s="39"/>
      <c r="BV368" s="48"/>
      <c r="BW368" s="48"/>
      <c r="CJ368" s="2"/>
    </row>
    <row r="369" spans="1:88" ht="12.75">
      <c r="A369" s="15"/>
      <c r="E369" s="14"/>
      <c r="F369" s="2"/>
      <c r="G369" s="2"/>
      <c r="L369" s="2"/>
      <c r="V369" s="48"/>
      <c r="W369" s="48"/>
      <c r="AC369" s="48"/>
      <c r="AG369" s="25"/>
      <c r="AL369" s="25"/>
      <c r="AQ369" s="37"/>
      <c r="AR369" s="37"/>
      <c r="AS369" s="37"/>
      <c r="AT369" s="37"/>
      <c r="AU369" s="37"/>
      <c r="BE369" s="6"/>
      <c r="BF369" s="7"/>
      <c r="BO369" s="48"/>
      <c r="BP369" s="39"/>
      <c r="BQ369" s="39"/>
      <c r="BR369" s="23"/>
      <c r="BS369" s="37"/>
      <c r="BT369" s="37"/>
      <c r="BU369" s="39"/>
      <c r="BV369" s="48"/>
      <c r="BW369" s="48"/>
      <c r="CJ369" s="2"/>
    </row>
    <row r="370" spans="1:88" ht="12.75">
      <c r="A370" s="15"/>
      <c r="E370" s="14"/>
      <c r="F370" s="2"/>
      <c r="G370" s="2"/>
      <c r="L370" s="2"/>
      <c r="V370" s="48"/>
      <c r="W370" s="48"/>
      <c r="AC370" s="48"/>
      <c r="AG370" s="25"/>
      <c r="AL370" s="25"/>
      <c r="AQ370" s="37"/>
      <c r="AR370" s="37"/>
      <c r="AS370" s="37"/>
      <c r="AT370" s="37"/>
      <c r="AU370" s="37"/>
      <c r="BF370" s="7"/>
      <c r="BO370" s="48"/>
      <c r="BP370" s="39"/>
      <c r="BQ370" s="39"/>
      <c r="BR370" s="23"/>
      <c r="BS370" s="37"/>
      <c r="BT370" s="37"/>
      <c r="BU370" s="39"/>
      <c r="BV370" s="48"/>
      <c r="BW370" s="48"/>
      <c r="CJ370" s="2"/>
    </row>
    <row r="371" spans="1:88" ht="12.75">
      <c r="A371" s="15"/>
      <c r="E371" s="14"/>
      <c r="F371" s="2"/>
      <c r="G371" s="2"/>
      <c r="L371" s="2"/>
      <c r="V371" s="48"/>
      <c r="W371" s="48"/>
      <c r="AC371" s="48"/>
      <c r="AG371" s="25"/>
      <c r="AQ371" s="37"/>
      <c r="AR371" s="37"/>
      <c r="AS371" s="37"/>
      <c r="AT371" s="37"/>
      <c r="AU371" s="37"/>
      <c r="BE371" s="6"/>
      <c r="BF371" s="7"/>
      <c r="BO371" s="48"/>
      <c r="BP371" s="39"/>
      <c r="BQ371" s="39"/>
      <c r="BR371" s="23"/>
      <c r="BS371" s="37"/>
      <c r="BT371" s="37"/>
      <c r="BU371" s="39"/>
      <c r="BV371" s="48"/>
      <c r="BW371" s="48"/>
      <c r="CJ371" s="2"/>
    </row>
    <row r="372" spans="1:88" ht="12.75">
      <c r="A372" s="15"/>
      <c r="E372" s="14"/>
      <c r="F372" s="2"/>
      <c r="G372" s="2"/>
      <c r="L372" s="2"/>
      <c r="V372" s="48"/>
      <c r="W372" s="48"/>
      <c r="AC372" s="48"/>
      <c r="AG372" s="25"/>
      <c r="AL372" s="25"/>
      <c r="AQ372" s="37"/>
      <c r="AR372" s="37"/>
      <c r="AS372" s="37"/>
      <c r="AT372" s="37"/>
      <c r="AU372" s="37"/>
      <c r="BF372" s="7"/>
      <c r="BP372" s="39"/>
      <c r="BQ372" s="39"/>
      <c r="BR372" s="23"/>
      <c r="BS372" s="37"/>
      <c r="BT372" s="37"/>
      <c r="BU372" s="39"/>
      <c r="CJ372" s="2"/>
    </row>
    <row r="373" spans="1:88" ht="12.75">
      <c r="A373" s="15"/>
      <c r="E373" s="14"/>
      <c r="F373" s="2"/>
      <c r="G373" s="2"/>
      <c r="L373" s="2"/>
      <c r="V373" s="48"/>
      <c r="W373" s="48"/>
      <c r="AC373" s="48"/>
      <c r="AG373" s="25"/>
      <c r="AL373" s="25"/>
      <c r="BF373" s="7"/>
      <c r="BP373" s="39"/>
      <c r="BQ373" s="39"/>
      <c r="BR373" s="23"/>
      <c r="BS373" s="37"/>
      <c r="BT373" s="37"/>
      <c r="BU373" s="39"/>
      <c r="CJ373" s="2"/>
    </row>
    <row r="374" spans="1:88" ht="12.75">
      <c r="A374" s="15"/>
      <c r="E374" s="14"/>
      <c r="F374" s="2"/>
      <c r="G374" s="2"/>
      <c r="L374" s="2"/>
      <c r="V374" s="48"/>
      <c r="W374" s="48"/>
      <c r="AG374" s="25"/>
      <c r="AL374" s="25"/>
      <c r="BF374" s="6"/>
      <c r="BO374" s="48"/>
      <c r="BP374" s="39"/>
      <c r="BQ374" s="39"/>
      <c r="BR374" s="23"/>
      <c r="BS374" s="37"/>
      <c r="BT374" s="37"/>
      <c r="BU374" s="39"/>
      <c r="BV374" s="48"/>
      <c r="BW374" s="48"/>
      <c r="CJ374" s="2"/>
    </row>
    <row r="375" spans="1:88" ht="12.75">
      <c r="A375" s="15"/>
      <c r="E375" s="14"/>
      <c r="F375" s="2"/>
      <c r="G375" s="2"/>
      <c r="L375" s="2"/>
      <c r="V375" s="48"/>
      <c r="W375" s="48"/>
      <c r="AC375" s="48"/>
      <c r="AG375" s="25"/>
      <c r="AL375" s="25"/>
      <c r="BF375" s="6"/>
      <c r="BO375" s="48"/>
      <c r="BP375" s="39"/>
      <c r="BQ375" s="39"/>
      <c r="BR375" s="23"/>
      <c r="BS375" s="37"/>
      <c r="BT375" s="37"/>
      <c r="BU375" s="39"/>
      <c r="BV375" s="48"/>
      <c r="BW375" s="48"/>
      <c r="CJ375" s="2"/>
    </row>
    <row r="376" spans="1:88" ht="12.75">
      <c r="A376" s="15"/>
      <c r="E376" s="14"/>
      <c r="F376" s="2"/>
      <c r="G376" s="2"/>
      <c r="L376" s="2"/>
      <c r="V376" s="48"/>
      <c r="W376" s="48"/>
      <c r="AC376" s="48"/>
      <c r="AG376" s="25"/>
      <c r="AL376" s="25"/>
      <c r="AY376" s="6"/>
      <c r="BF376" s="7"/>
      <c r="BO376" s="48"/>
      <c r="BP376" s="39"/>
      <c r="BQ376" s="39"/>
      <c r="BR376" s="23"/>
      <c r="BS376" s="37"/>
      <c r="BT376" s="37"/>
      <c r="BU376" s="39"/>
      <c r="BV376" s="48"/>
      <c r="BW376" s="48"/>
      <c r="CJ376" s="2"/>
    </row>
    <row r="377" spans="1:88" ht="12.75">
      <c r="A377" s="15"/>
      <c r="E377" s="14"/>
      <c r="F377" s="2"/>
      <c r="G377" s="2"/>
      <c r="L377" s="2"/>
      <c r="V377" s="48"/>
      <c r="W377" s="48"/>
      <c r="AG377" s="25"/>
      <c r="AL377" s="25"/>
      <c r="AY377" s="6"/>
      <c r="BF377" s="7"/>
      <c r="BO377" s="48"/>
      <c r="BP377" s="39"/>
      <c r="BQ377" s="39"/>
      <c r="BR377" s="23"/>
      <c r="BS377" s="37"/>
      <c r="BT377" s="37"/>
      <c r="BU377" s="39"/>
      <c r="BV377" s="48"/>
      <c r="BW377" s="48"/>
      <c r="CJ377" s="2"/>
    </row>
    <row r="378" spans="1:88" ht="12.75">
      <c r="A378" s="15"/>
      <c r="E378" s="14"/>
      <c r="F378" s="2"/>
      <c r="G378" s="2"/>
      <c r="L378" s="2"/>
      <c r="V378" s="48"/>
      <c r="W378" s="48"/>
      <c r="AC378" s="48"/>
      <c r="AG378" s="25"/>
      <c r="AL378" s="25"/>
      <c r="AY378" s="6"/>
      <c r="BF378" s="7"/>
      <c r="BO378" s="48"/>
      <c r="BP378" s="39"/>
      <c r="BQ378" s="39"/>
      <c r="BR378" s="23"/>
      <c r="BS378" s="37"/>
      <c r="BT378" s="37"/>
      <c r="BU378" s="39"/>
      <c r="BV378" s="48"/>
      <c r="BW378" s="48"/>
      <c r="CJ378" s="2"/>
    </row>
    <row r="379" spans="1:88" ht="12.75">
      <c r="A379" s="15"/>
      <c r="E379" s="14"/>
      <c r="F379" s="2"/>
      <c r="G379" s="2"/>
      <c r="L379" s="2"/>
      <c r="V379" s="48"/>
      <c r="W379" s="48"/>
      <c r="AG379" s="25"/>
      <c r="AL379" s="25"/>
      <c r="BC379" s="6"/>
      <c r="BF379" s="7"/>
      <c r="BO379" s="48"/>
      <c r="BP379" s="39"/>
      <c r="BQ379" s="39"/>
      <c r="BR379" s="23"/>
      <c r="BS379" s="37"/>
      <c r="BT379" s="37"/>
      <c r="BU379" s="39"/>
      <c r="BV379" s="48"/>
      <c r="BW379" s="48"/>
      <c r="CJ379" s="2"/>
    </row>
    <row r="380" spans="1:88" ht="12.75">
      <c r="A380" s="15"/>
      <c r="E380" s="14"/>
      <c r="F380" s="2"/>
      <c r="G380" s="2"/>
      <c r="L380" s="2"/>
      <c r="V380" s="48"/>
      <c r="W380" s="48"/>
      <c r="AG380" s="25"/>
      <c r="AL380" s="25"/>
      <c r="BC380" s="6"/>
      <c r="BF380" s="7"/>
      <c r="BO380" s="48"/>
      <c r="BP380" s="39"/>
      <c r="BQ380" s="39"/>
      <c r="BR380" s="23"/>
      <c r="BS380" s="37"/>
      <c r="BT380" s="37"/>
      <c r="BU380" s="39"/>
      <c r="BV380" s="48"/>
      <c r="BW380" s="48"/>
      <c r="CJ380" s="2"/>
    </row>
    <row r="381" spans="1:88" ht="12.75">
      <c r="A381" s="15"/>
      <c r="E381" s="14"/>
      <c r="F381" s="2"/>
      <c r="G381" s="2"/>
      <c r="L381" s="2"/>
      <c r="V381" s="48"/>
      <c r="W381" s="48"/>
      <c r="AG381" s="25"/>
      <c r="AL381" s="25"/>
      <c r="BF381" s="6"/>
      <c r="BO381" s="48"/>
      <c r="BP381" s="39"/>
      <c r="BQ381" s="39"/>
      <c r="BR381" s="23"/>
      <c r="BS381" s="37"/>
      <c r="BT381" s="37"/>
      <c r="BU381" s="39"/>
      <c r="BV381" s="48"/>
      <c r="BW381" s="48"/>
      <c r="CJ381" s="2"/>
    </row>
    <row r="382" spans="1:88" ht="12.75">
      <c r="A382" s="15"/>
      <c r="E382" s="14"/>
      <c r="F382" s="2"/>
      <c r="G382" s="2"/>
      <c r="L382" s="2"/>
      <c r="AL382" s="25"/>
      <c r="BF382" s="7"/>
      <c r="BO382" s="48"/>
      <c r="BP382" s="39"/>
      <c r="BQ382" s="39"/>
      <c r="BR382" s="23"/>
      <c r="BS382" s="37"/>
      <c r="BT382" s="37"/>
      <c r="BU382" s="39"/>
      <c r="CJ382" s="2"/>
    </row>
    <row r="383" spans="1:88" ht="12.75">
      <c r="A383" s="15"/>
      <c r="E383" s="14"/>
      <c r="F383" s="2"/>
      <c r="G383" s="2"/>
      <c r="L383" s="2"/>
      <c r="V383" s="48"/>
      <c r="W383" s="48"/>
      <c r="AC383" s="48"/>
      <c r="AG383" s="25"/>
      <c r="BF383" s="6"/>
      <c r="BO383" s="48"/>
      <c r="BP383" s="39"/>
      <c r="BQ383" s="39"/>
      <c r="BR383" s="23"/>
      <c r="BS383" s="37"/>
      <c r="BT383" s="37"/>
      <c r="BU383" s="39"/>
      <c r="BV383" s="48"/>
      <c r="BW383" s="48"/>
      <c r="CJ383" s="2"/>
    </row>
    <row r="384" spans="1:88" ht="12.75">
      <c r="A384" s="15"/>
      <c r="E384" s="14"/>
      <c r="F384" s="2"/>
      <c r="G384" s="2"/>
      <c r="L384" s="2"/>
      <c r="V384" s="48"/>
      <c r="W384" s="48"/>
      <c r="AC384" s="48"/>
      <c r="AG384" s="25"/>
      <c r="BF384" s="6"/>
      <c r="BO384" s="48"/>
      <c r="BP384" s="39"/>
      <c r="BQ384" s="39"/>
      <c r="BR384" s="23"/>
      <c r="BS384" s="37"/>
      <c r="BT384" s="37"/>
      <c r="BU384" s="39"/>
      <c r="BV384" s="48"/>
      <c r="BW384" s="48"/>
      <c r="CJ384" s="2"/>
    </row>
    <row r="385" spans="1:88" ht="12.75">
      <c r="A385" s="15"/>
      <c r="E385" s="14"/>
      <c r="F385" s="2"/>
      <c r="G385" s="2"/>
      <c r="L385" s="2"/>
      <c r="V385" s="48"/>
      <c r="W385" s="48"/>
      <c r="AC385" s="48"/>
      <c r="AG385" s="25"/>
      <c r="BF385" s="6"/>
      <c r="BO385" s="48"/>
      <c r="BP385" s="39"/>
      <c r="BQ385" s="39"/>
      <c r="BR385" s="23"/>
      <c r="BS385" s="37"/>
      <c r="BT385" s="37"/>
      <c r="BU385" s="39"/>
      <c r="BV385" s="48"/>
      <c r="BW385" s="48"/>
      <c r="CJ385" s="2"/>
    </row>
    <row r="386" spans="1:88" ht="12.75">
      <c r="A386" s="15"/>
      <c r="E386" s="14"/>
      <c r="F386" s="2"/>
      <c r="G386" s="2"/>
      <c r="L386" s="2"/>
      <c r="V386" s="48"/>
      <c r="W386" s="48"/>
      <c r="AC386" s="48"/>
      <c r="AG386" s="25"/>
      <c r="BF386" s="6"/>
      <c r="BO386" s="48"/>
      <c r="BP386" s="39"/>
      <c r="BQ386" s="39"/>
      <c r="BR386" s="23"/>
      <c r="BS386" s="37"/>
      <c r="BT386" s="37"/>
      <c r="BU386" s="39"/>
      <c r="BV386" s="48"/>
      <c r="BW386" s="48"/>
      <c r="CJ386" s="2"/>
    </row>
    <row r="387" spans="1:88" ht="12.75">
      <c r="A387" s="15"/>
      <c r="E387" s="14"/>
      <c r="F387" s="2"/>
      <c r="G387" s="2"/>
      <c r="L387" s="2"/>
      <c r="V387" s="48"/>
      <c r="W387" s="48"/>
      <c r="AC387" s="48"/>
      <c r="AG387" s="25"/>
      <c r="BF387" s="6"/>
      <c r="BO387" s="48"/>
      <c r="BP387" s="39"/>
      <c r="BQ387" s="39"/>
      <c r="BR387" s="23"/>
      <c r="BS387" s="37"/>
      <c r="BT387" s="37"/>
      <c r="BU387" s="39"/>
      <c r="BV387" s="48"/>
      <c r="BW387" s="48"/>
      <c r="CJ387" s="2"/>
    </row>
    <row r="388" spans="1:88" ht="12.75">
      <c r="A388" s="15"/>
      <c r="E388" s="14"/>
      <c r="F388" s="2"/>
      <c r="G388" s="2"/>
      <c r="L388" s="2"/>
      <c r="V388" s="48"/>
      <c r="W388" s="48"/>
      <c r="AC388" s="48"/>
      <c r="AG388" s="25"/>
      <c r="BF388" s="6"/>
      <c r="BO388" s="48"/>
      <c r="BP388" s="39"/>
      <c r="BQ388" s="39"/>
      <c r="BR388" s="23"/>
      <c r="BS388" s="37"/>
      <c r="BT388" s="37"/>
      <c r="BU388" s="39"/>
      <c r="BV388" s="48"/>
      <c r="BW388" s="48"/>
      <c r="CJ388" s="2"/>
    </row>
    <row r="389" spans="1:88" ht="12.75">
      <c r="A389" s="15"/>
      <c r="E389" s="14"/>
      <c r="F389" s="2"/>
      <c r="G389" s="2"/>
      <c r="L389" s="2"/>
      <c r="BF389" s="7"/>
      <c r="BP389" s="39"/>
      <c r="BQ389" s="39"/>
      <c r="BR389" s="23"/>
      <c r="BS389" s="37"/>
      <c r="BT389" s="37"/>
      <c r="BU389" s="39"/>
      <c r="CJ389" s="2"/>
    </row>
    <row r="390" spans="1:88" ht="12.75">
      <c r="A390" s="15"/>
      <c r="E390" s="14"/>
      <c r="F390" s="2"/>
      <c r="G390" s="2"/>
      <c r="L390" s="2"/>
      <c r="V390" s="48"/>
      <c r="W390" s="48"/>
      <c r="AC390" s="48"/>
      <c r="AG390" s="25"/>
      <c r="BE390" s="6"/>
      <c r="BF390" s="7"/>
      <c r="BO390" s="48"/>
      <c r="BP390" s="39"/>
      <c r="BQ390" s="39"/>
      <c r="BR390" s="23"/>
      <c r="BS390" s="37"/>
      <c r="BT390" s="37"/>
      <c r="BU390" s="39"/>
      <c r="BV390" s="48"/>
      <c r="BW390" s="48"/>
      <c r="CJ390" s="2"/>
    </row>
    <row r="391" spans="1:88" ht="12.75">
      <c r="A391" s="15"/>
      <c r="E391" s="14"/>
      <c r="F391" s="2"/>
      <c r="G391" s="2"/>
      <c r="L391" s="2"/>
      <c r="V391" s="48"/>
      <c r="AG391" s="25"/>
      <c r="AL391" s="25"/>
      <c r="BF391" s="7"/>
      <c r="BO391" s="48"/>
      <c r="BP391" s="39"/>
      <c r="BQ391" s="39"/>
      <c r="BR391" s="23"/>
      <c r="BS391" s="37"/>
      <c r="BT391" s="37"/>
      <c r="BU391" s="39"/>
      <c r="CJ391" s="2"/>
    </row>
    <row r="392" spans="1:88" ht="12.75">
      <c r="A392" s="15"/>
      <c r="E392" s="14"/>
      <c r="F392" s="2"/>
      <c r="G392" s="2"/>
      <c r="L392" s="2"/>
      <c r="V392" s="48"/>
      <c r="W392" s="48"/>
      <c r="AC392" s="48"/>
      <c r="AG392" s="25"/>
      <c r="AL392" s="25"/>
      <c r="BE392" s="6"/>
      <c r="BF392" s="7"/>
      <c r="BO392" s="48"/>
      <c r="BP392" s="39"/>
      <c r="BQ392" s="39"/>
      <c r="BR392" s="23"/>
      <c r="BS392" s="37"/>
      <c r="BT392" s="37"/>
      <c r="BU392" s="39"/>
      <c r="BV392" s="48"/>
      <c r="BW392" s="48"/>
      <c r="CJ392" s="2"/>
    </row>
    <row r="393" spans="1:88" ht="12.75">
      <c r="A393" s="15"/>
      <c r="E393" s="14"/>
      <c r="F393" s="2"/>
      <c r="G393" s="2"/>
      <c r="L393" s="2"/>
      <c r="V393" s="48"/>
      <c r="W393" s="48"/>
      <c r="AC393" s="48"/>
      <c r="AG393" s="25"/>
      <c r="AL393" s="25"/>
      <c r="BE393" s="6"/>
      <c r="BF393" s="7"/>
      <c r="BO393" s="48"/>
      <c r="BP393" s="39"/>
      <c r="BQ393" s="39"/>
      <c r="BR393" s="23"/>
      <c r="BS393" s="37"/>
      <c r="BT393" s="37"/>
      <c r="BU393" s="39"/>
      <c r="BV393" s="48"/>
      <c r="BW393" s="48"/>
      <c r="CJ393" s="2"/>
    </row>
    <row r="394" spans="1:88" ht="12.75">
      <c r="A394" s="15"/>
      <c r="E394" s="14"/>
      <c r="F394" s="2"/>
      <c r="G394" s="2"/>
      <c r="L394" s="2"/>
      <c r="V394" s="48"/>
      <c r="AC394" s="48"/>
      <c r="AG394" s="25"/>
      <c r="AL394" s="25"/>
      <c r="BE394" s="6"/>
      <c r="BF394" s="7"/>
      <c r="BO394" s="48"/>
      <c r="BP394" s="39"/>
      <c r="BQ394" s="39"/>
      <c r="BR394" s="23"/>
      <c r="BS394" s="37"/>
      <c r="BT394" s="37"/>
      <c r="BU394" s="39"/>
      <c r="CJ394" s="2"/>
    </row>
    <row r="395" spans="1:88" ht="12.75">
      <c r="A395" s="15"/>
      <c r="E395" s="14"/>
      <c r="F395" s="2"/>
      <c r="G395" s="2"/>
      <c r="L395" s="2"/>
      <c r="V395" s="48"/>
      <c r="W395" s="48"/>
      <c r="AC395" s="48"/>
      <c r="AG395" s="25"/>
      <c r="BE395" s="6"/>
      <c r="BF395" s="7"/>
      <c r="BO395" s="48"/>
      <c r="BP395" s="39"/>
      <c r="BQ395" s="39"/>
      <c r="BR395" s="23"/>
      <c r="BS395" s="37"/>
      <c r="BT395" s="37"/>
      <c r="BU395" s="39"/>
      <c r="BV395" s="48"/>
      <c r="BW395" s="48"/>
      <c r="CJ395" s="2"/>
    </row>
    <row r="396" spans="1:88" ht="12.75">
      <c r="A396" s="15"/>
      <c r="E396" s="14"/>
      <c r="F396" s="2"/>
      <c r="G396" s="2"/>
      <c r="L396" s="2"/>
      <c r="V396" s="48"/>
      <c r="AC396" s="48"/>
      <c r="AL396" s="25"/>
      <c r="BE396" s="6"/>
      <c r="BF396" s="7"/>
      <c r="BO396" s="48"/>
      <c r="BP396" s="39"/>
      <c r="BQ396" s="39"/>
      <c r="BR396" s="23"/>
      <c r="BS396" s="37"/>
      <c r="BT396" s="37"/>
      <c r="BU396" s="39"/>
      <c r="BV396" s="48"/>
      <c r="BW396" s="48"/>
      <c r="CJ396" s="2"/>
    </row>
    <row r="397" spans="1:88" ht="12.75">
      <c r="A397" s="15"/>
      <c r="E397" s="14"/>
      <c r="F397" s="2"/>
      <c r="G397" s="2"/>
      <c r="L397" s="2"/>
      <c r="AC397" s="48"/>
      <c r="AG397" s="25"/>
      <c r="BF397" s="7"/>
      <c r="BO397" s="48"/>
      <c r="BP397" s="39"/>
      <c r="BQ397" s="39"/>
      <c r="BR397" s="23"/>
      <c r="BS397" s="37"/>
      <c r="BT397" s="37"/>
      <c r="BU397" s="39"/>
      <c r="BV397" s="48"/>
      <c r="BW397" s="48"/>
      <c r="CJ397" s="2"/>
    </row>
    <row r="398" spans="1:88" ht="12.75">
      <c r="A398" s="15"/>
      <c r="E398" s="14"/>
      <c r="F398" s="2"/>
      <c r="G398" s="2"/>
      <c r="L398" s="2"/>
      <c r="V398" s="48"/>
      <c r="W398" s="48"/>
      <c r="AC398" s="48"/>
      <c r="AG398" s="25"/>
      <c r="AL398" s="25"/>
      <c r="AQ398" s="37"/>
      <c r="AR398" s="37"/>
      <c r="AS398" s="37"/>
      <c r="AT398" s="37"/>
      <c r="AU398" s="37"/>
      <c r="BF398" s="7"/>
      <c r="BO398" s="48"/>
      <c r="BP398" s="39"/>
      <c r="BQ398" s="39"/>
      <c r="BR398" s="23"/>
      <c r="BS398" s="37"/>
      <c r="BT398" s="37"/>
      <c r="BU398" s="39"/>
      <c r="BV398" s="48"/>
      <c r="BW398" s="48"/>
      <c r="CJ398" s="2"/>
    </row>
    <row r="399" spans="1:88" ht="12.75">
      <c r="A399" s="15"/>
      <c r="E399" s="14"/>
      <c r="F399" s="2"/>
      <c r="G399" s="2"/>
      <c r="L399" s="2"/>
      <c r="V399" s="48"/>
      <c r="W399" s="48"/>
      <c r="AC399" s="48"/>
      <c r="AG399" s="25"/>
      <c r="AL399" s="25"/>
      <c r="AQ399" s="37"/>
      <c r="AR399" s="37"/>
      <c r="AS399" s="37"/>
      <c r="AT399" s="37"/>
      <c r="AU399" s="37"/>
      <c r="BF399" s="7"/>
      <c r="BO399" s="48"/>
      <c r="BP399" s="39"/>
      <c r="BQ399" s="39"/>
      <c r="BR399" s="23"/>
      <c r="BS399" s="37"/>
      <c r="BT399" s="37"/>
      <c r="BU399" s="39"/>
      <c r="BV399" s="48"/>
      <c r="BW399" s="48"/>
      <c r="CJ399" s="2"/>
    </row>
    <row r="400" spans="1:88" ht="12.75">
      <c r="A400" s="15"/>
      <c r="E400" s="14"/>
      <c r="F400" s="2"/>
      <c r="G400" s="2"/>
      <c r="L400" s="2"/>
      <c r="V400" s="48"/>
      <c r="W400" s="48"/>
      <c r="AC400" s="48"/>
      <c r="AG400" s="25"/>
      <c r="AL400" s="25"/>
      <c r="AQ400" s="37"/>
      <c r="AR400" s="37"/>
      <c r="AS400" s="37"/>
      <c r="AT400" s="37"/>
      <c r="AU400" s="37"/>
      <c r="BF400" s="7"/>
      <c r="BO400" s="48"/>
      <c r="BP400" s="39"/>
      <c r="BQ400" s="39"/>
      <c r="BR400" s="23"/>
      <c r="BS400" s="37"/>
      <c r="BT400" s="37"/>
      <c r="BU400" s="39"/>
      <c r="BV400" s="48"/>
      <c r="BW400" s="48"/>
      <c r="CJ400" s="2"/>
    </row>
    <row r="401" spans="1:88" ht="12.75">
      <c r="A401" s="15"/>
      <c r="E401" s="14"/>
      <c r="F401" s="2"/>
      <c r="G401" s="2"/>
      <c r="L401" s="2"/>
      <c r="V401" s="48"/>
      <c r="W401" s="48"/>
      <c r="AC401" s="48"/>
      <c r="AG401" s="25"/>
      <c r="AL401" s="25"/>
      <c r="AQ401" s="37"/>
      <c r="AR401" s="37"/>
      <c r="AS401" s="37"/>
      <c r="AT401" s="37"/>
      <c r="AU401" s="37"/>
      <c r="BF401" s="7"/>
      <c r="BO401" s="48"/>
      <c r="BP401" s="39"/>
      <c r="BQ401" s="39"/>
      <c r="BR401" s="23"/>
      <c r="BS401" s="37"/>
      <c r="BT401" s="37"/>
      <c r="BU401" s="39"/>
      <c r="BV401" s="48"/>
      <c r="BW401" s="48"/>
      <c r="CJ401" s="2"/>
    </row>
    <row r="402" spans="1:88" ht="12.75">
      <c r="A402" s="15"/>
      <c r="E402" s="14"/>
      <c r="F402" s="2"/>
      <c r="G402" s="2"/>
      <c r="L402" s="2"/>
      <c r="V402" s="48"/>
      <c r="W402" s="48"/>
      <c r="AC402" s="48"/>
      <c r="AG402" s="25"/>
      <c r="AL402" s="25"/>
      <c r="AQ402" s="37"/>
      <c r="AR402" s="37"/>
      <c r="AS402" s="37"/>
      <c r="AT402" s="37"/>
      <c r="AU402" s="37"/>
      <c r="BF402" s="7"/>
      <c r="BO402" s="48"/>
      <c r="BP402" s="39"/>
      <c r="BQ402" s="39"/>
      <c r="BR402" s="23"/>
      <c r="BS402" s="37"/>
      <c r="BT402" s="37"/>
      <c r="BU402" s="39"/>
      <c r="BV402" s="48"/>
      <c r="BW402" s="48"/>
      <c r="CJ402" s="2"/>
    </row>
    <row r="403" spans="1:88" ht="12.75">
      <c r="A403" s="15"/>
      <c r="E403" s="14"/>
      <c r="F403" s="2"/>
      <c r="G403" s="2"/>
      <c r="L403" s="2"/>
      <c r="V403" s="48"/>
      <c r="W403" s="48"/>
      <c r="AC403" s="48"/>
      <c r="AG403" s="25"/>
      <c r="AL403" s="25"/>
      <c r="AQ403" s="37"/>
      <c r="AR403" s="37"/>
      <c r="AS403" s="37"/>
      <c r="AT403" s="37"/>
      <c r="AU403" s="37"/>
      <c r="BF403" s="7"/>
      <c r="BO403" s="48"/>
      <c r="BP403" s="39"/>
      <c r="BQ403" s="39"/>
      <c r="BR403" s="23"/>
      <c r="BS403" s="37"/>
      <c r="BT403" s="37"/>
      <c r="BU403" s="39"/>
      <c r="BV403" s="48"/>
      <c r="BW403" s="48"/>
      <c r="CJ403" s="2"/>
    </row>
    <row r="404" spans="1:88" ht="12.75">
      <c r="A404" s="15"/>
      <c r="E404" s="14"/>
      <c r="F404" s="2"/>
      <c r="G404" s="2"/>
      <c r="L404" s="2"/>
      <c r="V404" s="48"/>
      <c r="W404" s="48"/>
      <c r="AC404" s="48"/>
      <c r="AG404" s="25"/>
      <c r="AL404" s="25"/>
      <c r="AQ404" s="37"/>
      <c r="AR404" s="37"/>
      <c r="AS404" s="37"/>
      <c r="AT404" s="37"/>
      <c r="AU404" s="37"/>
      <c r="BF404" s="7"/>
      <c r="BO404" s="48"/>
      <c r="BP404" s="39"/>
      <c r="BQ404" s="39"/>
      <c r="BR404" s="23"/>
      <c r="BS404" s="37"/>
      <c r="BT404" s="37"/>
      <c r="BU404" s="39"/>
      <c r="BV404" s="48"/>
      <c r="BW404" s="48"/>
      <c r="CJ404" s="2"/>
    </row>
    <row r="405" spans="1:88" ht="12.75">
      <c r="A405" s="15"/>
      <c r="E405" s="14"/>
      <c r="F405" s="2"/>
      <c r="G405" s="2"/>
      <c r="L405" s="2"/>
      <c r="V405" s="48"/>
      <c r="W405" s="48"/>
      <c r="AC405" s="48"/>
      <c r="AG405" s="25"/>
      <c r="AL405" s="25"/>
      <c r="AQ405" s="37"/>
      <c r="AR405" s="37"/>
      <c r="AS405" s="37"/>
      <c r="AT405" s="37"/>
      <c r="AU405" s="37"/>
      <c r="BF405" s="7"/>
      <c r="BO405" s="48"/>
      <c r="BP405" s="39"/>
      <c r="BQ405" s="39"/>
      <c r="BR405" s="23"/>
      <c r="BS405" s="37"/>
      <c r="BT405" s="37"/>
      <c r="BU405" s="39"/>
      <c r="BV405" s="48"/>
      <c r="BW405" s="48"/>
      <c r="CJ405" s="2"/>
    </row>
    <row r="406" spans="1:88" ht="12.75">
      <c r="A406" s="15"/>
      <c r="E406" s="14"/>
      <c r="F406" s="2"/>
      <c r="G406" s="2"/>
      <c r="L406" s="2"/>
      <c r="V406" s="48"/>
      <c r="W406" s="48"/>
      <c r="AC406" s="48"/>
      <c r="AG406" s="25"/>
      <c r="AL406" s="25"/>
      <c r="AQ406" s="37"/>
      <c r="AR406" s="37"/>
      <c r="AS406" s="37"/>
      <c r="AT406" s="37"/>
      <c r="AU406" s="37"/>
      <c r="BF406" s="7"/>
      <c r="BO406" s="48"/>
      <c r="BP406" s="39"/>
      <c r="BQ406" s="39"/>
      <c r="BR406" s="23"/>
      <c r="BS406" s="37"/>
      <c r="BT406" s="37"/>
      <c r="BU406" s="39"/>
      <c r="BV406" s="48"/>
      <c r="BW406" s="48"/>
      <c r="CJ406" s="2"/>
    </row>
    <row r="407" spans="1:88" ht="12.75">
      <c r="A407" s="15"/>
      <c r="E407" s="14"/>
      <c r="F407" s="2"/>
      <c r="G407" s="2"/>
      <c r="L407" s="2"/>
      <c r="V407" s="48"/>
      <c r="W407" s="48"/>
      <c r="AC407" s="48"/>
      <c r="AG407" s="25"/>
      <c r="AL407" s="25"/>
      <c r="AQ407" s="37"/>
      <c r="AR407" s="37"/>
      <c r="AS407" s="37"/>
      <c r="AT407" s="37"/>
      <c r="AU407" s="37"/>
      <c r="BF407" s="7"/>
      <c r="BO407" s="48"/>
      <c r="BP407" s="39"/>
      <c r="BQ407" s="39"/>
      <c r="BR407" s="23"/>
      <c r="BS407" s="37"/>
      <c r="BT407" s="37"/>
      <c r="BU407" s="39"/>
      <c r="BV407" s="48"/>
      <c r="BW407" s="48"/>
      <c r="CJ407" s="2"/>
    </row>
    <row r="408" spans="1:88" ht="12.75">
      <c r="A408" s="15"/>
      <c r="E408" s="14"/>
      <c r="F408" s="2"/>
      <c r="G408" s="2"/>
      <c r="L408" s="2"/>
      <c r="V408" s="48"/>
      <c r="W408" s="48"/>
      <c r="AC408" s="48"/>
      <c r="AG408" s="25"/>
      <c r="AL408" s="25"/>
      <c r="AQ408" s="37"/>
      <c r="AR408" s="37"/>
      <c r="AS408" s="37"/>
      <c r="AT408" s="37"/>
      <c r="AU408" s="37"/>
      <c r="BF408" s="7"/>
      <c r="BO408" s="48"/>
      <c r="BP408" s="39"/>
      <c r="BQ408" s="39"/>
      <c r="BR408" s="23"/>
      <c r="BS408" s="37"/>
      <c r="BT408" s="37"/>
      <c r="BU408" s="39"/>
      <c r="BV408" s="48"/>
      <c r="BW408" s="48"/>
      <c r="CJ408" s="2"/>
    </row>
    <row r="409" spans="1:88" ht="12.75">
      <c r="A409" s="15"/>
      <c r="E409" s="14"/>
      <c r="F409" s="2"/>
      <c r="G409" s="2"/>
      <c r="L409" s="2"/>
      <c r="V409" s="48"/>
      <c r="W409" s="48"/>
      <c r="AC409" s="48"/>
      <c r="AG409" s="25"/>
      <c r="AL409" s="25"/>
      <c r="AQ409" s="37"/>
      <c r="AR409" s="37"/>
      <c r="AS409" s="37"/>
      <c r="AT409" s="37"/>
      <c r="AU409" s="37"/>
      <c r="BF409" s="7"/>
      <c r="BO409" s="48"/>
      <c r="BP409" s="39"/>
      <c r="BQ409" s="39"/>
      <c r="BR409" s="23"/>
      <c r="BS409" s="37"/>
      <c r="BT409" s="37"/>
      <c r="BU409" s="39"/>
      <c r="BV409" s="48"/>
      <c r="BW409" s="48"/>
      <c r="CJ409" s="2"/>
    </row>
    <row r="410" spans="1:88" ht="12.75">
      <c r="A410" s="15"/>
      <c r="E410" s="14"/>
      <c r="F410" s="2"/>
      <c r="G410" s="2"/>
      <c r="L410" s="2"/>
      <c r="V410" s="48"/>
      <c r="W410" s="48"/>
      <c r="AC410" s="48"/>
      <c r="AG410" s="25"/>
      <c r="AL410" s="25"/>
      <c r="AQ410" s="37"/>
      <c r="AR410" s="37"/>
      <c r="AS410" s="37"/>
      <c r="AT410" s="37"/>
      <c r="AU410" s="37"/>
      <c r="BF410" s="7"/>
      <c r="BO410" s="48"/>
      <c r="BP410" s="39"/>
      <c r="BQ410" s="39"/>
      <c r="BR410" s="23"/>
      <c r="BS410" s="37"/>
      <c r="BT410" s="37"/>
      <c r="BU410" s="39"/>
      <c r="BV410" s="48"/>
      <c r="BW410" s="48"/>
      <c r="CJ410" s="2"/>
    </row>
    <row r="411" spans="1:88" ht="12.75">
      <c r="A411" s="15"/>
      <c r="E411" s="14"/>
      <c r="F411" s="2"/>
      <c r="G411" s="2"/>
      <c r="L411" s="2"/>
      <c r="V411" s="48"/>
      <c r="W411" s="48"/>
      <c r="AC411" s="48"/>
      <c r="AG411" s="25"/>
      <c r="AL411" s="25"/>
      <c r="AQ411" s="37"/>
      <c r="AR411" s="37"/>
      <c r="AS411" s="37"/>
      <c r="AT411" s="37"/>
      <c r="AU411" s="37"/>
      <c r="BF411" s="7"/>
      <c r="BO411" s="48"/>
      <c r="BP411" s="39"/>
      <c r="BQ411" s="39"/>
      <c r="BR411" s="23"/>
      <c r="BS411" s="37"/>
      <c r="BT411" s="37"/>
      <c r="BU411" s="39"/>
      <c r="BV411" s="48"/>
      <c r="BW411" s="48"/>
      <c r="CJ411" s="2"/>
    </row>
    <row r="412" spans="1:88" ht="12.75">
      <c r="A412" s="15"/>
      <c r="E412" s="14"/>
      <c r="F412" s="2"/>
      <c r="G412" s="2"/>
      <c r="L412" s="2"/>
      <c r="V412" s="48"/>
      <c r="W412" s="48"/>
      <c r="AC412" s="48"/>
      <c r="AG412" s="25"/>
      <c r="AL412" s="25"/>
      <c r="AQ412" s="37"/>
      <c r="AR412" s="37"/>
      <c r="AS412" s="37"/>
      <c r="AT412" s="37"/>
      <c r="AU412" s="37"/>
      <c r="BF412" s="7"/>
      <c r="BO412" s="48"/>
      <c r="BP412" s="39"/>
      <c r="BQ412" s="39"/>
      <c r="BR412" s="23"/>
      <c r="BS412" s="37"/>
      <c r="BT412" s="37"/>
      <c r="BU412" s="39"/>
      <c r="BV412" s="48"/>
      <c r="BW412" s="48"/>
      <c r="CJ412" s="2"/>
    </row>
    <row r="413" spans="1:88" ht="12.75">
      <c r="A413" s="15"/>
      <c r="E413" s="14"/>
      <c r="F413" s="2"/>
      <c r="G413" s="2"/>
      <c r="L413" s="2"/>
      <c r="V413" s="48"/>
      <c r="W413" s="48"/>
      <c r="AC413" s="48"/>
      <c r="AG413" s="25"/>
      <c r="AL413" s="25"/>
      <c r="AQ413" s="37"/>
      <c r="AR413" s="37"/>
      <c r="AS413" s="37"/>
      <c r="AT413" s="37"/>
      <c r="AU413" s="37"/>
      <c r="BF413" s="7"/>
      <c r="BO413" s="48"/>
      <c r="BP413" s="39"/>
      <c r="BQ413" s="39"/>
      <c r="BR413" s="23"/>
      <c r="BS413" s="37"/>
      <c r="BT413" s="37"/>
      <c r="BU413" s="39"/>
      <c r="BV413" s="48"/>
      <c r="BW413" s="48"/>
      <c r="CJ413" s="2"/>
    </row>
    <row r="414" spans="1:88" ht="12.75">
      <c r="A414" s="15"/>
      <c r="E414" s="14"/>
      <c r="F414" s="2"/>
      <c r="G414" s="2"/>
      <c r="L414" s="2"/>
      <c r="V414" s="48"/>
      <c r="W414" s="48"/>
      <c r="AC414" s="48"/>
      <c r="AG414" s="25"/>
      <c r="AL414" s="25"/>
      <c r="AQ414" s="37"/>
      <c r="AR414" s="37"/>
      <c r="AS414" s="37"/>
      <c r="AT414" s="37"/>
      <c r="AU414" s="37"/>
      <c r="BF414" s="7"/>
      <c r="BO414" s="48"/>
      <c r="BP414" s="39"/>
      <c r="BQ414" s="39"/>
      <c r="BR414" s="23"/>
      <c r="BS414" s="37"/>
      <c r="BT414" s="37"/>
      <c r="BU414" s="39"/>
      <c r="BV414" s="48"/>
      <c r="BW414" s="48"/>
      <c r="CJ414" s="2"/>
    </row>
    <row r="415" spans="1:88" ht="12.75">
      <c r="A415" s="15"/>
      <c r="E415" s="14"/>
      <c r="F415" s="2"/>
      <c r="G415" s="2"/>
      <c r="L415" s="2"/>
      <c r="V415" s="48"/>
      <c r="W415" s="48"/>
      <c r="AC415" s="48"/>
      <c r="AG415" s="25"/>
      <c r="AL415" s="25"/>
      <c r="AQ415" s="37"/>
      <c r="AR415" s="37"/>
      <c r="AS415" s="37"/>
      <c r="AT415" s="37"/>
      <c r="AU415" s="37"/>
      <c r="BF415" s="7"/>
      <c r="BO415" s="48"/>
      <c r="BP415" s="39"/>
      <c r="BQ415" s="39"/>
      <c r="BR415" s="23"/>
      <c r="BS415" s="37"/>
      <c r="BT415" s="37"/>
      <c r="BU415" s="39"/>
      <c r="BV415" s="48"/>
      <c r="BW415" s="48"/>
      <c r="CJ415" s="2"/>
    </row>
    <row r="416" spans="1:88" ht="12.75">
      <c r="A416" s="15"/>
      <c r="E416" s="14"/>
      <c r="F416" s="2"/>
      <c r="G416" s="2"/>
      <c r="L416" s="2"/>
      <c r="V416" s="48"/>
      <c r="W416" s="48"/>
      <c r="AC416" s="48"/>
      <c r="AG416" s="25"/>
      <c r="AL416" s="25"/>
      <c r="AQ416" s="37"/>
      <c r="AR416" s="37"/>
      <c r="AS416" s="37"/>
      <c r="AT416" s="37"/>
      <c r="AU416" s="37"/>
      <c r="BF416" s="7"/>
      <c r="BO416" s="48"/>
      <c r="BP416" s="39"/>
      <c r="BQ416" s="39"/>
      <c r="BR416" s="23"/>
      <c r="BS416" s="37"/>
      <c r="BT416" s="37"/>
      <c r="BU416" s="39"/>
      <c r="BV416" s="48"/>
      <c r="BW416" s="48"/>
      <c r="CJ416" s="2"/>
    </row>
    <row r="417" spans="1:88" ht="12.75">
      <c r="A417" s="15"/>
      <c r="E417" s="14"/>
      <c r="F417" s="2"/>
      <c r="G417" s="2"/>
      <c r="L417" s="2"/>
      <c r="V417" s="48"/>
      <c r="W417" s="48"/>
      <c r="AC417" s="48"/>
      <c r="AG417" s="25"/>
      <c r="AL417" s="25"/>
      <c r="AQ417" s="37"/>
      <c r="AR417" s="37"/>
      <c r="AS417" s="37"/>
      <c r="AT417" s="37"/>
      <c r="AU417" s="37"/>
      <c r="BF417" s="7"/>
      <c r="BO417" s="48"/>
      <c r="BP417" s="39"/>
      <c r="BQ417" s="39"/>
      <c r="BR417" s="23"/>
      <c r="BS417" s="37"/>
      <c r="BT417" s="37"/>
      <c r="BU417" s="39"/>
      <c r="BV417" s="48"/>
      <c r="BW417" s="48"/>
      <c r="CJ417" s="2"/>
    </row>
    <row r="418" spans="1:88" ht="12.75">
      <c r="A418" s="15"/>
      <c r="E418" s="14"/>
      <c r="F418" s="2"/>
      <c r="G418" s="2"/>
      <c r="L418" s="2"/>
      <c r="V418" s="48"/>
      <c r="W418" s="48"/>
      <c r="AC418" s="48"/>
      <c r="AG418" s="25"/>
      <c r="AL418" s="25"/>
      <c r="AQ418" s="37"/>
      <c r="AR418" s="37"/>
      <c r="AS418" s="37"/>
      <c r="AT418" s="37"/>
      <c r="AU418" s="37"/>
      <c r="BF418" s="7"/>
      <c r="BO418" s="48"/>
      <c r="BP418" s="39"/>
      <c r="BQ418" s="39"/>
      <c r="BR418" s="23"/>
      <c r="BS418" s="37"/>
      <c r="BT418" s="37"/>
      <c r="BU418" s="39"/>
      <c r="BV418" s="48"/>
      <c r="BW418" s="48"/>
      <c r="CJ418" s="2"/>
    </row>
    <row r="419" spans="1:88" ht="12.75">
      <c r="A419" s="15"/>
      <c r="E419" s="14"/>
      <c r="F419" s="2"/>
      <c r="G419" s="2"/>
      <c r="L419" s="2"/>
      <c r="V419" s="48"/>
      <c r="W419" s="48"/>
      <c r="AC419" s="48"/>
      <c r="AG419" s="25"/>
      <c r="AL419" s="25"/>
      <c r="AQ419" s="37"/>
      <c r="AR419" s="37"/>
      <c r="AS419" s="37"/>
      <c r="AT419" s="37"/>
      <c r="AU419" s="37"/>
      <c r="BF419" s="7"/>
      <c r="BO419" s="48"/>
      <c r="BP419" s="39"/>
      <c r="BQ419" s="39"/>
      <c r="BR419" s="23"/>
      <c r="BS419" s="37"/>
      <c r="BT419" s="37"/>
      <c r="BU419" s="39"/>
      <c r="BV419" s="48"/>
      <c r="BW419" s="48"/>
      <c r="CJ419" s="2"/>
    </row>
    <row r="420" spans="1:88" ht="12.75">
      <c r="A420" s="15"/>
      <c r="E420" s="14"/>
      <c r="F420" s="2"/>
      <c r="G420" s="2"/>
      <c r="L420" s="2"/>
      <c r="V420" s="48"/>
      <c r="W420" s="48"/>
      <c r="AC420" s="48"/>
      <c r="AG420" s="25"/>
      <c r="AL420" s="25"/>
      <c r="AQ420" s="37"/>
      <c r="AR420" s="37"/>
      <c r="AS420" s="37"/>
      <c r="AT420" s="37"/>
      <c r="AU420" s="37"/>
      <c r="BF420" s="7"/>
      <c r="BO420" s="48"/>
      <c r="BP420" s="39"/>
      <c r="BQ420" s="39"/>
      <c r="BR420" s="23"/>
      <c r="BS420" s="37"/>
      <c r="BT420" s="37"/>
      <c r="BU420" s="39"/>
      <c r="BV420" s="48"/>
      <c r="BW420" s="48"/>
      <c r="CJ420" s="2"/>
    </row>
    <row r="421" spans="1:88" ht="12.75">
      <c r="A421" s="15"/>
      <c r="E421" s="14"/>
      <c r="F421" s="2"/>
      <c r="G421" s="2"/>
      <c r="L421" s="2"/>
      <c r="V421" s="48"/>
      <c r="W421" s="48"/>
      <c r="AC421" s="48"/>
      <c r="AG421" s="25"/>
      <c r="AL421" s="25"/>
      <c r="AQ421" s="37"/>
      <c r="AR421" s="37"/>
      <c r="AS421" s="37"/>
      <c r="AT421" s="37"/>
      <c r="AU421" s="37"/>
      <c r="BF421" s="7"/>
      <c r="BO421" s="48"/>
      <c r="BP421" s="39"/>
      <c r="BQ421" s="39"/>
      <c r="BR421" s="23"/>
      <c r="BS421" s="37"/>
      <c r="BT421" s="37"/>
      <c r="BU421" s="39"/>
      <c r="BV421" s="48"/>
      <c r="BW421" s="48"/>
      <c r="CJ421" s="2"/>
    </row>
    <row r="422" spans="1:88" ht="12.75">
      <c r="A422" s="15"/>
      <c r="E422" s="14"/>
      <c r="F422" s="2"/>
      <c r="G422" s="2"/>
      <c r="L422" s="2"/>
      <c r="V422" s="48"/>
      <c r="W422" s="48"/>
      <c r="AC422" s="48"/>
      <c r="AG422" s="25"/>
      <c r="AL422" s="25"/>
      <c r="AQ422" s="37"/>
      <c r="AR422" s="37"/>
      <c r="AS422" s="37"/>
      <c r="AT422" s="37"/>
      <c r="AU422" s="37"/>
      <c r="BF422" s="7"/>
      <c r="BO422" s="48"/>
      <c r="BP422" s="39"/>
      <c r="BQ422" s="39"/>
      <c r="BR422" s="23"/>
      <c r="BS422" s="37"/>
      <c r="BT422" s="37"/>
      <c r="BU422" s="39"/>
      <c r="BV422" s="48"/>
      <c r="BW422" s="48"/>
      <c r="CJ422" s="2"/>
    </row>
    <row r="423" spans="1:88" ht="12.75">
      <c r="A423" s="15"/>
      <c r="E423" s="14"/>
      <c r="F423" s="2"/>
      <c r="G423" s="2"/>
      <c r="L423" s="2"/>
      <c r="V423" s="48"/>
      <c r="W423" s="48"/>
      <c r="AC423" s="48"/>
      <c r="AG423" s="25"/>
      <c r="AL423" s="25"/>
      <c r="AQ423" s="37"/>
      <c r="AR423" s="37"/>
      <c r="AS423" s="37"/>
      <c r="AT423" s="37"/>
      <c r="AU423" s="37"/>
      <c r="BF423" s="7"/>
      <c r="BO423" s="48"/>
      <c r="BP423" s="39"/>
      <c r="BQ423" s="39"/>
      <c r="BR423" s="23"/>
      <c r="BS423" s="37"/>
      <c r="BT423" s="37"/>
      <c r="BU423" s="39"/>
      <c r="BV423" s="48"/>
      <c r="BW423" s="48"/>
      <c r="CJ423" s="2"/>
    </row>
    <row r="424" spans="1:88" ht="12.75">
      <c r="A424" s="15"/>
      <c r="E424" s="14"/>
      <c r="F424" s="2"/>
      <c r="G424" s="2"/>
      <c r="L424" s="2"/>
      <c r="V424" s="48"/>
      <c r="W424" s="48"/>
      <c r="AC424" s="48"/>
      <c r="AG424" s="25"/>
      <c r="AL424" s="25"/>
      <c r="AQ424" s="37"/>
      <c r="AR424" s="37"/>
      <c r="AS424" s="37"/>
      <c r="AT424" s="37"/>
      <c r="AU424" s="37"/>
      <c r="BF424" s="7"/>
      <c r="BO424" s="48"/>
      <c r="BP424" s="39"/>
      <c r="BQ424" s="39"/>
      <c r="BR424" s="23"/>
      <c r="BS424" s="37"/>
      <c r="BT424" s="37"/>
      <c r="BU424" s="39"/>
      <c r="BV424" s="48"/>
      <c r="BW424" s="48"/>
      <c r="CJ424" s="2"/>
    </row>
    <row r="425" spans="1:88" ht="12.75">
      <c r="A425" s="15"/>
      <c r="E425" s="14"/>
      <c r="F425" s="2"/>
      <c r="G425" s="2"/>
      <c r="L425" s="2"/>
      <c r="V425" s="48"/>
      <c r="W425" s="48"/>
      <c r="AC425" s="48"/>
      <c r="AG425" s="25"/>
      <c r="AL425" s="25"/>
      <c r="AQ425" s="37"/>
      <c r="AR425" s="37"/>
      <c r="AS425" s="37"/>
      <c r="AT425" s="37"/>
      <c r="AU425" s="37"/>
      <c r="BF425" s="7"/>
      <c r="BO425" s="48"/>
      <c r="BP425" s="39"/>
      <c r="BQ425" s="39"/>
      <c r="BR425" s="23"/>
      <c r="BS425" s="37"/>
      <c r="BT425" s="37"/>
      <c r="BU425" s="39"/>
      <c r="BV425" s="48"/>
      <c r="BW425" s="48"/>
      <c r="CJ425" s="2"/>
    </row>
    <row r="426" spans="1:88" ht="12.75">
      <c r="A426" s="15"/>
      <c r="E426" s="14"/>
      <c r="F426" s="2"/>
      <c r="G426" s="2"/>
      <c r="L426" s="2"/>
      <c r="V426" s="48"/>
      <c r="W426" s="48"/>
      <c r="AC426" s="48"/>
      <c r="AG426" s="25"/>
      <c r="AL426" s="25"/>
      <c r="AQ426" s="37"/>
      <c r="AR426" s="37"/>
      <c r="AS426" s="37"/>
      <c r="AT426" s="37"/>
      <c r="AU426" s="37"/>
      <c r="BF426" s="7"/>
      <c r="BO426" s="48"/>
      <c r="BP426" s="39"/>
      <c r="BQ426" s="39"/>
      <c r="BR426" s="23"/>
      <c r="BS426" s="37"/>
      <c r="BT426" s="37"/>
      <c r="BU426" s="39"/>
      <c r="BV426" s="48"/>
      <c r="BW426" s="48"/>
      <c r="CJ426" s="2"/>
    </row>
    <row r="427" spans="1:88" ht="12.75">
      <c r="A427" s="15"/>
      <c r="E427" s="14"/>
      <c r="F427" s="2"/>
      <c r="G427" s="2"/>
      <c r="L427" s="2"/>
      <c r="V427" s="48"/>
      <c r="W427" s="48"/>
      <c r="AC427" s="48"/>
      <c r="AG427" s="25"/>
      <c r="AL427" s="25"/>
      <c r="AQ427" s="37"/>
      <c r="AR427" s="37"/>
      <c r="AS427" s="37"/>
      <c r="AT427" s="37"/>
      <c r="AU427" s="37"/>
      <c r="BF427" s="7"/>
      <c r="BO427" s="48"/>
      <c r="BP427" s="39"/>
      <c r="BQ427" s="39"/>
      <c r="BR427" s="23"/>
      <c r="BS427" s="37"/>
      <c r="BT427" s="37"/>
      <c r="BU427" s="39"/>
      <c r="BV427" s="48"/>
      <c r="BW427" s="48"/>
      <c r="CJ427" s="2"/>
    </row>
    <row r="428" spans="1:88" ht="12.75">
      <c r="A428" s="15"/>
      <c r="E428" s="14"/>
      <c r="F428" s="2"/>
      <c r="G428" s="2"/>
      <c r="L428" s="2"/>
      <c r="V428" s="48"/>
      <c r="W428" s="48"/>
      <c r="AC428" s="48"/>
      <c r="AG428" s="25"/>
      <c r="AL428" s="25"/>
      <c r="AQ428" s="37"/>
      <c r="AR428" s="37"/>
      <c r="AS428" s="37"/>
      <c r="AT428" s="37"/>
      <c r="AU428" s="37"/>
      <c r="BF428" s="7"/>
      <c r="BO428" s="48"/>
      <c r="BP428" s="39"/>
      <c r="BQ428" s="39"/>
      <c r="BR428" s="23"/>
      <c r="BS428" s="37"/>
      <c r="BT428" s="37"/>
      <c r="BU428" s="39"/>
      <c r="BV428" s="48"/>
      <c r="BW428" s="48"/>
      <c r="CJ428" s="2"/>
    </row>
    <row r="429" spans="1:88" ht="12.75">
      <c r="A429" s="15"/>
      <c r="E429" s="14"/>
      <c r="F429" s="2"/>
      <c r="G429" s="2"/>
      <c r="L429" s="2"/>
      <c r="V429" s="48">
        <f aca="true" t="shared" si="152" ref="V429:V438">S429+T429/20+U429/240</f>
        <v>0</v>
      </c>
      <c r="W429" s="48" t="e">
        <f aca="true" t="shared" si="153" ref="W429:W438">V429/P429</f>
        <v>#DIV/0!</v>
      </c>
      <c r="X429" s="25" t="e">
        <f aca="true" t="shared" si="154" ref="X429:X438">(V429*20)/Q429</f>
        <v>#DIV/0!</v>
      </c>
      <c r="Y429" s="25" t="e">
        <f aca="true" t="shared" si="155" ref="Y429:Y438">W429/12</f>
        <v>#DIV/0!</v>
      </c>
      <c r="AC429" s="48">
        <f aca="true" t="shared" si="156" ref="AC429:AC438">Z429+AA429/20+AB429/240</f>
        <v>0</v>
      </c>
      <c r="AG429" s="25" t="e">
        <f aca="true" t="shared" si="157" ref="AG429:AG438">P429*Y429</f>
        <v>#DIV/0!</v>
      </c>
      <c r="AK429" s="6" t="e">
        <f aca="true" t="shared" si="158" ref="AK429:AK438">1*Y429</f>
        <v>#DIV/0!</v>
      </c>
      <c r="AL429" s="25" t="e">
        <f aca="true" t="shared" si="159" ref="AL429:AL438">X429/12</f>
        <v>#DIV/0!</v>
      </c>
      <c r="AQ429" s="37">
        <f aca="true" t="shared" si="160" ref="AQ429:AQ438">AN429+AO429/20+AP429/240</f>
        <v>0</v>
      </c>
      <c r="AR429" s="37"/>
      <c r="AS429" s="37"/>
      <c r="AT429" s="37"/>
      <c r="AU429" s="37"/>
      <c r="BF429" s="7"/>
      <c r="BO429" s="48" t="e">
        <f aca="true" t="shared" si="161" ref="BO429:BO438">AK429+BN429</f>
        <v>#DIV/0!</v>
      </c>
      <c r="BP429" s="39"/>
      <c r="BQ429" s="39"/>
      <c r="BR429" s="23"/>
      <c r="BS429" s="37"/>
      <c r="BT429" s="37"/>
      <c r="BU429" s="39"/>
      <c r="BV429" s="48" t="e">
        <f aca="true" t="shared" si="162" ref="BV429:BV438">BW429*P429</f>
        <v>#DIV/0!</v>
      </c>
      <c r="BW429" s="48" t="e">
        <f aca="true" t="shared" si="163" ref="BW429:BW438">(BO429+BT429/P429)*12</f>
        <v>#DIV/0!</v>
      </c>
      <c r="CI429">
        <f aca="true" t="shared" si="164" ref="CI429:CI438">1*A429</f>
        <v>0</v>
      </c>
      <c r="CJ429" s="2"/>
    </row>
    <row r="430" spans="1:88" ht="12.75">
      <c r="A430" s="15"/>
      <c r="E430" s="14"/>
      <c r="F430" s="2"/>
      <c r="G430" s="2"/>
      <c r="L430" s="2"/>
      <c r="V430" s="48">
        <f t="shared" si="152"/>
        <v>0</v>
      </c>
      <c r="W430" s="48" t="e">
        <f t="shared" si="153"/>
        <v>#DIV/0!</v>
      </c>
      <c r="X430" s="25" t="e">
        <f t="shared" si="154"/>
        <v>#DIV/0!</v>
      </c>
      <c r="Y430" s="25" t="e">
        <f t="shared" si="155"/>
        <v>#DIV/0!</v>
      </c>
      <c r="AC430" s="48">
        <f t="shared" si="156"/>
        <v>0</v>
      </c>
      <c r="AG430" s="25" t="e">
        <f t="shared" si="157"/>
        <v>#DIV/0!</v>
      </c>
      <c r="AK430" s="6" t="e">
        <f t="shared" si="158"/>
        <v>#DIV/0!</v>
      </c>
      <c r="AL430" s="25" t="e">
        <f t="shared" si="159"/>
        <v>#DIV/0!</v>
      </c>
      <c r="AQ430" s="37">
        <f t="shared" si="160"/>
        <v>0</v>
      </c>
      <c r="AR430" s="37"/>
      <c r="AS430" s="37"/>
      <c r="AT430" s="37"/>
      <c r="AU430" s="37"/>
      <c r="BF430" s="7"/>
      <c r="BO430" s="48" t="e">
        <f t="shared" si="161"/>
        <v>#DIV/0!</v>
      </c>
      <c r="BP430" s="39"/>
      <c r="BQ430" s="39"/>
      <c r="BR430" s="23"/>
      <c r="BS430" s="37"/>
      <c r="BT430" s="37"/>
      <c r="BU430" s="39"/>
      <c r="BV430" s="48" t="e">
        <f t="shared" si="162"/>
        <v>#DIV/0!</v>
      </c>
      <c r="BW430" s="48" t="e">
        <f t="shared" si="163"/>
        <v>#DIV/0!</v>
      </c>
      <c r="CI430">
        <f t="shared" si="164"/>
        <v>0</v>
      </c>
      <c r="CJ430" s="2"/>
    </row>
    <row r="431" spans="1:88" ht="12.75">
      <c r="A431" s="15"/>
      <c r="E431" s="14"/>
      <c r="F431" s="2"/>
      <c r="G431" s="2"/>
      <c r="L431" s="2"/>
      <c r="V431" s="48">
        <f t="shared" si="152"/>
        <v>0</v>
      </c>
      <c r="W431" s="48" t="e">
        <f t="shared" si="153"/>
        <v>#DIV/0!</v>
      </c>
      <c r="X431" s="25" t="e">
        <f t="shared" si="154"/>
        <v>#DIV/0!</v>
      </c>
      <c r="Y431" s="25" t="e">
        <f t="shared" si="155"/>
        <v>#DIV/0!</v>
      </c>
      <c r="AC431" s="48">
        <f t="shared" si="156"/>
        <v>0</v>
      </c>
      <c r="AG431" s="25" t="e">
        <f t="shared" si="157"/>
        <v>#DIV/0!</v>
      </c>
      <c r="AK431" s="6" t="e">
        <f t="shared" si="158"/>
        <v>#DIV/0!</v>
      </c>
      <c r="AL431" s="25" t="e">
        <f t="shared" si="159"/>
        <v>#DIV/0!</v>
      </c>
      <c r="AQ431" s="37">
        <f t="shared" si="160"/>
        <v>0</v>
      </c>
      <c r="AR431" s="37"/>
      <c r="AS431" s="37"/>
      <c r="AT431" s="37"/>
      <c r="AU431" s="37"/>
      <c r="BF431" s="7"/>
      <c r="BO431" s="48" t="e">
        <f t="shared" si="161"/>
        <v>#DIV/0!</v>
      </c>
      <c r="BP431" s="39"/>
      <c r="BQ431" s="39"/>
      <c r="BR431" s="23"/>
      <c r="BS431" s="37"/>
      <c r="BT431" s="37"/>
      <c r="BU431" s="39"/>
      <c r="BV431" s="48" t="e">
        <f t="shared" si="162"/>
        <v>#DIV/0!</v>
      </c>
      <c r="BW431" s="48" t="e">
        <f t="shared" si="163"/>
        <v>#DIV/0!</v>
      </c>
      <c r="CI431">
        <f t="shared" si="164"/>
        <v>0</v>
      </c>
      <c r="CJ431" s="2"/>
    </row>
    <row r="432" spans="1:88" ht="12.75">
      <c r="A432" s="15"/>
      <c r="E432" s="14"/>
      <c r="F432" s="2"/>
      <c r="G432" s="2"/>
      <c r="L432" s="2"/>
      <c r="V432" s="48">
        <f t="shared" si="152"/>
        <v>0</v>
      </c>
      <c r="W432" s="48" t="e">
        <f t="shared" si="153"/>
        <v>#DIV/0!</v>
      </c>
      <c r="X432" s="25" t="e">
        <f t="shared" si="154"/>
        <v>#DIV/0!</v>
      </c>
      <c r="Y432" s="25" t="e">
        <f t="shared" si="155"/>
        <v>#DIV/0!</v>
      </c>
      <c r="AC432" s="48">
        <f t="shared" si="156"/>
        <v>0</v>
      </c>
      <c r="AG432" s="25" t="e">
        <f t="shared" si="157"/>
        <v>#DIV/0!</v>
      </c>
      <c r="AK432" s="6" t="e">
        <f t="shared" si="158"/>
        <v>#DIV/0!</v>
      </c>
      <c r="AL432" s="25" t="e">
        <f t="shared" si="159"/>
        <v>#DIV/0!</v>
      </c>
      <c r="AQ432" s="37">
        <f t="shared" si="160"/>
        <v>0</v>
      </c>
      <c r="AR432" s="37"/>
      <c r="AS432" s="37"/>
      <c r="AT432" s="37"/>
      <c r="AU432" s="37"/>
      <c r="BF432" s="7"/>
      <c r="BO432" s="48" t="e">
        <f t="shared" si="161"/>
        <v>#DIV/0!</v>
      </c>
      <c r="BP432" s="39"/>
      <c r="BQ432" s="39"/>
      <c r="BR432" s="23"/>
      <c r="BS432" s="37"/>
      <c r="BT432" s="37"/>
      <c r="BU432" s="39"/>
      <c r="BV432" s="48" t="e">
        <f t="shared" si="162"/>
        <v>#DIV/0!</v>
      </c>
      <c r="BW432" s="48" t="e">
        <f t="shared" si="163"/>
        <v>#DIV/0!</v>
      </c>
      <c r="CI432">
        <f t="shared" si="164"/>
        <v>0</v>
      </c>
      <c r="CJ432" s="2"/>
    </row>
    <row r="433" spans="1:88" ht="12.75">
      <c r="A433" s="15"/>
      <c r="E433" s="14"/>
      <c r="F433" s="2"/>
      <c r="G433" s="2"/>
      <c r="L433" s="2"/>
      <c r="V433" s="48">
        <f t="shared" si="152"/>
        <v>0</v>
      </c>
      <c r="W433" s="48" t="e">
        <f t="shared" si="153"/>
        <v>#DIV/0!</v>
      </c>
      <c r="X433" s="25" t="e">
        <f t="shared" si="154"/>
        <v>#DIV/0!</v>
      </c>
      <c r="Y433" s="25" t="e">
        <f t="shared" si="155"/>
        <v>#DIV/0!</v>
      </c>
      <c r="AC433" s="48">
        <f t="shared" si="156"/>
        <v>0</v>
      </c>
      <c r="AG433" s="25" t="e">
        <f t="shared" si="157"/>
        <v>#DIV/0!</v>
      </c>
      <c r="AK433" s="6" t="e">
        <f t="shared" si="158"/>
        <v>#DIV/0!</v>
      </c>
      <c r="AL433" s="25" t="e">
        <f t="shared" si="159"/>
        <v>#DIV/0!</v>
      </c>
      <c r="AQ433" s="37">
        <f t="shared" si="160"/>
        <v>0</v>
      </c>
      <c r="AR433" s="37"/>
      <c r="AS433" s="37"/>
      <c r="AT433" s="37"/>
      <c r="AU433" s="37"/>
      <c r="BF433" s="7"/>
      <c r="BO433" s="48" t="e">
        <f t="shared" si="161"/>
        <v>#DIV/0!</v>
      </c>
      <c r="BP433" s="39"/>
      <c r="BQ433" s="39"/>
      <c r="BR433" s="23"/>
      <c r="BS433" s="37"/>
      <c r="BT433" s="37"/>
      <c r="BU433" s="39"/>
      <c r="BV433" s="48" t="e">
        <f t="shared" si="162"/>
        <v>#DIV/0!</v>
      </c>
      <c r="BW433" s="48" t="e">
        <f t="shared" si="163"/>
        <v>#DIV/0!</v>
      </c>
      <c r="CI433">
        <f t="shared" si="164"/>
        <v>0</v>
      </c>
      <c r="CJ433" s="2"/>
    </row>
    <row r="434" spans="1:88" ht="12.75">
      <c r="A434" s="15"/>
      <c r="E434" s="14"/>
      <c r="F434" s="2"/>
      <c r="G434" s="2"/>
      <c r="L434" s="2"/>
      <c r="V434" s="48">
        <f t="shared" si="152"/>
        <v>0</v>
      </c>
      <c r="W434" s="48" t="e">
        <f t="shared" si="153"/>
        <v>#DIV/0!</v>
      </c>
      <c r="X434" s="25" t="e">
        <f t="shared" si="154"/>
        <v>#DIV/0!</v>
      </c>
      <c r="Y434" s="25" t="e">
        <f t="shared" si="155"/>
        <v>#DIV/0!</v>
      </c>
      <c r="AC434" s="48">
        <f t="shared" si="156"/>
        <v>0</v>
      </c>
      <c r="AG434" s="25" t="e">
        <f t="shared" si="157"/>
        <v>#DIV/0!</v>
      </c>
      <c r="AK434" s="6" t="e">
        <f t="shared" si="158"/>
        <v>#DIV/0!</v>
      </c>
      <c r="AL434" s="25" t="e">
        <f t="shared" si="159"/>
        <v>#DIV/0!</v>
      </c>
      <c r="AQ434" s="37">
        <f t="shared" si="160"/>
        <v>0</v>
      </c>
      <c r="AR434" s="37"/>
      <c r="AS434" s="37"/>
      <c r="AT434" s="37"/>
      <c r="AU434" s="37"/>
      <c r="BF434" s="7"/>
      <c r="BO434" s="48" t="e">
        <f t="shared" si="161"/>
        <v>#DIV/0!</v>
      </c>
      <c r="BP434" s="39"/>
      <c r="BQ434" s="39"/>
      <c r="BR434" s="23"/>
      <c r="BS434" s="37"/>
      <c r="BT434" s="37"/>
      <c r="BU434" s="39"/>
      <c r="BV434" s="48" t="e">
        <f t="shared" si="162"/>
        <v>#DIV/0!</v>
      </c>
      <c r="BW434" s="48" t="e">
        <f t="shared" si="163"/>
        <v>#DIV/0!</v>
      </c>
      <c r="CI434">
        <f t="shared" si="164"/>
        <v>0</v>
      </c>
      <c r="CJ434" s="2"/>
    </row>
    <row r="435" spans="1:88" ht="12.75">
      <c r="A435" s="15"/>
      <c r="E435" s="14"/>
      <c r="F435" s="2"/>
      <c r="G435" s="2"/>
      <c r="L435" s="2"/>
      <c r="V435" s="48">
        <f t="shared" si="152"/>
        <v>0</v>
      </c>
      <c r="W435" s="48" t="e">
        <f t="shared" si="153"/>
        <v>#DIV/0!</v>
      </c>
      <c r="X435" s="25" t="e">
        <f t="shared" si="154"/>
        <v>#DIV/0!</v>
      </c>
      <c r="Y435" s="25" t="e">
        <f t="shared" si="155"/>
        <v>#DIV/0!</v>
      </c>
      <c r="AC435" s="48">
        <f t="shared" si="156"/>
        <v>0</v>
      </c>
      <c r="AG435" s="25" t="e">
        <f t="shared" si="157"/>
        <v>#DIV/0!</v>
      </c>
      <c r="AK435" s="6" t="e">
        <f t="shared" si="158"/>
        <v>#DIV/0!</v>
      </c>
      <c r="AL435" s="25" t="e">
        <f t="shared" si="159"/>
        <v>#DIV/0!</v>
      </c>
      <c r="AQ435" s="37">
        <f t="shared" si="160"/>
        <v>0</v>
      </c>
      <c r="AR435" s="37"/>
      <c r="AS435" s="37"/>
      <c r="AT435" s="37"/>
      <c r="AU435" s="37"/>
      <c r="BF435" s="7"/>
      <c r="BO435" s="48" t="e">
        <f t="shared" si="161"/>
        <v>#DIV/0!</v>
      </c>
      <c r="BP435" s="39"/>
      <c r="BQ435" s="39"/>
      <c r="BR435" s="23"/>
      <c r="BS435" s="37"/>
      <c r="BT435" s="37"/>
      <c r="BU435" s="39"/>
      <c r="BV435" s="48" t="e">
        <f t="shared" si="162"/>
        <v>#DIV/0!</v>
      </c>
      <c r="BW435" s="48" t="e">
        <f t="shared" si="163"/>
        <v>#DIV/0!</v>
      </c>
      <c r="CI435">
        <f t="shared" si="164"/>
        <v>0</v>
      </c>
      <c r="CJ435" s="2"/>
    </row>
    <row r="436" spans="1:88" ht="12.75">
      <c r="A436" s="15"/>
      <c r="E436" s="14"/>
      <c r="F436" s="2"/>
      <c r="G436" s="2"/>
      <c r="L436" s="2"/>
      <c r="V436" s="48">
        <f t="shared" si="152"/>
        <v>0</v>
      </c>
      <c r="W436" s="48" t="e">
        <f t="shared" si="153"/>
        <v>#DIV/0!</v>
      </c>
      <c r="X436" s="25" t="e">
        <f t="shared" si="154"/>
        <v>#DIV/0!</v>
      </c>
      <c r="Y436" s="25" t="e">
        <f t="shared" si="155"/>
        <v>#DIV/0!</v>
      </c>
      <c r="AC436" s="48">
        <f t="shared" si="156"/>
        <v>0</v>
      </c>
      <c r="AG436" s="25" t="e">
        <f t="shared" si="157"/>
        <v>#DIV/0!</v>
      </c>
      <c r="AK436" s="6" t="e">
        <f t="shared" si="158"/>
        <v>#DIV/0!</v>
      </c>
      <c r="AL436" s="25" t="e">
        <f t="shared" si="159"/>
        <v>#DIV/0!</v>
      </c>
      <c r="AQ436" s="37">
        <f t="shared" si="160"/>
        <v>0</v>
      </c>
      <c r="AR436" s="37"/>
      <c r="AS436" s="37"/>
      <c r="AT436" s="37"/>
      <c r="AU436" s="37"/>
      <c r="BF436" s="7"/>
      <c r="BO436" s="48" t="e">
        <f t="shared" si="161"/>
        <v>#DIV/0!</v>
      </c>
      <c r="BP436" s="39"/>
      <c r="BQ436" s="39"/>
      <c r="BR436" s="23"/>
      <c r="BS436" s="37"/>
      <c r="BT436" s="37"/>
      <c r="BU436" s="39"/>
      <c r="BV436" s="48" t="e">
        <f t="shared" si="162"/>
        <v>#DIV/0!</v>
      </c>
      <c r="BW436" s="48" t="e">
        <f t="shared" si="163"/>
        <v>#DIV/0!</v>
      </c>
      <c r="CI436">
        <f t="shared" si="164"/>
        <v>0</v>
      </c>
      <c r="CJ436" s="2"/>
    </row>
    <row r="437" spans="1:88" ht="12.75">
      <c r="A437" s="15"/>
      <c r="E437" s="14"/>
      <c r="F437" s="2"/>
      <c r="G437" s="2"/>
      <c r="L437" s="2"/>
      <c r="V437" s="48">
        <f t="shared" si="152"/>
        <v>0</v>
      </c>
      <c r="W437" s="48" t="e">
        <f t="shared" si="153"/>
        <v>#DIV/0!</v>
      </c>
      <c r="X437" s="25" t="e">
        <f t="shared" si="154"/>
        <v>#DIV/0!</v>
      </c>
      <c r="Y437" s="25" t="e">
        <f t="shared" si="155"/>
        <v>#DIV/0!</v>
      </c>
      <c r="AC437" s="48">
        <f t="shared" si="156"/>
        <v>0</v>
      </c>
      <c r="AG437" s="25" t="e">
        <f t="shared" si="157"/>
        <v>#DIV/0!</v>
      </c>
      <c r="AK437" s="6" t="e">
        <f t="shared" si="158"/>
        <v>#DIV/0!</v>
      </c>
      <c r="AL437" s="25" t="e">
        <f t="shared" si="159"/>
        <v>#DIV/0!</v>
      </c>
      <c r="AQ437" s="37">
        <f t="shared" si="160"/>
        <v>0</v>
      </c>
      <c r="AR437" s="37"/>
      <c r="AS437" s="37"/>
      <c r="AT437" s="37"/>
      <c r="AU437" s="37"/>
      <c r="BF437" s="7"/>
      <c r="BO437" s="48" t="e">
        <f t="shared" si="161"/>
        <v>#DIV/0!</v>
      </c>
      <c r="BP437" s="39"/>
      <c r="BQ437" s="39"/>
      <c r="BR437" s="23"/>
      <c r="BS437" s="37"/>
      <c r="BT437" s="37"/>
      <c r="BU437" s="39"/>
      <c r="BV437" s="48" t="e">
        <f t="shared" si="162"/>
        <v>#DIV/0!</v>
      </c>
      <c r="BW437" s="48" t="e">
        <f t="shared" si="163"/>
        <v>#DIV/0!</v>
      </c>
      <c r="CI437">
        <f t="shared" si="164"/>
        <v>0</v>
      </c>
      <c r="CJ437" s="2"/>
    </row>
    <row r="438" spans="1:88" ht="12.75">
      <c r="A438" s="15"/>
      <c r="E438" s="14"/>
      <c r="F438" s="2"/>
      <c r="G438" s="2"/>
      <c r="L438" s="2"/>
      <c r="V438" s="48">
        <f t="shared" si="152"/>
        <v>0</v>
      </c>
      <c r="W438" s="48" t="e">
        <f t="shared" si="153"/>
        <v>#DIV/0!</v>
      </c>
      <c r="X438" s="25" t="e">
        <f t="shared" si="154"/>
        <v>#DIV/0!</v>
      </c>
      <c r="Y438" s="25" t="e">
        <f t="shared" si="155"/>
        <v>#DIV/0!</v>
      </c>
      <c r="AC438" s="48">
        <f t="shared" si="156"/>
        <v>0</v>
      </c>
      <c r="AG438" s="25" t="e">
        <f t="shared" si="157"/>
        <v>#DIV/0!</v>
      </c>
      <c r="AK438" s="6" t="e">
        <f t="shared" si="158"/>
        <v>#DIV/0!</v>
      </c>
      <c r="AL438" s="25" t="e">
        <f t="shared" si="159"/>
        <v>#DIV/0!</v>
      </c>
      <c r="AQ438" s="37">
        <f t="shared" si="160"/>
        <v>0</v>
      </c>
      <c r="AR438" s="37"/>
      <c r="AS438" s="37"/>
      <c r="AT438" s="37"/>
      <c r="AU438" s="37"/>
      <c r="BF438" s="7"/>
      <c r="BO438" s="48" t="e">
        <f t="shared" si="161"/>
        <v>#DIV/0!</v>
      </c>
      <c r="BP438" s="39"/>
      <c r="BQ438" s="39"/>
      <c r="BR438" s="23"/>
      <c r="BS438" s="37"/>
      <c r="BT438" s="37"/>
      <c r="BU438" s="39"/>
      <c r="BV438" s="48" t="e">
        <f t="shared" si="162"/>
        <v>#DIV/0!</v>
      </c>
      <c r="BW438" s="48" t="e">
        <f t="shared" si="163"/>
        <v>#DIV/0!</v>
      </c>
      <c r="CI438">
        <f t="shared" si="164"/>
        <v>0</v>
      </c>
      <c r="CJ438" s="2"/>
    </row>
    <row r="439" spans="1:88" ht="12.75">
      <c r="A439" s="15"/>
      <c r="E439" s="14"/>
      <c r="F439" s="2"/>
      <c r="G439" s="2"/>
      <c r="L439" s="2"/>
      <c r="AC439" s="48"/>
      <c r="AK439" s="7"/>
      <c r="BO439" s="37"/>
      <c r="BR439" s="23"/>
      <c r="BW439" s="48"/>
      <c r="CI439" s="16"/>
      <c r="CJ439" s="2"/>
    </row>
    <row r="440" spans="1:88" ht="12.75">
      <c r="A440" s="15"/>
      <c r="E440" s="14"/>
      <c r="F440" s="2"/>
      <c r="G440" s="2"/>
      <c r="L440" s="2"/>
      <c r="AC440" s="48"/>
      <c r="AK440" s="7"/>
      <c r="AW440" s="7"/>
      <c r="BO440" s="37"/>
      <c r="BR440" s="23"/>
      <c r="BW440" s="48"/>
      <c r="CI440" s="16"/>
      <c r="CJ440" s="2"/>
    </row>
    <row r="441" spans="1:88" ht="12.75">
      <c r="A441" s="15"/>
      <c r="E441" s="14"/>
      <c r="F441" s="2"/>
      <c r="G441" s="2"/>
      <c r="L441" s="2"/>
      <c r="AC441" s="48"/>
      <c r="AK441" s="7"/>
      <c r="BO441" s="37"/>
      <c r="BR441" s="23"/>
      <c r="BW441" s="48"/>
      <c r="CI441" s="16"/>
      <c r="CJ441" s="2"/>
    </row>
    <row r="442" spans="1:88" ht="12.75">
      <c r="A442" s="15"/>
      <c r="E442" s="14"/>
      <c r="F442" s="2"/>
      <c r="G442" s="2"/>
      <c r="L442" s="2"/>
      <c r="AC442" s="48"/>
      <c r="AK442" s="7"/>
      <c r="AX442" s="7"/>
      <c r="BO442" s="37"/>
      <c r="BR442" s="23"/>
      <c r="BW442" s="48"/>
      <c r="CI442" s="16"/>
      <c r="CJ442" s="2"/>
    </row>
    <row r="443" spans="1:88" ht="12.75">
      <c r="A443" s="15"/>
      <c r="E443" s="14"/>
      <c r="F443" s="2"/>
      <c r="G443" s="2"/>
      <c r="L443" s="2"/>
      <c r="AC443" s="48"/>
      <c r="AK443" s="7"/>
      <c r="AV443" s="7"/>
      <c r="AX443" s="7"/>
      <c r="BO443" s="37"/>
      <c r="BR443" s="23"/>
      <c r="BW443" s="48"/>
      <c r="CI443" s="16"/>
      <c r="CJ443" s="2"/>
    </row>
    <row r="444" spans="1:88" ht="12.75">
      <c r="A444" s="15"/>
      <c r="E444" s="14"/>
      <c r="F444" s="2"/>
      <c r="G444" s="2"/>
      <c r="L444" s="2"/>
      <c r="AC444" s="48"/>
      <c r="AK444" s="7"/>
      <c r="BR444" s="23"/>
      <c r="CJ444" s="2"/>
    </row>
    <row r="445" spans="1:88" ht="12.75">
      <c r="A445" s="15"/>
      <c r="E445" s="14"/>
      <c r="F445" s="2"/>
      <c r="G445" s="2"/>
      <c r="L445" s="2"/>
      <c r="AC445" s="48"/>
      <c r="AK445" s="7"/>
      <c r="BO445" s="37"/>
      <c r="BR445" s="23"/>
      <c r="BW445" s="48"/>
      <c r="CI445" s="16"/>
      <c r="CJ445" s="2"/>
    </row>
    <row r="446" spans="1:88" ht="12.75">
      <c r="A446" s="15"/>
      <c r="E446" s="14"/>
      <c r="F446" s="2"/>
      <c r="G446" s="2"/>
      <c r="L446" s="2"/>
      <c r="AC446" s="48"/>
      <c r="AK446" s="7"/>
      <c r="BO446" s="37"/>
      <c r="BR446" s="23"/>
      <c r="BW446" s="48"/>
      <c r="CI446" s="16"/>
      <c r="CJ446" s="2"/>
    </row>
    <row r="447" spans="1:88" ht="12.75">
      <c r="A447" s="15"/>
      <c r="E447" s="14"/>
      <c r="F447" s="2"/>
      <c r="G447" s="2"/>
      <c r="L447" s="2"/>
      <c r="AC447" s="48"/>
      <c r="AK447" s="7"/>
      <c r="BO447" s="37"/>
      <c r="BR447" s="23"/>
      <c r="BW447" s="48"/>
      <c r="CI447" s="16"/>
      <c r="CJ447" s="2"/>
    </row>
    <row r="448" spans="1:88" ht="12.75">
      <c r="A448" s="15"/>
      <c r="E448" s="14"/>
      <c r="F448" s="2"/>
      <c r="G448" s="2"/>
      <c r="L448" s="2"/>
      <c r="AC448" s="48"/>
      <c r="AK448" s="7"/>
      <c r="BC448" s="7"/>
      <c r="BO448" s="37"/>
      <c r="BR448" s="23"/>
      <c r="BW448" s="48"/>
      <c r="CI448" s="16"/>
      <c r="CJ448" s="2"/>
    </row>
    <row r="449" spans="1:88" ht="12.75">
      <c r="A449" s="15"/>
      <c r="E449" s="14"/>
      <c r="F449" s="2"/>
      <c r="G449" s="2"/>
      <c r="L449" s="2"/>
      <c r="AC449" s="48"/>
      <c r="AK449" s="7"/>
      <c r="BF449" s="7"/>
      <c r="BO449" s="37"/>
      <c r="BR449" s="23"/>
      <c r="BW449" s="48"/>
      <c r="CI449" s="16"/>
      <c r="CJ449" s="2"/>
    </row>
    <row r="450" spans="1:88" ht="12.75">
      <c r="A450" s="15"/>
      <c r="E450" s="14"/>
      <c r="F450" s="2"/>
      <c r="G450" s="2"/>
      <c r="L450" s="2"/>
      <c r="AC450" s="48"/>
      <c r="AK450" s="7"/>
      <c r="BF450" s="7"/>
      <c r="BO450" s="37"/>
      <c r="BR450" s="23"/>
      <c r="BW450" s="48"/>
      <c r="CI450" s="16"/>
      <c r="CJ450" s="2"/>
    </row>
    <row r="451" spans="1:88" ht="12.75">
      <c r="A451" s="15"/>
      <c r="E451" s="14"/>
      <c r="F451" s="2"/>
      <c r="G451" s="2"/>
      <c r="L451" s="2"/>
      <c r="AC451" s="48"/>
      <c r="AK451" s="7"/>
      <c r="BO451" s="37"/>
      <c r="BR451" s="23"/>
      <c r="BW451" s="48"/>
      <c r="CI451" s="16"/>
      <c r="CJ451" s="2"/>
    </row>
    <row r="452" spans="1:88" ht="12.75">
      <c r="A452" s="15"/>
      <c r="E452" s="14"/>
      <c r="F452" s="2"/>
      <c r="G452" s="2"/>
      <c r="L452" s="2"/>
      <c r="BO452" s="37"/>
      <c r="BR452" s="23"/>
      <c r="BW452" s="48"/>
      <c r="CI452" s="16"/>
      <c r="CJ452" s="2"/>
    </row>
    <row r="453" spans="1:88" ht="12.75">
      <c r="A453" s="15"/>
      <c r="E453" s="14"/>
      <c r="F453" s="2"/>
      <c r="G453" s="2"/>
      <c r="L453" s="2"/>
      <c r="AC453" s="48"/>
      <c r="AK453" s="7"/>
      <c r="AL453" s="25"/>
      <c r="AX453" s="7"/>
      <c r="BE453" s="7"/>
      <c r="BO453" s="37"/>
      <c r="BR453" s="23"/>
      <c r="BW453" s="48"/>
      <c r="CI453" s="16"/>
      <c r="CJ453" s="2"/>
    </row>
    <row r="454" spans="1:88" ht="12.75">
      <c r="A454" s="15"/>
      <c r="E454" s="14"/>
      <c r="F454" s="2"/>
      <c r="G454" s="2"/>
      <c r="L454" s="2"/>
      <c r="AC454" s="48"/>
      <c r="AK454" s="7"/>
      <c r="BO454" s="37"/>
      <c r="BR454" s="23"/>
      <c r="BW454" s="48"/>
      <c r="CI454" s="16"/>
      <c r="CJ454" s="2"/>
    </row>
    <row r="455" spans="1:88" ht="12.75">
      <c r="A455" s="15"/>
      <c r="E455" s="14"/>
      <c r="F455" s="2"/>
      <c r="G455" s="2"/>
      <c r="L455" s="2"/>
      <c r="AK455" s="7"/>
      <c r="AL455" s="25"/>
      <c r="BR455" s="23"/>
      <c r="CI455" s="16"/>
      <c r="CJ455" s="2"/>
    </row>
    <row r="456" spans="1:88" ht="12.75">
      <c r="A456" s="15"/>
      <c r="E456" s="14"/>
      <c r="F456" s="2"/>
      <c r="G456" s="2"/>
      <c r="L456" s="2"/>
      <c r="AC456" s="48"/>
      <c r="AK456" s="7"/>
      <c r="BO456" s="37"/>
      <c r="BR456" s="23"/>
      <c r="BW456" s="48"/>
      <c r="CI456" s="16"/>
      <c r="CJ456" s="2"/>
    </row>
    <row r="457" spans="1:88" ht="12.75">
      <c r="A457" s="15"/>
      <c r="E457" s="14"/>
      <c r="F457" s="2"/>
      <c r="G457" s="2"/>
      <c r="L457" s="2"/>
      <c r="BO457" s="37"/>
      <c r="BR457" s="23"/>
      <c r="CJ457" s="2"/>
    </row>
    <row r="458" spans="1:88" ht="12.75">
      <c r="A458" s="15"/>
      <c r="E458" s="14"/>
      <c r="F458" s="2"/>
      <c r="G458" s="2"/>
      <c r="L458" s="2"/>
      <c r="AC458" s="48"/>
      <c r="AK458" s="7"/>
      <c r="AY458" s="7"/>
      <c r="AZ458" s="17"/>
      <c r="BA458" s="17"/>
      <c r="BO458" s="37"/>
      <c r="BR458" s="23"/>
      <c r="BW458" s="48"/>
      <c r="CI458" s="16"/>
      <c r="CJ458" s="2"/>
    </row>
    <row r="459" spans="1:88" ht="12.75">
      <c r="A459" s="15"/>
      <c r="E459" s="14"/>
      <c r="F459" s="2"/>
      <c r="G459" s="2"/>
      <c r="L459" s="2"/>
      <c r="AC459" s="48"/>
      <c r="AK459" s="7"/>
      <c r="AL459" s="25"/>
      <c r="AY459" s="7"/>
      <c r="AZ459" s="17"/>
      <c r="BA459" s="17"/>
      <c r="BO459" s="37"/>
      <c r="BR459" s="23"/>
      <c r="CI459" s="16"/>
      <c r="CJ459" s="2"/>
    </row>
    <row r="460" spans="1:88" ht="12.75">
      <c r="A460" s="15"/>
      <c r="E460" s="14"/>
      <c r="F460" s="2"/>
      <c r="G460" s="2"/>
      <c r="L460" s="2"/>
      <c r="AC460" s="48"/>
      <c r="AK460" s="7"/>
      <c r="AL460" s="25"/>
      <c r="AY460" s="7"/>
      <c r="AZ460" s="17"/>
      <c r="BA460" s="17"/>
      <c r="BO460" s="37"/>
      <c r="BR460" s="23"/>
      <c r="BW460" s="48"/>
      <c r="CI460" s="16"/>
      <c r="CJ460" s="2"/>
    </row>
    <row r="461" spans="1:88" ht="12.75">
      <c r="A461" s="15"/>
      <c r="E461" s="14"/>
      <c r="F461" s="2"/>
      <c r="G461" s="2"/>
      <c r="L461" s="2"/>
      <c r="AL461" s="25"/>
      <c r="BR461" s="23"/>
      <c r="CI461" s="16"/>
      <c r="CJ461" s="2"/>
    </row>
    <row r="462" spans="1:88" ht="12.75">
      <c r="A462" s="15"/>
      <c r="E462" s="14"/>
      <c r="F462" s="2"/>
      <c r="G462" s="2"/>
      <c r="L462" s="2"/>
      <c r="AC462" s="48"/>
      <c r="AK462" s="7"/>
      <c r="BC462" s="7"/>
      <c r="BO462" s="37"/>
      <c r="BR462" s="23"/>
      <c r="BW462" s="48"/>
      <c r="CI462" s="16"/>
      <c r="CJ462" s="2"/>
    </row>
    <row r="463" spans="1:88" ht="12.75">
      <c r="A463" s="15"/>
      <c r="E463" s="14"/>
      <c r="F463" s="2"/>
      <c r="G463" s="2"/>
      <c r="L463" s="2"/>
      <c r="AC463" s="48"/>
      <c r="AK463" s="7"/>
      <c r="AL463" s="25"/>
      <c r="BC463" s="7"/>
      <c r="BO463" s="37"/>
      <c r="BR463" s="23"/>
      <c r="BW463" s="48"/>
      <c r="CI463" s="16"/>
      <c r="CJ463" s="2"/>
    </row>
    <row r="464" spans="1:88" ht="12.75">
      <c r="A464" s="15"/>
      <c r="E464" s="14"/>
      <c r="F464" s="2"/>
      <c r="G464" s="2"/>
      <c r="L464" s="2"/>
      <c r="AC464" s="48"/>
      <c r="AK464" s="7"/>
      <c r="AL464" s="25"/>
      <c r="BR464" s="23"/>
      <c r="BW464" s="48"/>
      <c r="CI464" s="16"/>
      <c r="CJ464" s="2"/>
    </row>
    <row r="465" spans="12:88" ht="12.75">
      <c r="L465" s="2"/>
      <c r="AK465" s="7"/>
      <c r="BR465" s="23"/>
      <c r="CJ465" s="2"/>
    </row>
    <row r="466" spans="1:88" ht="12.75">
      <c r="A466" s="15"/>
      <c r="E466" s="14"/>
      <c r="F466" s="2"/>
      <c r="G466" s="2"/>
      <c r="L466" s="2"/>
      <c r="AC466" s="48"/>
      <c r="AK466" s="7"/>
      <c r="AL466" s="25"/>
      <c r="BF466" s="7"/>
      <c r="BO466" s="37"/>
      <c r="BR466" s="23"/>
      <c r="BW466" s="48"/>
      <c r="CI466" s="16"/>
      <c r="CJ466" s="2"/>
    </row>
    <row r="467" spans="1:88" ht="12.75">
      <c r="A467" s="15"/>
      <c r="E467" s="14"/>
      <c r="F467" s="2"/>
      <c r="G467" s="2"/>
      <c r="L467" s="2"/>
      <c r="AC467" s="48"/>
      <c r="AK467" s="7"/>
      <c r="AL467" s="25"/>
      <c r="BF467" s="7"/>
      <c r="BO467" s="37"/>
      <c r="BR467" s="23"/>
      <c r="BW467" s="48"/>
      <c r="CI467" s="16"/>
      <c r="CJ467" s="2"/>
    </row>
    <row r="468" spans="1:88" ht="12.75">
      <c r="A468" s="15"/>
      <c r="E468" s="14"/>
      <c r="F468" s="2"/>
      <c r="G468" s="2"/>
      <c r="L468" s="2"/>
      <c r="AC468" s="48"/>
      <c r="AK468" s="7"/>
      <c r="AL468" s="25"/>
      <c r="BF468" s="7"/>
      <c r="BO468" s="37"/>
      <c r="BR468" s="23"/>
      <c r="BW468" s="48"/>
      <c r="CI468" s="16"/>
      <c r="CJ468" s="2"/>
    </row>
    <row r="469" spans="1:88" ht="12.75">
      <c r="A469" s="15"/>
      <c r="E469" s="14"/>
      <c r="F469" s="2"/>
      <c r="G469" s="2"/>
      <c r="L469" s="2"/>
      <c r="AC469" s="48"/>
      <c r="AK469" s="7"/>
      <c r="AL469" s="25"/>
      <c r="AV469" s="7"/>
      <c r="AW469" s="7"/>
      <c r="BO469" s="37"/>
      <c r="BR469" s="23"/>
      <c r="BW469" s="48"/>
      <c r="CI469" s="16"/>
      <c r="CJ469" s="2"/>
    </row>
    <row r="470" spans="1:88" ht="12.75">
      <c r="A470" s="15"/>
      <c r="E470" s="14"/>
      <c r="F470" s="2"/>
      <c r="G470" s="2"/>
      <c r="L470" s="2"/>
      <c r="AC470" s="48"/>
      <c r="AL470" s="25"/>
      <c r="BO470" s="37"/>
      <c r="BR470" s="23"/>
      <c r="BW470" s="48"/>
      <c r="CI470" s="16"/>
      <c r="CJ470" s="2"/>
    </row>
    <row r="471" spans="1:88" ht="12.75">
      <c r="A471" s="15"/>
      <c r="E471" s="14"/>
      <c r="F471" s="2"/>
      <c r="G471" s="2"/>
      <c r="L471" s="2"/>
      <c r="AC471" s="48"/>
      <c r="AK471" s="7"/>
      <c r="AL471" s="25"/>
      <c r="AV471" s="7"/>
      <c r="AW471" s="7"/>
      <c r="BO471" s="37"/>
      <c r="BR471" s="23"/>
      <c r="BW471" s="48"/>
      <c r="CI471" s="16"/>
      <c r="CJ471" s="2"/>
    </row>
    <row r="472" spans="1:88" ht="12.75">
      <c r="A472" s="15"/>
      <c r="E472" s="14"/>
      <c r="F472" s="2"/>
      <c r="G472" s="2"/>
      <c r="L472" s="2"/>
      <c r="AC472" s="48"/>
      <c r="AK472" s="7"/>
      <c r="AL472" s="25"/>
      <c r="AV472" s="7"/>
      <c r="AW472" s="7"/>
      <c r="BO472" s="37"/>
      <c r="BR472" s="23"/>
      <c r="BW472" s="48"/>
      <c r="CI472" s="16"/>
      <c r="CJ472" s="2"/>
    </row>
    <row r="473" spans="1:88" ht="12.75">
      <c r="A473" s="15"/>
      <c r="E473" s="14"/>
      <c r="F473" s="2"/>
      <c r="G473" s="2"/>
      <c r="L473" s="2"/>
      <c r="AC473" s="48"/>
      <c r="AL473" s="25"/>
      <c r="BR473" s="23"/>
      <c r="BW473" s="48"/>
      <c r="CJ473" s="2"/>
    </row>
    <row r="474" spans="1:88" ht="12.75">
      <c r="A474" s="15"/>
      <c r="E474" s="14"/>
      <c r="F474" s="2"/>
      <c r="G474" s="2"/>
      <c r="L474" s="2"/>
      <c r="AC474" s="48"/>
      <c r="AK474" s="7"/>
      <c r="AL474" s="25"/>
      <c r="AW474" s="7"/>
      <c r="AX474" s="7"/>
      <c r="BE474" s="7"/>
      <c r="BO474" s="37"/>
      <c r="BR474" s="23"/>
      <c r="BW474" s="48"/>
      <c r="CI474" s="16"/>
      <c r="CJ474" s="2"/>
    </row>
    <row r="475" spans="1:88" ht="12.75">
      <c r="A475" s="15"/>
      <c r="E475" s="14"/>
      <c r="F475" s="2"/>
      <c r="G475" s="2"/>
      <c r="L475" s="2"/>
      <c r="AC475" s="48"/>
      <c r="AK475" s="7"/>
      <c r="AL475" s="25"/>
      <c r="AW475" s="7"/>
      <c r="AX475" s="7"/>
      <c r="BE475" s="7"/>
      <c r="BO475" s="37"/>
      <c r="BR475" s="23"/>
      <c r="BW475" s="48"/>
      <c r="CI475" s="16"/>
      <c r="CJ475" s="2"/>
    </row>
    <row r="476" spans="1:88" ht="12.75">
      <c r="A476" s="15"/>
      <c r="E476" s="14"/>
      <c r="F476" s="2"/>
      <c r="G476" s="2"/>
      <c r="L476" s="2"/>
      <c r="AC476" s="48"/>
      <c r="AK476" s="7"/>
      <c r="AL476" s="25"/>
      <c r="BO476" s="37"/>
      <c r="BR476" s="23"/>
      <c r="BW476" s="48"/>
      <c r="CI476" s="16"/>
      <c r="CJ476" s="2"/>
    </row>
    <row r="477" spans="1:88" ht="12.75">
      <c r="A477" s="15"/>
      <c r="E477" s="14"/>
      <c r="F477" s="2"/>
      <c r="G477" s="2"/>
      <c r="L477" s="2"/>
      <c r="AK477" s="7"/>
      <c r="AL477" s="25"/>
      <c r="BR477" s="23"/>
      <c r="CJ477" s="2"/>
    </row>
    <row r="478" spans="1:88" ht="12.75">
      <c r="A478" s="15"/>
      <c r="E478" s="14"/>
      <c r="F478" s="2"/>
      <c r="G478" s="2"/>
      <c r="L478" s="2"/>
      <c r="AC478" s="48"/>
      <c r="AK478" s="7"/>
      <c r="AL478" s="25"/>
      <c r="AX478" s="7"/>
      <c r="BE478" s="7"/>
      <c r="BO478" s="37"/>
      <c r="BR478" s="23"/>
      <c r="BW478" s="48"/>
      <c r="CI478" s="16"/>
      <c r="CJ478" s="2"/>
    </row>
    <row r="479" spans="1:88" ht="12.75">
      <c r="A479" s="15"/>
      <c r="E479" s="14"/>
      <c r="F479" s="2"/>
      <c r="G479" s="2"/>
      <c r="L479" s="2"/>
      <c r="AC479" s="48"/>
      <c r="AK479" s="7"/>
      <c r="AL479" s="25"/>
      <c r="AX479" s="7"/>
      <c r="BE479" s="7"/>
      <c r="BO479" s="37"/>
      <c r="BR479" s="23"/>
      <c r="BW479" s="48"/>
      <c r="CI479" s="16"/>
      <c r="CJ479" s="2"/>
    </row>
    <row r="480" spans="1:88" ht="12.75">
      <c r="A480" s="15"/>
      <c r="E480" s="14"/>
      <c r="F480" s="2"/>
      <c r="G480" s="2"/>
      <c r="L480" s="2"/>
      <c r="AC480" s="48"/>
      <c r="AK480" s="7"/>
      <c r="AX480" s="7"/>
      <c r="BE480" s="7"/>
      <c r="BO480" s="37"/>
      <c r="BR480" s="23"/>
      <c r="BW480" s="48"/>
      <c r="CI480" s="16"/>
      <c r="CJ480" s="2"/>
    </row>
    <row r="481" spans="1:88" ht="12.75">
      <c r="A481" s="15"/>
      <c r="E481" s="14"/>
      <c r="F481" s="2"/>
      <c r="G481" s="2"/>
      <c r="L481" s="2"/>
      <c r="AC481" s="48"/>
      <c r="AK481" s="7"/>
      <c r="AL481" s="25"/>
      <c r="AX481" s="7"/>
      <c r="BE481" s="7"/>
      <c r="BO481" s="37"/>
      <c r="BR481" s="23"/>
      <c r="BW481" s="48"/>
      <c r="CI481" s="16"/>
      <c r="CJ481" s="2"/>
    </row>
    <row r="482" spans="1:88" ht="12.75">
      <c r="A482" s="15"/>
      <c r="E482" s="14"/>
      <c r="F482" s="2"/>
      <c r="G482" s="2"/>
      <c r="L482" s="2"/>
      <c r="AC482" s="48"/>
      <c r="AK482" s="7"/>
      <c r="BR482" s="23"/>
      <c r="CI482" s="16"/>
      <c r="CJ482" s="2"/>
    </row>
    <row r="483" spans="1:88" ht="12.75">
      <c r="A483" s="15"/>
      <c r="E483" s="14"/>
      <c r="F483" s="2"/>
      <c r="G483" s="2"/>
      <c r="L483" s="2"/>
      <c r="AC483" s="48"/>
      <c r="AK483" s="7"/>
      <c r="AY483" s="7"/>
      <c r="AZ483" s="17"/>
      <c r="BA483" s="17"/>
      <c r="BO483" s="37"/>
      <c r="BR483" s="23"/>
      <c r="BW483" s="48"/>
      <c r="CI483" s="16"/>
      <c r="CJ483" s="2"/>
    </row>
    <row r="484" spans="1:88" ht="12.75">
      <c r="A484" s="15"/>
      <c r="E484" s="14"/>
      <c r="F484" s="2"/>
      <c r="G484" s="2"/>
      <c r="L484" s="2"/>
      <c r="AC484" s="48"/>
      <c r="AK484" s="7"/>
      <c r="AY484" s="7"/>
      <c r="AZ484" s="17"/>
      <c r="BA484" s="17"/>
      <c r="BO484" s="37"/>
      <c r="BR484" s="23"/>
      <c r="BW484" s="48"/>
      <c r="CI484" s="16"/>
      <c r="CJ484" s="2"/>
    </row>
    <row r="485" spans="1:88" ht="12.75">
      <c r="A485" s="15"/>
      <c r="E485" s="14"/>
      <c r="F485" s="2"/>
      <c r="G485" s="2"/>
      <c r="L485" s="2"/>
      <c r="AC485" s="48"/>
      <c r="AK485" s="7"/>
      <c r="BC485" s="7"/>
      <c r="BO485" s="37"/>
      <c r="BR485" s="23"/>
      <c r="BW485" s="48"/>
      <c r="CI485" s="16"/>
      <c r="CJ485" s="2"/>
    </row>
    <row r="486" spans="1:88" ht="12.75">
      <c r="A486" s="15"/>
      <c r="E486" s="14"/>
      <c r="F486" s="2"/>
      <c r="G486" s="2"/>
      <c r="L486" s="2"/>
      <c r="AC486" s="48"/>
      <c r="AK486" s="7"/>
      <c r="BF486" s="7"/>
      <c r="BO486" s="37"/>
      <c r="BR486" s="23"/>
      <c r="BW486" s="48"/>
      <c r="CI486" s="16"/>
      <c r="CJ486" s="2"/>
    </row>
    <row r="487" spans="1:88" ht="12.75">
      <c r="A487" s="15"/>
      <c r="E487" s="14"/>
      <c r="F487" s="2"/>
      <c r="G487" s="2"/>
      <c r="L487" s="2"/>
      <c r="AC487" s="48"/>
      <c r="AK487" s="7"/>
      <c r="BF487" s="7"/>
      <c r="BO487" s="37"/>
      <c r="BR487" s="23"/>
      <c r="BW487" s="48"/>
      <c r="CI487" s="16"/>
      <c r="CJ487" s="2"/>
    </row>
    <row r="488" spans="1:88" ht="12.75">
      <c r="A488" s="15"/>
      <c r="E488" s="14"/>
      <c r="F488" s="2"/>
      <c r="G488" s="2"/>
      <c r="L488" s="2"/>
      <c r="BO488" s="37"/>
      <c r="BR488" s="23"/>
      <c r="CJ488" s="2"/>
    </row>
    <row r="489" spans="1:88" ht="12.75">
      <c r="A489" s="15"/>
      <c r="E489" s="14"/>
      <c r="F489" s="2"/>
      <c r="G489" s="2"/>
      <c r="L489" s="2"/>
      <c r="AC489" s="48"/>
      <c r="AK489" s="7"/>
      <c r="AL489" s="25"/>
      <c r="AY489" s="7"/>
      <c r="AZ489" s="17"/>
      <c r="BA489" s="17"/>
      <c r="BO489" s="37"/>
      <c r="BR489" s="23"/>
      <c r="BW489" s="48"/>
      <c r="CI489" s="16"/>
      <c r="CJ489" s="2"/>
    </row>
    <row r="490" spans="1:88" ht="12.75">
      <c r="A490" s="15"/>
      <c r="E490" s="14"/>
      <c r="F490" s="2"/>
      <c r="G490" s="2"/>
      <c r="L490" s="2"/>
      <c r="AC490" s="48"/>
      <c r="AK490" s="7"/>
      <c r="AY490" s="7"/>
      <c r="AZ490" s="17"/>
      <c r="BA490" s="17"/>
      <c r="BO490" s="37"/>
      <c r="BR490" s="23"/>
      <c r="BW490" s="48"/>
      <c r="CI490" s="16"/>
      <c r="CJ490" s="2"/>
    </row>
    <row r="491" spans="1:88" ht="12.75">
      <c r="A491" s="15"/>
      <c r="E491" s="14"/>
      <c r="F491" s="2"/>
      <c r="G491" s="2"/>
      <c r="L491" s="2"/>
      <c r="AC491" s="48"/>
      <c r="AK491" s="7"/>
      <c r="AL491" s="25"/>
      <c r="BC491" s="7"/>
      <c r="BO491" s="37"/>
      <c r="BR491" s="23"/>
      <c r="BW491" s="48"/>
      <c r="CI491" s="16"/>
      <c r="CJ491" s="2"/>
    </row>
    <row r="492" spans="1:88" ht="12.75">
      <c r="A492" s="15"/>
      <c r="E492" s="14"/>
      <c r="F492" s="2"/>
      <c r="G492" s="2"/>
      <c r="L492" s="2"/>
      <c r="AC492" s="48"/>
      <c r="AK492" s="7"/>
      <c r="AL492" s="25"/>
      <c r="BC492" s="7"/>
      <c r="BO492" s="37"/>
      <c r="BR492" s="23"/>
      <c r="BW492" s="48"/>
      <c r="CI492" s="16"/>
      <c r="CJ492" s="2"/>
    </row>
    <row r="493" spans="1:88" ht="12.75">
      <c r="A493" s="15"/>
      <c r="E493" s="14"/>
      <c r="F493" s="2"/>
      <c r="G493" s="2"/>
      <c r="L493" s="2"/>
      <c r="AC493" s="48"/>
      <c r="AK493" s="7"/>
      <c r="AL493" s="25"/>
      <c r="BF493" s="7"/>
      <c r="BO493" s="37"/>
      <c r="BR493" s="23"/>
      <c r="BW493" s="48"/>
      <c r="CI493" s="16"/>
      <c r="CJ493" s="2"/>
    </row>
    <row r="494" spans="1:88" ht="12.75">
      <c r="A494" s="15"/>
      <c r="E494" s="14"/>
      <c r="F494" s="2"/>
      <c r="G494" s="2"/>
      <c r="L494" s="2"/>
      <c r="AC494" s="48"/>
      <c r="AK494" s="7"/>
      <c r="AL494" s="25"/>
      <c r="BF494" s="7"/>
      <c r="BO494" s="37"/>
      <c r="BR494" s="23"/>
      <c r="BW494" s="48"/>
      <c r="CI494" s="16"/>
      <c r="CJ494" s="2"/>
    </row>
    <row r="495" spans="1:88" ht="12.75">
      <c r="A495" s="15"/>
      <c r="E495" s="14"/>
      <c r="F495" s="2"/>
      <c r="G495" s="2"/>
      <c r="L495" s="2"/>
      <c r="AL495" s="25"/>
      <c r="BO495" s="37"/>
      <c r="BR495" s="23"/>
      <c r="CI495" s="16"/>
      <c r="CJ495" s="2"/>
    </row>
    <row r="496" spans="1:88" ht="12.75">
      <c r="A496" s="15"/>
      <c r="E496" s="14"/>
      <c r="F496" s="2"/>
      <c r="G496" s="2"/>
      <c r="L496" s="2"/>
      <c r="BO496" s="37"/>
      <c r="BR496" s="23"/>
      <c r="CJ496" s="2"/>
    </row>
    <row r="497" spans="1:88" ht="12.75">
      <c r="A497" s="15"/>
      <c r="E497" s="14"/>
      <c r="F497" s="2"/>
      <c r="G497" s="2"/>
      <c r="L497" s="2"/>
      <c r="AC497" s="48"/>
      <c r="AK497" s="7"/>
      <c r="BF497" s="7"/>
      <c r="BO497" s="37"/>
      <c r="BR497" s="23"/>
      <c r="BW497" s="48"/>
      <c r="CI497" s="16"/>
      <c r="CJ497" s="2"/>
    </row>
    <row r="498" spans="1:88" ht="12.75">
      <c r="A498" s="15"/>
      <c r="E498" s="14"/>
      <c r="F498" s="2"/>
      <c r="G498" s="2"/>
      <c r="L498" s="2"/>
      <c r="AC498" s="48"/>
      <c r="AK498" s="7"/>
      <c r="BF498" s="7"/>
      <c r="BO498" s="37"/>
      <c r="BR498" s="23"/>
      <c r="BW498" s="48"/>
      <c r="CI498" s="16"/>
      <c r="CJ498" s="2"/>
    </row>
    <row r="499" spans="1:88" ht="12.75">
      <c r="A499" s="15"/>
      <c r="E499" s="14"/>
      <c r="F499" s="2"/>
      <c r="G499" s="2"/>
      <c r="L499" s="2"/>
      <c r="AC499" s="48"/>
      <c r="AK499" s="7"/>
      <c r="BO499" s="37"/>
      <c r="BR499" s="23"/>
      <c r="BW499" s="48"/>
      <c r="CI499" s="16"/>
      <c r="CJ499" s="2"/>
    </row>
    <row r="500" spans="1:88" ht="12.75">
      <c r="A500" s="15"/>
      <c r="E500" s="14"/>
      <c r="F500" s="2"/>
      <c r="G500" s="2"/>
      <c r="L500" s="2"/>
      <c r="V500" s="48"/>
      <c r="W500" s="48"/>
      <c r="AC500" s="48"/>
      <c r="AK500" s="7"/>
      <c r="AL500" s="25"/>
      <c r="AW500" s="7"/>
      <c r="BO500" s="37"/>
      <c r="BR500" s="23"/>
      <c r="BV500" s="48"/>
      <c r="BW500" s="48"/>
      <c r="CI500" s="16"/>
      <c r="CJ500" s="2"/>
    </row>
    <row r="501" spans="1:88" ht="12.75">
      <c r="A501" s="15"/>
      <c r="E501" s="14"/>
      <c r="F501" s="2"/>
      <c r="G501" s="2"/>
      <c r="L501" s="2"/>
      <c r="V501" s="48"/>
      <c r="W501" s="48"/>
      <c r="AC501" s="48"/>
      <c r="AK501" s="7"/>
      <c r="AL501" s="25"/>
      <c r="BO501" s="37"/>
      <c r="BR501" s="23"/>
      <c r="BV501" s="48"/>
      <c r="BW501" s="48"/>
      <c r="CI501" s="16"/>
      <c r="CJ501" s="2"/>
    </row>
    <row r="502" spans="1:88" ht="12.75">
      <c r="A502" s="15"/>
      <c r="E502" s="14"/>
      <c r="F502" s="2"/>
      <c r="G502" s="2"/>
      <c r="L502" s="2"/>
      <c r="V502" s="48"/>
      <c r="W502" s="48"/>
      <c r="AC502" s="48"/>
      <c r="AK502" s="7"/>
      <c r="AL502" s="25"/>
      <c r="BO502" s="37"/>
      <c r="BR502" s="23"/>
      <c r="BV502" s="48"/>
      <c r="BW502" s="48"/>
      <c r="CI502" s="16"/>
      <c r="CJ502" s="2"/>
    </row>
    <row r="503" spans="29:88" ht="12.75">
      <c r="AC503" s="48"/>
      <c r="AL503" s="25"/>
      <c r="BR503" s="23"/>
      <c r="CJ503" s="18"/>
    </row>
    <row r="504" spans="1:88" ht="12.75">
      <c r="A504" s="19"/>
      <c r="E504" s="14"/>
      <c r="F504" s="36"/>
      <c r="G504" s="2"/>
      <c r="L504" s="2"/>
      <c r="V504" s="48"/>
      <c r="W504" s="48"/>
      <c r="AC504" s="48"/>
      <c r="AK504" s="7"/>
      <c r="AL504" s="25"/>
      <c r="AX504" s="7"/>
      <c r="BE504" s="7"/>
      <c r="BO504" s="37"/>
      <c r="BR504" s="23"/>
      <c r="BV504" s="48"/>
      <c r="BW504" s="48"/>
      <c r="CI504" s="16"/>
      <c r="CJ504" s="2"/>
    </row>
    <row r="505" spans="1:88" ht="12.75">
      <c r="A505" s="19"/>
      <c r="E505" s="14"/>
      <c r="F505" s="36"/>
      <c r="G505" s="2"/>
      <c r="L505" s="2"/>
      <c r="V505" s="48"/>
      <c r="W505" s="48"/>
      <c r="AC505" s="48"/>
      <c r="AK505" s="7"/>
      <c r="AL505" s="25"/>
      <c r="AX505" s="7"/>
      <c r="BE505" s="7"/>
      <c r="BO505" s="37"/>
      <c r="BR505" s="23"/>
      <c r="BV505" s="48"/>
      <c r="BW505" s="48"/>
      <c r="CI505" s="16"/>
      <c r="CJ505" s="2"/>
    </row>
    <row r="506" spans="1:88" ht="12.75">
      <c r="A506" s="19"/>
      <c r="E506" s="14"/>
      <c r="F506" s="36"/>
      <c r="G506" s="2"/>
      <c r="L506" s="2"/>
      <c r="V506" s="48"/>
      <c r="W506" s="48"/>
      <c r="AC506" s="48"/>
      <c r="AK506" s="7"/>
      <c r="AL506" s="25"/>
      <c r="AX506" s="7"/>
      <c r="BE506" s="7"/>
      <c r="BO506" s="37"/>
      <c r="BR506" s="23"/>
      <c r="BV506" s="48"/>
      <c r="BW506" s="48"/>
      <c r="CI506" s="16"/>
      <c r="CJ506" s="2"/>
    </row>
    <row r="507" spans="1:88" ht="12.75">
      <c r="A507" s="19"/>
      <c r="E507" s="14"/>
      <c r="F507" s="36"/>
      <c r="G507" s="2"/>
      <c r="L507" s="2"/>
      <c r="V507" s="48"/>
      <c r="W507" s="48"/>
      <c r="AC507" s="48"/>
      <c r="AK507" s="7"/>
      <c r="AL507" s="25"/>
      <c r="AX507" s="7"/>
      <c r="BE507" s="7"/>
      <c r="BO507" s="37"/>
      <c r="BR507" s="23"/>
      <c r="BV507" s="48"/>
      <c r="BW507" s="48"/>
      <c r="CI507" s="16"/>
      <c r="CJ507" s="2"/>
    </row>
    <row r="508" spans="1:88" ht="12.75">
      <c r="A508" s="19"/>
      <c r="E508" s="14"/>
      <c r="F508" s="36"/>
      <c r="G508" s="2"/>
      <c r="L508" s="2"/>
      <c r="AK508" s="7"/>
      <c r="AL508" s="25"/>
      <c r="BR508" s="23"/>
      <c r="BV508" s="48"/>
      <c r="BW508" s="48"/>
      <c r="CJ508" s="2"/>
    </row>
    <row r="509" spans="1:88" ht="12.75">
      <c r="A509" s="19"/>
      <c r="E509" s="14"/>
      <c r="F509" s="36"/>
      <c r="G509" s="2"/>
      <c r="L509" s="2"/>
      <c r="V509" s="48"/>
      <c r="W509" s="48"/>
      <c r="AC509" s="48"/>
      <c r="AK509" s="7"/>
      <c r="AL509" s="25"/>
      <c r="AY509" s="7"/>
      <c r="AZ509" s="17"/>
      <c r="BA509" s="17"/>
      <c r="BO509" s="37"/>
      <c r="BR509" s="23"/>
      <c r="BV509" s="48"/>
      <c r="BW509" s="48"/>
      <c r="CI509" s="16"/>
      <c r="CJ509" s="2"/>
    </row>
    <row r="510" spans="1:88" ht="12.75">
      <c r="A510" s="19"/>
      <c r="E510" s="14"/>
      <c r="F510" s="36"/>
      <c r="G510" s="2"/>
      <c r="L510" s="2"/>
      <c r="V510" s="48"/>
      <c r="W510" s="48"/>
      <c r="AC510" s="48"/>
      <c r="AK510" s="7"/>
      <c r="AL510" s="25"/>
      <c r="AY510" s="7"/>
      <c r="AZ510" s="17"/>
      <c r="BA510" s="17"/>
      <c r="BO510" s="37"/>
      <c r="BR510" s="23"/>
      <c r="BV510" s="48"/>
      <c r="BW510" s="48"/>
      <c r="CI510" s="16"/>
      <c r="CJ510" s="2"/>
    </row>
    <row r="511" spans="1:88" ht="12.75">
      <c r="A511" s="19"/>
      <c r="E511" s="14"/>
      <c r="F511" s="36"/>
      <c r="G511" s="2"/>
      <c r="L511" s="2"/>
      <c r="V511" s="48"/>
      <c r="W511" s="48"/>
      <c r="AC511" s="48"/>
      <c r="AK511" s="7"/>
      <c r="AL511" s="25"/>
      <c r="BC511" s="7"/>
      <c r="BO511" s="37"/>
      <c r="BR511" s="23"/>
      <c r="BV511" s="48"/>
      <c r="BW511" s="48"/>
      <c r="CI511" s="16"/>
      <c r="CJ511" s="2"/>
    </row>
    <row r="512" spans="1:88" ht="12.75">
      <c r="A512" s="19"/>
      <c r="E512" s="14"/>
      <c r="F512" s="36"/>
      <c r="G512" s="2"/>
      <c r="L512" s="2"/>
      <c r="V512" s="48"/>
      <c r="W512" s="48"/>
      <c r="AC512" s="48"/>
      <c r="AK512" s="7"/>
      <c r="AL512" s="25"/>
      <c r="BC512" s="7"/>
      <c r="BO512" s="37"/>
      <c r="BR512" s="23"/>
      <c r="BV512" s="48"/>
      <c r="BW512" s="48"/>
      <c r="CI512" s="16"/>
      <c r="CJ512" s="2"/>
    </row>
    <row r="513" spans="1:88" ht="12.75">
      <c r="A513" s="19"/>
      <c r="E513" s="14"/>
      <c r="F513" s="36"/>
      <c r="G513" s="2"/>
      <c r="L513" s="2"/>
      <c r="V513" s="48"/>
      <c r="W513" s="48"/>
      <c r="AC513" s="48"/>
      <c r="AK513" s="7"/>
      <c r="AL513" s="25"/>
      <c r="BF513" s="7"/>
      <c r="BO513" s="37"/>
      <c r="BR513" s="23"/>
      <c r="BV513" s="48"/>
      <c r="BW513" s="48"/>
      <c r="CI513" s="16"/>
      <c r="CJ513" s="2"/>
    </row>
    <row r="514" spans="1:88" ht="12.75">
      <c r="A514" s="19"/>
      <c r="E514" s="14"/>
      <c r="F514" s="36"/>
      <c r="G514" s="2"/>
      <c r="L514" s="2"/>
      <c r="V514" s="48"/>
      <c r="W514" s="48"/>
      <c r="AC514" s="48"/>
      <c r="AK514" s="7"/>
      <c r="AL514" s="25"/>
      <c r="BF514" s="7"/>
      <c r="BO514" s="37"/>
      <c r="BR514" s="23"/>
      <c r="BV514" s="48"/>
      <c r="BW514" s="48"/>
      <c r="CI514" s="16"/>
      <c r="CJ514" s="2"/>
    </row>
    <row r="515" spans="1:88" ht="12.75">
      <c r="A515" s="19"/>
      <c r="E515" s="14"/>
      <c r="F515" s="36"/>
      <c r="G515" s="2"/>
      <c r="L515" s="2"/>
      <c r="V515" s="48"/>
      <c r="W515" s="48"/>
      <c r="AC515" s="48"/>
      <c r="AK515" s="7"/>
      <c r="AL515" s="25"/>
      <c r="BF515" s="7"/>
      <c r="BO515" s="37"/>
      <c r="BR515" s="23"/>
      <c r="BV515" s="48"/>
      <c r="BW515" s="48"/>
      <c r="CI515" s="16"/>
      <c r="CJ515" s="2"/>
    </row>
    <row r="516" spans="1:88" ht="12.75">
      <c r="A516" s="19"/>
      <c r="E516" s="14"/>
      <c r="F516" s="36"/>
      <c r="G516" s="2"/>
      <c r="L516" s="2"/>
      <c r="V516" s="48"/>
      <c r="W516" s="48"/>
      <c r="AC516" s="48"/>
      <c r="AK516" s="7"/>
      <c r="AL516" s="25"/>
      <c r="BF516" s="7"/>
      <c r="BO516" s="37"/>
      <c r="BR516" s="23"/>
      <c r="BV516" s="48"/>
      <c r="BW516" s="48"/>
      <c r="CI516" s="16"/>
      <c r="CJ516" s="2"/>
    </row>
    <row r="517" spans="1:88" ht="12.75">
      <c r="A517" s="19"/>
      <c r="E517" s="14"/>
      <c r="F517" s="36"/>
      <c r="G517" s="2"/>
      <c r="L517" s="2"/>
      <c r="V517" s="48"/>
      <c r="W517" s="48"/>
      <c r="AC517" s="48"/>
      <c r="AK517" s="7"/>
      <c r="AL517" s="25"/>
      <c r="BF517" s="7"/>
      <c r="BO517" s="37"/>
      <c r="BR517" s="23"/>
      <c r="BV517" s="48"/>
      <c r="BW517" s="48"/>
      <c r="CI517" s="16"/>
      <c r="CJ517" s="2"/>
    </row>
    <row r="518" spans="1:88" ht="12.75">
      <c r="A518" s="19"/>
      <c r="E518" s="14"/>
      <c r="F518" s="36"/>
      <c r="G518" s="2"/>
      <c r="L518" s="2"/>
      <c r="V518" s="48"/>
      <c r="W518" s="48"/>
      <c r="AL518" s="25"/>
      <c r="BR518" s="23"/>
      <c r="CJ518" s="2"/>
    </row>
    <row r="519" spans="1:88" ht="12.75">
      <c r="A519" s="19"/>
      <c r="E519" s="14"/>
      <c r="F519" s="36"/>
      <c r="G519" s="2"/>
      <c r="L519" s="2"/>
      <c r="V519" s="48"/>
      <c r="W519" s="48"/>
      <c r="AC519" s="48"/>
      <c r="AK519" s="7"/>
      <c r="AL519" s="25"/>
      <c r="AY519" s="7"/>
      <c r="AZ519" s="17"/>
      <c r="BA519" s="17"/>
      <c r="BO519" s="37"/>
      <c r="BR519" s="23"/>
      <c r="BV519" s="48"/>
      <c r="BW519" s="48"/>
      <c r="CI519" s="16"/>
      <c r="CJ519" s="2"/>
    </row>
    <row r="520" spans="1:88" ht="12.75">
      <c r="A520" s="19"/>
      <c r="E520" s="14"/>
      <c r="F520" s="36"/>
      <c r="G520" s="2"/>
      <c r="L520" s="2"/>
      <c r="V520" s="48"/>
      <c r="AL520" s="25"/>
      <c r="BR520" s="23"/>
      <c r="BV520" s="48"/>
      <c r="CI520" s="16"/>
      <c r="CJ520" s="2"/>
    </row>
    <row r="521" spans="1:88" ht="12.75">
      <c r="A521" s="19"/>
      <c r="E521" s="14"/>
      <c r="F521" s="36"/>
      <c r="G521" s="2"/>
      <c r="L521" s="2"/>
      <c r="V521" s="48"/>
      <c r="W521" s="48"/>
      <c r="AC521" s="48"/>
      <c r="AK521" s="7"/>
      <c r="AY521" s="7"/>
      <c r="AZ521" s="17"/>
      <c r="BA521" s="17"/>
      <c r="BO521" s="37"/>
      <c r="BR521" s="23"/>
      <c r="BV521" s="48"/>
      <c r="BW521" s="48"/>
      <c r="CI521" s="16"/>
      <c r="CJ521" s="2"/>
    </row>
    <row r="522" spans="1:88" ht="12.75">
      <c r="A522" s="19"/>
      <c r="E522" s="14"/>
      <c r="F522" s="36"/>
      <c r="G522" s="2"/>
      <c r="L522" s="2"/>
      <c r="V522" s="48"/>
      <c r="W522" s="48"/>
      <c r="AC522" s="48"/>
      <c r="AK522" s="7"/>
      <c r="BC522" s="7"/>
      <c r="BO522" s="37"/>
      <c r="BR522" s="23"/>
      <c r="BV522" s="48"/>
      <c r="BW522" s="48"/>
      <c r="CI522" s="16"/>
      <c r="CJ522" s="2"/>
    </row>
    <row r="523" spans="1:88" ht="12.75">
      <c r="A523" s="19"/>
      <c r="E523" s="14"/>
      <c r="F523" s="36"/>
      <c r="G523" s="2"/>
      <c r="L523" s="2"/>
      <c r="V523" s="48"/>
      <c r="AC523" s="48"/>
      <c r="AL523" s="25"/>
      <c r="BO523" s="37"/>
      <c r="BR523" s="23"/>
      <c r="BV523" s="48"/>
      <c r="BW523" s="48"/>
      <c r="CI523" s="16"/>
      <c r="CJ523" s="2"/>
    </row>
    <row r="524" spans="1:88" ht="12.75">
      <c r="A524" s="19"/>
      <c r="E524" s="14"/>
      <c r="F524" s="36"/>
      <c r="G524" s="2"/>
      <c r="L524" s="2"/>
      <c r="V524" s="48"/>
      <c r="W524" s="48"/>
      <c r="AC524" s="48"/>
      <c r="AK524" s="7"/>
      <c r="AL524" s="25"/>
      <c r="BF524" s="7"/>
      <c r="BO524" s="37"/>
      <c r="BR524" s="23"/>
      <c r="BV524" s="48"/>
      <c r="BW524" s="48"/>
      <c r="CI524" s="16"/>
      <c r="CJ524" s="2"/>
    </row>
    <row r="525" spans="1:88" ht="12.75">
      <c r="A525" s="19"/>
      <c r="E525" s="14"/>
      <c r="F525" s="36"/>
      <c r="G525" s="2"/>
      <c r="L525" s="2"/>
      <c r="V525" s="48"/>
      <c r="W525" s="48"/>
      <c r="AC525" s="48"/>
      <c r="AK525" s="7"/>
      <c r="AL525" s="25"/>
      <c r="BF525" s="7"/>
      <c r="BO525" s="37"/>
      <c r="BR525" s="23"/>
      <c r="BV525" s="48"/>
      <c r="BW525" s="48"/>
      <c r="CI525" s="16"/>
      <c r="CJ525" s="2"/>
    </row>
    <row r="526" spans="1:88" ht="12.75">
      <c r="A526" s="19"/>
      <c r="E526" s="14"/>
      <c r="F526" s="36"/>
      <c r="G526" s="2"/>
      <c r="L526" s="2"/>
      <c r="V526" s="48"/>
      <c r="W526" s="48"/>
      <c r="AC526" s="48"/>
      <c r="AK526" s="7"/>
      <c r="AL526" s="25"/>
      <c r="BF526" s="7"/>
      <c r="BO526" s="37"/>
      <c r="BR526" s="23"/>
      <c r="BV526" s="48"/>
      <c r="BW526" s="48"/>
      <c r="CI526" s="16"/>
      <c r="CJ526" s="2"/>
    </row>
    <row r="527" spans="1:88" ht="12.75">
      <c r="A527" s="19"/>
      <c r="E527" s="14"/>
      <c r="F527" s="36"/>
      <c r="G527" s="2"/>
      <c r="L527" s="2"/>
      <c r="V527" s="48"/>
      <c r="W527" s="48"/>
      <c r="AC527" s="48"/>
      <c r="AK527" s="7"/>
      <c r="AL527" s="25"/>
      <c r="BO527" s="37"/>
      <c r="BR527" s="23"/>
      <c r="BV527" s="48"/>
      <c r="BW527" s="48"/>
      <c r="CI527" s="16"/>
      <c r="CJ527" s="2"/>
    </row>
    <row r="528" spans="1:88" ht="12.75">
      <c r="A528" s="19"/>
      <c r="E528" s="14"/>
      <c r="F528" s="36"/>
      <c r="G528" s="2"/>
      <c r="L528" s="2"/>
      <c r="AC528" s="48"/>
      <c r="AK528" s="7"/>
      <c r="BR528" s="23"/>
      <c r="BV528" s="48"/>
      <c r="BW528" s="48"/>
      <c r="CI528" s="16"/>
      <c r="CJ528" s="2"/>
    </row>
    <row r="529" spans="1:88" ht="12.75">
      <c r="A529" s="19"/>
      <c r="E529" s="14"/>
      <c r="F529" s="36"/>
      <c r="G529" s="2"/>
      <c r="L529" s="2"/>
      <c r="V529" s="48"/>
      <c r="W529" s="48"/>
      <c r="AC529" s="48"/>
      <c r="BR529" s="23"/>
      <c r="BV529" s="48"/>
      <c r="CI529" s="16"/>
      <c r="CJ529" s="2"/>
    </row>
    <row r="530" spans="1:88" ht="12.75">
      <c r="A530" s="19"/>
      <c r="E530" s="14"/>
      <c r="F530" s="36"/>
      <c r="G530" s="2"/>
      <c r="L530" s="2"/>
      <c r="V530" s="48"/>
      <c r="W530" s="48"/>
      <c r="AC530" s="48"/>
      <c r="AK530" s="7"/>
      <c r="AL530" s="25"/>
      <c r="AV530" s="7"/>
      <c r="AW530" s="7"/>
      <c r="BO530" s="37"/>
      <c r="BR530" s="23"/>
      <c r="BV530" s="48"/>
      <c r="BW530" s="48"/>
      <c r="CI530" s="16"/>
      <c r="CJ530" s="2"/>
    </row>
    <row r="531" spans="1:88" ht="12.75">
      <c r="A531" s="19"/>
      <c r="E531" s="14"/>
      <c r="F531" s="36"/>
      <c r="G531" s="2"/>
      <c r="L531" s="2"/>
      <c r="V531" s="48"/>
      <c r="W531" s="48"/>
      <c r="AC531" s="48"/>
      <c r="AK531" s="7"/>
      <c r="AW531" s="7"/>
      <c r="BO531" s="37"/>
      <c r="BR531" s="23"/>
      <c r="BV531" s="48"/>
      <c r="BW531" s="48"/>
      <c r="CI531" s="16"/>
      <c r="CJ531" s="2"/>
    </row>
    <row r="532" spans="1:88" ht="12.75">
      <c r="A532" s="19"/>
      <c r="E532" s="14"/>
      <c r="F532" s="36"/>
      <c r="G532" s="2"/>
      <c r="L532" s="2"/>
      <c r="V532" s="48"/>
      <c r="W532" s="48"/>
      <c r="AC532" s="48"/>
      <c r="AK532" s="7"/>
      <c r="AL532" s="25"/>
      <c r="BO532" s="37"/>
      <c r="BR532" s="23"/>
      <c r="BV532" s="48"/>
      <c r="BW532" s="48"/>
      <c r="CI532" s="16"/>
      <c r="CJ532" s="2"/>
    </row>
    <row r="533" spans="1:88" ht="12.75">
      <c r="A533" s="19"/>
      <c r="E533" s="14"/>
      <c r="F533" s="36"/>
      <c r="G533" s="2"/>
      <c r="L533" s="2"/>
      <c r="V533" s="48"/>
      <c r="W533" s="48"/>
      <c r="AC533" s="48"/>
      <c r="AK533" s="7"/>
      <c r="BO533" s="37"/>
      <c r="BR533" s="23"/>
      <c r="BV533" s="48"/>
      <c r="BW533" s="48"/>
      <c r="CI533" s="16"/>
      <c r="CJ533" s="2"/>
    </row>
    <row r="534" spans="1:88" ht="12.75">
      <c r="A534" s="19"/>
      <c r="E534" s="14"/>
      <c r="F534" s="36"/>
      <c r="G534" s="2"/>
      <c r="L534" s="2"/>
      <c r="V534" s="48"/>
      <c r="W534" s="48"/>
      <c r="AK534" s="7"/>
      <c r="BR534" s="23"/>
      <c r="CJ534" s="2"/>
    </row>
    <row r="535" spans="1:88" ht="12.75">
      <c r="A535" s="19"/>
      <c r="E535" s="14"/>
      <c r="F535" s="36"/>
      <c r="G535" s="2"/>
      <c r="L535" s="2"/>
      <c r="V535" s="48"/>
      <c r="W535" s="48"/>
      <c r="AC535" s="48"/>
      <c r="AK535" s="7"/>
      <c r="AY535" s="7"/>
      <c r="AZ535" s="17"/>
      <c r="BA535" s="17"/>
      <c r="BO535" s="37"/>
      <c r="BR535" s="23"/>
      <c r="BV535" s="48"/>
      <c r="BW535" s="48"/>
      <c r="CI535" s="16"/>
      <c r="CJ535" s="2"/>
    </row>
    <row r="536" spans="1:88" ht="12.75">
      <c r="A536" s="19"/>
      <c r="E536" s="14"/>
      <c r="F536" s="36"/>
      <c r="G536" s="2"/>
      <c r="L536" s="2"/>
      <c r="V536" s="48"/>
      <c r="W536" s="48"/>
      <c r="AC536" s="48"/>
      <c r="AK536" s="7"/>
      <c r="AL536" s="25"/>
      <c r="AY536" s="7"/>
      <c r="AZ536" s="17"/>
      <c r="BA536" s="17"/>
      <c r="BR536" s="23"/>
      <c r="BV536" s="48"/>
      <c r="BW536" s="48"/>
      <c r="CI536" s="16"/>
      <c r="CJ536" s="2"/>
    </row>
    <row r="537" spans="1:88" ht="12.75">
      <c r="A537" s="19"/>
      <c r="E537" s="14"/>
      <c r="F537" s="36"/>
      <c r="G537" s="2"/>
      <c r="L537" s="2"/>
      <c r="V537" s="48"/>
      <c r="W537" s="48"/>
      <c r="AC537" s="48"/>
      <c r="AK537" s="7"/>
      <c r="AY537" s="7"/>
      <c r="AZ537" s="17"/>
      <c r="BA537" s="17"/>
      <c r="BO537" s="37"/>
      <c r="BR537" s="23"/>
      <c r="BV537" s="48"/>
      <c r="BW537" s="48"/>
      <c r="CI537" s="16"/>
      <c r="CJ537" s="2"/>
    </row>
    <row r="538" spans="1:88" ht="12.75">
      <c r="A538" s="19"/>
      <c r="E538" s="14"/>
      <c r="F538" s="36"/>
      <c r="G538" s="2"/>
      <c r="L538" s="2"/>
      <c r="V538" s="48"/>
      <c r="AL538" s="25"/>
      <c r="BR538" s="23"/>
      <c r="BV538" s="48"/>
      <c r="CI538" s="16"/>
      <c r="CJ538" s="2"/>
    </row>
    <row r="539" spans="1:88" ht="12.75">
      <c r="A539" s="19"/>
      <c r="E539" s="14"/>
      <c r="F539" s="36"/>
      <c r="G539" s="2"/>
      <c r="L539" s="2"/>
      <c r="V539" s="48"/>
      <c r="W539" s="48"/>
      <c r="AC539" s="48"/>
      <c r="AK539" s="7"/>
      <c r="BC539" s="7"/>
      <c r="BO539" s="37"/>
      <c r="BR539" s="23"/>
      <c r="BV539" s="48"/>
      <c r="BW539" s="48"/>
      <c r="CI539" s="16"/>
      <c r="CJ539" s="2"/>
    </row>
    <row r="540" spans="1:88" ht="12.75">
      <c r="A540" s="19"/>
      <c r="E540" s="14"/>
      <c r="F540" s="36"/>
      <c r="G540" s="2"/>
      <c r="L540" s="2"/>
      <c r="V540" s="48"/>
      <c r="W540" s="48"/>
      <c r="AC540" s="48"/>
      <c r="AK540" s="7"/>
      <c r="BF540" s="7"/>
      <c r="BO540" s="37"/>
      <c r="BR540" s="23"/>
      <c r="BV540" s="48"/>
      <c r="BW540" s="48"/>
      <c r="CI540" s="16"/>
      <c r="CJ540" s="2"/>
    </row>
    <row r="541" spans="1:88" ht="12.75">
      <c r="A541" s="19"/>
      <c r="E541" s="14"/>
      <c r="F541" s="36"/>
      <c r="G541" s="2"/>
      <c r="L541" s="2"/>
      <c r="V541" s="48"/>
      <c r="W541" s="48"/>
      <c r="AC541" s="48"/>
      <c r="AK541" s="7"/>
      <c r="BF541" s="7"/>
      <c r="BO541" s="37"/>
      <c r="BR541" s="23"/>
      <c r="BV541" s="48"/>
      <c r="BW541" s="48"/>
      <c r="CI541" s="16"/>
      <c r="CJ541" s="2"/>
    </row>
    <row r="542" spans="1:88" ht="12.75">
      <c r="A542" s="19"/>
      <c r="E542" s="14"/>
      <c r="F542" s="36"/>
      <c r="G542" s="2"/>
      <c r="L542" s="2"/>
      <c r="V542" s="48"/>
      <c r="W542" s="48"/>
      <c r="AC542" s="48"/>
      <c r="AK542" s="7"/>
      <c r="BF542" s="7"/>
      <c r="BO542" s="37"/>
      <c r="BR542" s="23"/>
      <c r="BV542" s="48"/>
      <c r="BW542" s="48"/>
      <c r="CI542" s="16"/>
      <c r="CJ542" s="2"/>
    </row>
    <row r="543" spans="1:88" ht="12.75">
      <c r="A543" s="19"/>
      <c r="E543" s="14"/>
      <c r="F543" s="36"/>
      <c r="G543" s="2"/>
      <c r="L543" s="2"/>
      <c r="V543" s="48"/>
      <c r="W543" s="48"/>
      <c r="AC543" s="48"/>
      <c r="AK543" s="7"/>
      <c r="BF543" s="7"/>
      <c r="BO543" s="37"/>
      <c r="BR543" s="23"/>
      <c r="BV543" s="48"/>
      <c r="BW543" s="48"/>
      <c r="CI543" s="16"/>
      <c r="CJ543" s="2"/>
    </row>
    <row r="544" spans="1:88" ht="12.75">
      <c r="A544" s="19"/>
      <c r="E544" s="14"/>
      <c r="F544" s="36"/>
      <c r="G544" s="2"/>
      <c r="L544" s="2"/>
      <c r="BO544" s="37"/>
      <c r="BR544" s="23"/>
      <c r="BV544" s="48"/>
      <c r="BW544" s="48"/>
      <c r="CI544" s="16"/>
      <c r="CJ544" s="2"/>
    </row>
    <row r="545" spans="1:88" ht="12.75">
      <c r="A545" s="19"/>
      <c r="E545" s="14"/>
      <c r="F545" s="36"/>
      <c r="G545" s="2"/>
      <c r="L545" s="2"/>
      <c r="V545" s="48"/>
      <c r="W545" s="48"/>
      <c r="AC545" s="48"/>
      <c r="AK545" s="7"/>
      <c r="BC545" s="7"/>
      <c r="BO545" s="37"/>
      <c r="BR545" s="23"/>
      <c r="BV545" s="48"/>
      <c r="BW545" s="48"/>
      <c r="CI545" s="16"/>
      <c r="CJ545" s="2"/>
    </row>
    <row r="546" spans="1:88" ht="12.75">
      <c r="A546" s="19"/>
      <c r="E546" s="14"/>
      <c r="F546" s="36"/>
      <c r="G546" s="2"/>
      <c r="L546" s="2"/>
      <c r="V546" s="48"/>
      <c r="W546" s="48"/>
      <c r="AC546" s="48"/>
      <c r="AK546" s="7"/>
      <c r="BC546" s="7"/>
      <c r="BO546" s="37"/>
      <c r="BR546" s="23"/>
      <c r="BV546" s="48"/>
      <c r="BW546" s="48"/>
      <c r="CI546" s="16"/>
      <c r="CJ546" s="2"/>
    </row>
    <row r="547" spans="1:88" ht="12.75">
      <c r="A547" s="19"/>
      <c r="E547" s="14"/>
      <c r="F547" s="36"/>
      <c r="G547" s="2"/>
      <c r="L547" s="2"/>
      <c r="V547" s="48"/>
      <c r="W547" s="48"/>
      <c r="AC547" s="48"/>
      <c r="AK547" s="7"/>
      <c r="BC547" s="7"/>
      <c r="BO547" s="37"/>
      <c r="BR547" s="23"/>
      <c r="BV547" s="48"/>
      <c r="BW547" s="48"/>
      <c r="CI547" s="16"/>
      <c r="CJ547" s="2"/>
    </row>
    <row r="548" spans="1:88" ht="12.75">
      <c r="A548" s="19"/>
      <c r="E548" s="14"/>
      <c r="F548" s="36"/>
      <c r="G548" s="2"/>
      <c r="L548" s="2"/>
      <c r="V548" s="48"/>
      <c r="AC548" s="48"/>
      <c r="AL548" s="25"/>
      <c r="BO548" s="37"/>
      <c r="BR548" s="23"/>
      <c r="BV548" s="48"/>
      <c r="CI548" s="16"/>
      <c r="CJ548" s="2"/>
    </row>
    <row r="549" spans="1:88" ht="12.75">
      <c r="A549" s="19"/>
      <c r="E549" s="14"/>
      <c r="F549" s="36"/>
      <c r="G549" s="2"/>
      <c r="L549" s="2"/>
      <c r="V549" s="48"/>
      <c r="AC549" s="48"/>
      <c r="AL549" s="25"/>
      <c r="BO549" s="37"/>
      <c r="BR549" s="23"/>
      <c r="BV549" s="48"/>
      <c r="CI549" s="16"/>
      <c r="CJ549" s="2"/>
    </row>
    <row r="550" spans="1:88" ht="12.75">
      <c r="A550" s="19"/>
      <c r="E550" s="14"/>
      <c r="F550" s="36"/>
      <c r="G550" s="2"/>
      <c r="L550" s="2"/>
      <c r="V550" s="48"/>
      <c r="AC550" s="48"/>
      <c r="AL550" s="25"/>
      <c r="BO550" s="37"/>
      <c r="BR550" s="23"/>
      <c r="BV550" s="48"/>
      <c r="CI550" s="16"/>
      <c r="CJ550" s="2"/>
    </row>
    <row r="551" spans="1:88" ht="12.75">
      <c r="A551" s="19"/>
      <c r="E551" s="14"/>
      <c r="F551" s="36"/>
      <c r="G551" s="2"/>
      <c r="L551" s="2"/>
      <c r="V551" s="48"/>
      <c r="W551" s="48"/>
      <c r="AC551" s="48"/>
      <c r="AK551" s="7"/>
      <c r="BC551" s="7"/>
      <c r="BF551" s="7"/>
      <c r="BO551" s="37"/>
      <c r="BR551" s="23"/>
      <c r="BV551" s="48"/>
      <c r="BW551" s="48"/>
      <c r="CI551" s="16"/>
      <c r="CJ551" s="2"/>
    </row>
    <row r="552" spans="1:88" ht="12.75">
      <c r="A552" s="19"/>
      <c r="E552" s="14"/>
      <c r="F552" s="36"/>
      <c r="G552" s="2"/>
      <c r="L552" s="2"/>
      <c r="V552" s="48"/>
      <c r="W552" s="48"/>
      <c r="AC552" s="48"/>
      <c r="AK552" s="7"/>
      <c r="BE552" s="7"/>
      <c r="BO552" s="37"/>
      <c r="BR552" s="23"/>
      <c r="BV552" s="48"/>
      <c r="BW552" s="48"/>
      <c r="CI552" s="16"/>
      <c r="CJ552" s="2"/>
    </row>
    <row r="553" spans="1:88" ht="12.75">
      <c r="A553" s="19"/>
      <c r="E553" s="14"/>
      <c r="F553" s="36"/>
      <c r="G553" s="2"/>
      <c r="L553" s="2"/>
      <c r="V553" s="48"/>
      <c r="W553" s="48"/>
      <c r="AC553" s="48"/>
      <c r="AK553" s="7"/>
      <c r="BE553" s="7"/>
      <c r="BO553" s="37"/>
      <c r="BR553" s="23"/>
      <c r="BV553" s="48"/>
      <c r="BW553" s="48"/>
      <c r="CI553" s="16"/>
      <c r="CJ553" s="2"/>
    </row>
    <row r="554" spans="1:88" ht="12.75">
      <c r="A554" s="19"/>
      <c r="E554" s="14"/>
      <c r="F554" s="36"/>
      <c r="G554" s="2"/>
      <c r="L554" s="2"/>
      <c r="V554" s="48"/>
      <c r="W554" s="48"/>
      <c r="BR554" s="23"/>
      <c r="BW554" s="48"/>
      <c r="CJ554" s="2"/>
    </row>
    <row r="555" spans="1:88" ht="12.75">
      <c r="A555" s="19"/>
      <c r="E555" s="14"/>
      <c r="F555" s="36"/>
      <c r="G555" s="2"/>
      <c r="L555" s="2"/>
      <c r="V555" s="48"/>
      <c r="AK555" s="7"/>
      <c r="AL555" s="25"/>
      <c r="BR555" s="23"/>
      <c r="BV555" s="48"/>
      <c r="BW555" s="48"/>
      <c r="CI555" s="16"/>
      <c r="CJ555" s="2"/>
    </row>
    <row r="556" spans="1:88" ht="12.75">
      <c r="A556" s="19"/>
      <c r="E556" s="14"/>
      <c r="F556" s="36"/>
      <c r="G556" s="2"/>
      <c r="L556" s="2"/>
      <c r="V556" s="48"/>
      <c r="W556" s="48"/>
      <c r="AC556" s="48"/>
      <c r="AK556" s="7"/>
      <c r="BE556" s="7"/>
      <c r="BO556" s="37"/>
      <c r="BR556" s="23"/>
      <c r="BV556" s="48"/>
      <c r="BW556" s="48"/>
      <c r="CI556" s="16"/>
      <c r="CJ556" s="2"/>
    </row>
    <row r="557" spans="1:88" ht="12.75">
      <c r="A557" s="19"/>
      <c r="E557" s="14"/>
      <c r="F557" s="36"/>
      <c r="G557" s="2"/>
      <c r="L557" s="2"/>
      <c r="V557" s="48"/>
      <c r="W557" s="48"/>
      <c r="AC557" s="48"/>
      <c r="AK557" s="7"/>
      <c r="BE557" s="7"/>
      <c r="BO557" s="37"/>
      <c r="BR557" s="23"/>
      <c r="BV557" s="48"/>
      <c r="BW557" s="48"/>
      <c r="CI557" s="16"/>
      <c r="CJ557" s="2"/>
    </row>
    <row r="558" spans="1:88" ht="12.75">
      <c r="A558" s="19"/>
      <c r="E558" s="14"/>
      <c r="F558" s="36"/>
      <c r="G558" s="2"/>
      <c r="L558" s="2"/>
      <c r="V558" s="48"/>
      <c r="AC558" s="48"/>
      <c r="AK558" s="7"/>
      <c r="AL558" s="25"/>
      <c r="BR558" s="23"/>
      <c r="BV558" s="48"/>
      <c r="BW558" s="48"/>
      <c r="CI558" s="16"/>
      <c r="CJ558" s="2"/>
    </row>
    <row r="559" spans="1:88" ht="12.75">
      <c r="A559" s="19"/>
      <c r="E559" s="14"/>
      <c r="F559" s="36"/>
      <c r="G559" s="2"/>
      <c r="L559" s="2"/>
      <c r="AC559" s="48"/>
      <c r="AK559" s="7"/>
      <c r="BR559" s="23"/>
      <c r="BW559" s="48"/>
      <c r="CJ559" s="2"/>
    </row>
    <row r="560" spans="1:88" ht="12.75">
      <c r="A560" s="19"/>
      <c r="E560" s="14"/>
      <c r="F560" s="36"/>
      <c r="G560" s="2"/>
      <c r="L560" s="2"/>
      <c r="V560" s="48"/>
      <c r="W560" s="48"/>
      <c r="AK560" s="7"/>
      <c r="BR560" s="23"/>
      <c r="BW560" s="48"/>
      <c r="CI560" s="16"/>
      <c r="CJ560" s="2"/>
    </row>
    <row r="561" spans="1:88" ht="12.75">
      <c r="A561" s="19"/>
      <c r="E561" s="14"/>
      <c r="F561" s="36"/>
      <c r="G561" s="2"/>
      <c r="L561" s="2"/>
      <c r="V561" s="48"/>
      <c r="W561" s="48"/>
      <c r="AK561" s="7"/>
      <c r="BR561" s="23"/>
      <c r="BW561" s="48"/>
      <c r="CJ561" s="2"/>
    </row>
    <row r="562" spans="1:88" ht="12.75">
      <c r="A562" s="19"/>
      <c r="E562" s="14"/>
      <c r="F562" s="36"/>
      <c r="G562" s="2"/>
      <c r="L562" s="2"/>
      <c r="V562" s="48"/>
      <c r="W562" s="48"/>
      <c r="AC562" s="48"/>
      <c r="AK562" s="7"/>
      <c r="AY562" s="7"/>
      <c r="AZ562" s="17"/>
      <c r="BA562" s="17"/>
      <c r="BO562" s="37"/>
      <c r="BR562" s="23"/>
      <c r="BV562" s="48"/>
      <c r="BW562" s="48"/>
      <c r="CI562" s="16"/>
      <c r="CJ562" s="2"/>
    </row>
    <row r="563" spans="1:88" ht="12.75">
      <c r="A563" s="19"/>
      <c r="E563" s="14"/>
      <c r="F563" s="36"/>
      <c r="G563" s="2"/>
      <c r="L563" s="2"/>
      <c r="V563" s="48"/>
      <c r="W563" s="48"/>
      <c r="AC563" s="48"/>
      <c r="AK563" s="7"/>
      <c r="AY563" s="7"/>
      <c r="AZ563" s="17"/>
      <c r="BA563" s="17"/>
      <c r="BO563" s="37"/>
      <c r="BR563" s="23"/>
      <c r="BV563" s="48"/>
      <c r="BW563" s="48"/>
      <c r="CI563" s="16"/>
      <c r="CJ563" s="2"/>
    </row>
    <row r="564" spans="1:88" ht="12.75">
      <c r="A564" s="19"/>
      <c r="E564" s="14"/>
      <c r="F564" s="36"/>
      <c r="G564" s="2"/>
      <c r="L564" s="2"/>
      <c r="V564" s="48"/>
      <c r="W564" s="48"/>
      <c r="AC564" s="48"/>
      <c r="AK564" s="7"/>
      <c r="BC564" s="7"/>
      <c r="BO564" s="37"/>
      <c r="BR564" s="23"/>
      <c r="BV564" s="48"/>
      <c r="BW564" s="48"/>
      <c r="CI564" s="16"/>
      <c r="CJ564" s="2"/>
    </row>
    <row r="565" spans="1:88" ht="12.75">
      <c r="A565" s="19"/>
      <c r="E565" s="14"/>
      <c r="F565" s="36"/>
      <c r="G565" s="2"/>
      <c r="L565" s="2"/>
      <c r="V565" s="48"/>
      <c r="W565" s="48"/>
      <c r="AC565" s="48"/>
      <c r="AK565" s="7"/>
      <c r="BC565" s="7"/>
      <c r="BO565" s="37"/>
      <c r="BR565" s="23"/>
      <c r="BV565" s="48"/>
      <c r="BW565" s="48"/>
      <c r="CI565" s="16"/>
      <c r="CJ565" s="2"/>
    </row>
    <row r="566" spans="1:88" ht="12.75">
      <c r="A566" s="19"/>
      <c r="E566" s="14"/>
      <c r="F566" s="36"/>
      <c r="G566" s="2"/>
      <c r="L566" s="2"/>
      <c r="V566" s="48"/>
      <c r="W566" s="48"/>
      <c r="AC566" s="48"/>
      <c r="AK566" s="7"/>
      <c r="BC566" s="7"/>
      <c r="BO566" s="37"/>
      <c r="BR566" s="23"/>
      <c r="BV566" s="48"/>
      <c r="BW566" s="48"/>
      <c r="CI566" s="16"/>
      <c r="CJ566" s="2"/>
    </row>
    <row r="567" spans="1:88" ht="12.75">
      <c r="A567" s="19"/>
      <c r="E567" s="14"/>
      <c r="F567" s="36"/>
      <c r="G567" s="2"/>
      <c r="L567" s="2"/>
      <c r="V567" s="48"/>
      <c r="W567" s="48"/>
      <c r="AC567" s="48"/>
      <c r="AK567" s="7"/>
      <c r="BF567" s="7"/>
      <c r="BO567" s="37"/>
      <c r="BR567" s="23"/>
      <c r="BV567" s="48"/>
      <c r="BW567" s="48"/>
      <c r="CI567" s="16"/>
      <c r="CJ567" s="2"/>
    </row>
    <row r="568" spans="1:88" ht="12.75">
      <c r="A568" s="19"/>
      <c r="E568" s="14"/>
      <c r="F568" s="36"/>
      <c r="G568" s="2"/>
      <c r="L568" s="2"/>
      <c r="V568" s="48"/>
      <c r="W568" s="48"/>
      <c r="AC568" s="48"/>
      <c r="AK568" s="7"/>
      <c r="BF568" s="7"/>
      <c r="BO568" s="37"/>
      <c r="BR568" s="23"/>
      <c r="BV568" s="48"/>
      <c r="BW568" s="48"/>
      <c r="CI568" s="16"/>
      <c r="CJ568" s="2"/>
    </row>
    <row r="569" spans="1:88" ht="12.75">
      <c r="A569" s="19"/>
      <c r="E569" s="14"/>
      <c r="F569" s="36"/>
      <c r="G569" s="2"/>
      <c r="L569" s="2"/>
      <c r="V569" s="48"/>
      <c r="W569" s="48"/>
      <c r="AC569" s="48"/>
      <c r="AK569" s="7"/>
      <c r="BF569" s="7"/>
      <c r="BO569" s="37"/>
      <c r="BR569" s="23"/>
      <c r="BV569" s="48"/>
      <c r="BW569" s="48"/>
      <c r="CI569" s="16"/>
      <c r="CJ569" s="2"/>
    </row>
    <row r="570" spans="1:88" ht="12.75">
      <c r="A570" s="19"/>
      <c r="E570" s="14"/>
      <c r="F570" s="36"/>
      <c r="G570" s="2"/>
      <c r="L570" s="2"/>
      <c r="V570" s="48"/>
      <c r="W570" s="48"/>
      <c r="AC570" s="48"/>
      <c r="AK570" s="7"/>
      <c r="BF570" s="7"/>
      <c r="BO570" s="37"/>
      <c r="BR570" s="23"/>
      <c r="BV570" s="48"/>
      <c r="BW570" s="48"/>
      <c r="CI570" s="16"/>
      <c r="CJ570" s="2"/>
    </row>
    <row r="571" spans="1:88" ht="12.75">
      <c r="A571" s="19"/>
      <c r="E571" s="14"/>
      <c r="F571" s="36"/>
      <c r="G571" s="2"/>
      <c r="L571" s="2"/>
      <c r="V571" s="48"/>
      <c r="W571" s="48"/>
      <c r="AC571" s="48"/>
      <c r="BO571" s="37"/>
      <c r="BR571" s="23"/>
      <c r="CJ571" s="2"/>
    </row>
    <row r="572" spans="1:88" ht="12.75">
      <c r="A572" s="19"/>
      <c r="E572" s="14"/>
      <c r="F572" s="36"/>
      <c r="G572" s="2"/>
      <c r="L572" s="2"/>
      <c r="V572" s="48"/>
      <c r="W572" s="48"/>
      <c r="AC572" s="48"/>
      <c r="AK572" s="7"/>
      <c r="BF572" s="7"/>
      <c r="BO572" s="37"/>
      <c r="BR572" s="23"/>
      <c r="BV572" s="48"/>
      <c r="BW572" s="48"/>
      <c r="CI572" s="16"/>
      <c r="CJ572" s="2"/>
    </row>
    <row r="573" spans="1:88" ht="12.75">
      <c r="A573" s="19"/>
      <c r="E573" s="14"/>
      <c r="F573" s="36"/>
      <c r="G573" s="2"/>
      <c r="L573" s="2"/>
      <c r="V573" s="48"/>
      <c r="W573" s="48"/>
      <c r="AC573" s="48"/>
      <c r="AK573" s="7"/>
      <c r="BF573" s="7"/>
      <c r="BO573" s="37"/>
      <c r="BR573" s="23"/>
      <c r="BV573" s="48"/>
      <c r="BW573" s="48"/>
      <c r="CI573" s="16"/>
      <c r="CJ573" s="2"/>
    </row>
    <row r="574" spans="1:88" ht="12.75">
      <c r="A574" s="19"/>
      <c r="E574" s="14"/>
      <c r="F574" s="36"/>
      <c r="G574" s="2"/>
      <c r="L574" s="2"/>
      <c r="V574" s="48"/>
      <c r="W574" s="48"/>
      <c r="AC574" s="48"/>
      <c r="AK574" s="7"/>
      <c r="AV574" s="7"/>
      <c r="AW574" s="7"/>
      <c r="BO574" s="37"/>
      <c r="BR574" s="23"/>
      <c r="BV574" s="48"/>
      <c r="BW574" s="48"/>
      <c r="CI574" s="16"/>
      <c r="CJ574" s="2"/>
    </row>
    <row r="575" spans="1:88" ht="12.75">
      <c r="A575" s="19"/>
      <c r="E575" s="14"/>
      <c r="F575" s="36"/>
      <c r="G575" s="2"/>
      <c r="L575" s="2"/>
      <c r="V575" s="48"/>
      <c r="W575" s="48"/>
      <c r="AC575" s="48"/>
      <c r="AK575" s="7"/>
      <c r="AV575" s="7"/>
      <c r="AW575" s="7"/>
      <c r="BO575" s="37"/>
      <c r="BR575" s="23"/>
      <c r="BV575" s="48"/>
      <c r="BW575" s="48"/>
      <c r="CI575" s="16"/>
      <c r="CJ575" s="2"/>
    </row>
    <row r="576" spans="1:88" ht="12.75">
      <c r="A576" s="19"/>
      <c r="E576" s="14"/>
      <c r="F576" s="36"/>
      <c r="G576" s="2"/>
      <c r="L576" s="2"/>
      <c r="V576" s="48"/>
      <c r="W576" s="48"/>
      <c r="AC576" s="48"/>
      <c r="BR576" s="23"/>
      <c r="CI576" s="16"/>
      <c r="CJ576" s="2"/>
    </row>
    <row r="577" spans="1:88" ht="12.75">
      <c r="A577" s="19"/>
      <c r="E577" s="14"/>
      <c r="F577" s="36"/>
      <c r="G577" s="2"/>
      <c r="L577" s="2"/>
      <c r="V577" s="48"/>
      <c r="W577" s="48"/>
      <c r="AC577" s="48"/>
      <c r="AK577" s="7"/>
      <c r="AZ577" s="7"/>
      <c r="BA577" s="17"/>
      <c r="BO577" s="37"/>
      <c r="BR577" s="23"/>
      <c r="BV577" s="48"/>
      <c r="BW577" s="48"/>
      <c r="CI577" s="16"/>
      <c r="CJ577" s="2"/>
    </row>
    <row r="578" spans="1:88" ht="12.75">
      <c r="A578" s="19"/>
      <c r="E578" s="14"/>
      <c r="F578" s="36"/>
      <c r="G578" s="2"/>
      <c r="L578" s="2"/>
      <c r="V578" s="48"/>
      <c r="W578" s="48"/>
      <c r="AC578" s="48"/>
      <c r="AK578" s="7"/>
      <c r="AZ578" s="17"/>
      <c r="BA578" s="7"/>
      <c r="BO578" s="37"/>
      <c r="BR578" s="23"/>
      <c r="BV578" s="48"/>
      <c r="BW578" s="48"/>
      <c r="CI578" s="16"/>
      <c r="CJ578" s="2"/>
    </row>
    <row r="579" spans="1:88" ht="12.75">
      <c r="A579" s="19"/>
      <c r="E579" s="14"/>
      <c r="F579" s="36"/>
      <c r="G579" s="2"/>
      <c r="L579" s="2"/>
      <c r="V579" s="48"/>
      <c r="W579" s="48"/>
      <c r="AC579" s="48"/>
      <c r="AK579" s="7"/>
      <c r="BC579" s="7"/>
      <c r="BO579" s="37"/>
      <c r="BR579" s="23"/>
      <c r="BV579" s="48"/>
      <c r="BW579" s="48"/>
      <c r="CI579" s="16"/>
      <c r="CJ579" s="2"/>
    </row>
    <row r="580" spans="1:88" ht="12.75">
      <c r="A580" s="19"/>
      <c r="E580" s="14"/>
      <c r="F580" s="36"/>
      <c r="G580" s="2"/>
      <c r="L580" s="2"/>
      <c r="V580" s="48"/>
      <c r="W580" s="48"/>
      <c r="AC580" s="48"/>
      <c r="AK580" s="7"/>
      <c r="BC580" s="7"/>
      <c r="BO580" s="37"/>
      <c r="BR580" s="23"/>
      <c r="BV580" s="48"/>
      <c r="BW580" s="48"/>
      <c r="CI580" s="16"/>
      <c r="CJ580" s="2"/>
    </row>
    <row r="581" spans="1:88" ht="12.75">
      <c r="A581" s="19"/>
      <c r="E581" s="14"/>
      <c r="F581" s="36"/>
      <c r="G581" s="2"/>
      <c r="L581" s="2"/>
      <c r="V581" s="48"/>
      <c r="W581" s="48"/>
      <c r="AC581" s="48"/>
      <c r="AK581" s="7"/>
      <c r="BF581" s="7"/>
      <c r="BO581" s="37"/>
      <c r="BR581" s="23"/>
      <c r="BV581" s="48"/>
      <c r="BW581" s="48"/>
      <c r="CI581" s="16"/>
      <c r="CJ581" s="2"/>
    </row>
    <row r="582" spans="1:88" ht="12.75">
      <c r="A582" s="19"/>
      <c r="E582" s="14"/>
      <c r="F582" s="36"/>
      <c r="G582" s="2"/>
      <c r="L582" s="2"/>
      <c r="V582" s="48"/>
      <c r="W582" s="48"/>
      <c r="AC582" s="48"/>
      <c r="AK582" s="7"/>
      <c r="BF582" s="7"/>
      <c r="BO582" s="37"/>
      <c r="BR582" s="23"/>
      <c r="BV582" s="48"/>
      <c r="BW582" s="48"/>
      <c r="CI582" s="16"/>
      <c r="CJ582" s="2"/>
    </row>
    <row r="583" spans="1:88" ht="12.75">
      <c r="A583" s="19"/>
      <c r="E583" s="14"/>
      <c r="F583" s="36"/>
      <c r="G583" s="2"/>
      <c r="L583" s="2"/>
      <c r="V583" s="48"/>
      <c r="W583" s="48"/>
      <c r="AC583" s="48"/>
      <c r="AK583" s="7"/>
      <c r="BF583" s="7"/>
      <c r="BO583" s="37"/>
      <c r="BR583" s="23"/>
      <c r="BV583" s="48"/>
      <c r="BW583" s="48"/>
      <c r="CI583" s="16"/>
      <c r="CJ583" s="2"/>
    </row>
    <row r="584" spans="1:88" ht="12.75">
      <c r="A584" s="19"/>
      <c r="E584" s="14"/>
      <c r="F584" s="36"/>
      <c r="G584" s="2"/>
      <c r="L584" s="2"/>
      <c r="V584" s="48"/>
      <c r="W584" s="48"/>
      <c r="AC584" s="48"/>
      <c r="AK584" s="7"/>
      <c r="BF584" s="7"/>
      <c r="BO584" s="37"/>
      <c r="BR584" s="23"/>
      <c r="BV584" s="48"/>
      <c r="BW584" s="48"/>
      <c r="CI584" s="16"/>
      <c r="CJ584" s="2"/>
    </row>
    <row r="585" spans="1:88" ht="12.75">
      <c r="A585" s="19"/>
      <c r="E585" s="14"/>
      <c r="F585" s="36"/>
      <c r="G585" s="2"/>
      <c r="L585" s="2"/>
      <c r="V585" s="48"/>
      <c r="W585" s="48"/>
      <c r="AC585" s="48"/>
      <c r="AL585" s="25"/>
      <c r="BO585" s="37"/>
      <c r="BR585" s="23"/>
      <c r="BV585" s="48"/>
      <c r="BW585" s="48"/>
      <c r="CI585" s="16"/>
      <c r="CJ585" s="2"/>
    </row>
    <row r="586" spans="1:88" ht="12.75">
      <c r="A586" s="19"/>
      <c r="E586" s="14"/>
      <c r="F586" s="36"/>
      <c r="G586" s="2"/>
      <c r="L586" s="2"/>
      <c r="V586" s="48"/>
      <c r="W586" s="48"/>
      <c r="AC586" s="48"/>
      <c r="AK586" s="7"/>
      <c r="BF586" s="7"/>
      <c r="BO586" s="37"/>
      <c r="BR586" s="23"/>
      <c r="BV586" s="48"/>
      <c r="BW586" s="48"/>
      <c r="CI586" s="16"/>
      <c r="CJ586" s="2"/>
    </row>
    <row r="587" spans="1:88" ht="12.75">
      <c r="A587" s="19"/>
      <c r="E587" s="14"/>
      <c r="F587" s="36"/>
      <c r="G587" s="2"/>
      <c r="L587" s="2"/>
      <c r="AK587" s="7"/>
      <c r="BR587" s="23"/>
      <c r="CI587" s="16"/>
      <c r="CJ587" s="2"/>
    </row>
    <row r="588" spans="1:88" ht="12.75">
      <c r="A588" s="19"/>
      <c r="E588" s="14"/>
      <c r="F588" s="36"/>
      <c r="G588" s="2"/>
      <c r="L588" s="2"/>
      <c r="V588" s="48"/>
      <c r="W588" s="48"/>
      <c r="AC588" s="48"/>
      <c r="AK588" s="7"/>
      <c r="BE588" s="7"/>
      <c r="BO588" s="37"/>
      <c r="BR588" s="23"/>
      <c r="BV588" s="48"/>
      <c r="BW588" s="48"/>
      <c r="CI588" s="16"/>
      <c r="CJ588" s="2"/>
    </row>
    <row r="589" spans="1:88" ht="12.75">
      <c r="A589" s="19"/>
      <c r="E589" s="14"/>
      <c r="F589" s="36"/>
      <c r="G589" s="2"/>
      <c r="L589" s="2"/>
      <c r="V589" s="48"/>
      <c r="W589" s="48"/>
      <c r="AC589" s="48"/>
      <c r="AK589" s="7"/>
      <c r="AX589" s="7"/>
      <c r="BE589" s="7"/>
      <c r="BO589" s="37"/>
      <c r="BR589" s="23"/>
      <c r="BV589" s="48"/>
      <c r="BW589" s="48"/>
      <c r="CI589" s="16"/>
      <c r="CJ589" s="2"/>
    </row>
    <row r="590" spans="1:88" ht="12.75">
      <c r="A590" s="19"/>
      <c r="E590" s="14"/>
      <c r="F590" s="36"/>
      <c r="G590" s="2"/>
      <c r="L590" s="2"/>
      <c r="V590" s="48"/>
      <c r="W590" s="48"/>
      <c r="AC590" s="48"/>
      <c r="AK590" s="7"/>
      <c r="AX590" s="7"/>
      <c r="BE590" s="7"/>
      <c r="BO590" s="37"/>
      <c r="BR590" s="23"/>
      <c r="BV590" s="48"/>
      <c r="BW590" s="48"/>
      <c r="CI590" s="16"/>
      <c r="CJ590" s="2"/>
    </row>
    <row r="591" spans="1:88" ht="12.75">
      <c r="A591" s="19"/>
      <c r="E591" s="14"/>
      <c r="F591" s="36"/>
      <c r="G591" s="2"/>
      <c r="L591" s="2"/>
      <c r="V591" s="48"/>
      <c r="W591" s="48"/>
      <c r="AC591" s="48"/>
      <c r="AK591" s="7"/>
      <c r="AX591" s="7"/>
      <c r="BE591" s="7"/>
      <c r="BO591" s="37"/>
      <c r="BR591" s="23"/>
      <c r="BV591" s="48"/>
      <c r="BW591" s="48"/>
      <c r="CI591" s="16"/>
      <c r="CJ591" s="2"/>
    </row>
    <row r="592" spans="1:88" ht="12.75">
      <c r="A592" s="19"/>
      <c r="E592" s="14"/>
      <c r="F592" s="36"/>
      <c r="G592" s="2"/>
      <c r="L592" s="2"/>
      <c r="V592" s="48"/>
      <c r="W592" s="48"/>
      <c r="AC592" s="48"/>
      <c r="AK592" s="7"/>
      <c r="AX592" s="7"/>
      <c r="BE592" s="7"/>
      <c r="BO592" s="37"/>
      <c r="BR592" s="23"/>
      <c r="BV592" s="48"/>
      <c r="BW592" s="48"/>
      <c r="CI592" s="16"/>
      <c r="CJ592" s="2"/>
    </row>
    <row r="593" spans="1:88" ht="12.75">
      <c r="A593" s="19"/>
      <c r="E593" s="14"/>
      <c r="F593" s="36"/>
      <c r="G593" s="2"/>
      <c r="L593" s="2"/>
      <c r="V593" s="48"/>
      <c r="W593" s="48"/>
      <c r="AC593" s="48"/>
      <c r="AK593" s="7"/>
      <c r="AX593" s="7"/>
      <c r="BE593" s="7"/>
      <c r="BO593" s="37"/>
      <c r="BR593" s="23"/>
      <c r="BV593" s="48"/>
      <c r="BW593" s="48"/>
      <c r="CI593" s="16"/>
      <c r="CJ593" s="2"/>
    </row>
    <row r="594" spans="1:88" ht="12.75">
      <c r="A594" s="19"/>
      <c r="E594" s="14"/>
      <c r="F594" s="36"/>
      <c r="G594" s="2"/>
      <c r="L594" s="2"/>
      <c r="V594" s="48"/>
      <c r="W594" s="48"/>
      <c r="AC594" s="48"/>
      <c r="AL594" s="25"/>
      <c r="BR594" s="23"/>
      <c r="BV594" s="48"/>
      <c r="CI594" s="16"/>
      <c r="CJ594" s="2"/>
    </row>
    <row r="595" spans="1:88" ht="12.75">
      <c r="A595" s="19"/>
      <c r="E595" s="14"/>
      <c r="F595" s="36"/>
      <c r="G595" s="2"/>
      <c r="L595" s="2"/>
      <c r="V595" s="48"/>
      <c r="W595" s="48"/>
      <c r="AC595" s="48"/>
      <c r="BR595" s="23"/>
      <c r="BV595" s="48"/>
      <c r="BW595" s="48"/>
      <c r="CJ595" s="2"/>
    </row>
    <row r="596" spans="1:88" ht="12.75">
      <c r="A596" s="19"/>
      <c r="E596" s="14"/>
      <c r="F596" s="36"/>
      <c r="G596" s="2"/>
      <c r="L596" s="2"/>
      <c r="V596" s="48"/>
      <c r="W596" s="48"/>
      <c r="AC596" s="48"/>
      <c r="AK596" s="7"/>
      <c r="AV596" s="7"/>
      <c r="AW596" s="7"/>
      <c r="BO596" s="37"/>
      <c r="BR596" s="23"/>
      <c r="BV596" s="48"/>
      <c r="BW596" s="48"/>
      <c r="CI596" s="16"/>
      <c r="CJ596" s="2"/>
    </row>
    <row r="597" spans="1:88" ht="12.75">
      <c r="A597" s="19"/>
      <c r="E597" s="14"/>
      <c r="F597" s="36"/>
      <c r="G597" s="2"/>
      <c r="L597" s="2"/>
      <c r="V597" s="48"/>
      <c r="W597" s="48"/>
      <c r="AC597" s="48"/>
      <c r="AK597" s="7"/>
      <c r="AW597" s="7"/>
      <c r="BO597" s="37"/>
      <c r="BR597" s="23"/>
      <c r="BV597" s="48"/>
      <c r="BW597" s="48"/>
      <c r="CI597" s="16"/>
      <c r="CJ597" s="2"/>
    </row>
    <row r="598" spans="1:88" ht="12.75">
      <c r="A598" s="19"/>
      <c r="E598" s="14"/>
      <c r="F598" s="36"/>
      <c r="G598" s="2"/>
      <c r="L598" s="2"/>
      <c r="V598" s="48"/>
      <c r="W598" s="48"/>
      <c r="AC598" s="48"/>
      <c r="AK598" s="7"/>
      <c r="AZ598" s="7"/>
      <c r="BA598" s="17"/>
      <c r="BO598" s="37"/>
      <c r="BR598" s="23"/>
      <c r="BV598" s="48"/>
      <c r="BW598" s="48"/>
      <c r="CI598" s="16"/>
      <c r="CJ598" s="2"/>
    </row>
    <row r="599" spans="1:88" ht="12.75">
      <c r="A599" s="19"/>
      <c r="E599" s="14"/>
      <c r="F599" s="36"/>
      <c r="G599" s="2"/>
      <c r="L599" s="2"/>
      <c r="V599" s="48"/>
      <c r="AL599" s="25"/>
      <c r="BO599" s="37"/>
      <c r="BR599" s="23"/>
      <c r="BV599" s="48"/>
      <c r="CI599" s="16"/>
      <c r="CJ599" s="2"/>
    </row>
    <row r="600" spans="1:88" ht="12.75">
      <c r="A600" s="19"/>
      <c r="E600" s="14"/>
      <c r="F600" s="36"/>
      <c r="G600" s="2"/>
      <c r="L600" s="2"/>
      <c r="V600" s="48"/>
      <c r="W600" s="48"/>
      <c r="AC600" s="48"/>
      <c r="AK600" s="7"/>
      <c r="AZ600" s="17"/>
      <c r="BA600" s="7"/>
      <c r="BO600" s="37"/>
      <c r="BR600" s="23"/>
      <c r="BV600" s="48"/>
      <c r="BW600" s="48"/>
      <c r="CI600" s="16"/>
      <c r="CJ600" s="2"/>
    </row>
    <row r="601" spans="1:88" ht="12.75">
      <c r="A601" s="19"/>
      <c r="E601" s="14"/>
      <c r="F601" s="36"/>
      <c r="G601" s="2"/>
      <c r="L601" s="2"/>
      <c r="BR601" s="23"/>
      <c r="BV601" s="48"/>
      <c r="BW601" s="48"/>
      <c r="CI601" s="16"/>
      <c r="CJ601" s="2"/>
    </row>
    <row r="602" spans="1:88" ht="12.75">
      <c r="A602" s="19"/>
      <c r="E602" s="14"/>
      <c r="F602" s="36"/>
      <c r="G602" s="2"/>
      <c r="L602" s="2"/>
      <c r="V602" s="48"/>
      <c r="W602" s="48"/>
      <c r="AC602" s="48"/>
      <c r="AK602" s="7"/>
      <c r="BC602" s="7"/>
      <c r="BO602" s="37"/>
      <c r="BR602" s="23"/>
      <c r="BV602" s="48"/>
      <c r="BW602" s="48"/>
      <c r="CI602" s="16"/>
      <c r="CJ602" s="2"/>
    </row>
    <row r="603" spans="1:88" ht="12.75">
      <c r="A603" s="19"/>
      <c r="E603" s="14"/>
      <c r="F603" s="36"/>
      <c r="G603" s="2"/>
      <c r="L603" s="2"/>
      <c r="V603" s="48"/>
      <c r="W603" s="48"/>
      <c r="AC603" s="48"/>
      <c r="AK603" s="7"/>
      <c r="BC603" s="7"/>
      <c r="BO603" s="37"/>
      <c r="BR603" s="23"/>
      <c r="BV603" s="48"/>
      <c r="BW603" s="48"/>
      <c r="CI603" s="16"/>
      <c r="CJ603" s="2"/>
    </row>
    <row r="604" spans="1:88" ht="12.75">
      <c r="A604" s="19"/>
      <c r="E604" s="14"/>
      <c r="F604" s="36"/>
      <c r="G604" s="2"/>
      <c r="L604" s="2"/>
      <c r="V604" s="48"/>
      <c r="W604" s="48"/>
      <c r="AC604" s="48"/>
      <c r="AK604" s="7"/>
      <c r="BC604" s="7"/>
      <c r="BO604" s="37"/>
      <c r="BR604" s="23"/>
      <c r="BV604" s="48"/>
      <c r="BW604" s="48"/>
      <c r="CI604" s="16"/>
      <c r="CJ604" s="2"/>
    </row>
    <row r="605" spans="1:88" ht="12.75">
      <c r="A605" s="19"/>
      <c r="E605" s="14"/>
      <c r="F605" s="36"/>
      <c r="G605" s="2"/>
      <c r="L605" s="2"/>
      <c r="V605" s="48"/>
      <c r="W605" s="48"/>
      <c r="AC605" s="48"/>
      <c r="AK605" s="7"/>
      <c r="BF605" s="7"/>
      <c r="BO605" s="37"/>
      <c r="BR605" s="23"/>
      <c r="BV605" s="48"/>
      <c r="BW605" s="48"/>
      <c r="CI605" s="16"/>
      <c r="CJ605" s="2"/>
    </row>
    <row r="606" spans="1:88" ht="12.75">
      <c r="A606" s="19"/>
      <c r="E606" s="14"/>
      <c r="F606" s="36"/>
      <c r="G606" s="2"/>
      <c r="L606" s="2"/>
      <c r="V606" s="48"/>
      <c r="W606" s="48"/>
      <c r="AC606" s="48"/>
      <c r="AK606" s="7"/>
      <c r="BF606" s="7"/>
      <c r="BO606" s="37"/>
      <c r="BR606" s="23"/>
      <c r="BV606" s="48"/>
      <c r="BW606" s="48"/>
      <c r="CI606" s="16"/>
      <c r="CJ606" s="2"/>
    </row>
    <row r="607" spans="1:88" ht="12.75">
      <c r="A607" s="19"/>
      <c r="E607" s="14"/>
      <c r="F607" s="36"/>
      <c r="G607" s="2"/>
      <c r="L607" s="2"/>
      <c r="V607" s="48"/>
      <c r="W607" s="48"/>
      <c r="AC607" s="48"/>
      <c r="AK607" s="7"/>
      <c r="BF607" s="7"/>
      <c r="BO607" s="37"/>
      <c r="BR607" s="23"/>
      <c r="BV607" s="48"/>
      <c r="BW607" s="48"/>
      <c r="CI607" s="16"/>
      <c r="CJ607" s="2"/>
    </row>
    <row r="608" spans="1:88" ht="12.75">
      <c r="A608" s="19"/>
      <c r="E608" s="14"/>
      <c r="F608" s="36"/>
      <c r="G608" s="2"/>
      <c r="L608" s="2"/>
      <c r="V608" s="48"/>
      <c r="W608" s="48"/>
      <c r="AC608" s="48"/>
      <c r="AK608" s="7"/>
      <c r="AL608" s="25"/>
      <c r="BO608" s="37"/>
      <c r="BR608" s="23"/>
      <c r="BV608" s="48"/>
      <c r="BW608" s="48"/>
      <c r="CI608" s="16"/>
      <c r="CJ608" s="2"/>
    </row>
    <row r="609" spans="1:88" ht="12.75">
      <c r="A609" s="19"/>
      <c r="E609" s="14"/>
      <c r="F609" s="36"/>
      <c r="G609" s="2"/>
      <c r="L609" s="2"/>
      <c r="V609" s="48"/>
      <c r="W609" s="48"/>
      <c r="AC609" s="48"/>
      <c r="AK609" s="7"/>
      <c r="AL609" s="25"/>
      <c r="BO609" s="37"/>
      <c r="BR609" s="23"/>
      <c r="BV609" s="48"/>
      <c r="BW609" s="48"/>
      <c r="CI609" s="16"/>
      <c r="CJ609" s="2"/>
    </row>
    <row r="610" spans="1:88" ht="12.75">
      <c r="A610" s="19"/>
      <c r="E610" s="14"/>
      <c r="F610" s="36"/>
      <c r="G610" s="2"/>
      <c r="L610" s="2"/>
      <c r="AC610" s="48"/>
      <c r="AK610" s="7"/>
      <c r="BO610" s="37"/>
      <c r="BR610" s="23"/>
      <c r="BV610" s="48"/>
      <c r="BW610" s="48"/>
      <c r="CJ610" s="2"/>
    </row>
    <row r="611" spans="1:88" ht="12.75">
      <c r="A611" s="19"/>
      <c r="E611" s="14"/>
      <c r="F611" s="36"/>
      <c r="G611" s="2"/>
      <c r="L611" s="2"/>
      <c r="V611" s="48"/>
      <c r="W611" s="48"/>
      <c r="AC611" s="48"/>
      <c r="AK611" s="7"/>
      <c r="AZ611" s="7"/>
      <c r="BA611" s="17"/>
      <c r="BO611" s="37"/>
      <c r="BR611" s="23"/>
      <c r="BV611" s="48"/>
      <c r="BW611" s="48"/>
      <c r="CI611" s="16"/>
      <c r="CJ611" s="2"/>
    </row>
    <row r="612" spans="1:88" ht="12.75">
      <c r="A612" s="19"/>
      <c r="E612" s="14"/>
      <c r="F612" s="36"/>
      <c r="G612" s="2"/>
      <c r="L612" s="2"/>
      <c r="V612" s="48"/>
      <c r="W612" s="48"/>
      <c r="AC612" s="48"/>
      <c r="AK612" s="7"/>
      <c r="AZ612" s="17"/>
      <c r="BA612" s="7"/>
      <c r="BO612" s="37"/>
      <c r="BR612" s="23"/>
      <c r="BV612" s="48"/>
      <c r="BW612" s="48"/>
      <c r="CI612" s="16"/>
      <c r="CJ612" s="2"/>
    </row>
    <row r="613" spans="1:88" ht="12.75">
      <c r="A613" s="19"/>
      <c r="E613" s="14"/>
      <c r="F613" s="36"/>
      <c r="G613" s="2"/>
      <c r="L613" s="2"/>
      <c r="V613" s="48"/>
      <c r="W613" s="48"/>
      <c r="AC613" s="48"/>
      <c r="AK613" s="7"/>
      <c r="BC613" s="7"/>
      <c r="BO613" s="37"/>
      <c r="BR613" s="23"/>
      <c r="BV613" s="48"/>
      <c r="BW613" s="48"/>
      <c r="CI613" s="16"/>
      <c r="CJ613" s="2"/>
    </row>
    <row r="614" spans="1:88" ht="12.75">
      <c r="A614" s="19"/>
      <c r="E614" s="14"/>
      <c r="F614" s="36"/>
      <c r="G614" s="2"/>
      <c r="L614" s="2"/>
      <c r="V614" s="48"/>
      <c r="W614" s="48"/>
      <c r="AC614" s="48"/>
      <c r="AK614" s="7"/>
      <c r="BF614" s="7"/>
      <c r="BO614" s="37"/>
      <c r="BR614" s="23"/>
      <c r="BV614" s="48"/>
      <c r="BW614" s="48"/>
      <c r="CI614" s="16"/>
      <c r="CJ614" s="2"/>
    </row>
    <row r="615" spans="1:88" ht="12.75">
      <c r="A615" s="19"/>
      <c r="E615" s="14"/>
      <c r="F615" s="36"/>
      <c r="G615" s="2"/>
      <c r="L615" s="2"/>
      <c r="V615" s="48"/>
      <c r="W615" s="48"/>
      <c r="AC615" s="48"/>
      <c r="AK615" s="7"/>
      <c r="BF615" s="7"/>
      <c r="BO615" s="37"/>
      <c r="BR615" s="23"/>
      <c r="BV615" s="48"/>
      <c r="BW615" s="48"/>
      <c r="CI615" s="16"/>
      <c r="CJ615" s="2"/>
    </row>
    <row r="616" spans="1:88" ht="12.75">
      <c r="A616" s="19"/>
      <c r="E616" s="14"/>
      <c r="F616" s="36"/>
      <c r="G616" s="2"/>
      <c r="L616" s="2"/>
      <c r="V616" s="48"/>
      <c r="W616" s="48"/>
      <c r="AC616" s="48"/>
      <c r="AK616" s="7"/>
      <c r="BF616" s="7"/>
      <c r="BO616" s="37"/>
      <c r="BR616" s="23"/>
      <c r="BV616" s="48"/>
      <c r="BW616" s="48"/>
      <c r="CI616" s="16"/>
      <c r="CJ616" s="2"/>
    </row>
    <row r="617" spans="1:88" ht="12.75">
      <c r="A617" s="19"/>
      <c r="E617" s="14"/>
      <c r="F617" s="36"/>
      <c r="G617" s="2"/>
      <c r="L617" s="2"/>
      <c r="V617" s="48"/>
      <c r="W617" s="48"/>
      <c r="AC617" s="48"/>
      <c r="AK617" s="7"/>
      <c r="BF617" s="7"/>
      <c r="BO617" s="37"/>
      <c r="BR617" s="23"/>
      <c r="BV617" s="48"/>
      <c r="BW617" s="48"/>
      <c r="CI617" s="16"/>
      <c r="CJ617" s="2"/>
    </row>
    <row r="618" spans="1:88" ht="12.75">
      <c r="A618" s="19"/>
      <c r="E618" s="14"/>
      <c r="F618" s="36"/>
      <c r="G618" s="2"/>
      <c r="L618" s="2"/>
      <c r="V618" s="48"/>
      <c r="W618" s="48"/>
      <c r="AC618" s="48"/>
      <c r="BO618" s="37"/>
      <c r="BR618" s="23"/>
      <c r="BV618" s="48"/>
      <c r="BW618" s="48"/>
      <c r="CJ618" s="2"/>
    </row>
    <row r="619" spans="1:88" ht="12.75">
      <c r="A619" s="19"/>
      <c r="E619" s="14"/>
      <c r="F619" s="36"/>
      <c r="G619" s="2"/>
      <c r="L619" s="2"/>
      <c r="V619" s="48"/>
      <c r="W619" s="48"/>
      <c r="AC619" s="48"/>
      <c r="AK619" s="7"/>
      <c r="AX619" s="7"/>
      <c r="BE619" s="7"/>
      <c r="BL619" s="48"/>
      <c r="BN619" s="48"/>
      <c r="BO619" s="37"/>
      <c r="BQ619" s="41"/>
      <c r="BR619" s="23"/>
      <c r="BV619" s="48"/>
      <c r="BW619" s="48"/>
      <c r="CI619" s="16"/>
      <c r="CJ619" s="2"/>
    </row>
    <row r="620" spans="1:88" ht="12.75">
      <c r="A620" s="19"/>
      <c r="E620" s="14"/>
      <c r="F620" s="36"/>
      <c r="G620" s="2"/>
      <c r="L620" s="2"/>
      <c r="V620" s="48"/>
      <c r="W620" s="48"/>
      <c r="AC620" s="48"/>
      <c r="AK620" s="7"/>
      <c r="AX620" s="7"/>
      <c r="BE620" s="7"/>
      <c r="BL620" s="48"/>
      <c r="BN620" s="48"/>
      <c r="BO620" s="37"/>
      <c r="BQ620" s="41"/>
      <c r="BR620" s="23"/>
      <c r="BV620" s="48"/>
      <c r="BW620" s="48"/>
      <c r="CI620" s="16"/>
      <c r="CJ620" s="2"/>
    </row>
    <row r="621" spans="1:88" ht="12.75">
      <c r="A621" s="19"/>
      <c r="E621" s="14"/>
      <c r="F621" s="36"/>
      <c r="G621" s="2"/>
      <c r="L621" s="2"/>
      <c r="V621" s="48"/>
      <c r="W621" s="48"/>
      <c r="AC621" s="48"/>
      <c r="AK621" s="7"/>
      <c r="AW621" s="7"/>
      <c r="BO621" s="37"/>
      <c r="BR621" s="23"/>
      <c r="BV621" s="48"/>
      <c r="BW621" s="48"/>
      <c r="CI621" s="16"/>
      <c r="CJ621" s="2"/>
    </row>
    <row r="622" spans="1:88" ht="12.75">
      <c r="A622" s="19"/>
      <c r="E622" s="14"/>
      <c r="F622" s="36"/>
      <c r="G622" s="2"/>
      <c r="L622" s="2"/>
      <c r="V622" s="48"/>
      <c r="W622" s="48"/>
      <c r="AC622" s="48"/>
      <c r="AK622" s="7"/>
      <c r="AX622" s="7"/>
      <c r="BE622" s="7"/>
      <c r="BO622" s="37"/>
      <c r="BR622" s="23"/>
      <c r="BV622" s="48"/>
      <c r="BW622" s="48"/>
      <c r="CI622" s="16"/>
      <c r="CJ622" s="2"/>
    </row>
    <row r="623" spans="1:88" ht="12.75">
      <c r="A623" s="19"/>
      <c r="E623" s="14"/>
      <c r="F623" s="36"/>
      <c r="G623" s="2"/>
      <c r="L623" s="2"/>
      <c r="V623" s="48"/>
      <c r="W623" s="48"/>
      <c r="AC623" s="48"/>
      <c r="AK623" s="7"/>
      <c r="AX623" s="7"/>
      <c r="BE623" s="7"/>
      <c r="BL623" s="48"/>
      <c r="BN623" s="48"/>
      <c r="BO623" s="37"/>
      <c r="BQ623" s="41"/>
      <c r="BR623" s="23"/>
      <c r="BV623" s="48"/>
      <c r="BW623" s="48"/>
      <c r="CI623" s="16"/>
      <c r="CJ623" s="2"/>
    </row>
    <row r="624" spans="1:88" ht="12.75">
      <c r="A624" s="19"/>
      <c r="E624" s="14"/>
      <c r="F624" s="36"/>
      <c r="G624" s="2"/>
      <c r="L624" s="2"/>
      <c r="AC624" s="48"/>
      <c r="BO624" s="37"/>
      <c r="BR624" s="23"/>
      <c r="BV624" s="48"/>
      <c r="BW624" s="48"/>
      <c r="CI624" s="16"/>
      <c r="CJ624" s="2"/>
    </row>
    <row r="625" spans="1:88" ht="12.75">
      <c r="A625" s="19"/>
      <c r="E625" s="14"/>
      <c r="F625" s="36"/>
      <c r="G625" s="2"/>
      <c r="L625" s="2"/>
      <c r="V625" s="48"/>
      <c r="W625" s="48"/>
      <c r="AC625" s="48"/>
      <c r="AK625" s="7"/>
      <c r="AX625" s="7"/>
      <c r="BE625" s="7"/>
      <c r="BO625" s="37"/>
      <c r="BR625" s="23"/>
      <c r="BV625" s="48"/>
      <c r="BW625" s="48"/>
      <c r="CI625" s="16"/>
      <c r="CJ625" s="2"/>
    </row>
    <row r="626" spans="1:88" ht="12.75">
      <c r="A626" s="19"/>
      <c r="E626" s="14"/>
      <c r="F626" s="36"/>
      <c r="G626" s="2"/>
      <c r="L626" s="2"/>
      <c r="V626" s="48"/>
      <c r="W626" s="48"/>
      <c r="AC626" s="48"/>
      <c r="AK626" s="7"/>
      <c r="AX626" s="7"/>
      <c r="BE626" s="7"/>
      <c r="BN626" s="48"/>
      <c r="BO626" s="37"/>
      <c r="BQ626" s="41"/>
      <c r="BR626" s="23"/>
      <c r="BV626" s="48"/>
      <c r="BW626" s="48"/>
      <c r="CI626" s="16"/>
      <c r="CJ626" s="2"/>
    </row>
    <row r="627" spans="1:88" ht="12.75">
      <c r="A627" s="19"/>
      <c r="E627" s="14"/>
      <c r="F627" s="36"/>
      <c r="G627" s="2"/>
      <c r="L627" s="2"/>
      <c r="V627" s="48"/>
      <c r="W627" s="48"/>
      <c r="AC627" s="48"/>
      <c r="AK627" s="7"/>
      <c r="AX627" s="7"/>
      <c r="BE627" s="7"/>
      <c r="BN627" s="48"/>
      <c r="BO627" s="37"/>
      <c r="BQ627" s="41"/>
      <c r="BR627" s="23"/>
      <c r="BV627" s="48"/>
      <c r="BW627" s="48"/>
      <c r="CI627" s="16"/>
      <c r="CJ627" s="2"/>
    </row>
    <row r="628" spans="1:88" ht="12.75">
      <c r="A628" s="19"/>
      <c r="E628" s="14"/>
      <c r="F628" s="36"/>
      <c r="G628" s="2"/>
      <c r="L628" s="2"/>
      <c r="V628" s="48"/>
      <c r="W628" s="48"/>
      <c r="AC628" s="48"/>
      <c r="AK628" s="7"/>
      <c r="AX628" s="7"/>
      <c r="BE628" s="7"/>
      <c r="BN628" s="48"/>
      <c r="BO628" s="37"/>
      <c r="BQ628" s="41"/>
      <c r="BR628" s="23"/>
      <c r="BV628" s="48"/>
      <c r="BW628" s="48"/>
      <c r="CI628" s="16"/>
      <c r="CJ628" s="2"/>
    </row>
    <row r="629" spans="1:88" ht="12.75">
      <c r="A629" s="19"/>
      <c r="E629" s="14"/>
      <c r="F629" s="36"/>
      <c r="G629" s="2"/>
      <c r="L629" s="2"/>
      <c r="V629" s="48"/>
      <c r="W629" s="48"/>
      <c r="AL629" s="25"/>
      <c r="BR629" s="23"/>
      <c r="BV629" s="48"/>
      <c r="CI629" s="16"/>
      <c r="CJ629" s="2"/>
    </row>
    <row r="630" spans="1:88" ht="12.75">
      <c r="A630" s="19"/>
      <c r="E630" s="14"/>
      <c r="F630" s="36"/>
      <c r="G630" s="2"/>
      <c r="L630" s="2"/>
      <c r="BR630" s="23"/>
      <c r="BV630" s="48"/>
      <c r="CI630" s="16"/>
      <c r="CJ630" s="2"/>
    </row>
    <row r="631" spans="1:88" ht="12.75">
      <c r="A631" s="19"/>
      <c r="E631" s="14"/>
      <c r="F631" s="36"/>
      <c r="G631" s="2"/>
      <c r="L631" s="2"/>
      <c r="V631" s="48"/>
      <c r="W631" s="48"/>
      <c r="AC631" s="48"/>
      <c r="AK631" s="7"/>
      <c r="AW631" s="7"/>
      <c r="BO631" s="37"/>
      <c r="BR631" s="23"/>
      <c r="BV631" s="48"/>
      <c r="BW631" s="48"/>
      <c r="CI631" s="16"/>
      <c r="CJ631" s="2"/>
    </row>
    <row r="632" spans="1:88" ht="12.75">
      <c r="A632" s="19"/>
      <c r="E632" s="14"/>
      <c r="F632" s="36"/>
      <c r="G632" s="2"/>
      <c r="L632" s="2"/>
      <c r="V632" s="48"/>
      <c r="W632" s="48"/>
      <c r="AC632" s="48"/>
      <c r="AK632" s="7"/>
      <c r="AV632" s="7"/>
      <c r="AW632" s="7"/>
      <c r="BO632" s="37"/>
      <c r="BR632" s="23"/>
      <c r="BV632" s="48"/>
      <c r="BW632" s="48"/>
      <c r="CI632" s="16"/>
      <c r="CJ632" s="2"/>
    </row>
    <row r="633" spans="1:88" ht="12.75">
      <c r="A633" s="19"/>
      <c r="E633" s="14"/>
      <c r="F633" s="36"/>
      <c r="G633" s="2"/>
      <c r="L633" s="2"/>
      <c r="V633" s="48"/>
      <c r="W633" s="48"/>
      <c r="AC633" s="48"/>
      <c r="AK633" s="7"/>
      <c r="AZ633" s="7"/>
      <c r="BA633" s="17"/>
      <c r="BO633" s="37"/>
      <c r="BR633" s="23"/>
      <c r="BV633" s="48"/>
      <c r="BW633" s="48"/>
      <c r="CI633" s="16"/>
      <c r="CJ633" s="2"/>
    </row>
    <row r="634" spans="1:88" ht="12.75">
      <c r="A634" s="19"/>
      <c r="E634" s="14"/>
      <c r="F634" s="36"/>
      <c r="G634" s="2"/>
      <c r="L634" s="2"/>
      <c r="V634" s="48"/>
      <c r="W634" s="48"/>
      <c r="AC634" s="48"/>
      <c r="AK634" s="7"/>
      <c r="AZ634" s="17"/>
      <c r="BA634" s="7"/>
      <c r="BO634" s="37"/>
      <c r="BR634" s="23"/>
      <c r="BV634" s="48"/>
      <c r="BW634" s="48"/>
      <c r="CI634" s="16"/>
      <c r="CJ634" s="2"/>
    </row>
    <row r="635" spans="1:88" ht="12.75">
      <c r="A635" s="19"/>
      <c r="E635" s="14"/>
      <c r="F635" s="36"/>
      <c r="G635" s="2"/>
      <c r="L635" s="2"/>
      <c r="V635" s="48"/>
      <c r="W635" s="48"/>
      <c r="AC635" s="48"/>
      <c r="AK635" s="7"/>
      <c r="BC635" s="7"/>
      <c r="BO635" s="37"/>
      <c r="BR635" s="23"/>
      <c r="BV635" s="48"/>
      <c r="BW635" s="48"/>
      <c r="CI635" s="16"/>
      <c r="CJ635" s="2"/>
    </row>
    <row r="636" spans="1:88" ht="12.75">
      <c r="A636" s="19"/>
      <c r="E636" s="14"/>
      <c r="F636" s="36"/>
      <c r="G636" s="2"/>
      <c r="L636" s="2"/>
      <c r="V636" s="48"/>
      <c r="W636" s="48"/>
      <c r="AC636" s="48"/>
      <c r="AK636" s="7"/>
      <c r="BC636" s="7"/>
      <c r="BO636" s="37"/>
      <c r="BR636" s="23"/>
      <c r="BV636" s="48"/>
      <c r="BW636" s="48"/>
      <c r="CI636" s="16"/>
      <c r="CJ636" s="2"/>
    </row>
    <row r="637" spans="1:88" ht="12.75">
      <c r="A637" s="19"/>
      <c r="E637" s="14"/>
      <c r="F637" s="36"/>
      <c r="G637" s="2"/>
      <c r="L637" s="2"/>
      <c r="BO637" s="37"/>
      <c r="BR637" s="23"/>
      <c r="CJ637" s="2"/>
    </row>
    <row r="638" spans="1:88" ht="12.75">
      <c r="A638" s="19"/>
      <c r="E638" s="14"/>
      <c r="F638" s="36"/>
      <c r="G638" s="2"/>
      <c r="L638" s="2"/>
      <c r="V638" s="48"/>
      <c r="W638" s="48"/>
      <c r="AL638" s="25"/>
      <c r="BO638" s="37"/>
      <c r="BR638" s="23"/>
      <c r="BV638" s="48"/>
      <c r="CI638" s="16"/>
      <c r="CJ638" s="2"/>
    </row>
    <row r="639" spans="1:88" ht="12.75">
      <c r="A639" s="19"/>
      <c r="E639" s="14"/>
      <c r="F639" s="36"/>
      <c r="G639" s="2"/>
      <c r="L639" s="2"/>
      <c r="V639" s="48"/>
      <c r="W639" s="48"/>
      <c r="AC639" s="48"/>
      <c r="AK639" s="7"/>
      <c r="AL639" s="25"/>
      <c r="BC639" s="7"/>
      <c r="BF639" s="7"/>
      <c r="BO639" s="37"/>
      <c r="BR639" s="23"/>
      <c r="BV639" s="48"/>
      <c r="BW639" s="48"/>
      <c r="CI639" s="16"/>
      <c r="CJ639" s="2"/>
    </row>
    <row r="640" spans="1:88" ht="12.75">
      <c r="A640" s="19"/>
      <c r="E640" s="14"/>
      <c r="F640" s="36"/>
      <c r="G640" s="2"/>
      <c r="L640" s="2"/>
      <c r="V640" s="48"/>
      <c r="W640" s="48"/>
      <c r="AC640" s="48"/>
      <c r="AK640" s="7"/>
      <c r="AL640" s="25"/>
      <c r="BF640" s="7"/>
      <c r="BO640" s="37"/>
      <c r="BR640" s="23"/>
      <c r="BV640" s="48"/>
      <c r="BW640" s="48"/>
      <c r="CI640" s="16"/>
      <c r="CJ640" s="2"/>
    </row>
    <row r="641" spans="1:88" ht="12.75">
      <c r="A641" s="19"/>
      <c r="E641" s="14"/>
      <c r="F641" s="36"/>
      <c r="G641" s="2"/>
      <c r="L641" s="2"/>
      <c r="V641" s="48"/>
      <c r="W641" s="48"/>
      <c r="AC641" s="48"/>
      <c r="AK641" s="7"/>
      <c r="AL641" s="25"/>
      <c r="BF641" s="7"/>
      <c r="BO641" s="37"/>
      <c r="BR641" s="23"/>
      <c r="BV641" s="48"/>
      <c r="BW641" s="48"/>
      <c r="CI641" s="16"/>
      <c r="CJ641" s="2"/>
    </row>
    <row r="642" spans="1:88" ht="12.75">
      <c r="A642" s="19"/>
      <c r="E642" s="14"/>
      <c r="F642" s="36"/>
      <c r="G642" s="2"/>
      <c r="L642" s="2"/>
      <c r="V642" s="48"/>
      <c r="W642" s="48"/>
      <c r="AC642" s="48"/>
      <c r="AK642" s="7"/>
      <c r="AL642" s="25"/>
      <c r="BF642" s="7"/>
      <c r="BO642" s="37"/>
      <c r="BR642" s="23"/>
      <c r="BV642" s="48"/>
      <c r="BW642" s="48"/>
      <c r="CI642" s="16"/>
      <c r="CJ642" s="2"/>
    </row>
    <row r="643" spans="1:88" ht="12.75">
      <c r="A643" s="19"/>
      <c r="E643" s="14"/>
      <c r="F643" s="36"/>
      <c r="G643" s="2"/>
      <c r="L643" s="2"/>
      <c r="V643" s="48"/>
      <c r="AC643" s="48"/>
      <c r="AL643" s="25"/>
      <c r="BR643" s="23"/>
      <c r="BV643" s="48"/>
      <c r="BW643" s="48"/>
      <c r="CI643" s="16"/>
      <c r="CJ643" s="2"/>
    </row>
    <row r="644" spans="1:88" ht="12.75">
      <c r="A644" s="19"/>
      <c r="E644" s="14"/>
      <c r="F644" s="36"/>
      <c r="G644" s="2"/>
      <c r="L644" s="2"/>
      <c r="V644" s="48"/>
      <c r="W644" s="48"/>
      <c r="AC644" s="48"/>
      <c r="AK644" s="7"/>
      <c r="BO644" s="37"/>
      <c r="BR644" s="23"/>
      <c r="BV644" s="48"/>
      <c r="BW644" s="48"/>
      <c r="CI644" s="16"/>
      <c r="CJ644" s="2"/>
    </row>
    <row r="645" spans="1:88" ht="12.75">
      <c r="A645" s="19"/>
      <c r="E645" s="14"/>
      <c r="F645" s="36"/>
      <c r="G645" s="2"/>
      <c r="L645" s="2"/>
      <c r="V645" s="48"/>
      <c r="W645" s="48"/>
      <c r="AC645" s="48"/>
      <c r="AK645" s="7"/>
      <c r="BO645" s="37"/>
      <c r="BR645" s="23"/>
      <c r="BV645" s="48"/>
      <c r="BW645" s="48"/>
      <c r="CI645" s="16"/>
      <c r="CJ645" s="2"/>
    </row>
    <row r="646" spans="1:88" ht="12.75">
      <c r="A646" s="19"/>
      <c r="E646" s="14"/>
      <c r="F646" s="36"/>
      <c r="G646" s="2"/>
      <c r="L646" s="2"/>
      <c r="V646" s="48"/>
      <c r="W646" s="48"/>
      <c r="BO646" s="37"/>
      <c r="BR646" s="23"/>
      <c r="BV646" s="48"/>
      <c r="BW646" s="48"/>
      <c r="CJ646" s="2"/>
    </row>
    <row r="647" spans="1:88" ht="12.75">
      <c r="A647" s="19"/>
      <c r="E647" s="14"/>
      <c r="F647" s="36"/>
      <c r="G647" s="2"/>
      <c r="L647" s="2"/>
      <c r="V647" s="48"/>
      <c r="W647" s="48"/>
      <c r="AC647" s="48"/>
      <c r="AK647" s="7"/>
      <c r="AV647" s="7"/>
      <c r="AZ647" s="7"/>
      <c r="BA647" s="17"/>
      <c r="BO647" s="37"/>
      <c r="BR647" s="23"/>
      <c r="BV647" s="48"/>
      <c r="BW647" s="48"/>
      <c r="CI647" s="16"/>
      <c r="CJ647" s="2"/>
    </row>
    <row r="648" spans="1:88" ht="12.75">
      <c r="A648" s="19"/>
      <c r="E648" s="14"/>
      <c r="F648" s="36"/>
      <c r="G648" s="2"/>
      <c r="L648" s="2"/>
      <c r="V648" s="48"/>
      <c r="W648" s="48"/>
      <c r="AC648" s="48"/>
      <c r="AK648" s="7"/>
      <c r="AZ648" s="17"/>
      <c r="BA648" s="7"/>
      <c r="BO648" s="37"/>
      <c r="BR648" s="23"/>
      <c r="BV648" s="48"/>
      <c r="BW648" s="48"/>
      <c r="CI648" s="16"/>
      <c r="CJ648" s="2"/>
    </row>
    <row r="649" spans="1:88" ht="12.75">
      <c r="A649" s="19"/>
      <c r="E649" s="14"/>
      <c r="F649" s="36"/>
      <c r="G649" s="2"/>
      <c r="L649" s="2"/>
      <c r="V649" s="48"/>
      <c r="W649" s="48"/>
      <c r="AC649" s="48"/>
      <c r="AK649" s="7"/>
      <c r="BC649" s="7"/>
      <c r="BO649" s="37"/>
      <c r="BR649" s="23"/>
      <c r="BV649" s="48"/>
      <c r="BW649" s="48"/>
      <c r="CI649" s="16"/>
      <c r="CJ649" s="2"/>
    </row>
    <row r="650" spans="1:88" ht="12.75">
      <c r="A650" s="19"/>
      <c r="E650" s="14"/>
      <c r="F650" s="36"/>
      <c r="G650" s="2"/>
      <c r="L650" s="2"/>
      <c r="V650" s="48"/>
      <c r="W650" s="48"/>
      <c r="AC650" s="48"/>
      <c r="AK650" s="7"/>
      <c r="BF650" s="7"/>
      <c r="BO650" s="37"/>
      <c r="BR650" s="23"/>
      <c r="BV650" s="48"/>
      <c r="BW650" s="48"/>
      <c r="CI650" s="16"/>
      <c r="CJ650" s="2"/>
    </row>
    <row r="651" spans="1:88" ht="12.75">
      <c r="A651" s="19"/>
      <c r="E651" s="14"/>
      <c r="F651" s="36"/>
      <c r="G651" s="2"/>
      <c r="L651" s="2"/>
      <c r="V651" s="48"/>
      <c r="W651" s="48"/>
      <c r="AC651" s="48"/>
      <c r="AK651" s="7"/>
      <c r="BF651" s="7"/>
      <c r="BO651" s="37"/>
      <c r="BR651" s="23"/>
      <c r="BV651" s="48"/>
      <c r="BW651" s="48"/>
      <c r="CI651" s="16"/>
      <c r="CJ651" s="2"/>
    </row>
    <row r="652" spans="1:88" ht="12.75">
      <c r="A652" s="19"/>
      <c r="E652" s="14"/>
      <c r="F652" s="36"/>
      <c r="G652" s="2"/>
      <c r="L652" s="2"/>
      <c r="V652" s="48"/>
      <c r="W652" s="48"/>
      <c r="AC652" s="48"/>
      <c r="AK652" s="7"/>
      <c r="BF652" s="7"/>
      <c r="BO652" s="37"/>
      <c r="BR652" s="23"/>
      <c r="BV652" s="48"/>
      <c r="BW652" s="48"/>
      <c r="CI652" s="16"/>
      <c r="CJ652" s="2"/>
    </row>
    <row r="653" spans="1:88" ht="12.75">
      <c r="A653" s="19"/>
      <c r="E653" s="14"/>
      <c r="F653" s="36"/>
      <c r="G653" s="2"/>
      <c r="L653" s="2"/>
      <c r="V653" s="48"/>
      <c r="W653" s="48"/>
      <c r="AC653" s="48"/>
      <c r="AK653" s="7"/>
      <c r="BO653" s="37"/>
      <c r="BR653" s="23"/>
      <c r="BV653" s="48"/>
      <c r="BW653" s="48"/>
      <c r="CI653" s="16"/>
      <c r="CJ653" s="2"/>
    </row>
    <row r="654" spans="1:88" ht="12.75">
      <c r="A654" s="19"/>
      <c r="E654" s="14"/>
      <c r="F654" s="36"/>
      <c r="G654" s="2"/>
      <c r="L654" s="2"/>
      <c r="V654" s="48"/>
      <c r="W654" s="48"/>
      <c r="AC654" s="48"/>
      <c r="AK654" s="7"/>
      <c r="BO654" s="37"/>
      <c r="BR654" s="23"/>
      <c r="BV654" s="48"/>
      <c r="BW654" s="48"/>
      <c r="CI654" s="16"/>
      <c r="CJ654" s="2"/>
    </row>
    <row r="655" spans="1:88" ht="12.75">
      <c r="A655" s="19"/>
      <c r="E655" s="14"/>
      <c r="F655" s="36"/>
      <c r="G655" s="2"/>
      <c r="L655" s="2"/>
      <c r="BO655" s="37"/>
      <c r="BR655" s="23"/>
      <c r="BV655" s="48"/>
      <c r="BW655" s="48"/>
      <c r="CJ655" s="2"/>
    </row>
    <row r="656" spans="1:88" ht="12.75">
      <c r="A656" s="19"/>
      <c r="E656" s="14"/>
      <c r="F656" s="36"/>
      <c r="G656" s="2"/>
      <c r="L656" s="2"/>
      <c r="V656" s="48"/>
      <c r="W656" s="48"/>
      <c r="AC656" s="48"/>
      <c r="AK656" s="7"/>
      <c r="AW656" s="7"/>
      <c r="AX656" s="7"/>
      <c r="BE656" s="7"/>
      <c r="BO656" s="37"/>
      <c r="BR656" s="23"/>
      <c r="BV656" s="48"/>
      <c r="BW656" s="48"/>
      <c r="CI656" s="16"/>
      <c r="CJ656" s="2"/>
    </row>
    <row r="657" spans="1:88" ht="12.75">
      <c r="A657" s="19"/>
      <c r="E657" s="14"/>
      <c r="F657" s="36"/>
      <c r="G657" s="2"/>
      <c r="L657" s="2"/>
      <c r="V657" s="48"/>
      <c r="W657" s="48"/>
      <c r="AC657" s="48"/>
      <c r="AK657" s="7"/>
      <c r="AW657" s="7"/>
      <c r="AX657" s="7"/>
      <c r="BE657" s="7"/>
      <c r="BO657" s="37"/>
      <c r="BR657" s="23"/>
      <c r="BV657" s="48"/>
      <c r="BW657" s="48"/>
      <c r="CI657" s="16"/>
      <c r="CJ657" s="2"/>
    </row>
    <row r="658" spans="1:88" ht="12.75">
      <c r="A658" s="19"/>
      <c r="E658" s="14"/>
      <c r="F658" s="36"/>
      <c r="G658" s="2"/>
      <c r="L658" s="2"/>
      <c r="V658" s="48"/>
      <c r="W658" s="48"/>
      <c r="AC658" s="48"/>
      <c r="AK658" s="7"/>
      <c r="AW658" s="7"/>
      <c r="AX658" s="7"/>
      <c r="BE658" s="7"/>
      <c r="BO658" s="37"/>
      <c r="BR658" s="23"/>
      <c r="BV658" s="48"/>
      <c r="BW658" s="48"/>
      <c r="CI658" s="16"/>
      <c r="CJ658" s="2"/>
    </row>
    <row r="659" spans="1:88" ht="12.75">
      <c r="A659" s="19"/>
      <c r="E659" s="14"/>
      <c r="F659" s="36"/>
      <c r="G659" s="2"/>
      <c r="L659" s="2"/>
      <c r="V659" s="48"/>
      <c r="W659" s="48"/>
      <c r="AC659" s="48"/>
      <c r="AK659" s="7"/>
      <c r="AW659" s="7"/>
      <c r="AX659" s="7"/>
      <c r="BE659" s="7"/>
      <c r="BO659" s="37"/>
      <c r="BR659" s="23"/>
      <c r="BV659" s="48"/>
      <c r="BW659" s="48"/>
      <c r="CI659" s="16"/>
      <c r="CJ659" s="2"/>
    </row>
    <row r="660" spans="1:88" ht="12.75">
      <c r="A660" s="19"/>
      <c r="E660" s="14"/>
      <c r="F660" s="36"/>
      <c r="G660" s="2"/>
      <c r="L660" s="2"/>
      <c r="V660" s="48"/>
      <c r="W660" s="48"/>
      <c r="AC660" s="48"/>
      <c r="AK660" s="7"/>
      <c r="AW660" s="7"/>
      <c r="AX660" s="7"/>
      <c r="BE660" s="7"/>
      <c r="BO660" s="37"/>
      <c r="BR660" s="23"/>
      <c r="BV660" s="48"/>
      <c r="BW660" s="48"/>
      <c r="CI660" s="16"/>
      <c r="CJ660" s="2"/>
    </row>
    <row r="661" spans="1:88" ht="12.75">
      <c r="A661" s="19"/>
      <c r="E661" s="14"/>
      <c r="F661" s="36"/>
      <c r="G661" s="2"/>
      <c r="L661" s="2"/>
      <c r="V661" s="48"/>
      <c r="AC661" s="48"/>
      <c r="AL661" s="25"/>
      <c r="BO661" s="37"/>
      <c r="BR661" s="23"/>
      <c r="BV661" s="48"/>
      <c r="CI661" s="16"/>
      <c r="CJ661" s="2"/>
    </row>
    <row r="662" spans="1:88" ht="12.75">
      <c r="A662" s="19"/>
      <c r="E662" s="14"/>
      <c r="F662" s="36"/>
      <c r="G662" s="2"/>
      <c r="L662" s="2"/>
      <c r="V662" s="48"/>
      <c r="W662" s="48"/>
      <c r="AC662" s="48"/>
      <c r="BO662" s="37"/>
      <c r="BR662" s="23"/>
      <c r="BV662" s="48"/>
      <c r="CI662" s="16"/>
      <c r="CJ662" s="2"/>
    </row>
    <row r="663" spans="1:88" ht="12.75">
      <c r="A663" s="19"/>
      <c r="E663" s="14"/>
      <c r="F663" s="36"/>
      <c r="G663" s="2"/>
      <c r="L663" s="2"/>
      <c r="V663" s="48"/>
      <c r="W663" s="48"/>
      <c r="AC663" s="48"/>
      <c r="AK663" s="7"/>
      <c r="AW663" s="7"/>
      <c r="BO663" s="37"/>
      <c r="BR663" s="23"/>
      <c r="BV663" s="48"/>
      <c r="BW663" s="48"/>
      <c r="CI663" s="16"/>
      <c r="CJ663" s="2"/>
    </row>
    <row r="664" spans="1:88" ht="12.75">
      <c r="A664" s="19"/>
      <c r="E664" s="14"/>
      <c r="F664" s="36"/>
      <c r="G664" s="2"/>
      <c r="L664" s="2"/>
      <c r="V664" s="48"/>
      <c r="W664" s="48"/>
      <c r="AC664" s="48"/>
      <c r="AK664" s="7"/>
      <c r="AV664" s="7"/>
      <c r="AZ664" s="7"/>
      <c r="BA664" s="17"/>
      <c r="BO664" s="37"/>
      <c r="BR664" s="23"/>
      <c r="BV664" s="48"/>
      <c r="BW664" s="48"/>
      <c r="CI664" s="16"/>
      <c r="CJ664" s="2"/>
    </row>
    <row r="665" spans="1:88" ht="12.75">
      <c r="A665" s="19"/>
      <c r="E665" s="14"/>
      <c r="F665" s="36"/>
      <c r="G665" s="2"/>
      <c r="L665" s="2"/>
      <c r="V665" s="48"/>
      <c r="AL665" s="25"/>
      <c r="BR665" s="23"/>
      <c r="BV665" s="48"/>
      <c r="BW665" s="48"/>
      <c r="CI665" s="16"/>
      <c r="CJ665" s="2"/>
    </row>
    <row r="666" spans="1:88" ht="12.75">
      <c r="A666" s="19"/>
      <c r="E666" s="14"/>
      <c r="F666" s="36"/>
      <c r="G666" s="2"/>
      <c r="L666" s="2"/>
      <c r="V666" s="48"/>
      <c r="W666" s="48"/>
      <c r="AC666" s="48"/>
      <c r="AK666" s="7"/>
      <c r="AZ666" s="7"/>
      <c r="BA666" s="17"/>
      <c r="BO666" s="37"/>
      <c r="BR666" s="23"/>
      <c r="BV666" s="48"/>
      <c r="BW666" s="48"/>
      <c r="CI666" s="16"/>
      <c r="CJ666" s="2"/>
    </row>
    <row r="667" spans="1:88" ht="12.75">
      <c r="A667" s="19"/>
      <c r="E667" s="14"/>
      <c r="F667" s="36"/>
      <c r="G667" s="2"/>
      <c r="L667" s="2"/>
      <c r="V667" s="48"/>
      <c r="W667" s="48"/>
      <c r="AC667" s="48"/>
      <c r="AK667" s="7"/>
      <c r="AZ667" s="7"/>
      <c r="BA667" s="17"/>
      <c r="BO667" s="37"/>
      <c r="BR667" s="23"/>
      <c r="BV667" s="48"/>
      <c r="BW667" s="48"/>
      <c r="CI667" s="16"/>
      <c r="CJ667" s="2"/>
    </row>
    <row r="668" spans="1:88" ht="12.75">
      <c r="A668" s="19"/>
      <c r="E668" s="14"/>
      <c r="F668" s="36"/>
      <c r="G668" s="2"/>
      <c r="L668" s="2"/>
      <c r="V668" s="48"/>
      <c r="W668" s="48"/>
      <c r="AC668" s="48"/>
      <c r="AK668" s="7"/>
      <c r="AZ668" s="17"/>
      <c r="BA668" s="7"/>
      <c r="BO668" s="37"/>
      <c r="BR668" s="23"/>
      <c r="BV668" s="48"/>
      <c r="BW668" s="48"/>
      <c r="CI668" s="16"/>
      <c r="CJ668" s="2"/>
    </row>
    <row r="669" spans="1:88" ht="12.75">
      <c r="A669" s="19"/>
      <c r="E669" s="14"/>
      <c r="F669" s="36"/>
      <c r="G669" s="2"/>
      <c r="L669" s="2"/>
      <c r="V669" s="48"/>
      <c r="W669" s="48"/>
      <c r="AC669" s="48"/>
      <c r="AK669" s="7"/>
      <c r="BF669" s="7"/>
      <c r="BO669" s="37"/>
      <c r="BR669" s="23"/>
      <c r="BV669" s="48"/>
      <c r="BW669" s="48"/>
      <c r="CI669" s="16"/>
      <c r="CJ669" s="2"/>
    </row>
    <row r="670" spans="1:88" ht="12.75">
      <c r="A670" s="19"/>
      <c r="E670" s="14"/>
      <c r="F670" s="36"/>
      <c r="G670" s="2"/>
      <c r="L670" s="2"/>
      <c r="V670" s="48"/>
      <c r="W670" s="48"/>
      <c r="BR670" s="23"/>
      <c r="BV670" s="48"/>
      <c r="BW670" s="48"/>
      <c r="CJ670" s="2"/>
    </row>
    <row r="671" spans="1:88" ht="12.75">
      <c r="A671" s="19"/>
      <c r="E671" s="14"/>
      <c r="F671" s="36"/>
      <c r="G671" s="2"/>
      <c r="L671" s="2"/>
      <c r="V671" s="48"/>
      <c r="W671" s="48"/>
      <c r="AC671" s="48"/>
      <c r="AK671" s="7"/>
      <c r="BC671" s="7"/>
      <c r="BO671" s="37"/>
      <c r="BR671" s="23"/>
      <c r="BV671" s="48"/>
      <c r="BW671" s="48"/>
      <c r="CI671" s="16"/>
      <c r="CJ671" s="2"/>
    </row>
    <row r="672" spans="1:88" ht="12.75">
      <c r="A672" s="19"/>
      <c r="E672" s="14"/>
      <c r="F672" s="36"/>
      <c r="G672" s="2"/>
      <c r="L672" s="2"/>
      <c r="V672" s="48"/>
      <c r="W672" s="48"/>
      <c r="AC672" s="48"/>
      <c r="AK672" s="7"/>
      <c r="BC672" s="7"/>
      <c r="BO672" s="37"/>
      <c r="BR672" s="23"/>
      <c r="BV672" s="48"/>
      <c r="BW672" s="48"/>
      <c r="CI672" s="16"/>
      <c r="CJ672" s="2"/>
    </row>
    <row r="673" spans="1:88" ht="12.75">
      <c r="A673" s="19"/>
      <c r="E673" s="14"/>
      <c r="F673" s="36"/>
      <c r="G673" s="2"/>
      <c r="L673" s="2"/>
      <c r="V673" s="48"/>
      <c r="W673" s="48"/>
      <c r="AC673" s="48"/>
      <c r="AK673" s="7"/>
      <c r="BF673" s="7"/>
      <c r="BO673" s="37"/>
      <c r="BR673" s="23"/>
      <c r="BV673" s="48"/>
      <c r="BW673" s="48"/>
      <c r="CI673" s="16"/>
      <c r="CJ673" s="2"/>
    </row>
    <row r="674" spans="1:88" ht="12.75">
      <c r="A674" s="19"/>
      <c r="E674" s="14"/>
      <c r="F674" s="36"/>
      <c r="G674" s="2"/>
      <c r="L674" s="2"/>
      <c r="V674" s="48"/>
      <c r="W674" s="48"/>
      <c r="AC674" s="48"/>
      <c r="AK674" s="7"/>
      <c r="BF674" s="7"/>
      <c r="BO674" s="37"/>
      <c r="BR674" s="23"/>
      <c r="BV674" s="48"/>
      <c r="BW674" s="48"/>
      <c r="CI674" s="16"/>
      <c r="CJ674" s="2"/>
    </row>
    <row r="675" spans="1:88" ht="12.75">
      <c r="A675" s="19"/>
      <c r="E675" s="14"/>
      <c r="F675" s="36"/>
      <c r="G675" s="2"/>
      <c r="L675" s="2"/>
      <c r="V675" s="48"/>
      <c r="W675" s="48"/>
      <c r="AC675" s="48"/>
      <c r="AK675" s="7"/>
      <c r="BF675" s="7"/>
      <c r="BO675" s="37"/>
      <c r="BR675" s="23"/>
      <c r="BV675" s="48"/>
      <c r="BW675" s="48"/>
      <c r="CI675" s="16"/>
      <c r="CJ675" s="2"/>
    </row>
    <row r="676" spans="1:88" ht="12.75">
      <c r="A676" s="19"/>
      <c r="E676" s="14"/>
      <c r="F676" s="36"/>
      <c r="G676" s="2"/>
      <c r="L676" s="2"/>
      <c r="V676" s="48"/>
      <c r="W676" s="48"/>
      <c r="AC676" s="48"/>
      <c r="AK676" s="7"/>
      <c r="BO676" s="37"/>
      <c r="BR676" s="23"/>
      <c r="BV676" s="48"/>
      <c r="BW676" s="48"/>
      <c r="CI676" s="16"/>
      <c r="CJ676" s="2"/>
    </row>
    <row r="677" spans="1:88" ht="12.75">
      <c r="A677" s="19"/>
      <c r="E677" s="14"/>
      <c r="F677" s="36"/>
      <c r="G677" s="2"/>
      <c r="L677" s="2"/>
      <c r="V677" s="48"/>
      <c r="W677" s="48"/>
      <c r="AC677" s="48"/>
      <c r="BR677" s="23"/>
      <c r="BV677" s="48"/>
      <c r="BW677" s="48"/>
      <c r="CJ677" s="2"/>
    </row>
    <row r="678" spans="1:88" ht="12.75">
      <c r="A678" s="19"/>
      <c r="E678" s="14"/>
      <c r="F678" s="36"/>
      <c r="G678" s="2"/>
      <c r="L678" s="2"/>
      <c r="V678" s="48"/>
      <c r="W678" s="48"/>
      <c r="AC678" s="48"/>
      <c r="AK678" s="7"/>
      <c r="AZ678" s="7"/>
      <c r="BA678" s="17"/>
      <c r="BO678" s="37"/>
      <c r="BR678" s="23"/>
      <c r="BV678" s="48"/>
      <c r="BW678" s="48"/>
      <c r="CI678" s="16"/>
      <c r="CJ678" s="2"/>
    </row>
    <row r="679" spans="1:88" ht="12.75">
      <c r="A679" s="19"/>
      <c r="E679" s="14"/>
      <c r="F679" s="36"/>
      <c r="G679" s="2"/>
      <c r="L679" s="2"/>
      <c r="V679" s="48"/>
      <c r="W679" s="48"/>
      <c r="AC679" s="48"/>
      <c r="AK679" s="7"/>
      <c r="AZ679" s="17"/>
      <c r="BA679" s="7"/>
      <c r="BO679" s="37"/>
      <c r="BR679" s="23"/>
      <c r="BV679" s="48"/>
      <c r="BW679" s="48"/>
      <c r="CI679" s="16"/>
      <c r="CJ679" s="2"/>
    </row>
    <row r="680" spans="1:88" ht="12.75">
      <c r="A680" s="19"/>
      <c r="E680" s="14"/>
      <c r="F680" s="36"/>
      <c r="G680" s="2"/>
      <c r="L680" s="2"/>
      <c r="V680" s="48"/>
      <c r="W680" s="48"/>
      <c r="AC680" s="48"/>
      <c r="AK680" s="7"/>
      <c r="BF680" s="7"/>
      <c r="BO680" s="37"/>
      <c r="BR680" s="23"/>
      <c r="BV680" s="48"/>
      <c r="BW680" s="48"/>
      <c r="CI680" s="16"/>
      <c r="CJ680" s="2"/>
    </row>
    <row r="681" spans="1:88" ht="12.75">
      <c r="A681" s="19"/>
      <c r="E681" s="14"/>
      <c r="F681" s="36"/>
      <c r="G681" s="2"/>
      <c r="L681" s="2"/>
      <c r="V681" s="48"/>
      <c r="W681" s="48"/>
      <c r="AC681" s="48"/>
      <c r="AK681" s="7"/>
      <c r="BC681" s="7"/>
      <c r="BO681" s="37"/>
      <c r="BR681" s="23"/>
      <c r="BV681" s="48"/>
      <c r="BW681" s="48"/>
      <c r="CI681" s="16"/>
      <c r="CJ681" s="2"/>
    </row>
    <row r="682" spans="1:88" ht="12.75">
      <c r="A682" s="19"/>
      <c r="E682" s="14"/>
      <c r="F682" s="36"/>
      <c r="G682" s="2"/>
      <c r="L682" s="2"/>
      <c r="V682" s="48"/>
      <c r="W682" s="48"/>
      <c r="AC682" s="48"/>
      <c r="AK682" s="7"/>
      <c r="BF682" s="7"/>
      <c r="BO682" s="37"/>
      <c r="BR682" s="23"/>
      <c r="BV682" s="48"/>
      <c r="BW682" s="48"/>
      <c r="CI682" s="16"/>
      <c r="CJ682" s="2"/>
    </row>
    <row r="683" spans="1:88" ht="12.75">
      <c r="A683" s="19"/>
      <c r="E683" s="14"/>
      <c r="F683" s="36"/>
      <c r="G683" s="2"/>
      <c r="L683" s="2"/>
      <c r="V683" s="48"/>
      <c r="W683" s="48"/>
      <c r="AC683" s="48"/>
      <c r="AK683" s="7"/>
      <c r="BF683" s="7"/>
      <c r="BO683" s="37"/>
      <c r="BR683" s="23"/>
      <c r="BV683" s="48"/>
      <c r="BW683" s="48"/>
      <c r="CI683" s="16"/>
      <c r="CJ683" s="2"/>
    </row>
    <row r="684" spans="1:88" ht="12.75">
      <c r="A684" s="19"/>
      <c r="E684" s="14"/>
      <c r="F684" s="36"/>
      <c r="G684" s="2"/>
      <c r="L684" s="2"/>
      <c r="AC684" s="48"/>
      <c r="BO684" s="37"/>
      <c r="BR684" s="23"/>
      <c r="BV684" s="48"/>
      <c r="BW684" s="48"/>
      <c r="CI684" s="16"/>
      <c r="CJ684" s="2"/>
    </row>
    <row r="685" spans="1:88" ht="12.75">
      <c r="A685" s="19"/>
      <c r="E685" s="14"/>
      <c r="F685" s="36"/>
      <c r="G685" s="2"/>
      <c r="L685" s="2"/>
      <c r="V685" s="48"/>
      <c r="W685" s="48"/>
      <c r="AC685" s="48"/>
      <c r="AK685" s="7"/>
      <c r="AW685" s="7"/>
      <c r="AX685" s="7"/>
      <c r="BE685" s="7"/>
      <c r="BO685" s="37"/>
      <c r="BR685" s="23"/>
      <c r="BV685" s="48"/>
      <c r="BW685" s="48"/>
      <c r="CI685" s="16"/>
      <c r="CJ685" s="2"/>
    </row>
    <row r="686" spans="1:88" ht="12.75">
      <c r="A686" s="19"/>
      <c r="E686" s="14"/>
      <c r="F686" s="36"/>
      <c r="G686" s="2"/>
      <c r="L686" s="2"/>
      <c r="V686" s="48"/>
      <c r="W686" s="48"/>
      <c r="AC686" s="48"/>
      <c r="AK686" s="7"/>
      <c r="AW686" s="7"/>
      <c r="AX686" s="7"/>
      <c r="BE686" s="7"/>
      <c r="BO686" s="37"/>
      <c r="BR686" s="23"/>
      <c r="BV686" s="48"/>
      <c r="BW686" s="48"/>
      <c r="CI686" s="16"/>
      <c r="CJ686" s="2"/>
    </row>
    <row r="687" spans="1:88" ht="12.75">
      <c r="A687" s="19"/>
      <c r="E687" s="14"/>
      <c r="F687" s="36"/>
      <c r="G687" s="2"/>
      <c r="L687" s="2"/>
      <c r="V687" s="48"/>
      <c r="W687" s="48"/>
      <c r="AC687" s="48"/>
      <c r="AK687" s="7"/>
      <c r="AW687" s="7"/>
      <c r="AX687" s="7"/>
      <c r="BE687" s="7"/>
      <c r="BO687" s="37"/>
      <c r="BR687" s="23"/>
      <c r="BV687" s="48"/>
      <c r="BW687" s="48"/>
      <c r="CI687" s="16"/>
      <c r="CJ687" s="2"/>
    </row>
    <row r="688" spans="1:88" ht="12.75">
      <c r="A688" s="19"/>
      <c r="E688" s="14"/>
      <c r="F688" s="36"/>
      <c r="G688" s="2"/>
      <c r="L688" s="2"/>
      <c r="V688" s="48"/>
      <c r="W688" s="48"/>
      <c r="AC688" s="48"/>
      <c r="AK688" s="7"/>
      <c r="AW688" s="7"/>
      <c r="AX688" s="7"/>
      <c r="BE688" s="7"/>
      <c r="BO688" s="37"/>
      <c r="BR688" s="23"/>
      <c r="BV688" s="48"/>
      <c r="BW688" s="48"/>
      <c r="CI688" s="16"/>
      <c r="CJ688" s="2"/>
    </row>
    <row r="689" spans="1:88" ht="12.75">
      <c r="A689" s="19"/>
      <c r="E689" s="14"/>
      <c r="F689" s="36"/>
      <c r="G689" s="2"/>
      <c r="L689" s="2"/>
      <c r="V689" s="48"/>
      <c r="W689" s="48"/>
      <c r="AC689" s="48"/>
      <c r="AK689" s="7"/>
      <c r="AW689" s="7"/>
      <c r="AX689" s="7"/>
      <c r="BE689" s="7"/>
      <c r="BO689" s="37"/>
      <c r="BR689" s="23"/>
      <c r="BV689" s="48"/>
      <c r="BW689" s="48"/>
      <c r="CI689" s="16"/>
      <c r="CJ689" s="2"/>
    </row>
    <row r="690" spans="1:88" ht="12.75">
      <c r="A690" s="19"/>
      <c r="E690" s="14"/>
      <c r="F690" s="36"/>
      <c r="G690" s="2"/>
      <c r="L690" s="2"/>
      <c r="V690" s="48"/>
      <c r="W690" s="48"/>
      <c r="AC690" s="48"/>
      <c r="AK690" s="7"/>
      <c r="AW690" s="7"/>
      <c r="AX690" s="7"/>
      <c r="BE690" s="7"/>
      <c r="BO690" s="37"/>
      <c r="BR690" s="23"/>
      <c r="BV690" s="48"/>
      <c r="BW690" s="48"/>
      <c r="CI690" s="16"/>
      <c r="CJ690" s="2"/>
    </row>
    <row r="691" spans="1:88" ht="12.75">
      <c r="A691" s="19"/>
      <c r="E691" s="14"/>
      <c r="F691" s="36"/>
      <c r="G691" s="2"/>
      <c r="L691" s="2"/>
      <c r="V691" s="48"/>
      <c r="W691" s="48"/>
      <c r="AK691" s="7"/>
      <c r="AL691" s="25"/>
      <c r="BO691" s="37"/>
      <c r="BR691" s="23"/>
      <c r="BV691" s="48"/>
      <c r="BW691" s="48"/>
      <c r="CJ691" s="2"/>
    </row>
    <row r="692" spans="1:88" ht="12.75">
      <c r="A692" s="19"/>
      <c r="E692" s="14"/>
      <c r="F692" s="36"/>
      <c r="G692" s="2"/>
      <c r="L692" s="2"/>
      <c r="AK692" s="7"/>
      <c r="AL692" s="25"/>
      <c r="BO692" s="37"/>
      <c r="BR692" s="23"/>
      <c r="BV692" s="48"/>
      <c r="BW692" s="48"/>
      <c r="CI692" s="16"/>
      <c r="CJ692" s="2"/>
    </row>
    <row r="693" spans="1:88" ht="12.75">
      <c r="A693" s="19"/>
      <c r="E693" s="14"/>
      <c r="F693" s="36"/>
      <c r="G693" s="2"/>
      <c r="L693" s="2"/>
      <c r="AK693" s="7"/>
      <c r="AL693" s="25"/>
      <c r="BO693" s="37"/>
      <c r="BR693" s="23"/>
      <c r="BV693" s="48"/>
      <c r="BW693" s="48"/>
      <c r="CI693" s="16"/>
      <c r="CJ693" s="2"/>
    </row>
    <row r="694" spans="1:88" ht="12.75">
      <c r="A694" s="19"/>
      <c r="E694" s="14"/>
      <c r="F694" s="36"/>
      <c r="G694" s="2"/>
      <c r="L694" s="2"/>
      <c r="AK694" s="7"/>
      <c r="AL694" s="25"/>
      <c r="BO694" s="37"/>
      <c r="BR694" s="23"/>
      <c r="BV694" s="48"/>
      <c r="BW694" s="48"/>
      <c r="CI694" s="16"/>
      <c r="CJ694" s="2"/>
    </row>
    <row r="695" spans="1:88" ht="12.75">
      <c r="A695" s="19"/>
      <c r="E695" s="14"/>
      <c r="F695" s="36"/>
      <c r="G695" s="2"/>
      <c r="L695" s="2"/>
      <c r="AK695" s="7"/>
      <c r="AL695" s="25"/>
      <c r="BO695" s="37"/>
      <c r="BR695" s="23"/>
      <c r="BV695" s="48"/>
      <c r="BW695" s="48"/>
      <c r="CJ695" s="2"/>
    </row>
    <row r="696" spans="1:88" ht="12.75">
      <c r="A696" s="19"/>
      <c r="E696" s="14"/>
      <c r="F696" s="36"/>
      <c r="G696" s="2"/>
      <c r="L696" s="2"/>
      <c r="V696" s="48"/>
      <c r="W696" s="48"/>
      <c r="AC696" s="48"/>
      <c r="AK696" s="7"/>
      <c r="AL696" s="25"/>
      <c r="AV696" s="7"/>
      <c r="BO696" s="37"/>
      <c r="BR696" s="23"/>
      <c r="BV696" s="48"/>
      <c r="BW696" s="48"/>
      <c r="CI696" s="16"/>
      <c r="CJ696" s="2"/>
    </row>
    <row r="697" spans="1:88" ht="12.75">
      <c r="A697" s="19"/>
      <c r="E697" s="14"/>
      <c r="F697" s="36"/>
      <c r="G697" s="2"/>
      <c r="L697" s="2"/>
      <c r="V697" s="48"/>
      <c r="W697" s="48"/>
      <c r="AC697" s="48"/>
      <c r="AK697" s="7"/>
      <c r="AL697" s="25"/>
      <c r="AV697" s="7"/>
      <c r="BO697" s="37"/>
      <c r="BR697" s="23"/>
      <c r="BV697" s="48"/>
      <c r="BW697" s="48"/>
      <c r="CI697" s="16"/>
      <c r="CJ697" s="2"/>
    </row>
    <row r="698" spans="1:88" ht="12.75">
      <c r="A698" s="19"/>
      <c r="E698" s="14"/>
      <c r="F698" s="36"/>
      <c r="G698" s="2"/>
      <c r="L698" s="2"/>
      <c r="V698" s="48"/>
      <c r="W698" s="48"/>
      <c r="AC698" s="48"/>
      <c r="AK698" s="7"/>
      <c r="AL698" s="25"/>
      <c r="AZ698" s="7"/>
      <c r="BA698" s="17"/>
      <c r="BO698" s="37"/>
      <c r="BR698" s="23"/>
      <c r="BV698" s="48"/>
      <c r="BW698" s="48"/>
      <c r="CI698" s="16"/>
      <c r="CJ698" s="2"/>
    </row>
    <row r="699" spans="1:88" ht="12.75">
      <c r="A699" s="19"/>
      <c r="E699" s="14"/>
      <c r="F699" s="36"/>
      <c r="G699" s="2"/>
      <c r="L699" s="2"/>
      <c r="V699" s="48"/>
      <c r="W699" s="48"/>
      <c r="AC699" s="48"/>
      <c r="AK699" s="7"/>
      <c r="AL699" s="25"/>
      <c r="AZ699" s="17"/>
      <c r="BA699" s="7"/>
      <c r="BO699" s="37"/>
      <c r="BR699" s="23"/>
      <c r="BV699" s="48"/>
      <c r="BW699" s="48"/>
      <c r="CI699" s="16"/>
      <c r="CJ699" s="2"/>
    </row>
    <row r="700" spans="1:88" ht="12.75">
      <c r="A700" s="19"/>
      <c r="E700" s="14"/>
      <c r="F700" s="36"/>
      <c r="G700" s="2"/>
      <c r="L700" s="2"/>
      <c r="V700" s="48"/>
      <c r="W700" s="48"/>
      <c r="AC700" s="48"/>
      <c r="AK700" s="7"/>
      <c r="AL700" s="25"/>
      <c r="BC700" s="7"/>
      <c r="BO700" s="37"/>
      <c r="BR700" s="23"/>
      <c r="BV700" s="48"/>
      <c r="BW700" s="48"/>
      <c r="CI700" s="16"/>
      <c r="CJ700" s="2"/>
    </row>
    <row r="701" spans="1:88" ht="12.75">
      <c r="A701" s="19"/>
      <c r="E701" s="14"/>
      <c r="F701" s="36"/>
      <c r="G701" s="2"/>
      <c r="L701" s="2"/>
      <c r="V701" s="48"/>
      <c r="W701" s="48"/>
      <c r="AC701" s="48"/>
      <c r="AK701" s="7"/>
      <c r="AL701" s="25"/>
      <c r="BF701" s="7"/>
      <c r="BO701" s="37"/>
      <c r="BR701" s="23"/>
      <c r="BV701" s="48"/>
      <c r="BW701" s="48"/>
      <c r="CI701" s="16"/>
      <c r="CJ701" s="2"/>
    </row>
    <row r="702" spans="1:88" ht="12.75">
      <c r="A702" s="19"/>
      <c r="E702" s="14"/>
      <c r="F702" s="36"/>
      <c r="G702" s="2"/>
      <c r="L702" s="2"/>
      <c r="V702" s="48"/>
      <c r="W702" s="48"/>
      <c r="AC702" s="48"/>
      <c r="AK702" s="7"/>
      <c r="AL702" s="25"/>
      <c r="BF702" s="7"/>
      <c r="BO702" s="37"/>
      <c r="BR702" s="23"/>
      <c r="BV702" s="48"/>
      <c r="BW702" s="48"/>
      <c r="CI702" s="16"/>
      <c r="CJ702" s="2"/>
    </row>
    <row r="703" spans="1:88" ht="12.75">
      <c r="A703" s="19"/>
      <c r="E703" s="14"/>
      <c r="F703" s="36"/>
      <c r="G703" s="2"/>
      <c r="L703" s="2"/>
      <c r="V703" s="48"/>
      <c r="W703" s="48"/>
      <c r="AC703" s="48"/>
      <c r="AK703" s="7"/>
      <c r="AL703" s="25"/>
      <c r="AX703" s="7"/>
      <c r="BO703" s="37"/>
      <c r="BR703" s="23"/>
      <c r="BV703" s="48"/>
      <c r="BW703" s="48"/>
      <c r="CI703" s="16"/>
      <c r="CJ703" s="2"/>
    </row>
    <row r="704" spans="1:88" ht="12.75">
      <c r="A704" s="19"/>
      <c r="E704" s="14"/>
      <c r="F704" s="36"/>
      <c r="G704" s="2"/>
      <c r="L704" s="2"/>
      <c r="V704" s="48"/>
      <c r="W704" s="48"/>
      <c r="AC704" s="48"/>
      <c r="AK704" s="7"/>
      <c r="AL704" s="25"/>
      <c r="BF704" s="7"/>
      <c r="BO704" s="37"/>
      <c r="BR704" s="23"/>
      <c r="BV704" s="48"/>
      <c r="BW704" s="48"/>
      <c r="CI704" s="16"/>
      <c r="CJ704" s="2"/>
    </row>
    <row r="705" spans="1:88" ht="12.75">
      <c r="A705" s="19"/>
      <c r="E705" s="14"/>
      <c r="F705" s="36"/>
      <c r="G705" s="2"/>
      <c r="L705" s="2"/>
      <c r="V705" s="48"/>
      <c r="W705" s="48"/>
      <c r="AC705" s="48"/>
      <c r="AK705" s="7"/>
      <c r="AL705" s="25"/>
      <c r="BF705" s="7"/>
      <c r="BO705" s="37"/>
      <c r="BR705" s="23"/>
      <c r="BV705" s="48"/>
      <c r="BW705" s="48"/>
      <c r="CI705" s="16"/>
      <c r="CJ705" s="2"/>
    </row>
    <row r="706" spans="1:88" ht="12.75">
      <c r="A706" s="19"/>
      <c r="E706" s="14"/>
      <c r="F706" s="36"/>
      <c r="G706" s="2"/>
      <c r="L706" s="2"/>
      <c r="AC706" s="48"/>
      <c r="AL706" s="25"/>
      <c r="BO706" s="37"/>
      <c r="BR706" s="23"/>
      <c r="BV706" s="48"/>
      <c r="BW706" s="48"/>
      <c r="CJ706" s="2"/>
    </row>
    <row r="707" spans="1:88" ht="12.75">
      <c r="A707" s="19"/>
      <c r="E707" s="14"/>
      <c r="F707" s="36"/>
      <c r="G707" s="2"/>
      <c r="L707" s="2"/>
      <c r="V707" s="48"/>
      <c r="W707" s="48"/>
      <c r="AC707" s="48"/>
      <c r="AK707" s="7"/>
      <c r="AL707" s="25"/>
      <c r="BO707" s="37"/>
      <c r="BR707" s="23"/>
      <c r="BV707" s="48"/>
      <c r="BW707" s="48"/>
      <c r="CI707" s="16"/>
      <c r="CJ707" s="2"/>
    </row>
    <row r="708" spans="1:88" ht="12.75">
      <c r="A708" s="19"/>
      <c r="E708" s="14"/>
      <c r="F708" s="36"/>
      <c r="G708" s="2"/>
      <c r="L708" s="2"/>
      <c r="V708" s="48"/>
      <c r="W708" s="48"/>
      <c r="AC708" s="48"/>
      <c r="AK708" s="7"/>
      <c r="AL708" s="25"/>
      <c r="BO708" s="37"/>
      <c r="BR708" s="23"/>
      <c r="BV708" s="48"/>
      <c r="BW708" s="48"/>
      <c r="CI708" s="16"/>
      <c r="CJ708" s="2"/>
    </row>
    <row r="709" spans="1:88" ht="12.75">
      <c r="A709" s="19"/>
      <c r="E709" s="14"/>
      <c r="F709" s="36"/>
      <c r="G709" s="2"/>
      <c r="L709" s="2"/>
      <c r="V709" s="48"/>
      <c r="W709" s="48"/>
      <c r="AC709" s="48"/>
      <c r="AK709" s="7"/>
      <c r="AL709" s="25"/>
      <c r="BD709" s="7"/>
      <c r="BO709" s="37"/>
      <c r="BR709" s="23"/>
      <c r="BV709" s="48"/>
      <c r="BW709" s="48"/>
      <c r="CI709" s="16"/>
      <c r="CJ709" s="2"/>
    </row>
    <row r="710" spans="1:88" ht="12.75">
      <c r="A710" s="19"/>
      <c r="E710" s="14"/>
      <c r="F710" s="36"/>
      <c r="G710" s="2"/>
      <c r="L710" s="2"/>
      <c r="V710" s="48"/>
      <c r="W710" s="48"/>
      <c r="AC710" s="48"/>
      <c r="AK710" s="7"/>
      <c r="AL710" s="25"/>
      <c r="BD710" s="7"/>
      <c r="BO710" s="37"/>
      <c r="BR710" s="23"/>
      <c r="BV710" s="48"/>
      <c r="BW710" s="48"/>
      <c r="CI710" s="16"/>
      <c r="CJ710" s="2"/>
    </row>
    <row r="711" spans="1:88" ht="12.75">
      <c r="A711" s="19"/>
      <c r="E711" s="14"/>
      <c r="F711" s="36"/>
      <c r="G711" s="2"/>
      <c r="L711" s="2"/>
      <c r="V711" s="48"/>
      <c r="W711" s="48"/>
      <c r="AC711" s="48"/>
      <c r="AK711" s="7"/>
      <c r="AL711" s="25"/>
      <c r="BD711" s="7"/>
      <c r="BO711" s="37"/>
      <c r="BR711" s="23"/>
      <c r="BV711" s="48"/>
      <c r="BW711" s="48"/>
      <c r="CI711" s="16"/>
      <c r="CJ711" s="2"/>
    </row>
    <row r="712" spans="1:88" ht="12.75">
      <c r="A712" s="19"/>
      <c r="E712" s="14"/>
      <c r="F712" s="36"/>
      <c r="G712" s="2"/>
      <c r="L712" s="2"/>
      <c r="V712" s="48"/>
      <c r="W712" s="48"/>
      <c r="AC712" s="48"/>
      <c r="AK712" s="7"/>
      <c r="AL712" s="25"/>
      <c r="BF712" s="7"/>
      <c r="BO712" s="37"/>
      <c r="BR712" s="23"/>
      <c r="BV712" s="48"/>
      <c r="BW712" s="48"/>
      <c r="CI712" s="16"/>
      <c r="CJ712" s="2"/>
    </row>
    <row r="713" spans="1:88" ht="12.75">
      <c r="A713" s="19"/>
      <c r="E713" s="14"/>
      <c r="F713" s="36"/>
      <c r="G713" s="2"/>
      <c r="L713" s="2"/>
      <c r="AK713" s="7"/>
      <c r="AL713" s="25"/>
      <c r="BR713" s="23"/>
      <c r="CI713" s="16"/>
      <c r="CJ713" s="2"/>
    </row>
    <row r="714" spans="1:88" ht="12.75">
      <c r="A714" s="19"/>
      <c r="E714" s="14"/>
      <c r="F714" s="36"/>
      <c r="G714" s="2"/>
      <c r="L714" s="2"/>
      <c r="V714" s="48"/>
      <c r="W714" s="48"/>
      <c r="AC714" s="48"/>
      <c r="AK714" s="7"/>
      <c r="AL714" s="25"/>
      <c r="AZ714" s="7"/>
      <c r="BA714" s="17"/>
      <c r="BO714" s="37"/>
      <c r="BR714" s="23"/>
      <c r="BV714" s="48"/>
      <c r="BW714" s="48"/>
      <c r="CI714" s="16"/>
      <c r="CJ714" s="2"/>
    </row>
    <row r="715" spans="1:88" ht="12.75">
      <c r="A715" s="19"/>
      <c r="E715" s="14"/>
      <c r="F715" s="36"/>
      <c r="G715" s="2"/>
      <c r="L715" s="2"/>
      <c r="V715" s="48"/>
      <c r="W715" s="48"/>
      <c r="AC715" s="48"/>
      <c r="AK715" s="7"/>
      <c r="AL715" s="25"/>
      <c r="AZ715" s="17"/>
      <c r="BA715" s="7"/>
      <c r="BO715" s="37"/>
      <c r="BR715" s="23"/>
      <c r="BV715" s="48"/>
      <c r="BW715" s="48"/>
      <c r="CI715" s="16"/>
      <c r="CJ715" s="2"/>
    </row>
    <row r="716" spans="1:88" ht="12.75">
      <c r="A716" s="19"/>
      <c r="E716" s="14"/>
      <c r="F716" s="36"/>
      <c r="G716" s="2"/>
      <c r="L716" s="2"/>
      <c r="V716" s="48"/>
      <c r="W716" s="48"/>
      <c r="AC716" s="48"/>
      <c r="AK716" s="7"/>
      <c r="AL716" s="25"/>
      <c r="BC716" s="7"/>
      <c r="BO716" s="37"/>
      <c r="BR716" s="23"/>
      <c r="BV716" s="48"/>
      <c r="BW716" s="48"/>
      <c r="CI716" s="16"/>
      <c r="CJ716" s="2"/>
    </row>
    <row r="717" spans="1:88" ht="12.75">
      <c r="A717" s="19"/>
      <c r="E717" s="14"/>
      <c r="F717" s="36"/>
      <c r="G717" s="2"/>
      <c r="L717" s="2"/>
      <c r="V717" s="48"/>
      <c r="W717" s="48"/>
      <c r="AC717" s="48"/>
      <c r="AK717" s="7"/>
      <c r="AL717" s="25"/>
      <c r="BF717" s="7"/>
      <c r="BO717" s="37"/>
      <c r="BR717" s="23"/>
      <c r="BV717" s="48"/>
      <c r="BW717" s="48"/>
      <c r="CI717" s="16"/>
      <c r="CJ717" s="2"/>
    </row>
    <row r="718" spans="1:88" ht="12.75">
      <c r="A718" s="19"/>
      <c r="E718" s="14"/>
      <c r="F718" s="36"/>
      <c r="G718" s="2"/>
      <c r="L718" s="2"/>
      <c r="V718" s="48"/>
      <c r="W718" s="48"/>
      <c r="AC718" s="48"/>
      <c r="AK718" s="7"/>
      <c r="AL718" s="25"/>
      <c r="BF718" s="7"/>
      <c r="BO718" s="37"/>
      <c r="BR718" s="23"/>
      <c r="BV718" s="48"/>
      <c r="BW718" s="48"/>
      <c r="CI718" s="16"/>
      <c r="CJ718" s="2"/>
    </row>
    <row r="719" spans="1:88" ht="12.75">
      <c r="A719" s="19"/>
      <c r="E719" s="14"/>
      <c r="F719" s="36"/>
      <c r="G719" s="2"/>
      <c r="L719" s="2"/>
      <c r="V719" s="48"/>
      <c r="W719" s="48"/>
      <c r="AC719" s="48"/>
      <c r="AK719" s="7"/>
      <c r="AL719" s="25"/>
      <c r="BF719" s="7"/>
      <c r="BO719" s="37"/>
      <c r="BR719" s="23"/>
      <c r="BV719" s="48"/>
      <c r="BW719" s="48"/>
      <c r="CI719" s="16"/>
      <c r="CJ719" s="2"/>
    </row>
    <row r="720" spans="1:88" ht="12.75">
      <c r="A720" s="19"/>
      <c r="E720" s="14"/>
      <c r="F720" s="36"/>
      <c r="G720" s="2"/>
      <c r="L720" s="2"/>
      <c r="V720" s="48"/>
      <c r="W720" s="48"/>
      <c r="AC720" s="48"/>
      <c r="AK720" s="7"/>
      <c r="AL720" s="25"/>
      <c r="BF720" s="7"/>
      <c r="BO720" s="37"/>
      <c r="BR720" s="23"/>
      <c r="BV720" s="48"/>
      <c r="BW720" s="48"/>
      <c r="CI720" s="16"/>
      <c r="CJ720" s="2"/>
    </row>
    <row r="721" spans="1:88" ht="12.75">
      <c r="A721" s="19"/>
      <c r="E721" s="14"/>
      <c r="F721" s="36"/>
      <c r="G721" s="2"/>
      <c r="L721" s="2"/>
      <c r="V721" s="48"/>
      <c r="W721" s="48"/>
      <c r="AK721" s="7"/>
      <c r="AL721" s="25"/>
      <c r="BR721" s="23"/>
      <c r="CJ721" s="2"/>
    </row>
    <row r="722" spans="1:88" ht="12.75">
      <c r="A722" s="19"/>
      <c r="E722" s="14"/>
      <c r="F722" s="36"/>
      <c r="G722" s="2"/>
      <c r="L722" s="2"/>
      <c r="V722" s="48"/>
      <c r="W722" s="48"/>
      <c r="AC722" s="48"/>
      <c r="AK722" s="7"/>
      <c r="AL722" s="25"/>
      <c r="BE722" s="7"/>
      <c r="BO722" s="37"/>
      <c r="BR722" s="23"/>
      <c r="BV722" s="48"/>
      <c r="BW722" s="48"/>
      <c r="CI722" s="16"/>
      <c r="CJ722" s="2"/>
    </row>
    <row r="723" spans="1:88" ht="12.75">
      <c r="A723" s="19"/>
      <c r="E723" s="14"/>
      <c r="F723" s="36"/>
      <c r="G723" s="2"/>
      <c r="L723" s="2"/>
      <c r="V723" s="48"/>
      <c r="W723" s="48"/>
      <c r="AC723" s="48"/>
      <c r="AK723" s="7"/>
      <c r="AL723" s="25"/>
      <c r="BE723" s="7"/>
      <c r="BO723" s="37"/>
      <c r="BR723" s="23"/>
      <c r="BV723" s="48"/>
      <c r="BW723" s="48"/>
      <c r="CI723" s="16"/>
      <c r="CJ723" s="2"/>
    </row>
    <row r="724" spans="1:88" ht="12.75">
      <c r="A724" s="19"/>
      <c r="E724" s="14"/>
      <c r="F724" s="36"/>
      <c r="G724" s="2"/>
      <c r="L724" s="2"/>
      <c r="V724" s="48"/>
      <c r="W724" s="48"/>
      <c r="AC724" s="48"/>
      <c r="AK724" s="7"/>
      <c r="AL724" s="25"/>
      <c r="BE724" s="7"/>
      <c r="BO724" s="37"/>
      <c r="BR724" s="23"/>
      <c r="BV724" s="48"/>
      <c r="BW724" s="48"/>
      <c r="CI724" s="16"/>
      <c r="CJ724" s="2"/>
    </row>
    <row r="725" spans="1:88" ht="12.75">
      <c r="A725" s="19"/>
      <c r="E725" s="14"/>
      <c r="F725" s="36"/>
      <c r="G725" s="2"/>
      <c r="L725" s="2"/>
      <c r="V725" s="48"/>
      <c r="W725" s="48"/>
      <c r="AC725" s="48"/>
      <c r="AK725" s="7"/>
      <c r="AL725" s="25"/>
      <c r="BE725" s="7"/>
      <c r="BO725" s="37"/>
      <c r="BR725" s="23"/>
      <c r="BV725" s="48"/>
      <c r="BW725" s="48"/>
      <c r="CI725" s="16"/>
      <c r="CJ725" s="2"/>
    </row>
    <row r="726" spans="1:88" ht="12.75">
      <c r="A726" s="19"/>
      <c r="E726" s="14"/>
      <c r="F726" s="36"/>
      <c r="G726" s="2"/>
      <c r="L726" s="2"/>
      <c r="AC726" s="48"/>
      <c r="AL726" s="25"/>
      <c r="BR726" s="23"/>
      <c r="CJ726" s="2"/>
    </row>
    <row r="727" spans="1:88" ht="12.75">
      <c r="A727" s="19"/>
      <c r="E727" s="14"/>
      <c r="F727" s="36"/>
      <c r="G727" s="2"/>
      <c r="L727" s="2"/>
      <c r="V727" s="48"/>
      <c r="W727" s="48"/>
      <c r="AC727" s="48"/>
      <c r="AK727" s="7"/>
      <c r="AL727" s="25"/>
      <c r="BO727" s="37"/>
      <c r="BR727" s="23"/>
      <c r="BV727" s="48"/>
      <c r="BW727" s="48"/>
      <c r="CI727" s="16"/>
      <c r="CJ727" s="2"/>
    </row>
    <row r="728" spans="1:88" ht="12.75">
      <c r="A728" s="19"/>
      <c r="E728" s="14"/>
      <c r="F728" s="36"/>
      <c r="G728" s="2"/>
      <c r="L728" s="2"/>
      <c r="V728" s="48"/>
      <c r="W728" s="48"/>
      <c r="AC728" s="48"/>
      <c r="AK728" s="7"/>
      <c r="AL728" s="25"/>
      <c r="AV728" s="7"/>
      <c r="BO728" s="37"/>
      <c r="BR728" s="23"/>
      <c r="BV728" s="48"/>
      <c r="BW728" s="48"/>
      <c r="CI728" s="16"/>
      <c r="CJ728" s="2"/>
    </row>
    <row r="729" spans="1:88" ht="12.75">
      <c r="A729" s="19"/>
      <c r="E729" s="14"/>
      <c r="F729" s="36"/>
      <c r="G729" s="2"/>
      <c r="L729" s="2"/>
      <c r="V729" s="48"/>
      <c r="W729" s="48"/>
      <c r="AC729" s="48"/>
      <c r="AK729" s="7"/>
      <c r="AL729" s="25"/>
      <c r="AZ729" s="7"/>
      <c r="BA729" s="17"/>
      <c r="BO729" s="37"/>
      <c r="BR729" s="23"/>
      <c r="BV729" s="48"/>
      <c r="BW729" s="48"/>
      <c r="CI729" s="16"/>
      <c r="CJ729" s="2"/>
    </row>
    <row r="730" spans="1:88" ht="12.75">
      <c r="A730" s="19"/>
      <c r="E730" s="14"/>
      <c r="F730" s="36"/>
      <c r="G730" s="2"/>
      <c r="L730" s="2"/>
      <c r="V730" s="48"/>
      <c r="W730" s="48"/>
      <c r="AC730" s="48"/>
      <c r="AK730" s="7"/>
      <c r="AL730" s="25"/>
      <c r="AZ730" s="17"/>
      <c r="BA730" s="7"/>
      <c r="BO730" s="37"/>
      <c r="BR730" s="23"/>
      <c r="BV730" s="48"/>
      <c r="BW730" s="48"/>
      <c r="CI730" s="16"/>
      <c r="CJ730" s="2"/>
    </row>
    <row r="731" spans="1:88" ht="12.75">
      <c r="A731" s="19"/>
      <c r="E731" s="14"/>
      <c r="F731" s="36"/>
      <c r="G731" s="2"/>
      <c r="L731" s="2"/>
      <c r="V731" s="48"/>
      <c r="W731" s="48"/>
      <c r="AC731" s="48"/>
      <c r="AK731" s="7"/>
      <c r="AL731" s="25"/>
      <c r="BC731" s="7"/>
      <c r="BO731" s="37"/>
      <c r="BR731" s="23"/>
      <c r="BV731" s="48"/>
      <c r="BW731" s="48"/>
      <c r="CI731" s="16"/>
      <c r="CJ731" s="2"/>
    </row>
    <row r="732" spans="1:88" ht="12.75">
      <c r="A732" s="19"/>
      <c r="E732" s="14"/>
      <c r="F732" s="36"/>
      <c r="G732" s="2"/>
      <c r="L732" s="2"/>
      <c r="V732" s="48"/>
      <c r="W732" s="48"/>
      <c r="AC732" s="48"/>
      <c r="AK732" s="7"/>
      <c r="AL732" s="25"/>
      <c r="BF732" s="7"/>
      <c r="BO732" s="37"/>
      <c r="BR732" s="23"/>
      <c r="BV732" s="48"/>
      <c r="BW732" s="48"/>
      <c r="CI732" s="16"/>
      <c r="CJ732" s="2"/>
    </row>
    <row r="733" spans="1:88" ht="12.75">
      <c r="A733" s="19"/>
      <c r="E733" s="14"/>
      <c r="F733" s="36"/>
      <c r="G733" s="2"/>
      <c r="L733" s="2"/>
      <c r="V733" s="48"/>
      <c r="W733" s="48"/>
      <c r="AC733" s="48"/>
      <c r="AK733" s="7"/>
      <c r="AL733" s="25"/>
      <c r="BF733" s="7"/>
      <c r="BO733" s="37"/>
      <c r="BR733" s="23"/>
      <c r="BV733" s="48"/>
      <c r="BW733" s="48"/>
      <c r="CI733" s="16"/>
      <c r="CJ733" s="2"/>
    </row>
    <row r="734" spans="1:88" ht="12.75">
      <c r="A734" s="19"/>
      <c r="E734" s="14"/>
      <c r="F734" s="36"/>
      <c r="G734" s="2"/>
      <c r="L734" s="2"/>
      <c r="V734" s="48"/>
      <c r="W734" s="48"/>
      <c r="AC734" s="48"/>
      <c r="AK734" s="7"/>
      <c r="AL734" s="25"/>
      <c r="AX734" s="7"/>
      <c r="BO734" s="37"/>
      <c r="BR734" s="23"/>
      <c r="BV734" s="48"/>
      <c r="BW734" s="48"/>
      <c r="CI734" s="16"/>
      <c r="CJ734" s="2"/>
    </row>
    <row r="735" spans="1:88" ht="12.75">
      <c r="A735" s="19"/>
      <c r="E735" s="14"/>
      <c r="F735" s="36"/>
      <c r="G735" s="2"/>
      <c r="L735" s="2"/>
      <c r="V735" s="48"/>
      <c r="W735" s="48"/>
      <c r="AC735" s="48"/>
      <c r="AK735" s="7"/>
      <c r="AL735" s="25"/>
      <c r="BO735" s="37"/>
      <c r="BR735" s="23"/>
      <c r="BV735" s="48"/>
      <c r="BW735" s="48"/>
      <c r="CI735" s="16"/>
      <c r="CJ735" s="2"/>
    </row>
    <row r="736" spans="1:88" ht="12.75">
      <c r="A736" s="19"/>
      <c r="E736" s="14"/>
      <c r="F736" s="36"/>
      <c r="G736" s="2"/>
      <c r="L736" s="2"/>
      <c r="AC736" s="48"/>
      <c r="AK736" s="7"/>
      <c r="AL736" s="25"/>
      <c r="BO736" s="37"/>
      <c r="BR736" s="23"/>
      <c r="CJ736" s="2"/>
    </row>
    <row r="737" spans="1:88" ht="12.75">
      <c r="A737" s="19"/>
      <c r="E737" s="14"/>
      <c r="F737" s="36"/>
      <c r="G737" s="2"/>
      <c r="L737" s="2"/>
      <c r="V737" s="48"/>
      <c r="W737" s="48"/>
      <c r="AC737" s="48"/>
      <c r="AK737" s="7"/>
      <c r="AL737" s="25"/>
      <c r="BO737" s="37"/>
      <c r="BR737" s="23"/>
      <c r="BV737" s="48"/>
      <c r="BW737" s="48"/>
      <c r="CI737" s="16"/>
      <c r="CJ737" s="2"/>
    </row>
    <row r="738" spans="1:88" ht="12.75">
      <c r="A738" s="19"/>
      <c r="E738" s="14"/>
      <c r="F738" s="36"/>
      <c r="G738" s="2"/>
      <c r="L738" s="2"/>
      <c r="V738" s="48"/>
      <c r="W738" s="48"/>
      <c r="AC738" s="48"/>
      <c r="AK738" s="7"/>
      <c r="AL738" s="25"/>
      <c r="BD738" s="7"/>
      <c r="BO738" s="37"/>
      <c r="BR738" s="23"/>
      <c r="BV738" s="48"/>
      <c r="BW738" s="48"/>
      <c r="CI738" s="16"/>
      <c r="CJ738" s="2"/>
    </row>
    <row r="739" spans="1:88" ht="12.75">
      <c r="A739" s="19"/>
      <c r="E739" s="14"/>
      <c r="F739" s="36"/>
      <c r="G739" s="2"/>
      <c r="L739" s="2"/>
      <c r="V739" s="48"/>
      <c r="W739" s="48"/>
      <c r="AC739" s="48"/>
      <c r="AK739" s="7"/>
      <c r="AL739" s="25"/>
      <c r="BF739" s="7"/>
      <c r="BO739" s="37"/>
      <c r="BR739" s="23"/>
      <c r="BV739" s="48"/>
      <c r="BW739" s="48"/>
      <c r="CI739" s="16"/>
      <c r="CJ739" s="2"/>
    </row>
    <row r="740" spans="1:88" ht="12.75">
      <c r="A740" s="19"/>
      <c r="E740" s="14"/>
      <c r="F740" s="36"/>
      <c r="G740" s="2"/>
      <c r="L740" s="2"/>
      <c r="AK740" s="7"/>
      <c r="AL740" s="25"/>
      <c r="BO740" s="37"/>
      <c r="BR740" s="23"/>
      <c r="CJ740" s="2"/>
    </row>
    <row r="741" spans="1:88" ht="12.75">
      <c r="A741" s="19"/>
      <c r="E741" s="14"/>
      <c r="F741" s="36"/>
      <c r="G741" s="2"/>
      <c r="L741" s="2"/>
      <c r="V741" s="48"/>
      <c r="W741" s="48"/>
      <c r="AC741" s="48"/>
      <c r="AK741" s="7"/>
      <c r="AL741" s="25"/>
      <c r="AZ741" s="7"/>
      <c r="BA741" s="17"/>
      <c r="BO741" s="37"/>
      <c r="BR741" s="23"/>
      <c r="BV741" s="48"/>
      <c r="BW741" s="48"/>
      <c r="CI741" s="16"/>
      <c r="CJ741" s="2"/>
    </row>
    <row r="742" spans="1:88" ht="12.75">
      <c r="A742" s="19"/>
      <c r="E742" s="14"/>
      <c r="F742" s="36"/>
      <c r="G742" s="2"/>
      <c r="L742" s="2"/>
      <c r="V742" s="48"/>
      <c r="W742" s="48"/>
      <c r="AC742" s="48"/>
      <c r="AK742" s="7"/>
      <c r="AL742" s="25"/>
      <c r="AZ742" s="17"/>
      <c r="BA742" s="7"/>
      <c r="BO742" s="37"/>
      <c r="BR742" s="23"/>
      <c r="BV742" s="48"/>
      <c r="BW742" s="48"/>
      <c r="CI742" s="16"/>
      <c r="CJ742" s="2"/>
    </row>
    <row r="743" spans="1:88" ht="12.75">
      <c r="A743" s="19"/>
      <c r="E743" s="14"/>
      <c r="F743" s="36"/>
      <c r="G743" s="2"/>
      <c r="L743" s="2"/>
      <c r="V743" s="48"/>
      <c r="W743" s="48"/>
      <c r="AC743" s="48"/>
      <c r="AK743" s="7"/>
      <c r="AL743" s="25"/>
      <c r="BF743" s="7"/>
      <c r="BO743" s="37"/>
      <c r="BR743" s="23"/>
      <c r="BV743" s="48"/>
      <c r="BW743" s="48"/>
      <c r="CI743" s="16"/>
      <c r="CJ743" s="2"/>
    </row>
    <row r="744" spans="1:88" ht="12.75">
      <c r="A744" s="19"/>
      <c r="E744" s="14"/>
      <c r="F744" s="36"/>
      <c r="G744" s="2"/>
      <c r="L744" s="2"/>
      <c r="V744" s="48"/>
      <c r="W744" s="48"/>
      <c r="AC744" s="48"/>
      <c r="AK744" s="7"/>
      <c r="AL744" s="25"/>
      <c r="BC744" s="7"/>
      <c r="BO744" s="37"/>
      <c r="BR744" s="23"/>
      <c r="BV744" s="48"/>
      <c r="BW744" s="48"/>
      <c r="CI744" s="16"/>
      <c r="CJ744" s="2"/>
    </row>
    <row r="745" spans="1:88" ht="12.75">
      <c r="A745" s="19"/>
      <c r="E745" s="14"/>
      <c r="F745" s="36"/>
      <c r="G745" s="2"/>
      <c r="L745" s="2"/>
      <c r="V745" s="48"/>
      <c r="W745" s="48"/>
      <c r="AC745" s="48"/>
      <c r="AK745" s="7"/>
      <c r="AL745" s="25"/>
      <c r="BF745" s="7"/>
      <c r="BO745" s="37"/>
      <c r="BR745" s="23"/>
      <c r="BV745" s="48"/>
      <c r="BW745" s="48"/>
      <c r="CI745" s="16"/>
      <c r="CJ745" s="2"/>
    </row>
    <row r="746" spans="1:88" ht="12.75">
      <c r="A746" s="19"/>
      <c r="E746" s="14"/>
      <c r="F746" s="36"/>
      <c r="G746" s="2"/>
      <c r="L746" s="2"/>
      <c r="V746" s="48"/>
      <c r="W746" s="48"/>
      <c r="AC746" s="48"/>
      <c r="AK746" s="7"/>
      <c r="AL746" s="25"/>
      <c r="BF746" s="7"/>
      <c r="BO746" s="37"/>
      <c r="BR746" s="23"/>
      <c r="BV746" s="48"/>
      <c r="BW746" s="48"/>
      <c r="CI746" s="16"/>
      <c r="CJ746" s="2"/>
    </row>
    <row r="747" spans="1:88" ht="12.75">
      <c r="A747" s="19"/>
      <c r="E747" s="14"/>
      <c r="F747" s="36"/>
      <c r="G747" s="2"/>
      <c r="L747" s="2"/>
      <c r="V747" s="48"/>
      <c r="W747" s="48"/>
      <c r="AC747" s="48"/>
      <c r="AK747" s="7"/>
      <c r="AL747" s="25"/>
      <c r="BF747" s="7"/>
      <c r="BO747" s="37"/>
      <c r="BR747" s="23"/>
      <c r="BV747" s="48"/>
      <c r="BW747" s="48"/>
      <c r="CI747" s="16"/>
      <c r="CJ747" s="2"/>
    </row>
    <row r="748" spans="1:88" ht="12.75">
      <c r="A748" s="19"/>
      <c r="E748" s="14"/>
      <c r="F748" s="36"/>
      <c r="G748" s="2"/>
      <c r="L748" s="2"/>
      <c r="AC748" s="48"/>
      <c r="AK748" s="7"/>
      <c r="AL748" s="25"/>
      <c r="BF748" s="7"/>
      <c r="BO748" s="37"/>
      <c r="BR748" s="23"/>
      <c r="CI748" s="16"/>
      <c r="CJ748" s="2"/>
    </row>
    <row r="749" spans="1:88" ht="12.75">
      <c r="A749" s="19"/>
      <c r="E749" s="14"/>
      <c r="F749" s="36"/>
      <c r="G749" s="2"/>
      <c r="L749" s="2"/>
      <c r="V749" s="48"/>
      <c r="W749" s="48"/>
      <c r="AC749" s="48"/>
      <c r="AK749" s="7"/>
      <c r="AL749" s="25"/>
      <c r="BO749" s="37"/>
      <c r="BR749" s="23"/>
      <c r="BV749" s="48"/>
      <c r="BW749" s="48"/>
      <c r="CI749" s="16"/>
      <c r="CJ749" s="2"/>
    </row>
    <row r="750" spans="1:88" ht="12.75">
      <c r="A750" s="19"/>
      <c r="E750" s="14"/>
      <c r="F750" s="36"/>
      <c r="G750" s="2"/>
      <c r="L750" s="2"/>
      <c r="V750" s="48"/>
      <c r="W750" s="48"/>
      <c r="AC750" s="48"/>
      <c r="AK750" s="7"/>
      <c r="AL750" s="25"/>
      <c r="BO750" s="37"/>
      <c r="BR750" s="23"/>
      <c r="BV750" s="48"/>
      <c r="BW750" s="48"/>
      <c r="CI750" s="16"/>
      <c r="CJ750" s="2"/>
    </row>
    <row r="751" spans="1:88" ht="12.75">
      <c r="A751" s="19"/>
      <c r="E751" s="14"/>
      <c r="F751" s="36"/>
      <c r="G751" s="2"/>
      <c r="L751" s="2"/>
      <c r="V751" s="48"/>
      <c r="W751" s="48"/>
      <c r="AC751" s="48"/>
      <c r="AK751" s="7"/>
      <c r="AL751" s="25"/>
      <c r="BO751" s="37"/>
      <c r="BR751" s="23"/>
      <c r="BV751" s="48"/>
      <c r="BW751" s="48"/>
      <c r="CI751" s="16"/>
      <c r="CJ751" s="2"/>
    </row>
    <row r="752" spans="1:88" ht="12.75">
      <c r="A752" s="19"/>
      <c r="E752" s="14"/>
      <c r="F752" s="36"/>
      <c r="G752" s="2"/>
      <c r="L752" s="2"/>
      <c r="V752" s="48"/>
      <c r="W752" s="48"/>
      <c r="AC752" s="48"/>
      <c r="AK752" s="7"/>
      <c r="AL752" s="25"/>
      <c r="BO752" s="37"/>
      <c r="BR752" s="23"/>
      <c r="BV752" s="48"/>
      <c r="BW752" s="48"/>
      <c r="CI752" s="16"/>
      <c r="CJ752" s="2"/>
    </row>
    <row r="753" spans="1:88" ht="12.75">
      <c r="A753" s="19"/>
      <c r="E753" s="14"/>
      <c r="F753" s="36"/>
      <c r="G753" s="2"/>
      <c r="L753" s="2"/>
      <c r="V753" s="48"/>
      <c r="W753" s="48"/>
      <c r="AC753" s="48"/>
      <c r="AK753" s="7"/>
      <c r="AL753" s="25"/>
      <c r="BO753" s="37"/>
      <c r="BR753" s="23"/>
      <c r="BV753" s="48"/>
      <c r="BW753" s="48"/>
      <c r="CI753" s="16"/>
      <c r="CJ753" s="2"/>
    </row>
    <row r="754" spans="1:88" ht="12.75">
      <c r="A754" s="19"/>
      <c r="E754" s="14"/>
      <c r="F754" s="36"/>
      <c r="G754" s="2"/>
      <c r="L754" s="2"/>
      <c r="BO754" s="37"/>
      <c r="BR754" s="23"/>
      <c r="CJ754" s="2"/>
    </row>
    <row r="755" spans="1:88" ht="12.75">
      <c r="A755" s="19"/>
      <c r="E755" s="14"/>
      <c r="F755" s="36"/>
      <c r="G755" s="2"/>
      <c r="L755" s="2"/>
      <c r="V755" s="48"/>
      <c r="W755" s="48"/>
      <c r="AC755" s="48"/>
      <c r="AK755" s="7"/>
      <c r="BO755" s="37"/>
      <c r="BR755" s="23"/>
      <c r="BV755" s="48"/>
      <c r="BW755" s="48"/>
      <c r="CI755" s="16"/>
      <c r="CJ755" s="2"/>
    </row>
    <row r="756" spans="1:88" ht="12.75">
      <c r="A756" s="19"/>
      <c r="E756" s="14"/>
      <c r="F756" s="36"/>
      <c r="G756" s="2"/>
      <c r="L756" s="2"/>
      <c r="V756" s="48"/>
      <c r="W756" s="48"/>
      <c r="AC756" s="48"/>
      <c r="AK756" s="7"/>
      <c r="AV756" s="7"/>
      <c r="BO756" s="37"/>
      <c r="BR756" s="23"/>
      <c r="BV756" s="48"/>
      <c r="BW756" s="48"/>
      <c r="CI756" s="16"/>
      <c r="CJ756" s="2"/>
    </row>
    <row r="757" spans="1:88" ht="12.75">
      <c r="A757" s="19"/>
      <c r="E757" s="14"/>
      <c r="F757" s="36"/>
      <c r="G757" s="2"/>
      <c r="L757" s="2"/>
      <c r="V757" s="48"/>
      <c r="W757" s="48"/>
      <c r="AC757" s="48"/>
      <c r="AK757" s="7"/>
      <c r="AZ757" s="7"/>
      <c r="BO757" s="37"/>
      <c r="BR757" s="23"/>
      <c r="BV757" s="48"/>
      <c r="BW757" s="48"/>
      <c r="CI757" s="16"/>
      <c r="CJ757" s="2"/>
    </row>
    <row r="758" spans="1:88" ht="12.75">
      <c r="A758" s="19"/>
      <c r="E758" s="14"/>
      <c r="F758" s="36"/>
      <c r="G758" s="2"/>
      <c r="L758" s="2"/>
      <c r="V758" s="48"/>
      <c r="W758" s="48"/>
      <c r="AC758" s="48"/>
      <c r="AK758" s="7"/>
      <c r="BA758" s="7"/>
      <c r="BO758" s="37"/>
      <c r="BR758" s="23"/>
      <c r="BV758" s="48"/>
      <c r="BW758" s="48"/>
      <c r="CI758" s="16"/>
      <c r="CJ758" s="2"/>
    </row>
    <row r="759" spans="1:88" ht="12.75">
      <c r="A759" s="19"/>
      <c r="E759" s="14"/>
      <c r="F759" s="36"/>
      <c r="G759" s="2"/>
      <c r="L759" s="2"/>
      <c r="V759" s="48"/>
      <c r="W759" s="48"/>
      <c r="AC759" s="48"/>
      <c r="AK759" s="7"/>
      <c r="BC759" s="7"/>
      <c r="BO759" s="37"/>
      <c r="BR759" s="23"/>
      <c r="BV759" s="48"/>
      <c r="BW759" s="48"/>
      <c r="CI759" s="16"/>
      <c r="CJ759" s="2"/>
    </row>
    <row r="760" spans="1:88" ht="12.75">
      <c r="A760" s="19"/>
      <c r="E760" s="14"/>
      <c r="F760" s="36"/>
      <c r="G760" s="2"/>
      <c r="L760" s="2"/>
      <c r="V760" s="48"/>
      <c r="W760" s="48"/>
      <c r="AC760" s="48"/>
      <c r="AK760" s="7"/>
      <c r="BF760" s="7"/>
      <c r="BO760" s="37"/>
      <c r="BR760" s="23"/>
      <c r="BV760" s="48"/>
      <c r="BW760" s="48"/>
      <c r="CI760" s="16"/>
      <c r="CJ760" s="2"/>
    </row>
    <row r="761" spans="1:88" ht="12.75">
      <c r="A761" s="19"/>
      <c r="E761" s="14"/>
      <c r="F761" s="36"/>
      <c r="G761" s="2"/>
      <c r="L761" s="2"/>
      <c r="V761" s="48"/>
      <c r="W761" s="48"/>
      <c r="AC761" s="48"/>
      <c r="AK761" s="7"/>
      <c r="BF761" s="7"/>
      <c r="BO761" s="37"/>
      <c r="BR761" s="23"/>
      <c r="BV761" s="48"/>
      <c r="BW761" s="48"/>
      <c r="CI761" s="16"/>
      <c r="CJ761" s="2"/>
    </row>
    <row r="762" spans="1:88" ht="12.75">
      <c r="A762" s="19"/>
      <c r="E762" s="14"/>
      <c r="F762" s="36"/>
      <c r="G762" s="2"/>
      <c r="L762" s="2"/>
      <c r="V762" s="48"/>
      <c r="W762" s="48"/>
      <c r="AC762" s="48"/>
      <c r="AK762" s="7"/>
      <c r="AX762" s="7"/>
      <c r="BE762" s="7"/>
      <c r="BO762" s="37"/>
      <c r="BR762" s="23"/>
      <c r="BV762" s="48"/>
      <c r="BW762" s="48"/>
      <c r="CI762" s="16"/>
      <c r="CJ762" s="2"/>
    </row>
    <row r="763" spans="1:88" ht="12.75">
      <c r="A763" s="19"/>
      <c r="E763" s="14"/>
      <c r="F763" s="36"/>
      <c r="G763" s="2"/>
      <c r="L763" s="2"/>
      <c r="V763" s="48"/>
      <c r="W763" s="48"/>
      <c r="AC763" s="48"/>
      <c r="AK763" s="7"/>
      <c r="BF763" s="7"/>
      <c r="BO763" s="37"/>
      <c r="BR763" s="23"/>
      <c r="BV763" s="48"/>
      <c r="BW763" s="48"/>
      <c r="CI763" s="16"/>
      <c r="CJ763" s="2"/>
    </row>
    <row r="764" spans="1:88" ht="12.75">
      <c r="A764" s="19"/>
      <c r="E764" s="14"/>
      <c r="F764" s="36"/>
      <c r="G764" s="2"/>
      <c r="L764" s="2"/>
      <c r="V764" s="48"/>
      <c r="W764" s="48"/>
      <c r="AC764" s="48"/>
      <c r="AK764" s="7"/>
      <c r="BF764" s="7"/>
      <c r="BO764" s="37"/>
      <c r="BR764" s="23"/>
      <c r="BV764" s="48"/>
      <c r="BW764" s="48"/>
      <c r="CI764" s="16"/>
      <c r="CJ764" s="2"/>
    </row>
    <row r="765" spans="1:88" ht="12.75">
      <c r="A765" s="19"/>
      <c r="E765" s="14"/>
      <c r="F765" s="36"/>
      <c r="G765" s="2"/>
      <c r="L765" s="2"/>
      <c r="V765" s="48"/>
      <c r="W765" s="48"/>
      <c r="BR765" s="23"/>
      <c r="BV765" s="48"/>
      <c r="BW765" s="48"/>
      <c r="CJ765" s="2"/>
    </row>
    <row r="766" spans="1:88" ht="12.75">
      <c r="A766" s="19"/>
      <c r="E766" s="14"/>
      <c r="F766" s="36"/>
      <c r="G766" s="2"/>
      <c r="L766" s="2"/>
      <c r="V766" s="48"/>
      <c r="W766" s="48"/>
      <c r="AC766" s="48"/>
      <c r="AK766" s="7"/>
      <c r="BF766" s="7"/>
      <c r="BO766" s="37"/>
      <c r="BR766" s="23"/>
      <c r="BV766" s="48"/>
      <c r="BW766" s="48"/>
      <c r="CI766" s="16"/>
      <c r="CJ766" s="2"/>
    </row>
    <row r="767" spans="1:88" ht="12.75">
      <c r="A767" s="19"/>
      <c r="E767" s="14"/>
      <c r="F767" s="36"/>
      <c r="G767" s="2"/>
      <c r="L767" s="2"/>
      <c r="V767" s="48"/>
      <c r="W767" s="48"/>
      <c r="AC767" s="48"/>
      <c r="AK767" s="7"/>
      <c r="BF767" s="7"/>
      <c r="BO767" s="37"/>
      <c r="BR767" s="23"/>
      <c r="BV767" s="48"/>
      <c r="BW767" s="48"/>
      <c r="CI767" s="16"/>
      <c r="CJ767" s="2"/>
    </row>
    <row r="768" spans="1:88" ht="12.75">
      <c r="A768" s="19"/>
      <c r="E768" s="14"/>
      <c r="F768" s="36"/>
      <c r="G768" s="2"/>
      <c r="L768" s="2"/>
      <c r="V768" s="48"/>
      <c r="W768" s="48"/>
      <c r="AC768" s="48"/>
      <c r="AK768" s="7"/>
      <c r="BF768" s="7"/>
      <c r="BO768" s="37"/>
      <c r="BR768" s="23"/>
      <c r="BV768" s="48"/>
      <c r="BW768" s="48"/>
      <c r="CI768" s="16"/>
      <c r="CJ768" s="2"/>
    </row>
    <row r="769" spans="1:88" ht="12.75">
      <c r="A769" s="19"/>
      <c r="E769" s="14"/>
      <c r="F769" s="36"/>
      <c r="G769" s="2"/>
      <c r="L769" s="2"/>
      <c r="V769" s="48"/>
      <c r="W769" s="48"/>
      <c r="BO769" s="37"/>
      <c r="BR769" s="23"/>
      <c r="BV769" s="48"/>
      <c r="BW769" s="48"/>
      <c r="CI769" s="16"/>
      <c r="CJ769" s="2"/>
    </row>
    <row r="770" spans="1:88" ht="12.75">
      <c r="A770" s="19"/>
      <c r="E770" s="14"/>
      <c r="F770" s="36"/>
      <c r="G770" s="2"/>
      <c r="L770" s="2"/>
      <c r="V770" s="48"/>
      <c r="W770" s="48"/>
      <c r="AK770" s="7"/>
      <c r="BO770" s="37"/>
      <c r="BR770" s="23"/>
      <c r="CJ770" s="2"/>
    </row>
    <row r="771" spans="1:88" ht="12.75">
      <c r="A771" s="19"/>
      <c r="E771" s="14"/>
      <c r="F771" s="36"/>
      <c r="G771" s="2"/>
      <c r="L771" s="2"/>
      <c r="V771" s="48"/>
      <c r="W771" s="48"/>
      <c r="AC771" s="48"/>
      <c r="AK771" s="7"/>
      <c r="AZ771" s="7"/>
      <c r="BO771" s="37"/>
      <c r="BR771" s="23"/>
      <c r="BV771" s="48"/>
      <c r="BW771" s="48"/>
      <c r="CI771" s="16"/>
      <c r="CJ771" s="2"/>
    </row>
    <row r="772" spans="1:88" ht="12.75">
      <c r="A772" s="19"/>
      <c r="E772" s="14"/>
      <c r="F772" s="36"/>
      <c r="G772" s="2"/>
      <c r="L772" s="2"/>
      <c r="V772" s="48"/>
      <c r="W772" s="48"/>
      <c r="AC772" s="48"/>
      <c r="AK772" s="7"/>
      <c r="BA772" s="7"/>
      <c r="BO772" s="37"/>
      <c r="BR772" s="23"/>
      <c r="BV772" s="48"/>
      <c r="BW772" s="48"/>
      <c r="CI772" s="16"/>
      <c r="CJ772" s="2"/>
    </row>
    <row r="773" spans="1:88" ht="12.75">
      <c r="A773" s="19"/>
      <c r="E773" s="14"/>
      <c r="F773" s="36"/>
      <c r="G773" s="2"/>
      <c r="L773" s="2"/>
      <c r="V773" s="48"/>
      <c r="W773" s="48"/>
      <c r="AC773" s="48"/>
      <c r="AK773" s="7"/>
      <c r="BF773" s="7"/>
      <c r="BO773" s="37"/>
      <c r="BR773" s="23"/>
      <c r="BV773" s="48"/>
      <c r="BW773" s="48"/>
      <c r="CI773" s="16"/>
      <c r="CJ773" s="2"/>
    </row>
    <row r="774" spans="1:88" ht="12.75">
      <c r="A774" s="19"/>
      <c r="E774" s="14"/>
      <c r="F774" s="36"/>
      <c r="G774" s="2"/>
      <c r="L774" s="2"/>
      <c r="V774" s="48"/>
      <c r="W774" s="48"/>
      <c r="AC774" s="48"/>
      <c r="AK774" s="7"/>
      <c r="BC774" s="7"/>
      <c r="BO774" s="37"/>
      <c r="BR774" s="23"/>
      <c r="BV774" s="48"/>
      <c r="BW774" s="48"/>
      <c r="CI774" s="16"/>
      <c r="CJ774" s="2"/>
    </row>
    <row r="775" spans="1:88" ht="12.75">
      <c r="A775" s="19"/>
      <c r="E775" s="14"/>
      <c r="F775" s="36"/>
      <c r="G775" s="2"/>
      <c r="L775" s="2"/>
      <c r="V775" s="48"/>
      <c r="W775" s="48"/>
      <c r="AC775" s="48"/>
      <c r="AK775" s="7"/>
      <c r="BF775" s="7"/>
      <c r="BO775" s="37"/>
      <c r="BR775" s="23"/>
      <c r="BV775" s="48"/>
      <c r="BW775" s="48"/>
      <c r="CI775" s="16"/>
      <c r="CJ775" s="2"/>
    </row>
    <row r="776" spans="1:88" ht="12.75">
      <c r="A776" s="19"/>
      <c r="E776" s="14"/>
      <c r="F776" s="36"/>
      <c r="G776" s="2"/>
      <c r="L776" s="2"/>
      <c r="V776" s="48"/>
      <c r="W776" s="48"/>
      <c r="AC776" s="48"/>
      <c r="AK776" s="7"/>
      <c r="BF776" s="7"/>
      <c r="BO776" s="37"/>
      <c r="BR776" s="23"/>
      <c r="BV776" s="48"/>
      <c r="BW776" s="48"/>
      <c r="CI776" s="16"/>
      <c r="CJ776" s="2"/>
    </row>
    <row r="777" spans="1:88" ht="12.75">
      <c r="A777" s="19"/>
      <c r="E777" s="14"/>
      <c r="F777" s="36"/>
      <c r="G777" s="2"/>
      <c r="L777" s="2"/>
      <c r="V777" s="48"/>
      <c r="W777" s="48"/>
      <c r="AC777" s="48"/>
      <c r="AK777" s="7"/>
      <c r="BF777" s="7"/>
      <c r="BO777" s="37"/>
      <c r="BR777" s="23"/>
      <c r="BV777" s="48"/>
      <c r="BW777" s="48"/>
      <c r="CI777" s="16"/>
      <c r="CJ777" s="2"/>
    </row>
    <row r="778" spans="1:88" ht="12.75">
      <c r="A778" s="19"/>
      <c r="E778" s="14"/>
      <c r="F778" s="36"/>
      <c r="G778" s="2"/>
      <c r="L778" s="2"/>
      <c r="BO778" s="37"/>
      <c r="BR778" s="23"/>
      <c r="CJ778" s="2"/>
    </row>
    <row r="779" spans="1:88" ht="12.75">
      <c r="A779" s="19"/>
      <c r="E779" s="14"/>
      <c r="F779" s="36"/>
      <c r="G779" s="2"/>
      <c r="L779" s="2"/>
      <c r="V779" s="48"/>
      <c r="W779" s="48"/>
      <c r="AC779" s="48"/>
      <c r="AK779" s="7"/>
      <c r="AL779" s="25"/>
      <c r="BE779" s="7"/>
      <c r="BO779" s="37"/>
      <c r="BR779" s="23"/>
      <c r="BV779" s="48"/>
      <c r="BW779" s="48"/>
      <c r="CI779" s="16"/>
      <c r="CJ779" s="2"/>
    </row>
    <row r="780" spans="1:88" ht="12.75">
      <c r="A780" s="19"/>
      <c r="E780" s="14"/>
      <c r="F780" s="36"/>
      <c r="G780" s="2"/>
      <c r="L780" s="2"/>
      <c r="V780" s="48"/>
      <c r="W780" s="48"/>
      <c r="AC780" s="48"/>
      <c r="AK780" s="7"/>
      <c r="AL780" s="25"/>
      <c r="BE780" s="7"/>
      <c r="BO780" s="37"/>
      <c r="BR780" s="23"/>
      <c r="BV780" s="48"/>
      <c r="BW780" s="48"/>
      <c r="CI780" s="16"/>
      <c r="CJ780" s="2"/>
    </row>
    <row r="781" spans="1:88" ht="12.75">
      <c r="A781" s="19"/>
      <c r="E781" s="14"/>
      <c r="F781" s="36"/>
      <c r="G781" s="2"/>
      <c r="L781" s="2"/>
      <c r="V781" s="48"/>
      <c r="W781" s="48"/>
      <c r="AC781" s="48"/>
      <c r="AK781" s="7"/>
      <c r="AL781" s="25"/>
      <c r="BE781" s="7"/>
      <c r="BO781" s="37"/>
      <c r="BR781" s="23"/>
      <c r="BV781" s="48"/>
      <c r="BW781" s="48"/>
      <c r="CI781" s="16"/>
      <c r="CJ781" s="2"/>
    </row>
    <row r="782" spans="1:88" ht="12.75">
      <c r="A782" s="19"/>
      <c r="E782" s="14"/>
      <c r="F782" s="36"/>
      <c r="G782" s="2"/>
      <c r="L782" s="2"/>
      <c r="V782" s="48"/>
      <c r="W782" s="48"/>
      <c r="AC782" s="48"/>
      <c r="AK782" s="7"/>
      <c r="AL782" s="25"/>
      <c r="BE782" s="7"/>
      <c r="BO782" s="37"/>
      <c r="BR782" s="23"/>
      <c r="BV782" s="48"/>
      <c r="BW782" s="48"/>
      <c r="CI782" s="16"/>
      <c r="CJ782" s="2"/>
    </row>
    <row r="783" spans="1:88" ht="12.75">
      <c r="A783" s="19"/>
      <c r="E783" s="14"/>
      <c r="F783" s="36"/>
      <c r="G783" s="2"/>
      <c r="L783" s="2"/>
      <c r="V783" s="48"/>
      <c r="W783" s="48"/>
      <c r="AC783" s="48"/>
      <c r="AK783" s="7"/>
      <c r="AL783" s="25"/>
      <c r="BE783" s="7"/>
      <c r="BO783" s="37"/>
      <c r="BR783" s="23"/>
      <c r="BV783" s="48"/>
      <c r="BW783" s="48"/>
      <c r="CI783" s="16"/>
      <c r="CJ783" s="2"/>
    </row>
    <row r="784" spans="1:88" ht="12.75">
      <c r="A784" s="19"/>
      <c r="E784" s="14"/>
      <c r="F784" s="36"/>
      <c r="G784" s="2"/>
      <c r="L784" s="2"/>
      <c r="V784" s="48"/>
      <c r="W784" s="48"/>
      <c r="AC784" s="48"/>
      <c r="AL784" s="25"/>
      <c r="BR784" s="23"/>
      <c r="BV784" s="48"/>
      <c r="BW784" s="48"/>
      <c r="CJ784" s="2"/>
    </row>
    <row r="785" spans="1:88" ht="12.75">
      <c r="A785" s="19"/>
      <c r="E785" s="14"/>
      <c r="F785" s="36"/>
      <c r="G785" s="2"/>
      <c r="L785" s="2"/>
      <c r="V785" s="48"/>
      <c r="W785" s="48"/>
      <c r="AC785" s="48"/>
      <c r="AK785" s="7"/>
      <c r="AL785" s="25"/>
      <c r="BO785" s="37"/>
      <c r="BR785" s="23"/>
      <c r="BV785" s="48"/>
      <c r="BW785" s="48"/>
      <c r="CI785" s="16"/>
      <c r="CJ785" s="2"/>
    </row>
    <row r="786" spans="1:88" ht="12.75">
      <c r="A786" s="19"/>
      <c r="E786" s="14"/>
      <c r="F786" s="36"/>
      <c r="G786" s="2"/>
      <c r="L786" s="2"/>
      <c r="V786" s="48"/>
      <c r="W786" s="48"/>
      <c r="AC786" s="48"/>
      <c r="AK786" s="7"/>
      <c r="AL786" s="25"/>
      <c r="AV786" s="7"/>
      <c r="BO786" s="37"/>
      <c r="BR786" s="23"/>
      <c r="BV786" s="48"/>
      <c r="BW786" s="48"/>
      <c r="CI786" s="16"/>
      <c r="CJ786" s="2"/>
    </row>
    <row r="787" spans="1:88" ht="12.75">
      <c r="A787" s="19"/>
      <c r="E787" s="14"/>
      <c r="F787" s="36"/>
      <c r="G787" s="2"/>
      <c r="L787" s="2"/>
      <c r="V787" s="48"/>
      <c r="AL787" s="25"/>
      <c r="BR787" s="23"/>
      <c r="BV787" s="48"/>
      <c r="BW787" s="48"/>
      <c r="CI787" s="16"/>
      <c r="CJ787" s="2"/>
    </row>
    <row r="788" spans="1:88" ht="12.75">
      <c r="A788" s="19"/>
      <c r="E788" s="14"/>
      <c r="F788" s="36"/>
      <c r="G788" s="2"/>
      <c r="L788" s="2"/>
      <c r="V788" s="48"/>
      <c r="W788" s="48"/>
      <c r="AC788" s="48"/>
      <c r="AK788" s="7"/>
      <c r="AZ788" s="7"/>
      <c r="BO788" s="37"/>
      <c r="BR788" s="23"/>
      <c r="BV788" s="48"/>
      <c r="BW788" s="48"/>
      <c r="CI788" s="16"/>
      <c r="CJ788" s="2"/>
    </row>
    <row r="789" spans="1:88" ht="12.75">
      <c r="A789" s="19"/>
      <c r="E789" s="14"/>
      <c r="F789" s="36"/>
      <c r="G789" s="2"/>
      <c r="L789" s="2"/>
      <c r="V789" s="48"/>
      <c r="W789" s="48"/>
      <c r="AC789" s="48"/>
      <c r="AK789" s="7"/>
      <c r="BA789" s="7"/>
      <c r="BO789" s="37"/>
      <c r="BR789" s="23"/>
      <c r="BV789" s="48"/>
      <c r="BW789" s="48"/>
      <c r="CI789" s="16"/>
      <c r="CJ789" s="2"/>
    </row>
    <row r="790" spans="1:88" ht="12.75">
      <c r="A790" s="19"/>
      <c r="E790" s="14"/>
      <c r="F790" s="36"/>
      <c r="G790" s="2"/>
      <c r="L790" s="2"/>
      <c r="V790" s="48"/>
      <c r="W790" s="48"/>
      <c r="AC790" s="48"/>
      <c r="AK790" s="7"/>
      <c r="AX790" s="7"/>
      <c r="BO790" s="37"/>
      <c r="BR790" s="23"/>
      <c r="BV790" s="48"/>
      <c r="BW790" s="48"/>
      <c r="CI790" s="16"/>
      <c r="CJ790" s="2"/>
    </row>
    <row r="791" spans="1:88" ht="12.75">
      <c r="A791" s="19"/>
      <c r="E791" s="14"/>
      <c r="F791" s="36"/>
      <c r="G791" s="2"/>
      <c r="L791" s="2"/>
      <c r="V791" s="48"/>
      <c r="W791" s="48"/>
      <c r="AC791" s="48"/>
      <c r="AK791" s="7"/>
      <c r="BC791" s="7"/>
      <c r="BO791" s="37"/>
      <c r="BR791" s="23"/>
      <c r="BV791" s="48"/>
      <c r="BW791" s="48"/>
      <c r="CI791" s="16"/>
      <c r="CJ791" s="2"/>
    </row>
    <row r="792" spans="1:88" ht="12.75">
      <c r="A792" s="19"/>
      <c r="E792" s="14"/>
      <c r="F792" s="36"/>
      <c r="G792" s="2"/>
      <c r="L792" s="2"/>
      <c r="V792" s="48"/>
      <c r="W792" s="48"/>
      <c r="AC792" s="48"/>
      <c r="AK792" s="7"/>
      <c r="BF792" s="7"/>
      <c r="BO792" s="37"/>
      <c r="BR792" s="23"/>
      <c r="BV792" s="48"/>
      <c r="BW792" s="48"/>
      <c r="CI792" s="16"/>
      <c r="CJ792" s="2"/>
    </row>
    <row r="793" spans="1:88" ht="12.75">
      <c r="A793" s="19"/>
      <c r="E793" s="14"/>
      <c r="F793" s="36"/>
      <c r="G793" s="2"/>
      <c r="L793" s="2"/>
      <c r="V793" s="48"/>
      <c r="W793" s="48"/>
      <c r="AC793" s="48"/>
      <c r="AK793" s="7"/>
      <c r="BF793" s="7"/>
      <c r="BO793" s="37"/>
      <c r="BR793" s="23"/>
      <c r="BV793" s="48"/>
      <c r="BW793" s="48"/>
      <c r="CI793" s="16"/>
      <c r="CJ793" s="2"/>
    </row>
    <row r="794" spans="1:88" ht="12.75">
      <c r="A794" s="19"/>
      <c r="E794" s="14"/>
      <c r="F794" s="36"/>
      <c r="G794" s="2"/>
      <c r="L794" s="2"/>
      <c r="V794" s="48"/>
      <c r="W794" s="48"/>
      <c r="AC794" s="48"/>
      <c r="AK794" s="7"/>
      <c r="BF794" s="7"/>
      <c r="BO794" s="37"/>
      <c r="BR794" s="23"/>
      <c r="BV794" s="48"/>
      <c r="BW794" s="48"/>
      <c r="CI794" s="16"/>
      <c r="CJ794" s="2"/>
    </row>
    <row r="795" spans="1:88" ht="12.75">
      <c r="A795" s="19"/>
      <c r="E795" s="14"/>
      <c r="F795" s="36"/>
      <c r="G795" s="2"/>
      <c r="L795" s="2"/>
      <c r="V795" s="48"/>
      <c r="W795" s="48"/>
      <c r="AC795" s="48"/>
      <c r="AK795" s="7"/>
      <c r="BF795" s="7"/>
      <c r="BO795" s="37"/>
      <c r="BR795" s="23"/>
      <c r="BV795" s="48"/>
      <c r="BW795" s="48"/>
      <c r="CI795" s="16"/>
      <c r="CJ795" s="2"/>
    </row>
    <row r="796" spans="1:88" ht="12.75">
      <c r="A796" s="19"/>
      <c r="E796" s="14"/>
      <c r="F796" s="36"/>
      <c r="G796" s="2"/>
      <c r="L796" s="2"/>
      <c r="BR796" s="23"/>
      <c r="BV796" s="48"/>
      <c r="BW796" s="48"/>
      <c r="CJ796" s="2"/>
    </row>
    <row r="797" spans="1:88" ht="12.75">
      <c r="A797" s="19"/>
      <c r="E797" s="14"/>
      <c r="F797" s="36"/>
      <c r="G797" s="2"/>
      <c r="L797" s="2"/>
      <c r="V797" s="48"/>
      <c r="W797" s="48"/>
      <c r="AC797" s="48"/>
      <c r="AK797" s="7"/>
      <c r="AL797" s="25"/>
      <c r="BD797" s="7"/>
      <c r="BO797" s="37"/>
      <c r="BR797" s="23"/>
      <c r="BV797" s="48"/>
      <c r="BW797" s="48"/>
      <c r="CI797" s="16"/>
      <c r="CJ797" s="2"/>
    </row>
    <row r="798" spans="1:88" ht="12.75">
      <c r="A798" s="19"/>
      <c r="E798" s="14"/>
      <c r="F798" s="36"/>
      <c r="G798" s="2"/>
      <c r="L798" s="2"/>
      <c r="V798" s="48"/>
      <c r="W798" s="48"/>
      <c r="AC798" s="48"/>
      <c r="AK798" s="7"/>
      <c r="AL798" s="25"/>
      <c r="BF798" s="7"/>
      <c r="BO798" s="37"/>
      <c r="BR798" s="23"/>
      <c r="BV798" s="48"/>
      <c r="BW798" s="48"/>
      <c r="CI798" s="16"/>
      <c r="CJ798" s="2"/>
    </row>
    <row r="799" spans="1:88" ht="12.75">
      <c r="A799" s="19"/>
      <c r="E799" s="14"/>
      <c r="F799" s="36"/>
      <c r="G799" s="2"/>
      <c r="L799" s="2"/>
      <c r="V799" s="48"/>
      <c r="W799" s="48"/>
      <c r="AC799" s="48"/>
      <c r="AK799" s="7"/>
      <c r="AL799" s="25"/>
      <c r="BF799" s="7"/>
      <c r="BO799" s="37"/>
      <c r="BR799" s="23"/>
      <c r="BV799" s="48"/>
      <c r="BW799" s="48"/>
      <c r="CI799" s="16"/>
      <c r="CJ799" s="2"/>
    </row>
    <row r="800" spans="1:88" ht="12.75">
      <c r="A800" s="19"/>
      <c r="E800" s="14"/>
      <c r="F800" s="36"/>
      <c r="G800" s="2"/>
      <c r="L800" s="2"/>
      <c r="V800" s="48"/>
      <c r="W800" s="48"/>
      <c r="AC800" s="48"/>
      <c r="AK800" s="7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BO800" s="37"/>
      <c r="BR800" s="23"/>
      <c r="BV800" s="48"/>
      <c r="BW800" s="48"/>
      <c r="CI800" s="16"/>
      <c r="CJ800" s="2"/>
    </row>
    <row r="801" spans="1:88" ht="12.75">
      <c r="A801" s="19"/>
      <c r="E801" s="14"/>
      <c r="F801" s="36"/>
      <c r="G801" s="2"/>
      <c r="L801" s="2"/>
      <c r="V801" s="48"/>
      <c r="W801" s="48"/>
      <c r="AC801" s="48"/>
      <c r="AK801" s="7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BE801" s="7"/>
      <c r="BO801" s="37"/>
      <c r="BR801" s="23"/>
      <c r="BV801" s="48"/>
      <c r="BW801" s="48"/>
      <c r="CI801" s="16"/>
      <c r="CJ801" s="2"/>
    </row>
    <row r="802" spans="1:88" ht="12.75">
      <c r="A802" s="19"/>
      <c r="E802" s="14"/>
      <c r="F802" s="36"/>
      <c r="G802" s="2"/>
      <c r="L802" s="2"/>
      <c r="V802" s="48"/>
      <c r="W802" s="48"/>
      <c r="AC802" s="48"/>
      <c r="AK802" s="7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BE802" s="7"/>
      <c r="BO802" s="37"/>
      <c r="BR802" s="23"/>
      <c r="BV802" s="48"/>
      <c r="BW802" s="48"/>
      <c r="CI802" s="16"/>
      <c r="CJ802" s="2"/>
    </row>
    <row r="803" spans="1:88" ht="12.75">
      <c r="A803" s="19"/>
      <c r="E803" s="14"/>
      <c r="F803" s="36"/>
      <c r="G803" s="2"/>
      <c r="L803" s="2"/>
      <c r="V803" s="48"/>
      <c r="W803" s="48"/>
      <c r="AC803" s="48"/>
      <c r="AK803" s="7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BE803" s="7"/>
      <c r="BO803" s="37"/>
      <c r="BR803" s="23"/>
      <c r="BV803" s="48"/>
      <c r="BW803" s="48"/>
      <c r="CI803" s="16"/>
      <c r="CJ803" s="2"/>
    </row>
    <row r="804" spans="22:88" ht="12.75">
      <c r="V804" s="48"/>
      <c r="W804" s="48"/>
      <c r="AC804" s="48"/>
      <c r="BR804" s="23"/>
      <c r="CJ804" s="18"/>
    </row>
    <row r="805" spans="1:88" ht="12.75">
      <c r="A805" s="19"/>
      <c r="E805" s="14"/>
      <c r="F805" s="36"/>
      <c r="G805" s="2"/>
      <c r="L805" s="2"/>
      <c r="V805" s="48"/>
      <c r="W805" s="48"/>
      <c r="AC805" s="48"/>
      <c r="AK805" s="7"/>
      <c r="AZ805" s="7"/>
      <c r="BO805" s="37"/>
      <c r="BR805" s="23"/>
      <c r="BV805" s="48"/>
      <c r="BW805" s="48"/>
      <c r="CI805" s="16"/>
      <c r="CJ805" s="2"/>
    </row>
    <row r="806" spans="1:88" ht="12.75">
      <c r="A806" s="19"/>
      <c r="E806" s="14"/>
      <c r="F806" s="36"/>
      <c r="G806" s="2"/>
      <c r="L806" s="2"/>
      <c r="V806" s="48"/>
      <c r="W806" s="48"/>
      <c r="AC806" s="48"/>
      <c r="AK806" s="7"/>
      <c r="BA806" s="7"/>
      <c r="BO806" s="37"/>
      <c r="BR806" s="23"/>
      <c r="BV806" s="48"/>
      <c r="BW806" s="48"/>
      <c r="CI806" s="16"/>
      <c r="CJ806" s="2"/>
    </row>
    <row r="807" spans="1:88" ht="12.75">
      <c r="A807" s="19"/>
      <c r="E807" s="14"/>
      <c r="F807" s="36"/>
      <c r="G807" s="2"/>
      <c r="L807" s="2"/>
      <c r="V807" s="48"/>
      <c r="W807" s="48"/>
      <c r="AC807" s="48"/>
      <c r="AK807" s="7"/>
      <c r="BF807" s="7"/>
      <c r="BO807" s="37"/>
      <c r="BR807" s="23"/>
      <c r="BV807" s="48"/>
      <c r="BW807" s="48"/>
      <c r="CI807" s="16"/>
      <c r="CJ807" s="2"/>
    </row>
    <row r="808" spans="1:88" ht="12.75">
      <c r="A808" s="19"/>
      <c r="E808" s="14"/>
      <c r="F808" s="36"/>
      <c r="G808" s="2"/>
      <c r="L808" s="2"/>
      <c r="V808" s="48"/>
      <c r="W808" s="48"/>
      <c r="AC808" s="48"/>
      <c r="AK808" s="7"/>
      <c r="BC808" s="7"/>
      <c r="BO808" s="37"/>
      <c r="BR808" s="23"/>
      <c r="BV808" s="48"/>
      <c r="BW808" s="48"/>
      <c r="CI808" s="16"/>
      <c r="CJ808" s="2"/>
    </row>
    <row r="809" spans="1:88" ht="12.75">
      <c r="A809" s="19"/>
      <c r="E809" s="14"/>
      <c r="F809" s="36"/>
      <c r="G809" s="2"/>
      <c r="L809" s="2"/>
      <c r="V809" s="48"/>
      <c r="W809" s="48"/>
      <c r="AC809" s="48"/>
      <c r="AK809" s="7"/>
      <c r="BF809" s="7"/>
      <c r="BO809" s="37"/>
      <c r="BR809" s="23"/>
      <c r="BV809" s="48"/>
      <c r="BW809" s="48"/>
      <c r="CI809" s="16"/>
      <c r="CJ809" s="2"/>
    </row>
    <row r="810" spans="1:88" ht="12.75">
      <c r="A810" s="19"/>
      <c r="E810" s="14"/>
      <c r="F810" s="36"/>
      <c r="G810" s="2"/>
      <c r="L810" s="2"/>
      <c r="V810" s="48"/>
      <c r="W810" s="48"/>
      <c r="AC810" s="48"/>
      <c r="AK810" s="7"/>
      <c r="BF810" s="7"/>
      <c r="BO810" s="37"/>
      <c r="BR810" s="23"/>
      <c r="BV810" s="48"/>
      <c r="BW810" s="48"/>
      <c r="CI810" s="16"/>
      <c r="CJ810" s="2"/>
    </row>
    <row r="811" spans="1:88" ht="12.75">
      <c r="A811" s="19"/>
      <c r="E811" s="14"/>
      <c r="F811" s="36"/>
      <c r="G811" s="2"/>
      <c r="L811" s="2"/>
      <c r="V811" s="48"/>
      <c r="W811" s="48"/>
      <c r="AC811" s="48"/>
      <c r="AK811" s="7"/>
      <c r="BF811" s="7"/>
      <c r="BO811" s="37"/>
      <c r="BR811" s="23"/>
      <c r="BV811" s="48"/>
      <c r="BW811" s="48"/>
      <c r="CI811" s="16"/>
      <c r="CJ811" s="2"/>
    </row>
    <row r="812" spans="5:88" ht="12.75">
      <c r="E812" s="14"/>
      <c r="F812" s="36"/>
      <c r="G812" s="2"/>
      <c r="L812" s="2"/>
      <c r="BR812" s="23"/>
      <c r="CI812" s="16"/>
      <c r="CJ812" s="2"/>
    </row>
    <row r="813" spans="1:88" ht="12.75">
      <c r="A813" s="19"/>
      <c r="E813" s="14"/>
      <c r="F813" s="36"/>
      <c r="G813" s="2"/>
      <c r="L813" s="2"/>
      <c r="V813" s="48"/>
      <c r="W813" s="48"/>
      <c r="AC813" s="48"/>
      <c r="AK813" s="7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7"/>
      <c r="BO813" s="37"/>
      <c r="BR813" s="23"/>
      <c r="BV813" s="48"/>
      <c r="BW813" s="48"/>
      <c r="CI813" s="16"/>
      <c r="CJ813" s="2"/>
    </row>
    <row r="814" spans="1:88" ht="12.75">
      <c r="A814" s="19"/>
      <c r="E814" s="14"/>
      <c r="F814" s="36"/>
      <c r="G814" s="2"/>
      <c r="L814" s="2"/>
      <c r="V814" s="48"/>
      <c r="W814" s="48"/>
      <c r="AC814" s="48"/>
      <c r="AK814" s="7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7"/>
      <c r="BO814" s="37"/>
      <c r="BR814" s="23"/>
      <c r="BV814" s="48"/>
      <c r="BW814" s="48"/>
      <c r="CI814" s="16"/>
      <c r="CJ814" s="2"/>
    </row>
    <row r="815" spans="1:88" ht="12.75">
      <c r="A815" s="19"/>
      <c r="E815" s="14"/>
      <c r="F815" s="36"/>
      <c r="G815" s="2"/>
      <c r="L815" s="2"/>
      <c r="V815" s="48"/>
      <c r="W815" s="48"/>
      <c r="AC815" s="48"/>
      <c r="AK815" s="7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BO815" s="37"/>
      <c r="BR815" s="23"/>
      <c r="BV815" s="48"/>
      <c r="BW815" s="48"/>
      <c r="CI815" s="16"/>
      <c r="CJ815" s="2"/>
    </row>
    <row r="816" spans="1:88" ht="12.75">
      <c r="A816" s="19"/>
      <c r="E816" s="14"/>
      <c r="F816" s="36"/>
      <c r="G816" s="2"/>
      <c r="L816" s="2"/>
      <c r="V816" s="48"/>
      <c r="W816" s="48"/>
      <c r="AC816" s="48"/>
      <c r="AK816" s="7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Z816" s="7"/>
      <c r="BO816" s="37"/>
      <c r="BR816" s="23"/>
      <c r="BV816" s="48"/>
      <c r="BW816" s="48"/>
      <c r="CI816" s="16"/>
      <c r="CJ816" s="2"/>
    </row>
    <row r="817" spans="1:88" ht="12.75">
      <c r="A817" s="19"/>
      <c r="E817" s="14"/>
      <c r="F817" s="36"/>
      <c r="G817" s="2"/>
      <c r="L817" s="2"/>
      <c r="V817" s="48"/>
      <c r="W817" s="48"/>
      <c r="AC817" s="48"/>
      <c r="AK817" s="7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BA817" s="7"/>
      <c r="BO817" s="37"/>
      <c r="BR817" s="23"/>
      <c r="BV817" s="48"/>
      <c r="BW817" s="48"/>
      <c r="CI817" s="16"/>
      <c r="CJ817" s="2"/>
    </row>
    <row r="818" spans="1:88" ht="12.75">
      <c r="A818" s="19"/>
      <c r="E818" s="14"/>
      <c r="F818" s="36"/>
      <c r="G818" s="2"/>
      <c r="L818" s="2"/>
      <c r="V818" s="48"/>
      <c r="W818" s="48"/>
      <c r="AC818" s="48"/>
      <c r="AK818" s="7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X818" s="7"/>
      <c r="BE818" s="7"/>
      <c r="BO818" s="37"/>
      <c r="BR818" s="23"/>
      <c r="BV818" s="48"/>
      <c r="BW818" s="48"/>
      <c r="CI818" s="16"/>
      <c r="CJ818" s="2"/>
    </row>
    <row r="819" spans="1:88" ht="12.75">
      <c r="A819" s="19"/>
      <c r="E819" s="14"/>
      <c r="F819" s="36"/>
      <c r="G819" s="2"/>
      <c r="L819" s="2"/>
      <c r="V819" s="48"/>
      <c r="W819" s="48"/>
      <c r="AC819" s="48"/>
      <c r="AK819" s="7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BC819" s="7"/>
      <c r="BO819" s="37"/>
      <c r="BR819" s="23"/>
      <c r="BV819" s="48"/>
      <c r="BW819" s="48"/>
      <c r="CI819" s="16"/>
      <c r="CJ819" s="2"/>
    </row>
    <row r="820" spans="1:88" ht="12.75">
      <c r="A820" s="19"/>
      <c r="E820" s="14"/>
      <c r="F820" s="36"/>
      <c r="G820" s="2"/>
      <c r="L820" s="2"/>
      <c r="V820" s="48"/>
      <c r="W820" s="48"/>
      <c r="AC820" s="48"/>
      <c r="AK820" s="7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BF820" s="7"/>
      <c r="BO820" s="37"/>
      <c r="BR820" s="23"/>
      <c r="BV820" s="48"/>
      <c r="BW820" s="48"/>
      <c r="CI820" s="16"/>
      <c r="CJ820" s="2"/>
    </row>
    <row r="821" spans="1:88" ht="12.75">
      <c r="A821" s="19"/>
      <c r="E821" s="14"/>
      <c r="F821" s="36"/>
      <c r="G821" s="2"/>
      <c r="L821" s="2"/>
      <c r="V821" s="48"/>
      <c r="W821" s="48"/>
      <c r="AC821" s="48"/>
      <c r="AK821" s="7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BF821" s="7"/>
      <c r="BO821" s="37"/>
      <c r="BR821" s="23"/>
      <c r="BV821" s="48"/>
      <c r="BW821" s="48"/>
      <c r="CI821" s="16"/>
      <c r="CJ821" s="2"/>
    </row>
    <row r="822" spans="1:88" ht="12.75">
      <c r="A822" s="19"/>
      <c r="E822" s="14"/>
      <c r="F822" s="36"/>
      <c r="G822" s="2"/>
      <c r="L822" s="2"/>
      <c r="V822" s="48"/>
      <c r="W822" s="4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BR822" s="23"/>
      <c r="CJ822" s="2"/>
    </row>
    <row r="823" spans="1:88" ht="12.75">
      <c r="A823" s="19"/>
      <c r="E823" s="14"/>
      <c r="F823" s="36"/>
      <c r="G823" s="2"/>
      <c r="L823" s="2"/>
      <c r="V823" s="48"/>
      <c r="W823" s="48"/>
      <c r="AC823" s="48"/>
      <c r="AK823" s="7"/>
      <c r="BF823" s="7"/>
      <c r="BO823" s="37"/>
      <c r="BR823" s="23"/>
      <c r="BV823" s="48"/>
      <c r="BW823" s="48"/>
      <c r="CI823" s="16"/>
      <c r="CJ823" s="2"/>
    </row>
    <row r="824" spans="1:88" ht="12.75">
      <c r="A824" s="19"/>
      <c r="E824" s="14"/>
      <c r="F824" s="36"/>
      <c r="G824" s="2"/>
      <c r="L824" s="2"/>
      <c r="V824" s="48"/>
      <c r="W824" s="48"/>
      <c r="AC824" s="48"/>
      <c r="AK824" s="7"/>
      <c r="BF824" s="7"/>
      <c r="BO824" s="37"/>
      <c r="BR824" s="23"/>
      <c r="BV824" s="48"/>
      <c r="BW824" s="48"/>
      <c r="CI824" s="16"/>
      <c r="CJ824" s="2"/>
    </row>
    <row r="825" spans="1:88" ht="12.75">
      <c r="A825" s="19"/>
      <c r="E825" s="14"/>
      <c r="F825" s="36"/>
      <c r="G825" s="2"/>
      <c r="L825" s="2"/>
      <c r="V825" s="48"/>
      <c r="W825" s="48"/>
      <c r="AC825" s="48"/>
      <c r="AK825" s="7"/>
      <c r="BD825" s="7"/>
      <c r="BO825" s="37"/>
      <c r="BR825" s="23"/>
      <c r="BV825" s="48"/>
      <c r="BW825" s="48"/>
      <c r="CI825" s="16"/>
      <c r="CJ825" s="2"/>
    </row>
    <row r="826" spans="1:88" ht="12.75">
      <c r="A826" s="19"/>
      <c r="E826" s="14"/>
      <c r="F826" s="36"/>
      <c r="G826" s="2"/>
      <c r="L826" s="2"/>
      <c r="V826" s="48"/>
      <c r="W826" s="48"/>
      <c r="AC826" s="48"/>
      <c r="AK826" s="7"/>
      <c r="BE826" s="7"/>
      <c r="BO826" s="37"/>
      <c r="BR826" s="23"/>
      <c r="BV826" s="48"/>
      <c r="BW826" s="48"/>
      <c r="CI826" s="16"/>
      <c r="CJ826" s="2"/>
    </row>
    <row r="827" spans="1:88" ht="12.75">
      <c r="A827" s="19"/>
      <c r="E827" s="14"/>
      <c r="F827" s="36"/>
      <c r="G827" s="2"/>
      <c r="L827" s="2"/>
      <c r="V827" s="48"/>
      <c r="W827" s="48"/>
      <c r="AC827" s="48"/>
      <c r="AK827" s="7"/>
      <c r="BE827" s="7"/>
      <c r="BO827" s="37"/>
      <c r="BR827" s="23"/>
      <c r="BV827" s="48"/>
      <c r="BW827" s="48"/>
      <c r="CI827" s="16"/>
      <c r="CJ827" s="2"/>
    </row>
    <row r="828" spans="1:88" ht="12.75">
      <c r="A828" s="19"/>
      <c r="E828" s="14"/>
      <c r="F828" s="36"/>
      <c r="G828" s="2"/>
      <c r="L828" s="2"/>
      <c r="V828" s="48"/>
      <c r="W828" s="48"/>
      <c r="AC828" s="48"/>
      <c r="AK828" s="7"/>
      <c r="BE828" s="7"/>
      <c r="BO828" s="37"/>
      <c r="BR828" s="23"/>
      <c r="BV828" s="48"/>
      <c r="BW828" s="48"/>
      <c r="CI828" s="16"/>
      <c r="CJ828" s="2"/>
    </row>
    <row r="829" spans="1:88" ht="12.75">
      <c r="A829" s="19"/>
      <c r="E829" s="14"/>
      <c r="F829" s="36"/>
      <c r="G829" s="2"/>
      <c r="L829" s="2"/>
      <c r="BR829" s="23"/>
      <c r="BV829" s="48"/>
      <c r="BW829" s="48"/>
      <c r="CJ829" s="2"/>
    </row>
    <row r="830" spans="1:88" ht="12.75">
      <c r="A830" s="19"/>
      <c r="E830" s="14"/>
      <c r="F830" s="36"/>
      <c r="G830" s="2"/>
      <c r="L830" s="2"/>
      <c r="V830" s="48"/>
      <c r="W830" s="48"/>
      <c r="AC830" s="48"/>
      <c r="AK830" s="7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Z830" s="7"/>
      <c r="BO830" s="37"/>
      <c r="BR830" s="23"/>
      <c r="BV830" s="48"/>
      <c r="BW830" s="48"/>
      <c r="CI830" s="16"/>
      <c r="CJ830" s="2"/>
    </row>
    <row r="831" spans="1:88" ht="12.75">
      <c r="A831" s="19"/>
      <c r="E831" s="14"/>
      <c r="F831" s="36"/>
      <c r="G831" s="2"/>
      <c r="L831" s="2"/>
      <c r="V831" s="48"/>
      <c r="W831" s="48"/>
      <c r="AC831" s="48"/>
      <c r="AK831" s="7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BA831" s="7"/>
      <c r="BO831" s="37"/>
      <c r="BR831" s="23"/>
      <c r="BV831" s="48"/>
      <c r="BW831" s="48"/>
      <c r="CI831" s="16"/>
      <c r="CJ831" s="2"/>
    </row>
    <row r="832" spans="1:88" ht="12.75">
      <c r="A832" s="19"/>
      <c r="E832" s="14"/>
      <c r="F832" s="36"/>
      <c r="G832" s="2"/>
      <c r="L832" s="2"/>
      <c r="V832" s="48"/>
      <c r="W832" s="48"/>
      <c r="AC832" s="48"/>
      <c r="AK832" s="7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BF832" s="7"/>
      <c r="BO832" s="37"/>
      <c r="BR832" s="23"/>
      <c r="BV832" s="48"/>
      <c r="BW832" s="48"/>
      <c r="CI832" s="16"/>
      <c r="CJ832" s="2"/>
    </row>
    <row r="833" spans="1:88" ht="12.75">
      <c r="A833" s="19"/>
      <c r="E833" s="14"/>
      <c r="F833" s="36"/>
      <c r="G833" s="2"/>
      <c r="L833" s="2"/>
      <c r="V833" s="48"/>
      <c r="W833" s="48"/>
      <c r="AC833" s="48"/>
      <c r="AK833" s="7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BC833" s="7"/>
      <c r="BO833" s="37"/>
      <c r="BR833" s="23"/>
      <c r="BV833" s="48"/>
      <c r="BW833" s="48"/>
      <c r="CI833" s="16"/>
      <c r="CJ833" s="2"/>
    </row>
    <row r="834" spans="1:88" ht="12.75">
      <c r="A834" s="19"/>
      <c r="E834" s="14"/>
      <c r="F834" s="36"/>
      <c r="G834" s="2"/>
      <c r="L834" s="2"/>
      <c r="V834" s="48"/>
      <c r="W834" s="48"/>
      <c r="AC834" s="48"/>
      <c r="AK834" s="7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BF834" s="7"/>
      <c r="BO834" s="37"/>
      <c r="BR834" s="23"/>
      <c r="BV834" s="48"/>
      <c r="BW834" s="48"/>
      <c r="CI834" s="16"/>
      <c r="CJ834" s="2"/>
    </row>
    <row r="835" spans="1:88" ht="12.75">
      <c r="A835" s="19"/>
      <c r="E835" s="14"/>
      <c r="F835" s="36"/>
      <c r="G835" s="2"/>
      <c r="L835" s="2"/>
      <c r="V835" s="48"/>
      <c r="W835" s="48"/>
      <c r="AC835" s="48"/>
      <c r="AK835" s="7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BF835" s="7"/>
      <c r="BO835" s="37"/>
      <c r="BR835" s="23"/>
      <c r="BV835" s="48"/>
      <c r="BW835" s="48"/>
      <c r="CI835" s="16"/>
      <c r="CJ835" s="2"/>
    </row>
    <row r="836" spans="1:88" ht="12.75">
      <c r="A836" s="19"/>
      <c r="E836" s="14"/>
      <c r="F836" s="36"/>
      <c r="G836" s="2"/>
      <c r="L836" s="2"/>
      <c r="V836" s="48"/>
      <c r="W836" s="48"/>
      <c r="AC836" s="4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BO836" s="37"/>
      <c r="BR836" s="23"/>
      <c r="CJ836" s="2"/>
    </row>
    <row r="837" spans="1:88" ht="12.75">
      <c r="A837" s="19"/>
      <c r="E837" s="14"/>
      <c r="F837" s="36"/>
      <c r="G837" s="2"/>
      <c r="L837" s="2"/>
      <c r="V837" s="48"/>
      <c r="W837" s="48"/>
      <c r="AC837" s="48"/>
      <c r="AK837" s="7"/>
      <c r="AV837" s="7"/>
      <c r="BO837" s="37"/>
      <c r="BR837" s="23"/>
      <c r="BV837" s="48"/>
      <c r="BW837" s="48"/>
      <c r="CI837" s="16"/>
      <c r="CJ837" s="2"/>
    </row>
    <row r="838" spans="1:88" ht="12.75">
      <c r="A838" s="19"/>
      <c r="E838" s="14"/>
      <c r="F838" s="36"/>
      <c r="G838" s="2"/>
      <c r="L838" s="2"/>
      <c r="V838" s="48"/>
      <c r="W838" s="48"/>
      <c r="AC838" s="48"/>
      <c r="AK838" s="7"/>
      <c r="AV838" s="7"/>
      <c r="BO838" s="37"/>
      <c r="BR838" s="23"/>
      <c r="BV838" s="48"/>
      <c r="BW838" s="48"/>
      <c r="CI838" s="16"/>
      <c r="CJ838" s="2"/>
    </row>
    <row r="839" spans="1:88" ht="12.75">
      <c r="A839" s="19"/>
      <c r="E839" s="14"/>
      <c r="F839" s="36"/>
      <c r="G839" s="2"/>
      <c r="L839" s="2"/>
      <c r="V839" s="48"/>
      <c r="W839" s="48"/>
      <c r="AC839" s="48"/>
      <c r="AK839" s="7"/>
      <c r="AZ839" s="7"/>
      <c r="BO839" s="37"/>
      <c r="BR839" s="23"/>
      <c r="BV839" s="48"/>
      <c r="BW839" s="48"/>
      <c r="CI839" s="16"/>
      <c r="CJ839" s="2"/>
    </row>
    <row r="840" spans="1:88" ht="12.75">
      <c r="A840" s="19"/>
      <c r="E840" s="14"/>
      <c r="F840" s="36"/>
      <c r="G840" s="2"/>
      <c r="L840" s="2"/>
      <c r="V840" s="48"/>
      <c r="W840" s="48"/>
      <c r="AC840" s="48"/>
      <c r="AK840" s="7"/>
      <c r="BA840" s="7"/>
      <c r="BO840" s="37"/>
      <c r="BR840" s="23"/>
      <c r="BV840" s="48"/>
      <c r="BW840" s="48"/>
      <c r="CI840" s="16"/>
      <c r="CJ840" s="2"/>
    </row>
    <row r="841" spans="1:88" ht="12.75">
      <c r="A841" s="19"/>
      <c r="E841" s="14"/>
      <c r="F841" s="36"/>
      <c r="G841" s="2"/>
      <c r="L841" s="2"/>
      <c r="V841" s="48"/>
      <c r="W841" s="48"/>
      <c r="AC841" s="48"/>
      <c r="AK841" s="7"/>
      <c r="BC841" s="7"/>
      <c r="BO841" s="37"/>
      <c r="BR841" s="23"/>
      <c r="BV841" s="48"/>
      <c r="BW841" s="48"/>
      <c r="CI841" s="16"/>
      <c r="CJ841" s="2"/>
    </row>
    <row r="842" spans="1:88" ht="12.75">
      <c r="A842" s="19"/>
      <c r="E842" s="14"/>
      <c r="F842" s="36"/>
      <c r="G842" s="2"/>
      <c r="L842" s="2"/>
      <c r="V842" s="48"/>
      <c r="W842" s="48"/>
      <c r="AC842" s="48"/>
      <c r="AK842" s="7"/>
      <c r="BF842" s="7"/>
      <c r="BO842" s="37"/>
      <c r="BR842" s="23"/>
      <c r="BV842" s="48"/>
      <c r="BW842" s="48"/>
      <c r="CI842" s="16"/>
      <c r="CJ842" s="2"/>
    </row>
    <row r="843" spans="1:88" ht="12.75">
      <c r="A843" s="19"/>
      <c r="E843" s="14"/>
      <c r="F843" s="36"/>
      <c r="G843" s="2"/>
      <c r="L843" s="2"/>
      <c r="V843" s="48"/>
      <c r="W843" s="48"/>
      <c r="AC843" s="48"/>
      <c r="AK843" s="7"/>
      <c r="BF843" s="7"/>
      <c r="BO843" s="37"/>
      <c r="BR843" s="23"/>
      <c r="BV843" s="48"/>
      <c r="BW843" s="48"/>
      <c r="CI843" s="16"/>
      <c r="CJ843" s="2"/>
    </row>
    <row r="844" spans="1:88" ht="12.75">
      <c r="A844" s="19"/>
      <c r="E844" s="14"/>
      <c r="F844" s="36"/>
      <c r="G844" s="2"/>
      <c r="L844" s="2"/>
      <c r="V844" s="48"/>
      <c r="W844" s="48"/>
      <c r="AC844" s="48"/>
      <c r="AK844" s="7"/>
      <c r="AX844" s="7"/>
      <c r="BO844" s="37"/>
      <c r="BR844" s="23"/>
      <c r="BV844" s="48"/>
      <c r="BW844" s="48"/>
      <c r="CI844" s="16"/>
      <c r="CJ844" s="2"/>
    </row>
    <row r="845" spans="1:88" ht="12.75">
      <c r="A845" s="19"/>
      <c r="E845" s="14"/>
      <c r="F845" s="36"/>
      <c r="G845" s="2"/>
      <c r="L845" s="2"/>
      <c r="V845" s="48"/>
      <c r="W845" s="48"/>
      <c r="BR845" s="23"/>
      <c r="CJ845" s="2"/>
    </row>
    <row r="846" spans="1:88" ht="12.75">
      <c r="A846" s="19"/>
      <c r="E846" s="14"/>
      <c r="F846" s="36"/>
      <c r="G846" s="2"/>
      <c r="L846" s="2"/>
      <c r="V846" s="48"/>
      <c r="W846" s="48"/>
      <c r="AC846" s="48"/>
      <c r="AK846" s="7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X846" s="7"/>
      <c r="BO846" s="37"/>
      <c r="BR846" s="23"/>
      <c r="BV846" s="48"/>
      <c r="BW846" s="48"/>
      <c r="CI846" s="16"/>
      <c r="CJ846" s="2"/>
    </row>
    <row r="847" spans="1:88" ht="12.75">
      <c r="A847" s="19"/>
      <c r="E847" s="14"/>
      <c r="F847" s="36"/>
      <c r="G847" s="2"/>
      <c r="L847" s="2"/>
      <c r="V847" s="48"/>
      <c r="W847" s="48"/>
      <c r="AC847" s="48"/>
      <c r="AK847" s="7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BF847" s="7"/>
      <c r="BO847" s="37"/>
      <c r="BR847" s="23"/>
      <c r="BV847" s="48"/>
      <c r="BW847" s="48"/>
      <c r="CI847" s="16"/>
      <c r="CJ847" s="2"/>
    </row>
    <row r="848" spans="1:88" ht="12.75">
      <c r="A848" s="19"/>
      <c r="E848" s="14"/>
      <c r="F848" s="36"/>
      <c r="G848" s="2"/>
      <c r="L848" s="2"/>
      <c r="V848" s="48"/>
      <c r="W848" s="48"/>
      <c r="AC848" s="48"/>
      <c r="AK848" s="7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BF848" s="7"/>
      <c r="BO848" s="37"/>
      <c r="BR848" s="23"/>
      <c r="BV848" s="48"/>
      <c r="BW848" s="48"/>
      <c r="CI848" s="16"/>
      <c r="CJ848" s="2"/>
    </row>
    <row r="849" spans="1:88" ht="12.75">
      <c r="A849" s="19"/>
      <c r="E849" s="14"/>
      <c r="F849" s="36"/>
      <c r="G849" s="2"/>
      <c r="L849" s="2"/>
      <c r="V849" s="48"/>
      <c r="W849" s="48"/>
      <c r="AC849" s="48"/>
      <c r="AK849" s="7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BO849" s="37"/>
      <c r="BR849" s="23"/>
      <c r="BV849" s="48"/>
      <c r="BW849" s="48"/>
      <c r="CI849" s="16"/>
      <c r="CJ849" s="2"/>
    </row>
    <row r="850" spans="1:88" ht="12.75">
      <c r="A850" s="19"/>
      <c r="E850" s="14"/>
      <c r="F850" s="36"/>
      <c r="G850" s="2"/>
      <c r="L850" s="2"/>
      <c r="V850" s="48"/>
      <c r="W850" s="48"/>
      <c r="AC850" s="48"/>
      <c r="AK850" s="7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BD850" s="7"/>
      <c r="BO850" s="37"/>
      <c r="BR850" s="23"/>
      <c r="BV850" s="48"/>
      <c r="BW850" s="48"/>
      <c r="CI850" s="16"/>
      <c r="CJ850" s="2"/>
    </row>
    <row r="851" spans="1:88" ht="12.75">
      <c r="A851" s="19"/>
      <c r="E851" s="14"/>
      <c r="F851" s="36"/>
      <c r="G851" s="2"/>
      <c r="L851" s="2"/>
      <c r="V851" s="48"/>
      <c r="W851" s="48"/>
      <c r="AC851" s="48"/>
      <c r="AK851" s="7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BO851" s="37"/>
      <c r="BR851" s="23"/>
      <c r="BV851" s="48"/>
      <c r="BW851" s="48"/>
      <c r="CI851" s="16"/>
      <c r="CJ851" s="2"/>
    </row>
    <row r="852" spans="1:88" ht="12.75">
      <c r="A852" s="19"/>
      <c r="E852" s="14"/>
      <c r="F852" s="36"/>
      <c r="G852" s="2"/>
      <c r="L852" s="2"/>
      <c r="V852" s="48"/>
      <c r="W852" s="48"/>
      <c r="AC852" s="48"/>
      <c r="AK852" s="7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BO852" s="37"/>
      <c r="BR852" s="23"/>
      <c r="BV852" s="48"/>
      <c r="BW852" s="48"/>
      <c r="CI852" s="16"/>
      <c r="CJ852" s="2"/>
    </row>
    <row r="853" spans="1:88" ht="12.75">
      <c r="A853" s="19"/>
      <c r="E853" s="14"/>
      <c r="F853" s="36"/>
      <c r="G853" s="2"/>
      <c r="L853" s="2"/>
      <c r="V853" s="48"/>
      <c r="W853" s="48"/>
      <c r="AC853" s="48"/>
      <c r="AK853" s="7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Y853" s="7"/>
      <c r="BO853" s="37"/>
      <c r="BR853" s="23"/>
      <c r="BV853" s="48"/>
      <c r="BW853" s="48"/>
      <c r="CI853" s="16"/>
      <c r="CJ853" s="2"/>
    </row>
    <row r="854" spans="1:88" ht="12.75">
      <c r="A854" s="19"/>
      <c r="E854" s="14"/>
      <c r="F854" s="36"/>
      <c r="G854" s="2"/>
      <c r="L854" s="2"/>
      <c r="V854" s="48"/>
      <c r="W854" s="4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BR854" s="23"/>
      <c r="CI854" s="16"/>
      <c r="CJ854" s="2"/>
    </row>
    <row r="855" spans="1:88" ht="12.75">
      <c r="A855" s="19"/>
      <c r="E855" s="14"/>
      <c r="F855" s="36"/>
      <c r="G855" s="2"/>
      <c r="L855" s="2"/>
      <c r="V855" s="48"/>
      <c r="W855" s="48"/>
      <c r="AC855" s="48"/>
      <c r="AK855" s="7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7"/>
      <c r="BO855" s="37"/>
      <c r="BR855" s="23"/>
      <c r="BV855" s="48"/>
      <c r="BW855" s="48"/>
      <c r="CI855" s="16"/>
      <c r="CJ855" s="2"/>
    </row>
    <row r="856" spans="1:88" ht="12.75">
      <c r="A856" s="19"/>
      <c r="E856" s="14"/>
      <c r="F856" s="36"/>
      <c r="G856" s="2"/>
      <c r="L856" s="2"/>
      <c r="V856" s="48"/>
      <c r="W856" s="48"/>
      <c r="AC856" s="48"/>
      <c r="AK856" s="7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7"/>
      <c r="BO856" s="37"/>
      <c r="BR856" s="23"/>
      <c r="BV856" s="48"/>
      <c r="BW856" s="48"/>
      <c r="CI856" s="16"/>
      <c r="CJ856" s="2"/>
    </row>
    <row r="857" spans="1:88" ht="12.75">
      <c r="A857" s="19"/>
      <c r="E857" s="14"/>
      <c r="F857" s="36"/>
      <c r="G857" s="2"/>
      <c r="L857" s="2"/>
      <c r="V857" s="48"/>
      <c r="W857" s="48"/>
      <c r="AC857" s="48"/>
      <c r="AK857" s="7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Z857" s="7"/>
      <c r="BO857" s="37"/>
      <c r="BR857" s="23"/>
      <c r="BV857" s="48"/>
      <c r="BW857" s="48"/>
      <c r="CI857" s="16"/>
      <c r="CJ857" s="2"/>
    </row>
    <row r="858" spans="1:88" ht="12.75">
      <c r="A858" s="19"/>
      <c r="E858" s="14"/>
      <c r="F858" s="36"/>
      <c r="G858" s="2"/>
      <c r="L858" s="2"/>
      <c r="V858" s="48"/>
      <c r="W858" s="48"/>
      <c r="AC858" s="48"/>
      <c r="AK858" s="7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BA858" s="7"/>
      <c r="BO858" s="37"/>
      <c r="BR858" s="23"/>
      <c r="BV858" s="48"/>
      <c r="BW858" s="48"/>
      <c r="CI858" s="16"/>
      <c r="CJ858" s="2"/>
    </row>
    <row r="859" spans="1:88" ht="12.75">
      <c r="A859" s="19"/>
      <c r="E859" s="14"/>
      <c r="F859" s="36"/>
      <c r="G859" s="2"/>
      <c r="L859" s="2"/>
      <c r="V859" s="48"/>
      <c r="W859" s="48"/>
      <c r="AC859" s="48"/>
      <c r="AK859" s="7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BC859" s="7"/>
      <c r="BO859" s="37"/>
      <c r="BR859" s="23"/>
      <c r="BV859" s="48"/>
      <c r="BW859" s="48"/>
      <c r="CI859" s="16"/>
      <c r="CJ859" s="2"/>
    </row>
    <row r="860" spans="1:88" ht="12.75">
      <c r="A860" s="19"/>
      <c r="E860" s="14"/>
      <c r="F860" s="36"/>
      <c r="G860" s="2"/>
      <c r="L860" s="2"/>
      <c r="V860" s="48"/>
      <c r="W860" s="48"/>
      <c r="AC860" s="48"/>
      <c r="AK860" s="7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BF860" s="7"/>
      <c r="BO860" s="37"/>
      <c r="BR860" s="23"/>
      <c r="BV860" s="48"/>
      <c r="BW860" s="48"/>
      <c r="CI860" s="16"/>
      <c r="CJ860" s="2"/>
    </row>
    <row r="861" spans="1:88" ht="12.75">
      <c r="A861" s="19"/>
      <c r="E861" s="14"/>
      <c r="F861" s="36"/>
      <c r="G861" s="2"/>
      <c r="L861" s="2"/>
      <c r="V861" s="48"/>
      <c r="W861" s="48"/>
      <c r="AC861" s="48"/>
      <c r="AK861" s="7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BF861" s="7"/>
      <c r="BO861" s="37"/>
      <c r="BR861" s="23"/>
      <c r="BV861" s="48"/>
      <c r="BW861" s="48"/>
      <c r="CI861" s="16"/>
      <c r="CJ861" s="2"/>
    </row>
    <row r="862" spans="1:88" ht="12.75">
      <c r="A862" s="19"/>
      <c r="E862" s="14"/>
      <c r="F862" s="36"/>
      <c r="G862" s="2"/>
      <c r="L862" s="2"/>
      <c r="AC862" s="4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BR862" s="23"/>
      <c r="CJ862" s="2"/>
    </row>
    <row r="863" spans="1:88" ht="12.75">
      <c r="A863" s="19"/>
      <c r="E863" s="14"/>
      <c r="F863" s="36"/>
      <c r="G863" s="2"/>
      <c r="L863" s="2"/>
      <c r="V863" s="48"/>
      <c r="W863" s="48"/>
      <c r="AC863" s="48"/>
      <c r="AK863" s="7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X863" s="7"/>
      <c r="BE863" s="7"/>
      <c r="BO863" s="37"/>
      <c r="BR863" s="23"/>
      <c r="BV863" s="48"/>
      <c r="BW863" s="48"/>
      <c r="CI863" s="16"/>
      <c r="CJ863" s="2"/>
    </row>
    <row r="864" spans="1:88" ht="12.75">
      <c r="A864" s="19"/>
      <c r="E864" s="14"/>
      <c r="F864" s="36"/>
      <c r="G864" s="2"/>
      <c r="L864" s="2"/>
      <c r="V864" s="48"/>
      <c r="W864" s="48"/>
      <c r="AC864" s="48"/>
      <c r="AK864" s="7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X864" s="7"/>
      <c r="BE864" s="7"/>
      <c r="BO864" s="37"/>
      <c r="BR864" s="23"/>
      <c r="BV864" s="48"/>
      <c r="BW864" s="48"/>
      <c r="CI864" s="16"/>
      <c r="CJ864" s="2"/>
    </row>
    <row r="865" spans="1:88" ht="12.75">
      <c r="A865" s="19"/>
      <c r="E865" s="14"/>
      <c r="F865" s="36"/>
      <c r="G865" s="2"/>
      <c r="L865" s="2"/>
      <c r="V865" s="48"/>
      <c r="W865" s="48"/>
      <c r="AC865" s="48"/>
      <c r="AK865" s="7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BF865" s="7"/>
      <c r="BO865" s="37"/>
      <c r="BR865" s="23"/>
      <c r="BV865" s="48"/>
      <c r="BW865" s="48"/>
      <c r="CI865" s="16"/>
      <c r="CJ865" s="2"/>
    </row>
    <row r="866" spans="1:88" ht="12.75">
      <c r="A866" s="19"/>
      <c r="E866" s="14"/>
      <c r="F866" s="36"/>
      <c r="G866" s="2"/>
      <c r="L866" s="2"/>
      <c r="V866" s="48"/>
      <c r="W866" s="48"/>
      <c r="AC866" s="48"/>
      <c r="AK866" s="7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BF866" s="7"/>
      <c r="BO866" s="37"/>
      <c r="BR866" s="23"/>
      <c r="BV866" s="48"/>
      <c r="BW866" s="48"/>
      <c r="CI866" s="16"/>
      <c r="CJ866" s="2"/>
    </row>
    <row r="867" spans="1:88" ht="12.75">
      <c r="A867" s="19"/>
      <c r="E867" s="14"/>
      <c r="F867" s="36"/>
      <c r="G867" s="2"/>
      <c r="L867" s="2"/>
      <c r="V867" s="48"/>
      <c r="W867" s="48"/>
      <c r="AC867" s="48"/>
      <c r="AK867" s="7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BO867" s="37"/>
      <c r="BR867" s="23"/>
      <c r="BV867" s="48"/>
      <c r="BW867" s="48"/>
      <c r="CI867" s="16"/>
      <c r="CJ867" s="2"/>
    </row>
    <row r="868" spans="1:88" ht="12.75">
      <c r="A868" s="19"/>
      <c r="E868" s="14"/>
      <c r="F868" s="36"/>
      <c r="G868" s="2"/>
      <c r="L868" s="2"/>
      <c r="V868" s="48"/>
      <c r="W868" s="48"/>
      <c r="AC868" s="48"/>
      <c r="AK868" s="7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BO868" s="37"/>
      <c r="BR868" s="23"/>
      <c r="BV868" s="48"/>
      <c r="BW868" s="48"/>
      <c r="CI868" s="16"/>
      <c r="CJ868" s="2"/>
    </row>
    <row r="869" spans="1:88" ht="12.75">
      <c r="A869" s="19"/>
      <c r="E869" s="14"/>
      <c r="F869" s="36"/>
      <c r="G869" s="2"/>
      <c r="L869" s="2"/>
      <c r="V869" s="48"/>
      <c r="W869" s="48"/>
      <c r="AC869" s="48"/>
      <c r="AK869" s="7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BD869" s="7"/>
      <c r="BO869" s="37"/>
      <c r="BR869" s="23"/>
      <c r="BV869" s="48"/>
      <c r="BW869" s="48"/>
      <c r="CI869" s="16"/>
      <c r="CJ869" s="2"/>
    </row>
    <row r="870" spans="1:88" ht="12.75">
      <c r="A870" s="19"/>
      <c r="E870" s="14"/>
      <c r="F870" s="36"/>
      <c r="G870" s="2"/>
      <c r="L870" s="2"/>
      <c r="V870" s="48"/>
      <c r="W870" s="48"/>
      <c r="AC870" s="48"/>
      <c r="AK870" s="7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BO870" s="37"/>
      <c r="BR870" s="23"/>
      <c r="BV870" s="48"/>
      <c r="BW870" s="48"/>
      <c r="CI870" s="16"/>
      <c r="CJ870" s="2"/>
    </row>
    <row r="871" spans="1:88" ht="12.75">
      <c r="A871" s="19"/>
      <c r="E871" s="14"/>
      <c r="F871" s="36"/>
      <c r="G871" s="2"/>
      <c r="L871" s="2"/>
      <c r="V871" s="48"/>
      <c r="W871" s="48"/>
      <c r="AC871" s="48"/>
      <c r="AK871" s="7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BO871" s="37"/>
      <c r="BR871" s="23"/>
      <c r="BV871" s="48"/>
      <c r="BW871" s="48"/>
      <c r="CI871" s="16"/>
      <c r="CJ871" s="2"/>
    </row>
    <row r="872" spans="1:88" ht="12.75">
      <c r="A872" s="19"/>
      <c r="E872" s="14"/>
      <c r="F872" s="36"/>
      <c r="G872" s="2"/>
      <c r="L872" s="2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BR872" s="23"/>
      <c r="CJ872" s="2"/>
    </row>
    <row r="873" spans="1:88" ht="12.75">
      <c r="A873" s="19"/>
      <c r="E873" s="14"/>
      <c r="F873" s="36"/>
      <c r="G873" s="2"/>
      <c r="L873" s="2"/>
      <c r="V873" s="48"/>
      <c r="W873" s="48"/>
      <c r="AC873" s="48"/>
      <c r="AK873" s="7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Z873" s="7"/>
      <c r="BO873" s="37"/>
      <c r="BR873" s="23"/>
      <c r="BV873" s="48"/>
      <c r="BW873" s="48"/>
      <c r="CI873" s="16"/>
      <c r="CJ873" s="2"/>
    </row>
    <row r="874" spans="1:88" ht="12.75">
      <c r="A874" s="19"/>
      <c r="E874" s="14"/>
      <c r="F874" s="36"/>
      <c r="G874" s="2"/>
      <c r="L874" s="2"/>
      <c r="V874" s="48"/>
      <c r="W874" s="48"/>
      <c r="AC874" s="48"/>
      <c r="AK874" s="7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BA874" s="7"/>
      <c r="BO874" s="37"/>
      <c r="BR874" s="23"/>
      <c r="BV874" s="48"/>
      <c r="BW874" s="48"/>
      <c r="CI874" s="16"/>
      <c r="CJ874" s="2"/>
    </row>
    <row r="875" spans="1:88" ht="12.75">
      <c r="A875" s="19"/>
      <c r="E875" s="14"/>
      <c r="F875" s="36"/>
      <c r="G875" s="2"/>
      <c r="L875" s="2"/>
      <c r="V875" s="48"/>
      <c r="W875" s="48"/>
      <c r="AC875" s="48"/>
      <c r="AK875" s="7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BC875" s="7"/>
      <c r="BO875" s="37"/>
      <c r="BR875" s="23"/>
      <c r="BV875" s="48"/>
      <c r="BW875" s="48"/>
      <c r="CI875" s="16"/>
      <c r="CJ875" s="2"/>
    </row>
    <row r="876" spans="1:88" ht="12.75">
      <c r="A876" s="19"/>
      <c r="E876" s="14"/>
      <c r="F876" s="36"/>
      <c r="G876" s="2"/>
      <c r="L876" s="2"/>
      <c r="V876" s="48"/>
      <c r="W876" s="48"/>
      <c r="AC876" s="48"/>
      <c r="AK876" s="7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BF876" s="7"/>
      <c r="BO876" s="37"/>
      <c r="BR876" s="23"/>
      <c r="BV876" s="48"/>
      <c r="BW876" s="48"/>
      <c r="CI876" s="16"/>
      <c r="CJ876" s="2"/>
    </row>
    <row r="877" spans="1:88" ht="12.75">
      <c r="A877" s="19"/>
      <c r="E877" s="14"/>
      <c r="F877" s="36"/>
      <c r="G877" s="2"/>
      <c r="L877" s="2"/>
      <c r="V877" s="48"/>
      <c r="W877" s="48"/>
      <c r="AC877" s="48"/>
      <c r="AK877" s="7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BF877" s="7"/>
      <c r="BO877" s="37"/>
      <c r="BR877" s="23"/>
      <c r="BV877" s="48"/>
      <c r="BW877" s="48"/>
      <c r="CI877" s="16"/>
      <c r="CJ877" s="2"/>
    </row>
    <row r="878" spans="1:88" ht="12.75">
      <c r="A878" s="19"/>
      <c r="E878" s="14"/>
      <c r="F878" s="36"/>
      <c r="G878" s="2"/>
      <c r="L878" s="2"/>
      <c r="V878" s="48"/>
      <c r="W878" s="48"/>
      <c r="AC878" s="48"/>
      <c r="AK878" s="7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BF878" s="7"/>
      <c r="BO878" s="37"/>
      <c r="BR878" s="23"/>
      <c r="BV878" s="48"/>
      <c r="BW878" s="48"/>
      <c r="CI878" s="16"/>
      <c r="CJ878" s="2"/>
    </row>
    <row r="879" spans="1:88" ht="12.75">
      <c r="A879" s="19"/>
      <c r="E879" s="14"/>
      <c r="F879" s="36"/>
      <c r="G879" s="2"/>
      <c r="L879" s="2"/>
      <c r="V879" s="48"/>
      <c r="W879" s="48"/>
      <c r="AC879" s="48"/>
      <c r="AK879" s="7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BF879" s="7"/>
      <c r="BO879" s="37"/>
      <c r="BR879" s="23"/>
      <c r="BV879" s="48"/>
      <c r="BW879" s="48"/>
      <c r="CI879" s="16"/>
      <c r="CJ879" s="2"/>
    </row>
    <row r="880" spans="1:88" ht="12.75">
      <c r="A880" s="19"/>
      <c r="E880" s="14"/>
      <c r="F880" s="36"/>
      <c r="G880" s="2"/>
      <c r="L880" s="2"/>
      <c r="V880" s="48"/>
      <c r="W880" s="48"/>
      <c r="AC880" s="48"/>
      <c r="AK880" s="7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BF880" s="7"/>
      <c r="BO880" s="37"/>
      <c r="BR880" s="23"/>
      <c r="BV880" s="48"/>
      <c r="BW880" s="48"/>
      <c r="CI880" s="16"/>
      <c r="CJ880" s="2"/>
    </row>
    <row r="881" spans="1:88" ht="12.75">
      <c r="A881" s="19"/>
      <c r="E881" s="14"/>
      <c r="F881" s="36"/>
      <c r="G881" s="2"/>
      <c r="L881" s="2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BR881" s="23"/>
      <c r="BV881" s="48"/>
      <c r="BW881" s="48"/>
      <c r="CJ881" s="2"/>
    </row>
    <row r="882" spans="1:88" ht="12.75">
      <c r="A882" s="19"/>
      <c r="E882" s="14"/>
      <c r="F882" s="36"/>
      <c r="G882" s="2"/>
      <c r="L882" s="2"/>
      <c r="V882" s="48"/>
      <c r="W882" s="48"/>
      <c r="AC882" s="48"/>
      <c r="AK882" s="7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X882" s="7"/>
      <c r="BD882" s="7"/>
      <c r="BE882" s="7"/>
      <c r="BF882" s="7"/>
      <c r="BO882" s="37"/>
      <c r="BR882" s="23"/>
      <c r="BV882" s="48"/>
      <c r="BW882" s="48"/>
      <c r="CI882" s="16"/>
      <c r="CJ882" s="2"/>
    </row>
    <row r="883" spans="1:88" ht="12.75">
      <c r="A883" s="19"/>
      <c r="E883" s="14"/>
      <c r="F883" s="36"/>
      <c r="G883" s="2"/>
      <c r="L883" s="2"/>
      <c r="V883" s="48"/>
      <c r="W883" s="48"/>
      <c r="AC883" s="48"/>
      <c r="AK883" s="7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X883" s="7"/>
      <c r="BD883" s="7"/>
      <c r="BE883" s="7"/>
      <c r="BF883" s="7"/>
      <c r="BO883" s="37"/>
      <c r="BR883" s="23"/>
      <c r="BV883" s="48"/>
      <c r="BW883" s="48"/>
      <c r="CI883" s="16"/>
      <c r="CJ883" s="2"/>
    </row>
    <row r="884" spans="1:88" ht="12.75">
      <c r="A884" s="19"/>
      <c r="E884" s="14"/>
      <c r="F884" s="36"/>
      <c r="G884" s="2"/>
      <c r="L884" s="2"/>
      <c r="V884" s="48"/>
      <c r="W884" s="48"/>
      <c r="AC884" s="48"/>
      <c r="AK884" s="7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X884" s="7"/>
      <c r="BD884" s="7"/>
      <c r="BE884" s="7"/>
      <c r="BF884" s="7"/>
      <c r="BO884" s="37"/>
      <c r="BR884" s="23"/>
      <c r="BV884" s="48"/>
      <c r="BW884" s="48"/>
      <c r="CI884" s="16"/>
      <c r="CJ884" s="2"/>
    </row>
    <row r="885" spans="1:88" ht="12.75">
      <c r="A885" s="19"/>
      <c r="E885" s="14"/>
      <c r="F885" s="36"/>
      <c r="G885" s="2"/>
      <c r="L885" s="2"/>
      <c r="V885" s="48"/>
      <c r="W885" s="48"/>
      <c r="AC885" s="48"/>
      <c r="AK885" s="7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X885" s="7"/>
      <c r="BD885" s="7"/>
      <c r="BE885" s="7"/>
      <c r="BF885" s="7"/>
      <c r="BO885" s="37"/>
      <c r="BR885" s="23"/>
      <c r="BV885" s="48"/>
      <c r="BW885" s="48"/>
      <c r="CI885" s="16"/>
      <c r="CJ885" s="2"/>
    </row>
    <row r="886" spans="1:88" ht="12.75">
      <c r="A886" s="19"/>
      <c r="E886" s="14"/>
      <c r="F886" s="36"/>
      <c r="G886" s="2"/>
      <c r="L886" s="2"/>
      <c r="V886" s="48"/>
      <c r="W886" s="48"/>
      <c r="AC886" s="48"/>
      <c r="AK886" s="7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X886" s="7"/>
      <c r="BD886" s="7"/>
      <c r="BE886" s="7"/>
      <c r="BF886" s="7"/>
      <c r="BO886" s="37"/>
      <c r="BR886" s="23"/>
      <c r="BV886" s="48"/>
      <c r="BW886" s="48"/>
      <c r="CI886" s="16"/>
      <c r="CJ886" s="2"/>
    </row>
    <row r="887" spans="1:88" ht="12.75">
      <c r="A887" s="19"/>
      <c r="E887" s="14"/>
      <c r="F887" s="36"/>
      <c r="G887" s="2"/>
      <c r="L887" s="2"/>
      <c r="V887" s="48"/>
      <c r="W887" s="48"/>
      <c r="AC887" s="48"/>
      <c r="AK887" s="7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X887" s="7"/>
      <c r="BD887" s="7"/>
      <c r="BE887" s="7"/>
      <c r="BF887" s="7"/>
      <c r="BO887" s="37"/>
      <c r="BR887" s="23"/>
      <c r="BV887" s="48"/>
      <c r="BW887" s="48"/>
      <c r="CI887" s="16"/>
      <c r="CJ887" s="2"/>
    </row>
    <row r="888" spans="1:88" ht="12.75">
      <c r="A888" s="19"/>
      <c r="E888" s="14"/>
      <c r="F888" s="36"/>
      <c r="G888" s="2"/>
      <c r="L888" s="2"/>
      <c r="V888" s="48"/>
      <c r="W888" s="48"/>
      <c r="AC888" s="48"/>
      <c r="AK888" s="7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X888" s="7"/>
      <c r="BD888" s="7"/>
      <c r="BE888" s="7"/>
      <c r="BF888" s="7"/>
      <c r="BO888" s="37"/>
      <c r="BR888" s="23"/>
      <c r="BV888" s="48"/>
      <c r="BW888" s="48"/>
      <c r="CI888" s="16"/>
      <c r="CJ888" s="2"/>
    </row>
    <row r="889" spans="1:87" ht="12.75">
      <c r="A889" s="19"/>
      <c r="E889" s="14"/>
      <c r="F889" s="36"/>
      <c r="G889" s="2"/>
      <c r="L889" s="2"/>
      <c r="AC889" s="4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BO889" s="37"/>
      <c r="BR889" s="23"/>
      <c r="BV889" s="48"/>
      <c r="BW889" s="48"/>
      <c r="CI889" s="16"/>
    </row>
    <row r="890" spans="1:87" ht="12.75">
      <c r="A890" s="19"/>
      <c r="E890" s="14"/>
      <c r="F890" s="36"/>
      <c r="G890" s="2"/>
      <c r="L890" s="2"/>
      <c r="V890" s="48"/>
      <c r="W890" s="48"/>
      <c r="AC890" s="48"/>
      <c r="AK890" s="7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BO890" s="37"/>
      <c r="BR890" s="23"/>
      <c r="BV890" s="48"/>
      <c r="BW890" s="48"/>
      <c r="CI890" s="16"/>
    </row>
    <row r="891" spans="1:75" ht="12.75">
      <c r="A891" s="19"/>
      <c r="E891" s="14"/>
      <c r="F891" s="36"/>
      <c r="G891" s="2"/>
      <c r="L891" s="2"/>
      <c r="V891" s="48"/>
      <c r="W891" s="48"/>
      <c r="AC891" s="48"/>
      <c r="AK891" s="7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BO891" s="37"/>
      <c r="BR891" s="23"/>
      <c r="BV891" s="48"/>
      <c r="BW891" s="48"/>
    </row>
    <row r="892" spans="1:87" ht="12.75">
      <c r="A892" s="19"/>
      <c r="E892" s="14"/>
      <c r="F892" s="36"/>
      <c r="G892" s="2"/>
      <c r="L892" s="2"/>
      <c r="V892" s="48"/>
      <c r="W892" s="48"/>
      <c r="AC892" s="48"/>
      <c r="AK892" s="7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BO892" s="37"/>
      <c r="BR892" s="23"/>
      <c r="BV892" s="48"/>
      <c r="BW892" s="48"/>
      <c r="CI892" s="16"/>
    </row>
    <row r="893" spans="1:75" ht="12.75">
      <c r="A893" s="19"/>
      <c r="E893" s="14"/>
      <c r="F893" s="36"/>
      <c r="G893" s="2"/>
      <c r="L893" s="2"/>
      <c r="V893" s="48"/>
      <c r="W893" s="48"/>
      <c r="AC893" s="48"/>
      <c r="AK893" s="7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BO893" s="37"/>
      <c r="BR893" s="23"/>
      <c r="BV893" s="48"/>
      <c r="BW893" s="48"/>
    </row>
    <row r="894" spans="1:88" ht="12.75">
      <c r="A894" s="19"/>
      <c r="E894" s="14"/>
      <c r="F894" s="36"/>
      <c r="G894" s="2"/>
      <c r="L894" s="2"/>
      <c r="V894" s="48"/>
      <c r="W894" s="48"/>
      <c r="AC894" s="48"/>
      <c r="AK894" s="7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BE894" s="7"/>
      <c r="BO894" s="37"/>
      <c r="BR894" s="23"/>
      <c r="BV894" s="48"/>
      <c r="BW894" s="48"/>
      <c r="CI894" s="16"/>
      <c r="CJ894" s="2"/>
    </row>
    <row r="895" spans="1:88" ht="12.75">
      <c r="A895" s="19"/>
      <c r="E895" s="14"/>
      <c r="F895" s="36"/>
      <c r="G895" s="2"/>
      <c r="L895" s="2"/>
      <c r="V895" s="48"/>
      <c r="W895" s="48"/>
      <c r="AC895" s="48"/>
      <c r="AK895" s="7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BE895" s="7"/>
      <c r="BO895" s="37"/>
      <c r="BR895" s="23"/>
      <c r="BV895" s="48"/>
      <c r="BW895" s="48"/>
      <c r="CI895" s="16"/>
      <c r="CJ895" s="2"/>
    </row>
    <row r="896" spans="1:88" ht="12.75">
      <c r="A896" s="19"/>
      <c r="E896" s="14"/>
      <c r="F896" s="36"/>
      <c r="G896" s="2"/>
      <c r="L896" s="2"/>
      <c r="V896" s="48"/>
      <c r="W896" s="48"/>
      <c r="AC896" s="48"/>
      <c r="AK896" s="7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BE896" s="7"/>
      <c r="BO896" s="37"/>
      <c r="BR896" s="23"/>
      <c r="BV896" s="48"/>
      <c r="BW896" s="48"/>
      <c r="CI896" s="16"/>
      <c r="CJ896" s="2"/>
    </row>
    <row r="897" spans="1:88" ht="12.75">
      <c r="A897" s="19"/>
      <c r="E897" s="14"/>
      <c r="F897" s="36"/>
      <c r="G897" s="2"/>
      <c r="L897" s="2"/>
      <c r="V897" s="48"/>
      <c r="W897" s="48"/>
      <c r="AC897" s="48"/>
      <c r="AK897" s="7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BE897" s="7"/>
      <c r="BO897" s="37"/>
      <c r="BR897" s="23"/>
      <c r="BV897" s="48"/>
      <c r="BW897" s="48"/>
      <c r="CI897" s="16"/>
      <c r="CJ897" s="2"/>
    </row>
    <row r="898" spans="1:88" ht="12.75">
      <c r="A898" s="19"/>
      <c r="E898" s="14"/>
      <c r="F898" s="36"/>
      <c r="G898" s="2"/>
      <c r="L898" s="2"/>
      <c r="V898" s="48"/>
      <c r="W898" s="48"/>
      <c r="AC898" s="48"/>
      <c r="AK898" s="7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BE898" s="7"/>
      <c r="BO898" s="37"/>
      <c r="BR898" s="23"/>
      <c r="BV898" s="48"/>
      <c r="BW898" s="48"/>
      <c r="CI898" s="16"/>
      <c r="CJ898" s="2"/>
    </row>
    <row r="899" spans="1:88" ht="12.75">
      <c r="A899" s="19"/>
      <c r="E899" s="14"/>
      <c r="F899" s="36"/>
      <c r="G899" s="2"/>
      <c r="L899" s="2"/>
      <c r="V899" s="48"/>
      <c r="W899" s="48"/>
      <c r="AC899" s="48"/>
      <c r="AK899" s="7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BE899" s="7"/>
      <c r="BO899" s="37"/>
      <c r="BR899" s="23"/>
      <c r="BV899" s="48"/>
      <c r="BW899" s="48"/>
      <c r="CI899" s="16"/>
      <c r="CJ899" s="2"/>
    </row>
    <row r="900" spans="1:88" ht="12.75">
      <c r="A900" s="19"/>
      <c r="E900" s="14"/>
      <c r="F900" s="36"/>
      <c r="G900" s="2"/>
      <c r="L900" s="2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BR900" s="23"/>
      <c r="CI900" s="16"/>
      <c r="CJ900" s="2"/>
    </row>
    <row r="901" spans="1:88" ht="12.75">
      <c r="A901" s="19"/>
      <c r="E901" s="14"/>
      <c r="F901" s="36"/>
      <c r="G901" s="2"/>
      <c r="L901" s="2"/>
      <c r="V901" s="48"/>
      <c r="W901" s="48"/>
      <c r="AC901" s="48"/>
      <c r="AK901" s="7"/>
      <c r="AV901" s="7"/>
      <c r="BO901" s="37"/>
      <c r="BR901" s="23"/>
      <c r="BV901" s="48"/>
      <c r="BW901" s="48"/>
      <c r="CI901" s="16"/>
      <c r="CJ901" s="2"/>
    </row>
    <row r="902" spans="1:88" ht="12.75">
      <c r="A902" s="19"/>
      <c r="E902" s="14"/>
      <c r="F902" s="36"/>
      <c r="G902" s="2"/>
      <c r="L902" s="2"/>
      <c r="V902" s="48"/>
      <c r="W902" s="48"/>
      <c r="AC902" s="48"/>
      <c r="AK902" s="7"/>
      <c r="AV902" s="7"/>
      <c r="BO902" s="37"/>
      <c r="BR902" s="23"/>
      <c r="BV902" s="48"/>
      <c r="BW902" s="48"/>
      <c r="CI902" s="16"/>
      <c r="CJ902" s="2"/>
    </row>
    <row r="903" spans="1:88" ht="12.75">
      <c r="A903" s="19"/>
      <c r="E903" s="14"/>
      <c r="F903" s="36"/>
      <c r="G903" s="2"/>
      <c r="L903" s="2"/>
      <c r="V903" s="48"/>
      <c r="W903" s="48"/>
      <c r="AC903" s="48"/>
      <c r="AK903" s="7"/>
      <c r="AV903" s="7"/>
      <c r="BO903" s="37"/>
      <c r="BR903" s="23"/>
      <c r="BV903" s="48"/>
      <c r="BW903" s="48"/>
      <c r="CI903" s="16"/>
      <c r="CJ903" s="2"/>
    </row>
    <row r="904" spans="1:88" ht="12.75">
      <c r="A904" s="19"/>
      <c r="E904" s="14"/>
      <c r="F904" s="36"/>
      <c r="G904" s="2"/>
      <c r="L904" s="2"/>
      <c r="V904" s="48"/>
      <c r="W904" s="48"/>
      <c r="AC904" s="48"/>
      <c r="AK904" s="7"/>
      <c r="AV904" s="7"/>
      <c r="BO904" s="37"/>
      <c r="BR904" s="23"/>
      <c r="BV904" s="48"/>
      <c r="BW904" s="48"/>
      <c r="CI904" s="16"/>
      <c r="CJ904" s="2"/>
    </row>
    <row r="905" spans="1:88" ht="12.75">
      <c r="A905" s="19"/>
      <c r="E905" s="14"/>
      <c r="F905" s="36"/>
      <c r="G905" s="2"/>
      <c r="L905" s="2"/>
      <c r="V905" s="48"/>
      <c r="W905" s="48"/>
      <c r="AC905" s="48"/>
      <c r="AK905" s="7"/>
      <c r="AZ905" s="7"/>
      <c r="BO905" s="37"/>
      <c r="BR905" s="23"/>
      <c r="BV905" s="48"/>
      <c r="BW905" s="48"/>
      <c r="CI905" s="16"/>
      <c r="CJ905" s="2"/>
    </row>
    <row r="906" spans="1:88" ht="12.75">
      <c r="A906" s="19"/>
      <c r="E906" s="14"/>
      <c r="F906" s="36"/>
      <c r="G906" s="2"/>
      <c r="L906" s="2"/>
      <c r="V906" s="48"/>
      <c r="W906" s="48"/>
      <c r="AC906" s="48"/>
      <c r="AK906" s="7"/>
      <c r="BA906" s="7"/>
      <c r="BO906" s="37"/>
      <c r="BR906" s="23"/>
      <c r="BV906" s="48"/>
      <c r="BW906" s="48"/>
      <c r="CI906" s="16"/>
      <c r="CJ906" s="2"/>
    </row>
    <row r="907" spans="1:88" ht="12.75">
      <c r="A907" s="19"/>
      <c r="E907" s="14"/>
      <c r="F907" s="36"/>
      <c r="G907" s="2"/>
      <c r="L907" s="2"/>
      <c r="V907" s="48"/>
      <c r="W907" s="48"/>
      <c r="AC907" s="48"/>
      <c r="AK907" s="7"/>
      <c r="AY907" s="7"/>
      <c r="BO907" s="37"/>
      <c r="BR907" s="23"/>
      <c r="BV907" s="48"/>
      <c r="BW907" s="48"/>
      <c r="CI907" s="16"/>
      <c r="CJ907" s="2"/>
    </row>
    <row r="908" spans="1:88" ht="12.75">
      <c r="A908" s="19"/>
      <c r="E908" s="14"/>
      <c r="F908" s="36"/>
      <c r="G908" s="2"/>
      <c r="L908" s="2"/>
      <c r="V908" s="48"/>
      <c r="W908" s="48"/>
      <c r="AC908" s="48"/>
      <c r="AK908" s="7"/>
      <c r="BC908" s="7"/>
      <c r="BO908" s="37"/>
      <c r="BR908" s="23"/>
      <c r="BV908" s="48"/>
      <c r="BW908" s="48"/>
      <c r="CI908" s="16"/>
      <c r="CJ908" s="2"/>
    </row>
    <row r="909" spans="1:88" ht="12.75">
      <c r="A909" s="19"/>
      <c r="E909" s="14"/>
      <c r="F909" s="36"/>
      <c r="G909" s="2"/>
      <c r="L909" s="2"/>
      <c r="V909" s="48"/>
      <c r="W909" s="48"/>
      <c r="AC909" s="48"/>
      <c r="AK909" s="7"/>
      <c r="BC909" s="7"/>
      <c r="BO909" s="37"/>
      <c r="BR909" s="23"/>
      <c r="BV909" s="48"/>
      <c r="BW909" s="48"/>
      <c r="CI909" s="16"/>
      <c r="CJ909" s="2"/>
    </row>
    <row r="910" spans="1:88" ht="12.75">
      <c r="A910" s="19"/>
      <c r="E910" s="14"/>
      <c r="F910" s="36"/>
      <c r="G910" s="2"/>
      <c r="L910" s="2"/>
      <c r="BR910" s="23"/>
      <c r="CI910" s="16"/>
      <c r="CJ910" s="2"/>
    </row>
    <row r="911" spans="1:88" ht="12.75">
      <c r="A911" s="19"/>
      <c r="E911" s="14"/>
      <c r="F911" s="36"/>
      <c r="G911" s="2"/>
      <c r="L911" s="2"/>
      <c r="V911" s="48"/>
      <c r="W911" s="48"/>
      <c r="AC911" s="48"/>
      <c r="AK911" s="7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BF911" s="7"/>
      <c r="BO911" s="37"/>
      <c r="BR911" s="23"/>
      <c r="BV911" s="48"/>
      <c r="BW911" s="48"/>
      <c r="CI911" s="16"/>
      <c r="CJ911" s="2"/>
    </row>
    <row r="912" spans="1:88" ht="12.75">
      <c r="A912" s="19"/>
      <c r="E912" s="14"/>
      <c r="F912" s="36"/>
      <c r="G912" s="2"/>
      <c r="L912" s="2"/>
      <c r="V912" s="48"/>
      <c r="W912" s="48"/>
      <c r="AC912" s="48"/>
      <c r="AK912" s="7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X912" s="7"/>
      <c r="BE912" s="7"/>
      <c r="BO912" s="37"/>
      <c r="BR912" s="23"/>
      <c r="BV912" s="48"/>
      <c r="BW912" s="48"/>
      <c r="CI912" s="16"/>
      <c r="CJ912" s="2"/>
    </row>
    <row r="913" spans="1:88" ht="12.75">
      <c r="A913" s="19"/>
      <c r="E913" s="14"/>
      <c r="F913" s="36"/>
      <c r="G913" s="2"/>
      <c r="L913" s="2"/>
      <c r="V913" s="48"/>
      <c r="W913" s="48"/>
      <c r="AC913" s="48"/>
      <c r="AK913" s="7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BF913" s="7"/>
      <c r="BO913" s="37"/>
      <c r="BR913" s="23"/>
      <c r="BV913" s="48"/>
      <c r="BW913" s="48"/>
      <c r="CI913" s="16"/>
      <c r="CJ913" s="2"/>
    </row>
    <row r="914" spans="1:88" ht="12.75">
      <c r="A914" s="19"/>
      <c r="E914" s="14"/>
      <c r="F914" s="36"/>
      <c r="G914" s="2"/>
      <c r="L914" s="2"/>
      <c r="V914" s="48"/>
      <c r="W914" s="48"/>
      <c r="AC914" s="48"/>
      <c r="AK914" s="7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BF914" s="7"/>
      <c r="BO914" s="37"/>
      <c r="BR914" s="23"/>
      <c r="BV914" s="48"/>
      <c r="BW914" s="48"/>
      <c r="CI914" s="16"/>
      <c r="CJ914" s="2"/>
    </row>
    <row r="915" spans="1:88" ht="12.75">
      <c r="A915" s="19"/>
      <c r="E915" s="14"/>
      <c r="F915" s="36"/>
      <c r="G915" s="2"/>
      <c r="L915" s="2"/>
      <c r="V915" s="48"/>
      <c r="W915" s="48"/>
      <c r="AC915" s="48"/>
      <c r="AK915" s="7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BF915" s="7"/>
      <c r="BO915" s="37"/>
      <c r="BR915" s="23"/>
      <c r="BV915" s="48"/>
      <c r="BW915" s="48"/>
      <c r="CI915" s="16"/>
      <c r="CJ915" s="2"/>
    </row>
    <row r="916" spans="1:88" ht="12.75">
      <c r="A916" s="19"/>
      <c r="E916" s="14"/>
      <c r="F916" s="36"/>
      <c r="G916" s="2"/>
      <c r="L916" s="2"/>
      <c r="V916" s="48"/>
      <c r="W916" s="48"/>
      <c r="AC916" s="48"/>
      <c r="AK916" s="7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BF916" s="7"/>
      <c r="BO916" s="37"/>
      <c r="BR916" s="23"/>
      <c r="BV916" s="48"/>
      <c r="BW916" s="48"/>
      <c r="CI916" s="16"/>
      <c r="CJ916" s="2"/>
    </row>
    <row r="917" spans="1:88" ht="12.75">
      <c r="A917" s="19"/>
      <c r="E917" s="14"/>
      <c r="F917" s="36"/>
      <c r="G917" s="2"/>
      <c r="L917" s="2"/>
      <c r="V917" s="48"/>
      <c r="W917" s="48"/>
      <c r="AC917" s="48"/>
      <c r="AK917" s="7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BD917" s="7"/>
      <c r="BO917" s="37"/>
      <c r="BR917" s="23"/>
      <c r="BV917" s="48"/>
      <c r="BW917" s="48"/>
      <c r="CI917" s="16"/>
      <c r="CJ917" s="2"/>
    </row>
    <row r="918" spans="1:88" ht="12.75">
      <c r="A918" s="19"/>
      <c r="E918" s="14"/>
      <c r="F918" s="36"/>
      <c r="G918" s="2"/>
      <c r="L918" s="2"/>
      <c r="V918" s="48"/>
      <c r="W918" s="48"/>
      <c r="AC918" s="48"/>
      <c r="AK918" s="7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BO918" s="37"/>
      <c r="BR918" s="23"/>
      <c r="BV918" s="48"/>
      <c r="BW918" s="48"/>
      <c r="CI918" s="16"/>
      <c r="CJ918" s="2"/>
    </row>
    <row r="919" spans="1:88" ht="12.75">
      <c r="A919" s="19"/>
      <c r="E919" s="14"/>
      <c r="F919" s="36"/>
      <c r="G919" s="2"/>
      <c r="L919" s="2"/>
      <c r="V919" s="48"/>
      <c r="W919" s="48"/>
      <c r="AC919" s="48"/>
      <c r="AK919" s="7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BO919" s="37"/>
      <c r="BR919" s="23"/>
      <c r="BV919" s="48"/>
      <c r="BW919" s="48"/>
      <c r="CI919" s="16"/>
      <c r="CJ919" s="2"/>
    </row>
    <row r="920" spans="1:88" ht="12.75">
      <c r="A920" s="19"/>
      <c r="E920" s="14"/>
      <c r="F920" s="36"/>
      <c r="G920" s="2"/>
      <c r="L920" s="2"/>
      <c r="V920" s="48"/>
      <c r="W920" s="48"/>
      <c r="AC920" s="48"/>
      <c r="AK920" s="7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BR920" s="23"/>
      <c r="CJ920" s="2"/>
    </row>
    <row r="921" spans="1:88" ht="12.75">
      <c r="A921" s="19"/>
      <c r="E921" s="14"/>
      <c r="F921" s="36"/>
      <c r="G921" s="2"/>
      <c r="L921" s="2"/>
      <c r="V921" s="48"/>
      <c r="W921" s="48"/>
      <c r="AC921" s="48"/>
      <c r="AK921" s="7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Z921" s="7"/>
      <c r="BO921" s="37"/>
      <c r="BR921" s="23"/>
      <c r="BV921" s="48"/>
      <c r="BW921" s="48"/>
      <c r="CI921" s="16"/>
      <c r="CJ921" s="2"/>
    </row>
    <row r="922" spans="1:88" ht="12.75">
      <c r="A922" s="19"/>
      <c r="E922" s="14"/>
      <c r="F922" s="36"/>
      <c r="G922" s="2"/>
      <c r="L922" s="2"/>
      <c r="V922" s="48"/>
      <c r="W922" s="48"/>
      <c r="AC922" s="48"/>
      <c r="AK922" s="7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BA922" s="7"/>
      <c r="BO922" s="37"/>
      <c r="BR922" s="23"/>
      <c r="BV922" s="48"/>
      <c r="BW922" s="48"/>
      <c r="CI922" s="16"/>
      <c r="CJ922" s="2"/>
    </row>
    <row r="923" spans="1:88" ht="12.75">
      <c r="A923" s="19"/>
      <c r="E923" s="14"/>
      <c r="F923" s="36"/>
      <c r="G923" s="2"/>
      <c r="L923" s="2"/>
      <c r="V923" s="48"/>
      <c r="W923" s="48"/>
      <c r="AC923" s="48"/>
      <c r="AK923" s="7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BC923" s="7"/>
      <c r="BO923" s="37"/>
      <c r="BR923" s="23"/>
      <c r="BV923" s="48"/>
      <c r="BW923" s="48"/>
      <c r="CI923" s="16"/>
      <c r="CJ923" s="2"/>
    </row>
    <row r="924" spans="1:88" ht="12.75">
      <c r="A924" s="19"/>
      <c r="E924" s="14"/>
      <c r="F924" s="36"/>
      <c r="G924" s="2"/>
      <c r="L924" s="2"/>
      <c r="V924" s="48"/>
      <c r="W924" s="48"/>
      <c r="AC924" s="48"/>
      <c r="AK924" s="7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BC924" s="7"/>
      <c r="BO924" s="37"/>
      <c r="BR924" s="23"/>
      <c r="BV924" s="48"/>
      <c r="BW924" s="48"/>
      <c r="CI924" s="16"/>
      <c r="CJ924" s="2"/>
    </row>
    <row r="925" spans="1:88" ht="12.75">
      <c r="A925" s="19"/>
      <c r="E925" s="14"/>
      <c r="F925" s="36"/>
      <c r="G925" s="2"/>
      <c r="L925" s="2"/>
      <c r="V925" s="48"/>
      <c r="W925" s="48"/>
      <c r="AC925" s="48"/>
      <c r="AK925" s="7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BF925" s="7"/>
      <c r="BO925" s="37"/>
      <c r="BR925" s="23"/>
      <c r="BV925" s="48"/>
      <c r="BW925" s="48"/>
      <c r="CI925" s="16"/>
      <c r="CJ925" s="2"/>
    </row>
    <row r="926" spans="1:88" ht="12.75">
      <c r="A926" s="19"/>
      <c r="E926" s="14"/>
      <c r="F926" s="36"/>
      <c r="G926" s="2"/>
      <c r="L926" s="2"/>
      <c r="V926" s="48"/>
      <c r="W926" s="48"/>
      <c r="AC926" s="48"/>
      <c r="AK926" s="7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BF926" s="7"/>
      <c r="BO926" s="37"/>
      <c r="BR926" s="23"/>
      <c r="BV926" s="48"/>
      <c r="BW926" s="48"/>
      <c r="CI926" s="16"/>
      <c r="CJ926" s="2"/>
    </row>
    <row r="927" spans="1:88" ht="12.75">
      <c r="A927" s="19"/>
      <c r="E927" s="14"/>
      <c r="F927" s="36"/>
      <c r="G927" s="2"/>
      <c r="L927" s="2"/>
      <c r="V927" s="48"/>
      <c r="W927" s="48"/>
      <c r="AC927" s="48"/>
      <c r="AK927" s="7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BF927" s="7"/>
      <c r="BO927" s="37"/>
      <c r="BR927" s="23"/>
      <c r="BV927" s="48"/>
      <c r="BW927" s="48"/>
      <c r="CI927" s="16"/>
      <c r="CJ927" s="2"/>
    </row>
    <row r="928" spans="1:88" ht="12.75">
      <c r="A928" s="19"/>
      <c r="E928" s="14"/>
      <c r="F928" s="36"/>
      <c r="G928" s="2"/>
      <c r="L928" s="2"/>
      <c r="V928" s="48"/>
      <c r="W928" s="48"/>
      <c r="AC928" s="48"/>
      <c r="AK928" s="7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BF928" s="7"/>
      <c r="BO928" s="37"/>
      <c r="BR928" s="23"/>
      <c r="BV928" s="48"/>
      <c r="BW928" s="48"/>
      <c r="CI928" s="16"/>
      <c r="CJ928" s="2"/>
    </row>
    <row r="929" spans="1:88" ht="12.75">
      <c r="A929" s="19"/>
      <c r="E929" s="14"/>
      <c r="F929" s="36"/>
      <c r="G929" s="2"/>
      <c r="L929" s="2"/>
      <c r="AC929" s="4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BR929" s="23"/>
      <c r="CJ929" s="2"/>
    </row>
    <row r="930" spans="1:88" ht="12.75">
      <c r="A930" s="19"/>
      <c r="E930" s="14"/>
      <c r="F930" s="36"/>
      <c r="G930" s="2"/>
      <c r="L930" s="2"/>
      <c r="V930" s="48"/>
      <c r="W930" s="48"/>
      <c r="AC930" s="48"/>
      <c r="AK930" s="7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BF930" s="7"/>
      <c r="BO930" s="37"/>
      <c r="BR930" s="23"/>
      <c r="BV930" s="48"/>
      <c r="BW930" s="48"/>
      <c r="CI930" s="16"/>
      <c r="CJ930" s="2"/>
    </row>
    <row r="931" spans="1:88" ht="12.75">
      <c r="A931" s="19"/>
      <c r="E931" s="14"/>
      <c r="F931" s="36"/>
      <c r="G931" s="2"/>
      <c r="L931" s="2"/>
      <c r="V931" s="48"/>
      <c r="W931" s="48"/>
      <c r="AC931" s="48"/>
      <c r="AK931" s="7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BF931" s="7"/>
      <c r="BO931" s="37"/>
      <c r="BR931" s="23"/>
      <c r="BV931" s="48"/>
      <c r="BW931" s="48"/>
      <c r="CI931" s="16"/>
      <c r="CJ931" s="2"/>
    </row>
    <row r="932" spans="1:88" ht="12.75">
      <c r="A932" s="19"/>
      <c r="E932" s="14"/>
      <c r="F932" s="36"/>
      <c r="G932" s="2"/>
      <c r="L932" s="2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BO932" s="37"/>
      <c r="BR932" s="23"/>
      <c r="BV932" s="48"/>
      <c r="BW932" s="48"/>
      <c r="CJ932" s="2"/>
    </row>
    <row r="933" spans="1:88" ht="12.75">
      <c r="A933" s="19"/>
      <c r="E933" s="14"/>
      <c r="F933" s="36"/>
      <c r="G933" s="2"/>
      <c r="L933" s="2"/>
      <c r="V933" s="48"/>
      <c r="W933" s="48"/>
      <c r="AC933" s="48"/>
      <c r="AK933" s="7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7"/>
      <c r="BO933" s="37"/>
      <c r="BR933" s="23"/>
      <c r="BV933" s="48"/>
      <c r="BW933" s="48"/>
      <c r="CI933" s="16"/>
      <c r="CJ933" s="2"/>
    </row>
    <row r="934" spans="1:88" ht="12.75">
      <c r="A934" s="19"/>
      <c r="E934" s="14"/>
      <c r="F934" s="36"/>
      <c r="G934" s="2"/>
      <c r="L934" s="2"/>
      <c r="V934" s="48"/>
      <c r="W934" s="48"/>
      <c r="AC934" s="48"/>
      <c r="AK934" s="7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7"/>
      <c r="BO934" s="37"/>
      <c r="BR934" s="23"/>
      <c r="BS934" s="48"/>
      <c r="BT934" s="48"/>
      <c r="BU934" s="41"/>
      <c r="BV934" s="48"/>
      <c r="BW934" s="48"/>
      <c r="CI934" s="16"/>
      <c r="CJ934" s="2"/>
    </row>
    <row r="935" spans="1:88" ht="12.75">
      <c r="A935" s="19"/>
      <c r="E935" s="14"/>
      <c r="F935" s="36"/>
      <c r="G935" s="2"/>
      <c r="L935" s="2"/>
      <c r="V935" s="48"/>
      <c r="W935" s="48"/>
      <c r="AC935" s="48"/>
      <c r="AK935" s="7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BC935" s="7"/>
      <c r="BO935" s="37"/>
      <c r="BR935" s="23"/>
      <c r="BV935" s="48"/>
      <c r="BW935" s="48"/>
      <c r="CI935" s="16"/>
      <c r="CJ935" s="2"/>
    </row>
    <row r="936" spans="1:88" ht="12.75">
      <c r="A936" s="19"/>
      <c r="E936" s="14"/>
      <c r="F936" s="36"/>
      <c r="G936" s="2"/>
      <c r="L936" s="2"/>
      <c r="V936" s="48"/>
      <c r="W936" s="48"/>
      <c r="AC936" s="48"/>
      <c r="AK936" s="7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BC936" s="7"/>
      <c r="BO936" s="37"/>
      <c r="BR936" s="23"/>
      <c r="BV936" s="48"/>
      <c r="BW936" s="48"/>
      <c r="CI936" s="16"/>
      <c r="CJ936" s="2"/>
    </row>
    <row r="937" spans="1:88" ht="12.75">
      <c r="A937" s="19"/>
      <c r="E937" s="14"/>
      <c r="F937" s="36"/>
      <c r="G937" s="2"/>
      <c r="L937" s="2"/>
      <c r="V937" s="48"/>
      <c r="W937" s="48"/>
      <c r="AC937" s="48"/>
      <c r="AK937" s="7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X937" s="7"/>
      <c r="BE937" s="7"/>
      <c r="BO937" s="37"/>
      <c r="BR937" s="23"/>
      <c r="BV937" s="48"/>
      <c r="BW937" s="48"/>
      <c r="CI937" s="16"/>
      <c r="CJ937" s="2"/>
    </row>
    <row r="938" spans="1:88" ht="12.75">
      <c r="A938" s="19"/>
      <c r="E938" s="14"/>
      <c r="F938" s="36"/>
      <c r="G938" s="2"/>
      <c r="L938" s="2"/>
      <c r="V938" s="48"/>
      <c r="W938" s="48"/>
      <c r="AC938" s="48"/>
      <c r="AK938" s="7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X938" s="7"/>
      <c r="BE938" s="7"/>
      <c r="BO938" s="37"/>
      <c r="BR938" s="23"/>
      <c r="BV938" s="48"/>
      <c r="BW938" s="48"/>
      <c r="CI938" s="16"/>
      <c r="CJ938" s="2"/>
    </row>
    <row r="939" spans="1:88" ht="12.75">
      <c r="A939" s="19"/>
      <c r="E939" s="14"/>
      <c r="F939" s="36"/>
      <c r="G939" s="2"/>
      <c r="L939" s="2"/>
      <c r="V939" s="48"/>
      <c r="W939" s="4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BO939" s="37"/>
      <c r="BR939" s="23"/>
      <c r="BV939" s="48"/>
      <c r="BW939" s="48"/>
      <c r="CJ939" s="2"/>
    </row>
    <row r="940" spans="1:88" ht="12.75">
      <c r="A940" s="19"/>
      <c r="E940" s="14"/>
      <c r="F940" s="36"/>
      <c r="G940" s="2"/>
      <c r="L940" s="2"/>
      <c r="V940" s="48"/>
      <c r="W940" s="48"/>
      <c r="AC940" s="48"/>
      <c r="AK940" s="7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BF940" s="7"/>
      <c r="BO940" s="37"/>
      <c r="BR940" s="23"/>
      <c r="BV940" s="48"/>
      <c r="BW940" s="48"/>
      <c r="CI940" s="16"/>
      <c r="CJ940" s="2"/>
    </row>
    <row r="941" spans="1:88" ht="12.75">
      <c r="A941" s="19"/>
      <c r="E941" s="14"/>
      <c r="F941" s="36"/>
      <c r="G941" s="2"/>
      <c r="L941" s="2"/>
      <c r="V941" s="48"/>
      <c r="W941" s="48"/>
      <c r="AC941" s="48"/>
      <c r="AK941" s="7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BF941" s="7"/>
      <c r="BO941" s="37"/>
      <c r="BR941" s="23"/>
      <c r="BV941" s="48"/>
      <c r="BW941" s="48"/>
      <c r="CI941" s="16"/>
      <c r="CJ941" s="2"/>
    </row>
    <row r="942" spans="1:88" ht="12.75">
      <c r="A942" s="19"/>
      <c r="E942" s="14"/>
      <c r="F942" s="36"/>
      <c r="G942" s="2"/>
      <c r="L942" s="2"/>
      <c r="V942" s="48"/>
      <c r="W942" s="48"/>
      <c r="AC942" s="48"/>
      <c r="AK942" s="7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Z942" s="7"/>
      <c r="BO942" s="37"/>
      <c r="BR942" s="23"/>
      <c r="BV942" s="48"/>
      <c r="BW942" s="48"/>
      <c r="CI942" s="16"/>
      <c r="CJ942" s="2"/>
    </row>
    <row r="943" spans="1:88" ht="12.75">
      <c r="A943" s="19"/>
      <c r="E943" s="14"/>
      <c r="F943" s="36"/>
      <c r="G943" s="2"/>
      <c r="L943" s="2"/>
      <c r="V943" s="48"/>
      <c r="W943" s="48"/>
      <c r="AC943" s="48"/>
      <c r="AK943" s="7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BA943" s="7"/>
      <c r="BO943" s="37"/>
      <c r="BR943" s="23"/>
      <c r="BV943" s="48"/>
      <c r="BW943" s="48"/>
      <c r="CI943" s="16"/>
      <c r="CJ943" s="2"/>
    </row>
    <row r="944" spans="1:88" ht="12.75">
      <c r="A944" s="19"/>
      <c r="E944" s="14"/>
      <c r="F944" s="36"/>
      <c r="G944" s="2"/>
      <c r="L944" s="2"/>
      <c r="V944" s="48"/>
      <c r="W944" s="48"/>
      <c r="AC944" s="48"/>
      <c r="AK944" s="7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BF944" s="7"/>
      <c r="BO944" s="37"/>
      <c r="BR944" s="23"/>
      <c r="BV944" s="48"/>
      <c r="BW944" s="48"/>
      <c r="CI944" s="16"/>
      <c r="CJ944" s="2"/>
    </row>
    <row r="945" spans="1:88" ht="12.75">
      <c r="A945" s="19"/>
      <c r="E945" s="14"/>
      <c r="F945" s="36"/>
      <c r="G945" s="2"/>
      <c r="L945" s="2"/>
      <c r="V945" s="48"/>
      <c r="W945" s="48"/>
      <c r="AC945" s="48"/>
      <c r="AK945" s="7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BF945" s="7"/>
      <c r="BO945" s="37"/>
      <c r="BR945" s="23"/>
      <c r="BV945" s="48"/>
      <c r="BW945" s="48"/>
      <c r="CI945" s="16"/>
      <c r="CJ945" s="2"/>
    </row>
    <row r="946" spans="1:88" ht="12.75">
      <c r="A946" s="19"/>
      <c r="E946" s="14"/>
      <c r="F946" s="36"/>
      <c r="G946" s="2"/>
      <c r="L946" s="2"/>
      <c r="V946" s="48"/>
      <c r="W946" s="48"/>
      <c r="AC946" s="48"/>
      <c r="AK946" s="7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BO946" s="37"/>
      <c r="BR946" s="23"/>
      <c r="BV946" s="48"/>
      <c r="BW946" s="48"/>
      <c r="CI946" s="16"/>
      <c r="CJ946" s="2"/>
    </row>
    <row r="947" spans="1:88" ht="12.75">
      <c r="A947" s="19"/>
      <c r="E947" s="14"/>
      <c r="F947" s="36"/>
      <c r="G947" s="2"/>
      <c r="L947" s="2"/>
      <c r="V947" s="48"/>
      <c r="W947" s="48"/>
      <c r="AC947" s="48"/>
      <c r="AK947" s="7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BO947" s="37"/>
      <c r="BR947" s="23"/>
      <c r="BV947" s="48"/>
      <c r="BW947" s="48"/>
      <c r="CI947" s="16"/>
      <c r="CJ947" s="2"/>
    </row>
    <row r="948" spans="1:88" ht="12.75">
      <c r="A948" s="19"/>
      <c r="E948" s="14"/>
      <c r="F948" s="36"/>
      <c r="G948" s="2"/>
      <c r="L948" s="2"/>
      <c r="V948" s="48"/>
      <c r="W948" s="48"/>
      <c r="AC948" s="48"/>
      <c r="AK948" s="7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Y948" s="7"/>
      <c r="BO948" s="37"/>
      <c r="BR948" s="23"/>
      <c r="BV948" s="48"/>
      <c r="BW948" s="48"/>
      <c r="CI948" s="16"/>
      <c r="CJ948" s="2"/>
    </row>
    <row r="949" spans="1:88" ht="12.75">
      <c r="A949" s="19"/>
      <c r="E949" s="14"/>
      <c r="F949" s="36"/>
      <c r="G949" s="2"/>
      <c r="L949" s="2"/>
      <c r="V949" s="48"/>
      <c r="W949" s="48"/>
      <c r="AK949" s="7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BO949" s="37"/>
      <c r="BR949" s="23"/>
      <c r="BV949" s="48"/>
      <c r="BW949" s="48"/>
      <c r="CJ949" s="2"/>
    </row>
    <row r="950" spans="1:88" ht="12.75">
      <c r="A950" s="19"/>
      <c r="E950" s="14"/>
      <c r="F950" s="36"/>
      <c r="G950" s="2"/>
      <c r="L950" s="2"/>
      <c r="V950" s="48"/>
      <c r="W950" s="48"/>
      <c r="AC950" s="48"/>
      <c r="AK950" s="7"/>
      <c r="BF950" s="7"/>
      <c r="BO950" s="37"/>
      <c r="BR950" s="23"/>
      <c r="BV950" s="48"/>
      <c r="BW950" s="48"/>
      <c r="CI950" s="16"/>
      <c r="CJ950" s="2"/>
    </row>
    <row r="951" spans="1:88" ht="12.75">
      <c r="A951" s="19"/>
      <c r="E951" s="14"/>
      <c r="F951" s="36"/>
      <c r="G951" s="2"/>
      <c r="L951" s="2"/>
      <c r="V951" s="48"/>
      <c r="W951" s="48"/>
      <c r="AC951" s="48"/>
      <c r="AK951" s="7"/>
      <c r="BF951" s="7"/>
      <c r="BO951" s="37"/>
      <c r="BR951" s="23"/>
      <c r="BV951" s="48"/>
      <c r="BW951" s="48"/>
      <c r="CI951" s="16"/>
      <c r="CJ951" s="2"/>
    </row>
    <row r="952" spans="1:88" ht="12.75">
      <c r="A952" s="19"/>
      <c r="E952" s="14"/>
      <c r="F952" s="36"/>
      <c r="G952" s="2"/>
      <c r="L952" s="2"/>
      <c r="V952" s="48"/>
      <c r="W952" s="48"/>
      <c r="AC952" s="48"/>
      <c r="AK952" s="7"/>
      <c r="BF952" s="7"/>
      <c r="BO952" s="37"/>
      <c r="BR952" s="23"/>
      <c r="BV952" s="48"/>
      <c r="BW952" s="48"/>
      <c r="CI952" s="16"/>
      <c r="CJ952" s="2"/>
    </row>
    <row r="953" spans="1:88" ht="12.75">
      <c r="A953" s="19"/>
      <c r="E953" s="14"/>
      <c r="F953" s="36"/>
      <c r="G953" s="2"/>
      <c r="L953" s="2"/>
      <c r="V953" s="48"/>
      <c r="W953" s="48"/>
      <c r="AC953" s="48"/>
      <c r="AK953" s="7"/>
      <c r="AX953" s="7"/>
      <c r="BO953" s="37"/>
      <c r="BR953" s="23"/>
      <c r="BV953" s="48"/>
      <c r="BW953" s="48"/>
      <c r="CI953" s="16"/>
      <c r="CJ953" s="2"/>
    </row>
    <row r="954" spans="1:88" ht="12.75">
      <c r="A954" s="19"/>
      <c r="E954" s="14"/>
      <c r="F954" s="36"/>
      <c r="G954" s="2"/>
      <c r="L954" s="2"/>
      <c r="V954" s="48"/>
      <c r="W954" s="48"/>
      <c r="AC954" s="48"/>
      <c r="AK954" s="7"/>
      <c r="BE954" s="7"/>
      <c r="BO954" s="37"/>
      <c r="BR954" s="23"/>
      <c r="BV954" s="48"/>
      <c r="BW954" s="48"/>
      <c r="CI954" s="16"/>
      <c r="CJ954" s="2"/>
    </row>
    <row r="955" spans="1:88" ht="12.75">
      <c r="A955" s="19"/>
      <c r="E955" s="14"/>
      <c r="F955" s="36"/>
      <c r="G955" s="2"/>
      <c r="L955" s="2"/>
      <c r="V955" s="48"/>
      <c r="W955" s="48"/>
      <c r="AC955" s="48"/>
      <c r="AK955" s="7"/>
      <c r="BE955" s="7"/>
      <c r="BO955" s="37"/>
      <c r="BR955" s="23"/>
      <c r="BV955" s="48"/>
      <c r="BW955" s="48"/>
      <c r="CI955" s="16"/>
      <c r="CJ955" s="2"/>
    </row>
    <row r="956" spans="1:88" ht="12.75">
      <c r="A956" s="19"/>
      <c r="E956" s="14"/>
      <c r="F956" s="36"/>
      <c r="G956" s="2"/>
      <c r="L956" s="2"/>
      <c r="V956" s="48"/>
      <c r="W956" s="4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BO956" s="37"/>
      <c r="BR956" s="23"/>
      <c r="BV956" s="48"/>
      <c r="BW956" s="48"/>
      <c r="CI956" s="16"/>
      <c r="CJ956" s="2"/>
    </row>
    <row r="957" spans="1:88" ht="12.75">
      <c r="A957" s="19"/>
      <c r="E957" s="14"/>
      <c r="F957" s="36"/>
      <c r="G957" s="2"/>
      <c r="L957" s="2"/>
      <c r="V957" s="48"/>
      <c r="W957" s="4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BO957" s="37"/>
      <c r="BR957" s="23"/>
      <c r="BV957" s="48"/>
      <c r="BW957" s="48"/>
      <c r="CI957" s="16"/>
      <c r="CJ957" s="2"/>
    </row>
    <row r="958" spans="1:88" ht="12.75">
      <c r="A958" s="19"/>
      <c r="E958" s="14"/>
      <c r="F958" s="36"/>
      <c r="G958" s="2"/>
      <c r="L958" s="2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BO958" s="37"/>
      <c r="BR958" s="23"/>
      <c r="BV958" s="48"/>
      <c r="BW958" s="48"/>
      <c r="CI958" s="16"/>
      <c r="CJ958" s="2"/>
    </row>
    <row r="959" spans="1:88" ht="12.75">
      <c r="A959" s="19"/>
      <c r="E959" s="14"/>
      <c r="F959" s="36"/>
      <c r="G959" s="2"/>
      <c r="L959" s="2"/>
      <c r="CJ959" s="2"/>
    </row>
    <row r="960" spans="1:88" ht="12.75">
      <c r="A960" s="19"/>
      <c r="E960" s="14"/>
      <c r="F960" s="36"/>
      <c r="G960" s="2"/>
      <c r="L960" s="2"/>
      <c r="CJ960" s="2"/>
    </row>
    <row r="961" spans="1:88" ht="12.75">
      <c r="A961" s="19"/>
      <c r="E961" s="14"/>
      <c r="F961" s="36"/>
      <c r="G961" s="2"/>
      <c r="L961" s="2"/>
      <c r="CJ961" s="2"/>
    </row>
    <row r="962" spans="1:88" ht="12.75">
      <c r="A962" s="19"/>
      <c r="E962" s="14"/>
      <c r="F962" s="36"/>
      <c r="G962" s="2"/>
      <c r="L962" s="2"/>
      <c r="CJ962" s="2"/>
    </row>
    <row r="963" spans="1:88" ht="12.75">
      <c r="A963" s="19"/>
      <c r="E963" s="14"/>
      <c r="F963" s="36"/>
      <c r="G963" s="2"/>
      <c r="L963" s="2"/>
      <c r="CJ963" s="2"/>
    </row>
    <row r="964" spans="1:88" ht="12.75">
      <c r="A964" s="19"/>
      <c r="E964" s="14"/>
      <c r="F964" s="36"/>
      <c r="G964" s="2"/>
      <c r="L964" s="2"/>
      <c r="CJ964" s="2"/>
    </row>
    <row r="965" spans="1:88" ht="12.75">
      <c r="A965" s="19"/>
      <c r="E965" s="14"/>
      <c r="F965" s="36"/>
      <c r="G965" s="2"/>
      <c r="L965" s="2"/>
      <c r="CJ965" s="2"/>
    </row>
    <row r="966" spans="1:88" ht="12.75">
      <c r="A966" s="19"/>
      <c r="E966" s="14"/>
      <c r="F966" s="36"/>
      <c r="G966" s="2"/>
      <c r="L966" s="2"/>
      <c r="CJ966" s="2"/>
    </row>
    <row r="967" spans="1:88" ht="12.75">
      <c r="A967" s="19"/>
      <c r="E967" s="14"/>
      <c r="F967" s="36"/>
      <c r="G967" s="2"/>
      <c r="L967" s="2"/>
      <c r="CJ967" s="2"/>
    </row>
    <row r="968" spans="1:88" ht="12.75">
      <c r="A968" s="19"/>
      <c r="E968" s="14"/>
      <c r="F968" s="36"/>
      <c r="G968" s="2"/>
      <c r="L968" s="2"/>
      <c r="CJ968" s="2"/>
    </row>
    <row r="969" spans="1:88" ht="12.75">
      <c r="A969" s="19"/>
      <c r="E969" s="14"/>
      <c r="F969" s="36"/>
      <c r="G969" s="2"/>
      <c r="L969" s="2"/>
      <c r="CJ969" s="2"/>
    </row>
    <row r="970" spans="1:88" ht="12.75">
      <c r="A970" s="19"/>
      <c r="E970" s="14"/>
      <c r="F970" s="36"/>
      <c r="G970" s="2"/>
      <c r="L970" s="2"/>
      <c r="CJ970" s="2"/>
    </row>
    <row r="971" spans="1:88" ht="12.75">
      <c r="A971" s="19"/>
      <c r="E971" s="14"/>
      <c r="F971" s="36"/>
      <c r="G971" s="2"/>
      <c r="L971" s="2"/>
      <c r="CJ971" s="2"/>
    </row>
    <row r="972" spans="1:88" ht="12.75">
      <c r="A972" s="19"/>
      <c r="E972" s="14"/>
      <c r="F972" s="36"/>
      <c r="G972" s="2"/>
      <c r="L972" s="2"/>
      <c r="CJ972" s="2"/>
    </row>
    <row r="973" spans="1:88" ht="12.75">
      <c r="A973" s="19"/>
      <c r="E973" s="14"/>
      <c r="F973" s="36"/>
      <c r="G973" s="2"/>
      <c r="L973" s="2"/>
      <c r="CJ973" s="2"/>
    </row>
    <row r="974" spans="1:88" ht="12.75">
      <c r="A974" s="19"/>
      <c r="E974" s="14"/>
      <c r="F974" s="36"/>
      <c r="G974" s="2"/>
      <c r="L974" s="2"/>
      <c r="CJ974" s="2"/>
    </row>
    <row r="975" spans="1:88" ht="12.75">
      <c r="A975" s="19"/>
      <c r="E975" s="14"/>
      <c r="F975" s="36"/>
      <c r="G975" s="2"/>
      <c r="L975" s="2"/>
      <c r="CJ975" s="2"/>
    </row>
    <row r="976" spans="1:88" ht="12.75">
      <c r="A976" s="19"/>
      <c r="E976" s="14"/>
      <c r="F976" s="36"/>
      <c r="G976" s="2"/>
      <c r="L976" s="2"/>
      <c r="CJ976" s="2"/>
    </row>
    <row r="977" spans="1:88" ht="12.75">
      <c r="A977" s="19"/>
      <c r="E977" s="14"/>
      <c r="F977" s="36"/>
      <c r="G977" s="2"/>
      <c r="L977" s="2"/>
      <c r="CJ977" s="2"/>
    </row>
    <row r="978" spans="1:88" ht="12.75">
      <c r="A978" s="19"/>
      <c r="E978" s="14"/>
      <c r="F978" s="36"/>
      <c r="G978" s="2"/>
      <c r="L978" s="2"/>
      <c r="CJ978" s="2"/>
    </row>
    <row r="979" spans="1:88" ht="12.75">
      <c r="A979" s="19"/>
      <c r="E979" s="14"/>
      <c r="F979" s="36"/>
      <c r="G979" s="2"/>
      <c r="L979" s="2"/>
      <c r="CJ979" s="2"/>
    </row>
    <row r="980" spans="1:12" ht="12.75">
      <c r="A980" s="19"/>
      <c r="E980" s="14"/>
      <c r="F980" s="36"/>
      <c r="G980" s="2"/>
      <c r="L980" s="2"/>
    </row>
    <row r="981" spans="1:12" ht="12.75">
      <c r="A981" s="19"/>
      <c r="E981" s="14"/>
      <c r="F981" s="36"/>
      <c r="G981" s="2"/>
      <c r="L981" s="2"/>
    </row>
    <row r="982" spans="1:12" ht="12.75">
      <c r="A982" s="19"/>
      <c r="E982" s="14"/>
      <c r="F982" s="36"/>
      <c r="G982" s="2"/>
      <c r="L982" s="2"/>
    </row>
    <row r="983" spans="1:12" ht="12.75">
      <c r="A983" s="19"/>
      <c r="E983" s="14"/>
      <c r="F983" s="36"/>
      <c r="G983" s="2"/>
      <c r="L983" s="2"/>
    </row>
    <row r="984" spans="1:12" ht="12.75">
      <c r="A984" s="19"/>
      <c r="E984" s="14"/>
      <c r="F984" s="36"/>
      <c r="G984" s="2"/>
      <c r="L984" s="2"/>
    </row>
    <row r="985" spans="1:12" ht="12.75">
      <c r="A985" s="19"/>
      <c r="E985" s="14"/>
      <c r="F985" s="36"/>
      <c r="G985" s="2"/>
      <c r="L985" s="2"/>
    </row>
    <row r="986" spans="1:12" ht="12.75">
      <c r="A986" s="19"/>
      <c r="E986" s="14"/>
      <c r="F986" s="36"/>
      <c r="G986" s="2"/>
      <c r="L986" s="2"/>
    </row>
    <row r="987" spans="1:12" ht="12.75">
      <c r="A987" s="19"/>
      <c r="E987" s="14"/>
      <c r="F987" s="36"/>
      <c r="G987" s="2"/>
      <c r="L987" s="2"/>
    </row>
    <row r="988" spans="1:12" ht="12.75">
      <c r="A988" s="19"/>
      <c r="E988" s="14"/>
      <c r="F988" s="36"/>
      <c r="G988" s="2"/>
      <c r="L988" s="2"/>
    </row>
    <row r="989" spans="1:12" ht="12.75">
      <c r="A989" s="19"/>
      <c r="E989" s="14"/>
      <c r="F989" s="36"/>
      <c r="G989" s="2"/>
      <c r="L98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B9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76.8515625" style="0" customWidth="1"/>
    <col min="10" max="10" width="7.57421875" style="0" customWidth="1"/>
    <col min="11" max="11" width="89.7109375" style="0" customWidth="1"/>
    <col min="12" max="12" width="6.28125" style="0" customWidth="1"/>
    <col min="13" max="13" width="7.57421875" style="0" customWidth="1"/>
    <col min="14" max="14" width="15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10.1406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89.7109375" style="0" customWidth="1"/>
    <col min="88" max="88" width="136.851562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106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1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9" spans="1:87" ht="12.75">
      <c r="A9" s="15">
        <v>1370</v>
      </c>
      <c r="B9" s="14" t="s">
        <v>859</v>
      </c>
      <c r="C9" s="14" t="s">
        <v>1072</v>
      </c>
      <c r="D9" s="14" t="s">
        <v>263</v>
      </c>
      <c r="E9" s="14" t="s">
        <v>271</v>
      </c>
      <c r="F9" s="2" t="s">
        <v>67</v>
      </c>
      <c r="G9" s="2">
        <v>1</v>
      </c>
      <c r="H9" s="2" t="s">
        <v>448</v>
      </c>
      <c r="I9" s="2" t="s">
        <v>1044</v>
      </c>
      <c r="J9" s="14" t="s">
        <v>288</v>
      </c>
      <c r="K9" s="2" t="s">
        <v>365</v>
      </c>
      <c r="L9" s="14" t="s">
        <v>1085</v>
      </c>
      <c r="M9" s="14" t="s">
        <v>1018</v>
      </c>
      <c r="N9" s="2" t="s">
        <v>1284</v>
      </c>
      <c r="O9" s="10">
        <v>7</v>
      </c>
      <c r="P9" s="10"/>
      <c r="Q9" s="10"/>
      <c r="R9" s="28">
        <v>1243</v>
      </c>
      <c r="S9" s="21">
        <v>4</v>
      </c>
      <c r="T9" s="21">
        <v>0</v>
      </c>
      <c r="U9" s="48">
        <v>1243.2</v>
      </c>
      <c r="V9" s="48">
        <v>177.6</v>
      </c>
      <c r="W9" s="25"/>
      <c r="X9" s="25">
        <v>14.8</v>
      </c>
      <c r="Y9" s="13"/>
      <c r="Z9" s="13"/>
      <c r="AA9" s="13"/>
      <c r="AC9" s="13"/>
      <c r="AD9" s="13"/>
      <c r="AE9" s="13"/>
      <c r="AG9">
        <v>14</v>
      </c>
      <c r="AH9">
        <v>16</v>
      </c>
      <c r="AI9">
        <v>0</v>
      </c>
      <c r="AJ9" s="25">
        <v>14.8</v>
      </c>
      <c r="AM9" s="38"/>
      <c r="AN9" s="38"/>
      <c r="AO9" s="38"/>
      <c r="AU9" s="25">
        <v>14.8</v>
      </c>
      <c r="BD9" s="6"/>
      <c r="BJ9" s="37"/>
      <c r="BK9" s="37"/>
      <c r="BL9" s="37"/>
      <c r="BN9" s="25">
        <v>14.8</v>
      </c>
      <c r="BR9" s="37"/>
      <c r="BS9" s="37"/>
      <c r="BT9" s="39"/>
      <c r="BU9" s="48">
        <v>1243.2</v>
      </c>
      <c r="BV9" s="48">
        <v>177.6</v>
      </c>
      <c r="CH9">
        <v>1370</v>
      </c>
      <c r="CI9" s="2" t="s">
        <v>365</v>
      </c>
    </row>
    <row r="10" spans="1:87" ht="12.75">
      <c r="A10" s="15">
        <v>1370</v>
      </c>
      <c r="B10" s="14" t="s">
        <v>859</v>
      </c>
      <c r="C10" s="14" t="s">
        <v>1072</v>
      </c>
      <c r="D10" s="14" t="s">
        <v>263</v>
      </c>
      <c r="E10" s="14" t="s">
        <v>271</v>
      </c>
      <c r="F10" s="2" t="s">
        <v>82</v>
      </c>
      <c r="G10" s="2">
        <v>1</v>
      </c>
      <c r="H10" s="2" t="s">
        <v>448</v>
      </c>
      <c r="I10" s="2" t="s">
        <v>1056</v>
      </c>
      <c r="J10" s="14" t="s">
        <v>288</v>
      </c>
      <c r="K10" s="2" t="s">
        <v>365</v>
      </c>
      <c r="L10" s="14" t="s">
        <v>1085</v>
      </c>
      <c r="M10" s="14" t="s">
        <v>1018</v>
      </c>
      <c r="N10" s="2" t="s">
        <v>497</v>
      </c>
      <c r="O10" s="10">
        <v>1</v>
      </c>
      <c r="P10" s="10"/>
      <c r="Q10" s="10"/>
      <c r="R10" s="28">
        <v>177</v>
      </c>
      <c r="S10" s="21">
        <v>12</v>
      </c>
      <c r="T10" s="21">
        <v>0</v>
      </c>
      <c r="U10" s="48">
        <v>177.6</v>
      </c>
      <c r="V10" s="48">
        <v>177.6</v>
      </c>
      <c r="W10" s="25"/>
      <c r="X10" s="25">
        <v>14.8</v>
      </c>
      <c r="Y10" s="13">
        <v>177</v>
      </c>
      <c r="Z10" s="13">
        <v>12</v>
      </c>
      <c r="AA10" s="13">
        <v>0</v>
      </c>
      <c r="AB10" s="48">
        <v>177.6</v>
      </c>
      <c r="AC10" s="13">
        <v>14</v>
      </c>
      <c r="AD10" s="13">
        <v>16</v>
      </c>
      <c r="AE10" s="13">
        <v>0</v>
      </c>
      <c r="AF10" s="25">
        <v>14.8</v>
      </c>
      <c r="AG10">
        <v>14</v>
      </c>
      <c r="AH10">
        <v>16</v>
      </c>
      <c r="AI10">
        <v>0</v>
      </c>
      <c r="AJ10" s="25">
        <v>14.8</v>
      </c>
      <c r="AU10" s="25">
        <v>14.8</v>
      </c>
      <c r="AX10" s="25">
        <v>14.8</v>
      </c>
      <c r="BE10" s="7"/>
      <c r="BJ10" s="37"/>
      <c r="BK10" s="37"/>
      <c r="BL10" s="37"/>
      <c r="BN10" s="25">
        <v>14.8</v>
      </c>
      <c r="BR10" s="37"/>
      <c r="BS10" s="37"/>
      <c r="BT10" s="39"/>
      <c r="BU10" s="48">
        <v>177.6</v>
      </c>
      <c r="BV10" s="48">
        <v>177.6</v>
      </c>
      <c r="CH10">
        <v>1370</v>
      </c>
      <c r="CI10" s="2" t="s">
        <v>365</v>
      </c>
    </row>
    <row r="12" spans="1:88" ht="12.75">
      <c r="A12" s="15">
        <v>1371</v>
      </c>
      <c r="B12" s="14" t="s">
        <v>859</v>
      </c>
      <c r="C12" s="14" t="s">
        <v>1072</v>
      </c>
      <c r="D12" s="14" t="s">
        <v>264</v>
      </c>
      <c r="E12" s="14" t="s">
        <v>269</v>
      </c>
      <c r="F12" s="2" t="s">
        <v>114</v>
      </c>
      <c r="G12" s="2">
        <v>1</v>
      </c>
      <c r="H12" s="2" t="s">
        <v>448</v>
      </c>
      <c r="I12" s="2" t="s">
        <v>332</v>
      </c>
      <c r="J12" s="14" t="s">
        <v>288</v>
      </c>
      <c r="K12" s="2" t="s">
        <v>364</v>
      </c>
      <c r="L12" s="14" t="s">
        <v>1085</v>
      </c>
      <c r="M12" s="14" t="s">
        <v>977</v>
      </c>
      <c r="N12" s="2" t="s">
        <v>1284</v>
      </c>
      <c r="O12" s="10">
        <v>7</v>
      </c>
      <c r="P12" s="10"/>
      <c r="Q12" s="10"/>
      <c r="R12" s="28"/>
      <c r="S12" s="21"/>
      <c r="T12" s="21"/>
      <c r="U12" s="48">
        <v>1352.8374999999999</v>
      </c>
      <c r="V12" s="48">
        <v>193.2625</v>
      </c>
      <c r="W12" s="25"/>
      <c r="X12" s="25">
        <v>16.105208333333334</v>
      </c>
      <c r="Y12" s="13">
        <v>193</v>
      </c>
      <c r="Z12" s="13">
        <v>5</v>
      </c>
      <c r="AA12" s="13">
        <v>3</v>
      </c>
      <c r="AB12" s="48">
        <v>193.2625</v>
      </c>
      <c r="AC12" s="13"/>
      <c r="AD12" s="13"/>
      <c r="AE12" s="13"/>
      <c r="AF12" s="25"/>
      <c r="AG12">
        <v>16</v>
      </c>
      <c r="AH12">
        <v>2</v>
      </c>
      <c r="AI12">
        <v>0</v>
      </c>
      <c r="AJ12" s="25">
        <v>16.105208333333334</v>
      </c>
      <c r="AM12" s="38"/>
      <c r="AN12" s="38"/>
      <c r="AO12" s="38"/>
      <c r="AP12" s="48">
        <v>14.016666666666667</v>
      </c>
      <c r="AQ12" s="48"/>
      <c r="AR12" s="48"/>
      <c r="AS12" s="48"/>
      <c r="AT12" s="48"/>
      <c r="AU12" s="25">
        <v>16.105208333333334</v>
      </c>
      <c r="BB12" s="6"/>
      <c r="BJ12" s="37"/>
      <c r="BK12" s="37"/>
      <c r="BL12" s="37"/>
      <c r="BN12" s="25">
        <v>16.105208333333334</v>
      </c>
      <c r="BR12" s="37"/>
      <c r="BU12" s="48">
        <v>1352.8374999999999</v>
      </c>
      <c r="BV12" s="48">
        <v>193.2625</v>
      </c>
      <c r="BW12" t="s">
        <v>897</v>
      </c>
      <c r="BX12" s="48"/>
      <c r="BY12" s="48"/>
      <c r="BZ12" s="48"/>
      <c r="CA12" s="48">
        <v>0.8703901749059924</v>
      </c>
      <c r="CH12">
        <v>1371</v>
      </c>
      <c r="CI12" s="2" t="s">
        <v>364</v>
      </c>
      <c r="CJ12" t="s">
        <v>57</v>
      </c>
    </row>
    <row r="13" spans="1:87" ht="12.75">
      <c r="A13" s="15">
        <v>1371</v>
      </c>
      <c r="B13" s="14" t="s">
        <v>859</v>
      </c>
      <c r="C13" s="14" t="s">
        <v>1072</v>
      </c>
      <c r="D13" s="14" t="s">
        <v>264</v>
      </c>
      <c r="E13" s="14" t="s">
        <v>269</v>
      </c>
      <c r="F13" s="2" t="s">
        <v>115</v>
      </c>
      <c r="G13" s="2">
        <v>1</v>
      </c>
      <c r="H13" s="2" t="s">
        <v>448</v>
      </c>
      <c r="I13" s="2" t="s">
        <v>333</v>
      </c>
      <c r="J13" s="14" t="s">
        <v>288</v>
      </c>
      <c r="K13" s="2" t="s">
        <v>366</v>
      </c>
      <c r="L13" s="14" t="s">
        <v>1085</v>
      </c>
      <c r="M13" s="14" t="s">
        <v>1020</v>
      </c>
      <c r="N13" s="2" t="s">
        <v>1284</v>
      </c>
      <c r="O13" s="10">
        <v>7</v>
      </c>
      <c r="P13" s="10"/>
      <c r="Q13" s="10"/>
      <c r="R13" s="28"/>
      <c r="S13" s="21"/>
      <c r="T13" s="21"/>
      <c r="U13" s="48">
        <v>1352.8374999999999</v>
      </c>
      <c r="V13" s="48">
        <v>193.2625</v>
      </c>
      <c r="W13" s="25"/>
      <c r="X13" s="25">
        <v>16.105208333333334</v>
      </c>
      <c r="Y13" s="13">
        <v>193</v>
      </c>
      <c r="Z13" s="13">
        <v>5</v>
      </c>
      <c r="AA13" s="13">
        <v>3</v>
      </c>
      <c r="AB13" s="48">
        <v>193.2625</v>
      </c>
      <c r="AC13" s="13"/>
      <c r="AD13" s="13"/>
      <c r="AE13" s="13"/>
      <c r="AF13" s="25"/>
      <c r="AG13">
        <v>16</v>
      </c>
      <c r="AH13">
        <v>2</v>
      </c>
      <c r="AI13">
        <v>0</v>
      </c>
      <c r="AJ13" s="25">
        <v>16.105208333333334</v>
      </c>
      <c r="AM13" s="38"/>
      <c r="AN13" s="38"/>
      <c r="AO13" s="38"/>
      <c r="AP13" s="48">
        <v>14.016666666666667</v>
      </c>
      <c r="AQ13" s="48"/>
      <c r="AR13" s="48"/>
      <c r="AS13" s="48"/>
      <c r="AT13" s="48"/>
      <c r="AU13" s="25">
        <v>16.105208333333334</v>
      </c>
      <c r="BE13" s="6"/>
      <c r="BJ13" s="37"/>
      <c r="BK13" s="37"/>
      <c r="BL13" s="37"/>
      <c r="BN13" s="25">
        <v>16.105208333333334</v>
      </c>
      <c r="BR13" s="37"/>
      <c r="BU13" s="48">
        <v>1352.8374999999999</v>
      </c>
      <c r="BV13" s="48">
        <v>193.2625</v>
      </c>
      <c r="BW13" t="s">
        <v>897</v>
      </c>
      <c r="BX13" s="48"/>
      <c r="BZ13" s="48"/>
      <c r="CA13" s="48">
        <v>0.8703901749059924</v>
      </c>
      <c r="CH13">
        <v>1371</v>
      </c>
      <c r="CI13" s="2" t="s">
        <v>366</v>
      </c>
    </row>
    <row r="14" spans="1:87" ht="12.75">
      <c r="A14" s="15">
        <v>1371</v>
      </c>
      <c r="B14" s="14" t="s">
        <v>859</v>
      </c>
      <c r="C14" s="14" t="s">
        <v>1072</v>
      </c>
      <c r="D14" s="14" t="s">
        <v>264</v>
      </c>
      <c r="E14" s="14" t="s">
        <v>269</v>
      </c>
      <c r="F14" s="2" t="s">
        <v>116</v>
      </c>
      <c r="G14" s="2">
        <v>1</v>
      </c>
      <c r="H14" s="2" t="s">
        <v>4</v>
      </c>
      <c r="I14" s="2" t="s">
        <v>1063</v>
      </c>
      <c r="J14" s="14" t="s">
        <v>288</v>
      </c>
      <c r="K14" s="2" t="s">
        <v>1059</v>
      </c>
      <c r="L14" s="14" t="s">
        <v>1085</v>
      </c>
      <c r="M14" s="14" t="s">
        <v>1020</v>
      </c>
      <c r="N14" s="2" t="s">
        <v>1284</v>
      </c>
      <c r="O14" s="10">
        <v>1</v>
      </c>
      <c r="P14" s="10"/>
      <c r="Q14" s="10"/>
      <c r="R14" s="28"/>
      <c r="S14" s="21"/>
      <c r="T14" s="21"/>
      <c r="U14" s="48">
        <v>193.2625</v>
      </c>
      <c r="V14" s="48">
        <v>193.2625</v>
      </c>
      <c r="W14" s="25"/>
      <c r="X14" s="25">
        <v>16.105208333333334</v>
      </c>
      <c r="Y14" s="13">
        <v>193</v>
      </c>
      <c r="Z14" s="13">
        <v>5</v>
      </c>
      <c r="AA14" s="13">
        <v>3</v>
      </c>
      <c r="AB14" s="48">
        <v>193.2625</v>
      </c>
      <c r="AC14" s="13">
        <v>16</v>
      </c>
      <c r="AD14" s="13">
        <v>2</v>
      </c>
      <c r="AE14" s="13">
        <v>0</v>
      </c>
      <c r="AF14" s="25">
        <v>16.1</v>
      </c>
      <c r="AG14">
        <v>16</v>
      </c>
      <c r="AH14">
        <v>2</v>
      </c>
      <c r="AI14">
        <v>0</v>
      </c>
      <c r="AJ14" s="25">
        <v>16.105208333333334</v>
      </c>
      <c r="AM14" s="38"/>
      <c r="AN14" s="38"/>
      <c r="AO14" s="38"/>
      <c r="AP14" s="48">
        <v>14.016666666666667</v>
      </c>
      <c r="AQ14" s="48"/>
      <c r="AR14" s="48"/>
      <c r="AS14" s="48"/>
      <c r="AT14" s="48"/>
      <c r="AU14" s="25">
        <v>16.105208333333334</v>
      </c>
      <c r="BE14" s="6"/>
      <c r="BJ14" s="37"/>
      <c r="BK14" s="37"/>
      <c r="BL14" s="37"/>
      <c r="BN14" s="25">
        <v>16.105208333333334</v>
      </c>
      <c r="BR14" s="37"/>
      <c r="BU14" s="48">
        <v>193.2625</v>
      </c>
      <c r="BV14" s="48">
        <v>193.2625</v>
      </c>
      <c r="BW14" t="s">
        <v>897</v>
      </c>
      <c r="BX14" s="48"/>
      <c r="BZ14" s="48"/>
      <c r="CA14" s="48">
        <v>0.8703901749059924</v>
      </c>
      <c r="CH14">
        <v>1371</v>
      </c>
      <c r="CI14" s="2" t="s">
        <v>1059</v>
      </c>
    </row>
    <row r="16" spans="1:87" ht="12.75">
      <c r="A16" s="15">
        <v>1371</v>
      </c>
      <c r="B16" s="14" t="s">
        <v>859</v>
      </c>
      <c r="C16" s="14" t="s">
        <v>1072</v>
      </c>
      <c r="D16" s="14" t="s">
        <v>264</v>
      </c>
      <c r="E16" s="14" t="s">
        <v>269</v>
      </c>
      <c r="F16" s="2" t="s">
        <v>129</v>
      </c>
      <c r="G16" s="2">
        <v>3</v>
      </c>
      <c r="H16" s="2" t="s">
        <v>448</v>
      </c>
      <c r="I16" s="2" t="s">
        <v>649</v>
      </c>
      <c r="J16" s="14" t="s">
        <v>288</v>
      </c>
      <c r="K16" s="2" t="s">
        <v>629</v>
      </c>
      <c r="L16" s="14" t="s">
        <v>1085</v>
      </c>
      <c r="M16" s="14" t="s">
        <v>977</v>
      </c>
      <c r="N16" s="2" t="s">
        <v>4</v>
      </c>
      <c r="O16" s="10"/>
      <c r="P16" s="10">
        <v>8</v>
      </c>
      <c r="Q16" s="10"/>
      <c r="R16" s="28"/>
      <c r="S16" s="21"/>
      <c r="T16" s="21"/>
      <c r="U16" s="48">
        <v>36</v>
      </c>
      <c r="W16" s="25">
        <v>90</v>
      </c>
      <c r="Y16" s="13"/>
      <c r="Z16" s="13"/>
      <c r="AA16" s="13"/>
      <c r="AC16" s="13"/>
      <c r="AD16" s="13"/>
      <c r="AE16" s="13"/>
      <c r="AF16" s="25"/>
      <c r="AJ16" s="25"/>
      <c r="AK16" s="38">
        <v>7.5</v>
      </c>
      <c r="BJ16" s="37"/>
      <c r="BK16" s="37"/>
      <c r="BL16" s="37"/>
      <c r="BO16" s="39"/>
      <c r="BP16" s="39"/>
      <c r="BQ16" s="23"/>
      <c r="BR16" s="37"/>
      <c r="BU16" s="48"/>
      <c r="BV16" s="48"/>
      <c r="CH16">
        <v>1371</v>
      </c>
      <c r="CI16" s="2" t="s">
        <v>629</v>
      </c>
    </row>
    <row r="17" spans="1:87" ht="12.75">
      <c r="A17" s="15">
        <v>1371</v>
      </c>
      <c r="B17" s="14" t="s">
        <v>859</v>
      </c>
      <c r="C17" s="14" t="s">
        <v>1072</v>
      </c>
      <c r="D17" s="14" t="s">
        <v>264</v>
      </c>
      <c r="E17" s="14" t="s">
        <v>269</v>
      </c>
      <c r="F17" s="2" t="s">
        <v>130</v>
      </c>
      <c r="G17" s="2">
        <v>3</v>
      </c>
      <c r="H17" s="2" t="s">
        <v>448</v>
      </c>
      <c r="I17" s="2" t="s">
        <v>378</v>
      </c>
      <c r="J17" s="14" t="s">
        <v>288</v>
      </c>
      <c r="K17" s="2" t="s">
        <v>631</v>
      </c>
      <c r="L17" s="14" t="s">
        <v>1085</v>
      </c>
      <c r="M17" s="14" t="s">
        <v>1020</v>
      </c>
      <c r="N17" s="2" t="s">
        <v>4</v>
      </c>
      <c r="O17" s="10"/>
      <c r="P17" s="10">
        <v>8</v>
      </c>
      <c r="Q17" s="10"/>
      <c r="R17" s="28"/>
      <c r="S17" s="21"/>
      <c r="T17" s="21"/>
      <c r="U17" s="48">
        <v>36</v>
      </c>
      <c r="W17" s="25">
        <v>90</v>
      </c>
      <c r="Y17" s="13"/>
      <c r="Z17" s="13"/>
      <c r="AA17" s="13"/>
      <c r="AC17" s="13"/>
      <c r="AD17" s="13"/>
      <c r="AE17" s="13"/>
      <c r="AF17" s="25"/>
      <c r="AJ17" s="25"/>
      <c r="AK17" s="38">
        <v>7.5</v>
      </c>
      <c r="AM17" s="38"/>
      <c r="AN17" s="38"/>
      <c r="AO17" s="38"/>
      <c r="BJ17" s="37"/>
      <c r="BK17" s="37"/>
      <c r="BL17" s="37"/>
      <c r="BO17" s="39"/>
      <c r="BP17" s="39"/>
      <c r="BQ17" s="23"/>
      <c r="BR17" s="37"/>
      <c r="BU17" s="48"/>
      <c r="BV17" s="48"/>
      <c r="CH17">
        <v>1371</v>
      </c>
      <c r="CI17" s="2" t="s">
        <v>631</v>
      </c>
    </row>
    <row r="19" spans="1:88" ht="12.75">
      <c r="A19" s="15">
        <v>1372</v>
      </c>
      <c r="B19" s="14" t="s">
        <v>859</v>
      </c>
      <c r="C19" s="14" t="s">
        <v>1072</v>
      </c>
      <c r="D19" s="14" t="s">
        <v>265</v>
      </c>
      <c r="E19" s="14" t="s">
        <v>273</v>
      </c>
      <c r="F19" s="2" t="s">
        <v>170</v>
      </c>
      <c r="G19" s="2">
        <v>1</v>
      </c>
      <c r="H19" s="2" t="s">
        <v>448</v>
      </c>
      <c r="I19" s="2" t="s">
        <v>1303</v>
      </c>
      <c r="J19" s="14" t="s">
        <v>288</v>
      </c>
      <c r="K19" s="2" t="s">
        <v>367</v>
      </c>
      <c r="L19" s="14" t="s">
        <v>1085</v>
      </c>
      <c r="M19" s="14" t="s">
        <v>1018</v>
      </c>
      <c r="N19" s="2" t="s">
        <v>1284</v>
      </c>
      <c r="O19" s="10">
        <v>7</v>
      </c>
      <c r="P19" s="10"/>
      <c r="Q19" s="10"/>
      <c r="R19" s="28"/>
      <c r="S19" s="21"/>
      <c r="T19" s="21"/>
      <c r="U19" s="48">
        <v>0</v>
      </c>
      <c r="V19" s="48">
        <v>0</v>
      </c>
      <c r="W19" s="25" t="e">
        <v>#VALUE!</v>
      </c>
      <c r="Y19" s="13"/>
      <c r="Z19" s="13"/>
      <c r="AA19" s="13"/>
      <c r="AC19" s="13">
        <v>62</v>
      </c>
      <c r="AD19" s="13">
        <v>10</v>
      </c>
      <c r="AE19" s="13">
        <v>0</v>
      </c>
      <c r="AF19" s="25">
        <v>62.5</v>
      </c>
      <c r="AJ19" s="25">
        <v>8.928571428571429</v>
      </c>
      <c r="AU19" s="25">
        <v>8.928571428571429</v>
      </c>
      <c r="BE19" s="6"/>
      <c r="BG19">
        <v>281</v>
      </c>
      <c r="BH19" s="48">
        <v>28.1</v>
      </c>
      <c r="BI19" s="48">
        <v>4.014285714285714</v>
      </c>
      <c r="BJ19" s="37"/>
      <c r="BK19" s="37"/>
      <c r="BL19" s="37">
        <v>0.9773809523809524</v>
      </c>
      <c r="BM19" s="37">
        <v>4.991666666666666</v>
      </c>
      <c r="BN19" s="25">
        <v>13.920238095238094</v>
      </c>
      <c r="BO19" s="39">
        <v>0.2883776618489695</v>
      </c>
      <c r="BP19" s="39">
        <v>0.07021294791755751</v>
      </c>
      <c r="BQ19" s="23">
        <v>0.35859060976652696</v>
      </c>
      <c r="BR19" s="37"/>
      <c r="BS19" s="37"/>
      <c r="BT19" s="39"/>
      <c r="BU19" s="48">
        <v>1169.3</v>
      </c>
      <c r="BV19" s="48">
        <v>167.04285714285714</v>
      </c>
      <c r="CH19">
        <v>1372</v>
      </c>
      <c r="CI19" s="2" t="s">
        <v>367</v>
      </c>
      <c r="CJ19" t="s">
        <v>58</v>
      </c>
    </row>
    <row r="21" spans="1:88" ht="12.75">
      <c r="A21" s="15">
        <v>1372</v>
      </c>
      <c r="B21" s="14" t="s">
        <v>859</v>
      </c>
      <c r="C21" s="14" t="s">
        <v>1072</v>
      </c>
      <c r="D21" s="14" t="s">
        <v>265</v>
      </c>
      <c r="E21" s="14" t="s">
        <v>273</v>
      </c>
      <c r="F21" s="2" t="s">
        <v>182</v>
      </c>
      <c r="G21" s="2">
        <v>2</v>
      </c>
      <c r="H21" s="2" t="s">
        <v>4</v>
      </c>
      <c r="I21" s="2" t="s">
        <v>656</v>
      </c>
      <c r="J21" s="14" t="s">
        <v>288</v>
      </c>
      <c r="K21" s="2" t="s">
        <v>658</v>
      </c>
      <c r="L21" s="14" t="s">
        <v>1085</v>
      </c>
      <c r="M21" s="14" t="s">
        <v>1018</v>
      </c>
      <c r="N21" s="2" t="s">
        <v>497</v>
      </c>
      <c r="O21" s="10"/>
      <c r="P21" s="10">
        <v>8</v>
      </c>
      <c r="Q21" s="10"/>
      <c r="R21" s="28"/>
      <c r="S21" s="21"/>
      <c r="T21" s="21"/>
      <c r="U21" s="48">
        <v>32</v>
      </c>
      <c r="V21" s="48"/>
      <c r="W21" s="25">
        <v>80</v>
      </c>
      <c r="X21" s="25"/>
      <c r="Y21" s="13"/>
      <c r="Z21" s="13"/>
      <c r="AA21" s="13"/>
      <c r="AB21" s="48"/>
      <c r="AC21" s="13"/>
      <c r="AD21" s="13"/>
      <c r="AE21" s="13"/>
      <c r="AF21" s="25">
        <v>2.666666666666667</v>
      </c>
      <c r="AK21" s="38">
        <v>6.666666666666667</v>
      </c>
      <c r="BD21" s="6"/>
      <c r="BJ21" s="37"/>
      <c r="BK21" s="37"/>
      <c r="BL21" s="37"/>
      <c r="BM21" s="37"/>
      <c r="BO21" s="39"/>
      <c r="BP21" s="39"/>
      <c r="BQ21" s="23"/>
      <c r="BR21" s="37"/>
      <c r="BS21" s="37"/>
      <c r="BT21" s="39"/>
      <c r="CH21">
        <v>1372</v>
      </c>
      <c r="CI21" s="2" t="s">
        <v>658</v>
      </c>
      <c r="CJ21" t="s">
        <v>47</v>
      </c>
    </row>
    <row r="23" spans="1:87" ht="12.75">
      <c r="A23" s="15">
        <v>1375</v>
      </c>
      <c r="B23" s="14" t="s">
        <v>859</v>
      </c>
      <c r="C23" s="14" t="s">
        <v>1072</v>
      </c>
      <c r="D23" s="14" t="s">
        <v>266</v>
      </c>
      <c r="E23" s="14" t="s">
        <v>269</v>
      </c>
      <c r="F23" s="2" t="s">
        <v>223</v>
      </c>
      <c r="G23" s="2">
        <v>1</v>
      </c>
      <c r="H23" s="2" t="s">
        <v>448</v>
      </c>
      <c r="I23" s="2" t="s">
        <v>1048</v>
      </c>
      <c r="J23" s="14" t="s">
        <v>288</v>
      </c>
      <c r="K23" s="2" t="s">
        <v>365</v>
      </c>
      <c r="L23" s="14" t="s">
        <v>1085</v>
      </c>
      <c r="M23" s="14" t="s">
        <v>1018</v>
      </c>
      <c r="N23" s="2" t="s">
        <v>1284</v>
      </c>
      <c r="O23" s="10">
        <v>7</v>
      </c>
      <c r="P23" s="10"/>
      <c r="Q23" s="10"/>
      <c r="R23" s="28">
        <v>1299</v>
      </c>
      <c r="S23" s="21">
        <v>18</v>
      </c>
      <c r="T23" s="21">
        <v>0</v>
      </c>
      <c r="U23" s="48">
        <v>1299.9</v>
      </c>
      <c r="V23" s="48">
        <v>185.7</v>
      </c>
      <c r="W23" s="25"/>
      <c r="X23" s="25">
        <v>15.475000000000001</v>
      </c>
      <c r="Y23" s="13"/>
      <c r="Z23" s="13"/>
      <c r="AA23" s="13"/>
      <c r="AB23" s="48"/>
      <c r="AC23" s="13"/>
      <c r="AD23" s="13"/>
      <c r="AE23" s="13"/>
      <c r="AG23">
        <v>15</v>
      </c>
      <c r="AH23">
        <v>7</v>
      </c>
      <c r="AI23">
        <v>6</v>
      </c>
      <c r="AJ23" s="25">
        <v>15.475000000000001</v>
      </c>
      <c r="AP23" s="37"/>
      <c r="AQ23" s="37"/>
      <c r="AR23" s="37"/>
      <c r="AS23" s="37"/>
      <c r="AT23" s="37"/>
      <c r="AU23" s="25">
        <v>15.475000000000001</v>
      </c>
      <c r="BE23" s="6"/>
      <c r="BN23" s="25">
        <v>15.475000000000001</v>
      </c>
      <c r="BO23" s="39"/>
      <c r="BP23" s="39"/>
      <c r="BQ23" s="23"/>
      <c r="BR23" s="37"/>
      <c r="BS23" s="37"/>
      <c r="BT23" s="39"/>
      <c r="BU23" s="48">
        <v>1299.9</v>
      </c>
      <c r="BV23" s="48">
        <v>185.7</v>
      </c>
      <c r="CA23" s="48"/>
      <c r="CH23">
        <v>1375</v>
      </c>
      <c r="CI23" s="2" t="s">
        <v>365</v>
      </c>
    </row>
    <row r="24" spans="1:87" ht="12.75">
      <c r="A24" s="15">
        <v>1375</v>
      </c>
      <c r="B24" s="14" t="s">
        <v>859</v>
      </c>
      <c r="C24" s="14" t="s">
        <v>1072</v>
      </c>
      <c r="D24" s="14" t="s">
        <v>266</v>
      </c>
      <c r="E24" s="14" t="s">
        <v>269</v>
      </c>
      <c r="F24" s="2" t="s">
        <v>231</v>
      </c>
      <c r="G24" s="2">
        <v>1</v>
      </c>
      <c r="H24" s="2" t="s">
        <v>448</v>
      </c>
      <c r="I24" s="2" t="s">
        <v>1055</v>
      </c>
      <c r="J24" s="14" t="s">
        <v>288</v>
      </c>
      <c r="K24" s="2" t="s">
        <v>365</v>
      </c>
      <c r="L24" s="14" t="s">
        <v>1085</v>
      </c>
      <c r="M24" s="14" t="s">
        <v>1018</v>
      </c>
      <c r="N24" s="2" t="s">
        <v>497</v>
      </c>
      <c r="O24" s="10">
        <v>1</v>
      </c>
      <c r="P24" s="10"/>
      <c r="Q24" s="10"/>
      <c r="R24" s="28">
        <v>183</v>
      </c>
      <c r="S24" s="21">
        <v>18</v>
      </c>
      <c r="T24" s="21">
        <v>0</v>
      </c>
      <c r="U24" s="48">
        <v>183.9</v>
      </c>
      <c r="V24" s="48">
        <v>183.9</v>
      </c>
      <c r="W24" s="25"/>
      <c r="X24" s="25">
        <v>15.325</v>
      </c>
      <c r="Y24" s="13">
        <v>183</v>
      </c>
      <c r="Z24" s="13">
        <v>18</v>
      </c>
      <c r="AA24" s="13">
        <v>0</v>
      </c>
      <c r="AB24" s="48">
        <v>183.9</v>
      </c>
      <c r="AC24" s="13">
        <v>15</v>
      </c>
      <c r="AD24" s="13">
        <v>6</v>
      </c>
      <c r="AE24" s="13">
        <v>6</v>
      </c>
      <c r="AF24" s="25">
        <v>15.325</v>
      </c>
      <c r="AG24">
        <v>15</v>
      </c>
      <c r="AH24">
        <v>6</v>
      </c>
      <c r="AI24">
        <v>6</v>
      </c>
      <c r="AJ24" s="25">
        <v>15.325</v>
      </c>
      <c r="AU24" s="25">
        <v>15.325</v>
      </c>
      <c r="AX24" s="25">
        <v>15.325</v>
      </c>
      <c r="BD24" s="7"/>
      <c r="BN24" s="25">
        <v>15.325</v>
      </c>
      <c r="BO24" s="39"/>
      <c r="BP24" s="39"/>
      <c r="BQ24" s="23"/>
      <c r="BR24" s="37"/>
      <c r="BS24" s="37"/>
      <c r="BT24" s="39"/>
      <c r="BU24" s="48">
        <v>183.9</v>
      </c>
      <c r="BV24" s="48">
        <v>183.9</v>
      </c>
      <c r="BY24" s="48"/>
      <c r="BZ24" s="25"/>
      <c r="CH24">
        <v>1375</v>
      </c>
      <c r="CI24" s="2" t="s">
        <v>365</v>
      </c>
    </row>
    <row r="25" spans="1:87" ht="12.75">
      <c r="A25" s="15">
        <v>1375</v>
      </c>
      <c r="B25" s="14" t="s">
        <v>859</v>
      </c>
      <c r="C25" s="14" t="s">
        <v>1072</v>
      </c>
      <c r="D25" s="14" t="s">
        <v>266</v>
      </c>
      <c r="E25" s="14" t="s">
        <v>269</v>
      </c>
      <c r="F25" s="2" t="s">
        <v>232</v>
      </c>
      <c r="G25" s="2">
        <v>1</v>
      </c>
      <c r="H25" s="2" t="s">
        <v>448</v>
      </c>
      <c r="I25" s="2" t="s">
        <v>655</v>
      </c>
      <c r="J25" s="14" t="s">
        <v>288</v>
      </c>
      <c r="K25" s="2" t="s">
        <v>630</v>
      </c>
      <c r="L25" s="14" t="s">
        <v>1085</v>
      </c>
      <c r="M25" s="14" t="s">
        <v>1018</v>
      </c>
      <c r="N25" s="2" t="s">
        <v>4</v>
      </c>
      <c r="O25" s="10"/>
      <c r="P25" s="10">
        <v>14</v>
      </c>
      <c r="Q25" s="10"/>
      <c r="R25" s="28">
        <v>75</v>
      </c>
      <c r="S25" s="21">
        <v>12</v>
      </c>
      <c r="T25" s="21">
        <v>0</v>
      </c>
      <c r="U25" s="48">
        <v>75.6</v>
      </c>
      <c r="V25" s="48"/>
      <c r="W25" s="25">
        <v>107.99999999999999</v>
      </c>
      <c r="Y25" s="13"/>
      <c r="Z25" s="13"/>
      <c r="AA25" s="13"/>
      <c r="AC25" s="13"/>
      <c r="AD25" s="13"/>
      <c r="AE25" s="13"/>
      <c r="AF25" s="25"/>
      <c r="AJ25" s="25"/>
      <c r="AK25" s="38">
        <v>8.999999999999998</v>
      </c>
      <c r="BD25" s="7"/>
      <c r="BN25" s="25"/>
      <c r="BO25" s="39"/>
      <c r="BP25" s="39"/>
      <c r="BQ25" s="23"/>
      <c r="BR25" s="37"/>
      <c r="BS25" s="37"/>
      <c r="BT25" s="39"/>
      <c r="CH25">
        <v>1375</v>
      </c>
      <c r="CI25" s="2" t="s">
        <v>630</v>
      </c>
    </row>
    <row r="27" spans="1:87" ht="12.75">
      <c r="A27" s="15">
        <v>1375</v>
      </c>
      <c r="B27" s="14" t="s">
        <v>925</v>
      </c>
      <c r="C27" s="14" t="s">
        <v>1072</v>
      </c>
      <c r="D27" s="14" t="s">
        <v>266</v>
      </c>
      <c r="E27" s="14" t="s">
        <v>272</v>
      </c>
      <c r="F27" s="2" t="s">
        <v>245</v>
      </c>
      <c r="G27" s="2">
        <v>1</v>
      </c>
      <c r="H27" s="2" t="s">
        <v>1328</v>
      </c>
      <c r="I27" s="2" t="s">
        <v>307</v>
      </c>
      <c r="J27" s="14" t="s">
        <v>288</v>
      </c>
      <c r="K27" s="2" t="s">
        <v>1338</v>
      </c>
      <c r="L27" s="14" t="s">
        <v>774</v>
      </c>
      <c r="M27" s="14" t="s">
        <v>899</v>
      </c>
      <c r="N27" s="2" t="s">
        <v>501</v>
      </c>
      <c r="O27" s="10">
        <v>3</v>
      </c>
      <c r="P27" s="10"/>
      <c r="Q27" s="10"/>
      <c r="R27" s="28">
        <v>316</v>
      </c>
      <c r="S27" s="21">
        <v>16</v>
      </c>
      <c r="T27" s="21">
        <v>0</v>
      </c>
      <c r="U27" s="48">
        <v>316.8</v>
      </c>
      <c r="V27" s="48">
        <v>105.6</v>
      </c>
      <c r="X27" s="25">
        <v>8.8</v>
      </c>
      <c r="AG27">
        <v>8</v>
      </c>
      <c r="AH27">
        <v>16</v>
      </c>
      <c r="AI27">
        <v>0</v>
      </c>
      <c r="AJ27" s="25">
        <v>8.8</v>
      </c>
      <c r="AU27" s="25">
        <v>8.8</v>
      </c>
      <c r="AX27" s="25">
        <v>8.8</v>
      </c>
      <c r="BN27" s="25">
        <v>8.8</v>
      </c>
      <c r="BU27" s="48">
        <v>316.8</v>
      </c>
      <c r="BV27" s="48">
        <v>105.6</v>
      </c>
      <c r="CH27">
        <v>1375</v>
      </c>
      <c r="CI27" s="2" t="s">
        <v>1338</v>
      </c>
    </row>
    <row r="58" spans="1:87" ht="12.75">
      <c r="A58" s="19"/>
      <c r="B58" s="14"/>
      <c r="C58" s="14"/>
      <c r="D58" s="14"/>
      <c r="E58" s="14"/>
      <c r="F58" s="36"/>
      <c r="G58" s="2"/>
      <c r="H58" s="2"/>
      <c r="I58" s="2"/>
      <c r="J58" s="14"/>
      <c r="K58" s="2"/>
      <c r="L58" s="14"/>
      <c r="M58" s="14"/>
      <c r="N58" s="2"/>
      <c r="O58" s="10"/>
      <c r="P58" s="10"/>
      <c r="Q58" s="10"/>
      <c r="R58" s="21"/>
      <c r="S58" s="21"/>
      <c r="T58" s="21"/>
      <c r="U58" s="48"/>
      <c r="V58" s="48"/>
      <c r="W58" s="25"/>
      <c r="X58" s="25"/>
      <c r="AB58" s="48"/>
      <c r="AJ58" s="7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7"/>
      <c r="AV58" s="7"/>
      <c r="BQ58" s="23"/>
      <c r="BU58" s="48"/>
      <c r="BV58" s="48"/>
      <c r="CH58" s="16"/>
      <c r="CI58" s="2"/>
    </row>
    <row r="59" spans="1:87" ht="12.75">
      <c r="A59" s="19"/>
      <c r="B59" s="14"/>
      <c r="C59" s="14"/>
      <c r="D59" s="14"/>
      <c r="E59" s="14"/>
      <c r="F59" s="36"/>
      <c r="G59" s="2"/>
      <c r="H59" s="2"/>
      <c r="I59" s="2"/>
      <c r="J59" s="14"/>
      <c r="K59" s="2"/>
      <c r="L59" s="14"/>
      <c r="M59" s="14"/>
      <c r="N59" s="2"/>
      <c r="O59" s="10"/>
      <c r="P59" s="10"/>
      <c r="Q59" s="10"/>
      <c r="R59" s="21"/>
      <c r="S59" s="21"/>
      <c r="T59" s="21"/>
      <c r="U59" s="48"/>
      <c r="V59" s="48"/>
      <c r="W59" s="25"/>
      <c r="X59" s="25"/>
      <c r="AB59" s="48"/>
      <c r="AJ59" s="7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7"/>
      <c r="AV59" s="7"/>
      <c r="BQ59" s="23"/>
      <c r="BU59" s="48"/>
      <c r="BV59" s="48"/>
      <c r="CH59" s="16"/>
      <c r="CI59" s="2"/>
    </row>
    <row r="61" spans="1:87" ht="12.75">
      <c r="A61" s="19"/>
      <c r="B61" s="14"/>
      <c r="C61" s="14"/>
      <c r="D61" s="14"/>
      <c r="E61" s="14"/>
      <c r="F61" s="36"/>
      <c r="G61" s="2"/>
      <c r="H61" s="2"/>
      <c r="I61" s="2"/>
      <c r="J61" s="14"/>
      <c r="K61" s="2"/>
      <c r="L61" s="14"/>
      <c r="M61" s="14"/>
      <c r="N61" s="2"/>
      <c r="O61" s="10"/>
      <c r="P61" s="10"/>
      <c r="Q61" s="10"/>
      <c r="R61" s="21"/>
      <c r="S61" s="21"/>
      <c r="T61" s="21"/>
      <c r="U61" s="48"/>
      <c r="V61" s="48"/>
      <c r="W61" s="25"/>
      <c r="X61" s="25"/>
      <c r="AB61" s="4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BQ61" s="23"/>
      <c r="BU61" s="48"/>
      <c r="BV61" s="48"/>
      <c r="CH61" s="16"/>
      <c r="CI61" s="2"/>
    </row>
    <row r="62" spans="21:23" ht="12.75">
      <c r="U62" s="48"/>
      <c r="V62" s="48"/>
      <c r="W62" s="48"/>
    </row>
    <row r="63" spans="1:87" ht="12.75">
      <c r="A63" s="19"/>
      <c r="B63" s="14"/>
      <c r="C63" s="14"/>
      <c r="D63" s="14"/>
      <c r="E63" s="14"/>
      <c r="F63" s="36"/>
      <c r="G63" s="2"/>
      <c r="H63" s="2"/>
      <c r="I63" s="2"/>
      <c r="J63" s="14"/>
      <c r="K63" s="2"/>
      <c r="L63" s="14"/>
      <c r="M63" s="14"/>
      <c r="N63" s="2"/>
      <c r="O63" s="10"/>
      <c r="P63" s="10"/>
      <c r="Q63" s="10"/>
      <c r="R63" s="21"/>
      <c r="S63" s="21"/>
      <c r="T63" s="21"/>
      <c r="U63" s="48"/>
      <c r="V63" s="48"/>
      <c r="X63" s="25"/>
      <c r="AB63" s="48"/>
      <c r="AJ63" s="7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7"/>
      <c r="AV63" s="7"/>
      <c r="BQ63" s="23"/>
      <c r="BU63" s="48"/>
      <c r="BV63" s="48"/>
      <c r="CH63" s="16"/>
      <c r="CI63" s="2"/>
    </row>
    <row r="64" spans="1:87" ht="12.75">
      <c r="A64" s="19"/>
      <c r="B64" s="14"/>
      <c r="C64" s="14"/>
      <c r="D64" s="14"/>
      <c r="E64" s="14"/>
      <c r="F64" s="36"/>
      <c r="G64" s="2"/>
      <c r="H64" s="2"/>
      <c r="I64" s="2"/>
      <c r="J64" s="14"/>
      <c r="K64" s="2"/>
      <c r="L64" s="14"/>
      <c r="M64" s="14"/>
      <c r="N64" s="2"/>
      <c r="O64" s="10"/>
      <c r="P64" s="10"/>
      <c r="Q64" s="10"/>
      <c r="R64" s="21"/>
      <c r="S64" s="21"/>
      <c r="T64" s="21"/>
      <c r="U64" s="48"/>
      <c r="V64" s="48"/>
      <c r="X64" s="25"/>
      <c r="AB64" s="48"/>
      <c r="AJ64" s="7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Y64" s="7"/>
      <c r="AZ64" s="17"/>
      <c r="BQ64" s="23"/>
      <c r="BU64" s="48"/>
      <c r="BV64" s="48"/>
      <c r="CH64" s="16"/>
      <c r="CI64" s="2"/>
    </row>
    <row r="66" spans="1:87" ht="12.75">
      <c r="A66" s="19"/>
      <c r="B66" s="14"/>
      <c r="C66" s="14"/>
      <c r="D66" s="14"/>
      <c r="E66" s="14"/>
      <c r="F66" s="36"/>
      <c r="G66" s="2"/>
      <c r="H66" s="2"/>
      <c r="I66" s="2"/>
      <c r="J66" s="14"/>
      <c r="K66" s="2"/>
      <c r="L66" s="14"/>
      <c r="M66" s="14"/>
      <c r="N66" s="2"/>
      <c r="O66" s="10"/>
      <c r="P66" s="10"/>
      <c r="Q66" s="10"/>
      <c r="R66" s="21"/>
      <c r="S66" s="21"/>
      <c r="T66" s="21"/>
      <c r="U66" s="48"/>
      <c r="V66" s="48"/>
      <c r="W66" s="25"/>
      <c r="X66" s="25"/>
      <c r="AB66" s="48"/>
      <c r="AJ66" s="7"/>
      <c r="BB66" s="7"/>
      <c r="BQ66" s="23"/>
      <c r="BU66" s="48"/>
      <c r="BV66" s="48"/>
      <c r="CH66" s="16"/>
      <c r="CI66" s="2"/>
    </row>
    <row r="68" spans="1:87" ht="12.75">
      <c r="A68" s="19"/>
      <c r="B68" s="14"/>
      <c r="C68" s="14"/>
      <c r="D68" s="14"/>
      <c r="E68" s="14"/>
      <c r="F68" s="36"/>
      <c r="G68" s="2"/>
      <c r="H68" s="2"/>
      <c r="I68" s="2"/>
      <c r="J68" s="14"/>
      <c r="K68" s="2"/>
      <c r="L68" s="14"/>
      <c r="M68" s="14"/>
      <c r="N68" s="2"/>
      <c r="O68" s="10"/>
      <c r="P68" s="10"/>
      <c r="Q68" s="10"/>
      <c r="R68" s="21"/>
      <c r="S68" s="21"/>
      <c r="T68" s="21"/>
      <c r="U68" s="48"/>
      <c r="V68" s="48"/>
      <c r="X68" s="25"/>
      <c r="AB68" s="48"/>
      <c r="AJ68" s="7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7"/>
      <c r="AV68" s="7"/>
      <c r="BN68" s="37"/>
      <c r="BQ68" s="23"/>
      <c r="BU68" s="48"/>
      <c r="BV68" s="48"/>
      <c r="CH68" s="16"/>
      <c r="CI68" s="2"/>
    </row>
    <row r="69" spans="21:23" ht="12.75">
      <c r="U69" s="48"/>
      <c r="V69" s="48"/>
      <c r="W69" s="48"/>
    </row>
    <row r="70" spans="1:87" ht="12.75">
      <c r="A70" s="19"/>
      <c r="B70" s="14"/>
      <c r="C70" s="14"/>
      <c r="D70" s="14"/>
      <c r="E70" s="14"/>
      <c r="F70" s="36"/>
      <c r="G70" s="2"/>
      <c r="H70" s="2"/>
      <c r="I70" s="2"/>
      <c r="J70" s="14"/>
      <c r="K70" s="2"/>
      <c r="L70" s="14"/>
      <c r="M70" s="14"/>
      <c r="N70" s="2"/>
      <c r="O70" s="10"/>
      <c r="P70" s="10"/>
      <c r="Q70" s="10"/>
      <c r="R70" s="21"/>
      <c r="S70" s="21"/>
      <c r="T70" s="21"/>
      <c r="U70" s="48"/>
      <c r="V70" s="48"/>
      <c r="X70" s="25"/>
      <c r="AB70" s="48"/>
      <c r="AJ70" s="7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7"/>
      <c r="AX70" s="7"/>
      <c r="AY70" s="17"/>
      <c r="AZ70" s="17"/>
      <c r="BN70" s="37"/>
      <c r="BQ70" s="23"/>
      <c r="BU70" s="48"/>
      <c r="BV70" s="48"/>
      <c r="CH70" s="16"/>
      <c r="CI70" s="2"/>
    </row>
    <row r="72" spans="1:87" ht="12.75">
      <c r="A72" s="19"/>
      <c r="B72" s="14"/>
      <c r="C72" s="14"/>
      <c r="D72" s="14"/>
      <c r="E72" s="14"/>
      <c r="F72" s="36"/>
      <c r="G72" s="2"/>
      <c r="H72" s="2"/>
      <c r="I72" s="2"/>
      <c r="J72" s="14"/>
      <c r="K72" s="2"/>
      <c r="L72" s="14"/>
      <c r="M72" s="14"/>
      <c r="N72" s="2"/>
      <c r="O72" s="10"/>
      <c r="P72" s="10"/>
      <c r="Q72" s="10"/>
      <c r="R72" s="21"/>
      <c r="S72" s="21"/>
      <c r="T72" s="21"/>
      <c r="U72" s="48"/>
      <c r="V72" s="48"/>
      <c r="X72" s="25"/>
      <c r="AB72" s="48"/>
      <c r="AJ72" s="7"/>
      <c r="AU72" s="7"/>
      <c r="AX72" s="7"/>
      <c r="AY72" s="17"/>
      <c r="AZ72" s="17"/>
      <c r="BN72" s="37"/>
      <c r="BQ72" s="23"/>
      <c r="BU72" s="48"/>
      <c r="BV72" s="48"/>
      <c r="CH72" s="16"/>
      <c r="CI72" s="2"/>
    </row>
    <row r="74" spans="1:87" ht="12.75">
      <c r="A74" s="19"/>
      <c r="B74" s="14"/>
      <c r="C74" s="14"/>
      <c r="D74" s="14"/>
      <c r="E74" s="14"/>
      <c r="F74" s="36"/>
      <c r="G74" s="2"/>
      <c r="H74" s="2"/>
      <c r="I74" s="2"/>
      <c r="J74" s="14"/>
      <c r="K74" s="2"/>
      <c r="L74" s="14"/>
      <c r="M74" s="14"/>
      <c r="N74" s="2"/>
      <c r="O74" s="10"/>
      <c r="P74" s="10"/>
      <c r="Q74" s="10"/>
      <c r="R74" s="21"/>
      <c r="S74" s="21"/>
      <c r="T74" s="21"/>
      <c r="U74" s="48"/>
      <c r="V74" s="48"/>
      <c r="W74" s="25"/>
      <c r="X74" s="25"/>
      <c r="AB74" s="48"/>
      <c r="AJ74" s="7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7"/>
      <c r="BN74" s="37"/>
      <c r="BQ74" s="23"/>
      <c r="BU74" s="48"/>
      <c r="BV74" s="48"/>
      <c r="CH74" s="16"/>
      <c r="CI74" s="2"/>
    </row>
    <row r="75" spans="1:87" ht="12.75">
      <c r="A75" s="19"/>
      <c r="B75" s="14"/>
      <c r="C75" s="14"/>
      <c r="D75" s="14"/>
      <c r="E75" s="14"/>
      <c r="F75" s="36"/>
      <c r="G75" s="2"/>
      <c r="H75" s="2"/>
      <c r="I75" s="2"/>
      <c r="J75" s="14"/>
      <c r="K75" s="2"/>
      <c r="L75" s="14"/>
      <c r="M75" s="14"/>
      <c r="N75" s="2"/>
      <c r="O75" s="10"/>
      <c r="P75" s="10"/>
      <c r="Q75" s="10"/>
      <c r="R75" s="21"/>
      <c r="S75" s="21"/>
      <c r="T75" s="21"/>
      <c r="U75" s="48"/>
      <c r="V75" s="48"/>
      <c r="W75" s="25"/>
      <c r="X75" s="25"/>
      <c r="AB75" s="48"/>
      <c r="AJ75" s="7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7"/>
      <c r="BN75" s="37"/>
      <c r="BQ75" s="23"/>
      <c r="BU75" s="48"/>
      <c r="BV75" s="48"/>
      <c r="CH75" s="16"/>
      <c r="CI75" s="2"/>
    </row>
    <row r="77" spans="1:87" ht="12.75">
      <c r="A77" s="19"/>
      <c r="B77" s="14"/>
      <c r="C77" s="14"/>
      <c r="D77" s="14"/>
      <c r="E77" s="14"/>
      <c r="F77" s="36"/>
      <c r="G77" s="2"/>
      <c r="H77" s="2"/>
      <c r="I77" s="2"/>
      <c r="J77" s="14"/>
      <c r="K77" s="2"/>
      <c r="L77" s="14"/>
      <c r="M77" s="14"/>
      <c r="N77" s="2"/>
      <c r="O77" s="10"/>
      <c r="P77" s="10"/>
      <c r="Q77" s="10"/>
      <c r="R77" s="21"/>
      <c r="S77" s="21"/>
      <c r="T77" s="21"/>
      <c r="U77" s="48"/>
      <c r="V77" s="48"/>
      <c r="W77" s="25"/>
      <c r="X77" s="25"/>
      <c r="AB77" s="48"/>
      <c r="AJ77" s="7"/>
      <c r="AK77" s="25"/>
      <c r="AU77" s="7"/>
      <c r="BN77" s="37"/>
      <c r="BQ77" s="23"/>
      <c r="BU77" s="48"/>
      <c r="BV77" s="48"/>
      <c r="CH77" s="16"/>
      <c r="CI77" s="2"/>
    </row>
    <row r="79" spans="1:87" ht="12.75">
      <c r="A79" s="19"/>
      <c r="B79" s="14"/>
      <c r="C79" s="14"/>
      <c r="D79" s="14"/>
      <c r="E79" s="14"/>
      <c r="F79" s="36"/>
      <c r="G79" s="2"/>
      <c r="H79" s="2"/>
      <c r="I79" s="2"/>
      <c r="J79" s="14"/>
      <c r="K79" s="2"/>
      <c r="L79" s="14"/>
      <c r="M79" s="14"/>
      <c r="N79" s="2"/>
      <c r="O79" s="10"/>
      <c r="P79" s="10"/>
      <c r="Q79" s="10"/>
      <c r="R79" s="21"/>
      <c r="S79" s="21"/>
      <c r="T79" s="21"/>
      <c r="U79" s="48"/>
      <c r="V79" s="48"/>
      <c r="W79" s="25"/>
      <c r="X79" s="25"/>
      <c r="AB79" s="48"/>
      <c r="AJ79" s="7"/>
      <c r="AU79" s="7"/>
      <c r="BN79" s="37"/>
      <c r="BQ79" s="23"/>
      <c r="BU79" s="48"/>
      <c r="BV79" s="48"/>
      <c r="CH79" s="16"/>
      <c r="CI79" s="2"/>
    </row>
    <row r="81" spans="1:87" ht="12.75">
      <c r="A81" s="19"/>
      <c r="B81" s="14"/>
      <c r="C81" s="14"/>
      <c r="D81" s="14"/>
      <c r="E81" s="14"/>
      <c r="F81" s="36"/>
      <c r="G81" s="2"/>
      <c r="H81" s="2"/>
      <c r="I81" s="2"/>
      <c r="J81" s="14"/>
      <c r="K81" s="2"/>
      <c r="L81" s="14"/>
      <c r="M81" s="14"/>
      <c r="N81" s="2"/>
      <c r="O81" s="10"/>
      <c r="P81" s="10"/>
      <c r="Q81" s="10"/>
      <c r="R81" s="21"/>
      <c r="S81" s="21"/>
      <c r="T81" s="21"/>
      <c r="U81" s="48"/>
      <c r="V81" s="48"/>
      <c r="X81" s="25"/>
      <c r="BN81" s="37"/>
      <c r="BQ81" s="23"/>
      <c r="BU81" s="48"/>
      <c r="BV81" s="48"/>
      <c r="CH81" s="16"/>
      <c r="CI81" s="2"/>
    </row>
    <row r="83" spans="1:87" ht="12.75">
      <c r="A83" s="19"/>
      <c r="B83" s="14"/>
      <c r="C83" s="14"/>
      <c r="D83" s="14"/>
      <c r="E83" s="14"/>
      <c r="F83" s="36"/>
      <c r="G83" s="2"/>
      <c r="H83" s="2"/>
      <c r="I83" s="2"/>
      <c r="J83" s="14"/>
      <c r="K83" s="2"/>
      <c r="L83" s="14"/>
      <c r="M83" s="14"/>
      <c r="N83" s="2"/>
      <c r="O83" s="10"/>
      <c r="P83" s="10"/>
      <c r="Q83" s="10"/>
      <c r="R83" s="21"/>
      <c r="S83" s="21"/>
      <c r="T83" s="21"/>
      <c r="U83" s="48"/>
      <c r="V83" s="48"/>
      <c r="X83" s="25"/>
      <c r="AB83" s="48"/>
      <c r="AJ83" s="7"/>
      <c r="AK83" s="25"/>
      <c r="BN83" s="37"/>
      <c r="BQ83" s="23"/>
      <c r="BU83" s="48"/>
      <c r="BV83" s="48"/>
      <c r="CH83" s="16"/>
      <c r="CI83" s="2"/>
    </row>
    <row r="84" spans="1:87" ht="12.75">
      <c r="A84" s="19"/>
      <c r="B84" s="14"/>
      <c r="C84" s="14"/>
      <c r="D84" s="14"/>
      <c r="E84" s="14"/>
      <c r="F84" s="36"/>
      <c r="G84" s="2"/>
      <c r="H84" s="2"/>
      <c r="I84" s="2"/>
      <c r="J84" s="14"/>
      <c r="K84" s="2"/>
      <c r="L84" s="14"/>
      <c r="M84" s="14"/>
      <c r="N84" s="2"/>
      <c r="O84" s="10"/>
      <c r="P84" s="10"/>
      <c r="Q84" s="10"/>
      <c r="R84" s="21"/>
      <c r="S84" s="21"/>
      <c r="T84" s="21"/>
      <c r="U84" s="48"/>
      <c r="W84" s="25"/>
      <c r="AJ84" s="7"/>
      <c r="AK84" s="25"/>
      <c r="BN84" s="37"/>
      <c r="BQ84" s="23"/>
      <c r="BU84" s="48"/>
      <c r="BV84" s="48"/>
      <c r="CH84" s="16"/>
      <c r="CI84" s="2"/>
    </row>
    <row r="86" spans="1:87" ht="12.75">
      <c r="A86" s="19"/>
      <c r="B86" s="14"/>
      <c r="C86" s="14"/>
      <c r="D86" s="14"/>
      <c r="E86" s="14"/>
      <c r="F86" s="36"/>
      <c r="G86" s="2"/>
      <c r="H86" s="2"/>
      <c r="I86" s="2"/>
      <c r="J86" s="14"/>
      <c r="K86" s="2"/>
      <c r="L86" s="14"/>
      <c r="M86" s="14"/>
      <c r="N86" s="2"/>
      <c r="O86" s="10"/>
      <c r="P86" s="10"/>
      <c r="Q86" s="10"/>
      <c r="R86" s="21"/>
      <c r="S86" s="21"/>
      <c r="T86" s="21"/>
      <c r="U86" s="48"/>
      <c r="V86" s="48"/>
      <c r="W86" s="25"/>
      <c r="X86" s="25"/>
      <c r="AB86" s="48"/>
      <c r="AJ86" s="7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7"/>
      <c r="BN86" s="37"/>
      <c r="BQ86" s="23"/>
      <c r="BU86" s="48"/>
      <c r="BV86" s="48"/>
      <c r="CH86" s="16"/>
      <c r="CI86" s="2"/>
    </row>
    <row r="87" spans="1:87" ht="12.75">
      <c r="A87" s="19"/>
      <c r="B87" s="14"/>
      <c r="C87" s="14"/>
      <c r="D87" s="14"/>
      <c r="E87" s="14"/>
      <c r="F87" s="36"/>
      <c r="G87" s="2"/>
      <c r="H87" s="2"/>
      <c r="I87" s="2"/>
      <c r="J87" s="14"/>
      <c r="K87" s="2"/>
      <c r="L87" s="14"/>
      <c r="M87" s="14"/>
      <c r="N87" s="2"/>
      <c r="O87" s="10"/>
      <c r="P87" s="10"/>
      <c r="Q87" s="10"/>
      <c r="R87" s="21"/>
      <c r="S87" s="21"/>
      <c r="T87" s="21"/>
      <c r="U87" s="48"/>
      <c r="V87" s="48"/>
      <c r="W87" s="25"/>
      <c r="X87" s="25"/>
      <c r="AB87" s="48"/>
      <c r="AJ87" s="7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7"/>
      <c r="BN87" s="37"/>
      <c r="BQ87" s="23"/>
      <c r="BU87" s="48"/>
      <c r="BV87" s="48"/>
      <c r="CH87" s="16"/>
      <c r="CI87" s="2"/>
    </row>
    <row r="89" spans="1:87" ht="12.75">
      <c r="A89" s="19"/>
      <c r="B89" s="14"/>
      <c r="C89" s="14"/>
      <c r="D89" s="14"/>
      <c r="E89" s="14"/>
      <c r="F89" s="36"/>
      <c r="G89" s="2"/>
      <c r="H89" s="2"/>
      <c r="I89" s="2"/>
      <c r="J89" s="14"/>
      <c r="K89" s="2"/>
      <c r="L89" s="14"/>
      <c r="M89" s="14"/>
      <c r="N89" s="2"/>
      <c r="O89" s="10"/>
      <c r="P89" s="10"/>
      <c r="Q89" s="10"/>
      <c r="R89" s="21"/>
      <c r="S89" s="21"/>
      <c r="T89" s="21"/>
      <c r="U89" s="48"/>
      <c r="V89" s="48"/>
      <c r="X89" s="25"/>
      <c r="AB89" s="48"/>
      <c r="AJ89" s="7"/>
      <c r="AU89" s="7"/>
      <c r="BN89" s="37"/>
      <c r="BQ89" s="23"/>
      <c r="BU89" s="48"/>
      <c r="BV89" s="48"/>
      <c r="CH89" s="16"/>
      <c r="CI89" s="2"/>
    </row>
    <row r="90" spans="1:87" ht="12.75">
      <c r="A90" s="19"/>
      <c r="B90" s="14"/>
      <c r="C90" s="14"/>
      <c r="D90" s="14"/>
      <c r="E90" s="14"/>
      <c r="F90" s="36"/>
      <c r="G90" s="2"/>
      <c r="H90" s="2"/>
      <c r="I90" s="2"/>
      <c r="J90" s="14"/>
      <c r="K90" s="2"/>
      <c r="L90" s="14"/>
      <c r="M90" s="14"/>
      <c r="N90" s="2"/>
      <c r="O90" s="10"/>
      <c r="P90" s="10"/>
      <c r="Q90" s="10"/>
      <c r="R90" s="21"/>
      <c r="S90" s="21"/>
      <c r="T90" s="21"/>
      <c r="U90" s="48"/>
      <c r="V90" s="48"/>
      <c r="X90" s="25"/>
      <c r="AB90" s="48"/>
      <c r="AJ90" s="7"/>
      <c r="AU90" s="7"/>
      <c r="BN90" s="37"/>
      <c r="BQ90" s="23"/>
      <c r="BU90" s="48"/>
      <c r="BV90" s="48"/>
      <c r="CH90" s="16"/>
      <c r="CI90" s="2"/>
    </row>
    <row r="92" spans="1:87" ht="12.75">
      <c r="A92" s="19"/>
      <c r="B92" s="14"/>
      <c r="C92" s="14"/>
      <c r="D92" s="14"/>
      <c r="E92" s="14"/>
      <c r="F92" s="36"/>
      <c r="G92" s="2"/>
      <c r="H92" s="2"/>
      <c r="I92" s="2"/>
      <c r="J92" s="14"/>
      <c r="K92" s="2"/>
      <c r="L92" s="14"/>
      <c r="M92" s="14"/>
      <c r="N92" s="2"/>
      <c r="O92" s="10"/>
      <c r="P92" s="10"/>
      <c r="Q92" s="10"/>
      <c r="R92" s="21"/>
      <c r="S92" s="21"/>
      <c r="T92" s="21"/>
      <c r="U92" s="48"/>
      <c r="V92" s="48"/>
      <c r="W92" s="25"/>
      <c r="X92" s="25"/>
      <c r="AB92" s="48"/>
      <c r="AJ92" s="7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7"/>
      <c r="BN92" s="37"/>
      <c r="BQ92" s="23"/>
      <c r="BU92" s="48"/>
      <c r="BV92" s="48"/>
      <c r="CH92" s="16"/>
      <c r="CI92" s="2"/>
    </row>
    <row r="93" spans="1:87" ht="12.75">
      <c r="A93" s="19"/>
      <c r="B93" s="14"/>
      <c r="C93" s="14"/>
      <c r="D93" s="14"/>
      <c r="E93" s="14"/>
      <c r="F93" s="36"/>
      <c r="G93" s="2"/>
      <c r="H93" s="2"/>
      <c r="I93" s="2"/>
      <c r="J93" s="14"/>
      <c r="K93" s="2"/>
      <c r="L93" s="14"/>
      <c r="M93" s="14"/>
      <c r="N93" s="2"/>
      <c r="O93" s="10"/>
      <c r="P93" s="10"/>
      <c r="Q93" s="10"/>
      <c r="R93" s="21"/>
      <c r="S93" s="21"/>
      <c r="T93" s="21"/>
      <c r="U93" s="48"/>
      <c r="V93" s="48"/>
      <c r="W93" s="25"/>
      <c r="X93" s="25"/>
      <c r="AB93" s="48"/>
      <c r="AJ93" s="7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7"/>
      <c r="BN93" s="37"/>
      <c r="BQ93" s="23"/>
      <c r="BU93" s="48"/>
      <c r="BV93" s="48"/>
      <c r="CH93" s="16"/>
      <c r="CI9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CU12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3.28125" style="0" customWidth="1"/>
    <col min="10" max="10" width="7.57421875" style="0" customWidth="1"/>
    <col min="11" max="11" width="36.00390625" style="0" customWidth="1"/>
    <col min="12" max="12" width="6.28125" style="0" customWidth="1"/>
    <col min="13" max="13" width="8.421875" style="0" customWidth="1"/>
    <col min="14" max="14" width="21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10.1406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36.00390625" style="0" customWidth="1"/>
    <col min="88" max="88" width="144.851562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9" spans="1:88" ht="12.75">
      <c r="A9" s="15">
        <v>1369</v>
      </c>
      <c r="B9" s="14" t="s">
        <v>925</v>
      </c>
      <c r="C9" s="14" t="s">
        <v>1072</v>
      </c>
      <c r="D9" s="14" t="s">
        <v>17</v>
      </c>
      <c r="E9" s="14" t="s">
        <v>276</v>
      </c>
      <c r="F9" s="2" t="s">
        <v>14</v>
      </c>
      <c r="G9" s="2">
        <v>1</v>
      </c>
      <c r="H9" s="2" t="s">
        <v>334</v>
      </c>
      <c r="I9" s="2" t="s">
        <v>464</v>
      </c>
      <c r="J9" s="14" t="s">
        <v>288</v>
      </c>
      <c r="K9" s="2" t="s">
        <v>355</v>
      </c>
      <c r="L9" s="14" t="s">
        <v>319</v>
      </c>
      <c r="M9" s="14" t="s">
        <v>1014</v>
      </c>
      <c r="N9" s="2" t="s">
        <v>1284</v>
      </c>
      <c r="O9" s="10">
        <v>4</v>
      </c>
      <c r="P9" s="10"/>
      <c r="Q9" s="10"/>
      <c r="R9" s="28"/>
      <c r="S9" s="21"/>
      <c r="T9" s="21"/>
      <c r="U9" s="48">
        <v>216</v>
      </c>
      <c r="V9" s="48">
        <v>54</v>
      </c>
      <c r="X9" s="25">
        <v>4.5</v>
      </c>
      <c r="Y9" s="13"/>
      <c r="Z9" s="13"/>
      <c r="AA9" s="13"/>
      <c r="AC9" s="13"/>
      <c r="AD9" s="13"/>
      <c r="AE9" s="13"/>
      <c r="AG9">
        <v>4</v>
      </c>
      <c r="AH9">
        <v>10</v>
      </c>
      <c r="AI9">
        <v>0</v>
      </c>
      <c r="AJ9" s="25">
        <v>4.5</v>
      </c>
      <c r="AM9" s="17"/>
      <c r="AN9" s="17"/>
      <c r="AO9" s="17"/>
      <c r="AY9" s="6"/>
      <c r="BJ9" s="37"/>
      <c r="BK9" s="37"/>
      <c r="BL9" s="37"/>
      <c r="BN9" s="25">
        <v>4.5</v>
      </c>
      <c r="BO9" s="39"/>
      <c r="BP9" s="39"/>
      <c r="BQ9" s="23"/>
      <c r="BR9" s="37"/>
      <c r="BT9" s="39"/>
      <c r="BU9" s="48">
        <v>216</v>
      </c>
      <c r="BV9" s="48">
        <v>54</v>
      </c>
      <c r="CH9">
        <v>1369</v>
      </c>
      <c r="CI9" s="2" t="s">
        <v>355</v>
      </c>
      <c r="CJ9" t="s">
        <v>13</v>
      </c>
    </row>
    <row r="10" spans="1:87" ht="12.75">
      <c r="A10" s="15">
        <v>1369</v>
      </c>
      <c r="B10" s="14" t="s">
        <v>925</v>
      </c>
      <c r="C10" s="14" t="s">
        <v>1072</v>
      </c>
      <c r="D10" s="14" t="s">
        <v>17</v>
      </c>
      <c r="E10" s="14" t="s">
        <v>276</v>
      </c>
      <c r="F10" s="2" t="s">
        <v>15</v>
      </c>
      <c r="G10" s="2">
        <v>1</v>
      </c>
      <c r="H10" s="2" t="s">
        <v>334</v>
      </c>
      <c r="I10" s="2" t="s">
        <v>454</v>
      </c>
      <c r="J10" s="14" t="s">
        <v>288</v>
      </c>
      <c r="K10" s="2" t="s">
        <v>338</v>
      </c>
      <c r="L10" s="16" t="s">
        <v>319</v>
      </c>
      <c r="M10" s="16" t="s">
        <v>293</v>
      </c>
      <c r="N10" s="2" t="s">
        <v>1284</v>
      </c>
      <c r="O10" s="10">
        <v>4</v>
      </c>
      <c r="P10" s="10"/>
      <c r="Q10" s="10"/>
      <c r="R10" s="28"/>
      <c r="S10" s="21"/>
      <c r="T10" s="21"/>
      <c r="U10" s="48">
        <v>216</v>
      </c>
      <c r="V10" s="48">
        <v>54</v>
      </c>
      <c r="X10" s="25">
        <v>4.5</v>
      </c>
      <c r="Y10" s="13"/>
      <c r="Z10" s="13"/>
      <c r="AA10" s="13"/>
      <c r="AC10" s="13"/>
      <c r="AD10" s="13"/>
      <c r="AE10" s="13"/>
      <c r="AG10">
        <v>4</v>
      </c>
      <c r="AH10">
        <v>10</v>
      </c>
      <c r="AI10">
        <v>0</v>
      </c>
      <c r="AJ10" s="25">
        <v>4.5</v>
      </c>
      <c r="AL10" s="17"/>
      <c r="AM10" s="17"/>
      <c r="AN10" s="17"/>
      <c r="AO10" s="17"/>
      <c r="AU10" s="17"/>
      <c r="AV10" s="7"/>
      <c r="AW10" s="17"/>
      <c r="AX10" s="17"/>
      <c r="AY10" s="17"/>
      <c r="AZ10" s="6"/>
      <c r="BA10" s="37"/>
      <c r="BB10" s="17"/>
      <c r="BC10" s="17"/>
      <c r="BD10" s="17"/>
      <c r="BE10" s="17"/>
      <c r="BF10" s="37"/>
      <c r="BG10" s="37"/>
      <c r="BH10" s="37"/>
      <c r="BI10" s="37"/>
      <c r="BJ10" s="37"/>
      <c r="BK10" s="37"/>
      <c r="BL10" s="37"/>
      <c r="BN10" s="25">
        <v>4.5</v>
      </c>
      <c r="BO10" s="39"/>
      <c r="BP10" s="39"/>
      <c r="BQ10" s="23"/>
      <c r="BR10" s="37"/>
      <c r="BT10" s="39"/>
      <c r="BU10" s="48">
        <v>216</v>
      </c>
      <c r="BV10" s="48">
        <v>54</v>
      </c>
      <c r="BW10" s="37"/>
      <c r="BX10" s="37"/>
      <c r="BY10" s="37"/>
      <c r="BZ10" s="37"/>
      <c r="CA10" s="37"/>
      <c r="CB10" s="37"/>
      <c r="CC10" s="35"/>
      <c r="CD10" s="35"/>
      <c r="CE10" s="17"/>
      <c r="CF10" s="35"/>
      <c r="CG10" s="35"/>
      <c r="CH10">
        <v>1369</v>
      </c>
      <c r="CI10" s="2" t="s">
        <v>338</v>
      </c>
    </row>
    <row r="11" spans="1:91" ht="12.75">
      <c r="A11" s="15">
        <v>1369</v>
      </c>
      <c r="B11" s="14" t="s">
        <v>925</v>
      </c>
      <c r="C11" s="14" t="s">
        <v>1072</v>
      </c>
      <c r="D11" s="14" t="s">
        <v>17</v>
      </c>
      <c r="E11" s="14" t="s">
        <v>276</v>
      </c>
      <c r="F11" s="2" t="s">
        <v>16</v>
      </c>
      <c r="G11" s="2">
        <v>1</v>
      </c>
      <c r="H11" s="2" t="s">
        <v>334</v>
      </c>
      <c r="I11" s="2" t="s">
        <v>372</v>
      </c>
      <c r="J11" s="14" t="s">
        <v>288</v>
      </c>
      <c r="K11" s="5" t="s">
        <v>342</v>
      </c>
      <c r="L11" s="22" t="s">
        <v>321</v>
      </c>
      <c r="M11" s="22" t="s">
        <v>4</v>
      </c>
      <c r="N11" s="5" t="s">
        <v>497</v>
      </c>
      <c r="O11" s="44">
        <v>1.3333333333333333</v>
      </c>
      <c r="P11" s="44"/>
      <c r="Q11" s="44"/>
      <c r="R11" s="28"/>
      <c r="S11" s="21"/>
      <c r="T11" s="21"/>
      <c r="U11" s="48">
        <v>93.86666666666667</v>
      </c>
      <c r="V11" s="48">
        <v>70.4</v>
      </c>
      <c r="X11" s="25">
        <v>5.866666666666667</v>
      </c>
      <c r="Y11" s="13">
        <v>70</v>
      </c>
      <c r="Z11" s="13">
        <v>8</v>
      </c>
      <c r="AA11" s="13">
        <v>0</v>
      </c>
      <c r="AB11" s="48">
        <v>70.4</v>
      </c>
      <c r="AC11" s="13"/>
      <c r="AD11" s="13"/>
      <c r="AE11" s="13"/>
      <c r="AF11" s="25"/>
      <c r="AG11">
        <v>4</v>
      </c>
      <c r="AH11">
        <v>8</v>
      </c>
      <c r="AI11">
        <v>0</v>
      </c>
      <c r="AJ11" s="25">
        <v>5.866666666666667</v>
      </c>
      <c r="AL11" s="22"/>
      <c r="AM11" s="17"/>
      <c r="AN11" s="17"/>
      <c r="AO11" s="17"/>
      <c r="AU11" s="22"/>
      <c r="AV11" s="7"/>
      <c r="AW11" s="17"/>
      <c r="AX11" s="25">
        <v>5.866666666666667</v>
      </c>
      <c r="AY11" s="22"/>
      <c r="AZ11" s="22"/>
      <c r="BA11" s="22"/>
      <c r="BB11" s="22"/>
      <c r="BD11" s="22"/>
      <c r="BE11" s="6"/>
      <c r="BF11" s="22"/>
      <c r="BG11" s="9"/>
      <c r="BH11" s="9"/>
      <c r="BI11" s="9"/>
      <c r="BJ11" s="37"/>
      <c r="BK11" s="37"/>
      <c r="BL11" s="37"/>
      <c r="BN11" s="25">
        <v>5.866666666666667</v>
      </c>
      <c r="BO11" s="39"/>
      <c r="BP11" s="39"/>
      <c r="BQ11" s="23"/>
      <c r="BR11" s="37"/>
      <c r="BT11" s="39"/>
      <c r="BU11" s="48">
        <v>93.86666666666667</v>
      </c>
      <c r="BV11" s="48">
        <v>70.4</v>
      </c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>
        <v>1369</v>
      </c>
      <c r="CI11" s="5" t="s">
        <v>342</v>
      </c>
      <c r="CJ11" s="9"/>
      <c r="CK11" s="16"/>
      <c r="CL11" s="14"/>
      <c r="CM11" s="14"/>
    </row>
    <row r="12" spans="1:87" ht="12.75">
      <c r="A12" s="15">
        <v>1369</v>
      </c>
      <c r="B12" s="14" t="s">
        <v>925</v>
      </c>
      <c r="C12" s="14" t="s">
        <v>1072</v>
      </c>
      <c r="D12" s="14" t="s">
        <v>17</v>
      </c>
      <c r="E12" s="14" t="s">
        <v>276</v>
      </c>
      <c r="F12" s="2" t="s">
        <v>33</v>
      </c>
      <c r="G12" s="2">
        <v>1</v>
      </c>
      <c r="H12" s="2" t="s">
        <v>334</v>
      </c>
      <c r="I12" s="2" t="s">
        <v>450</v>
      </c>
      <c r="J12" s="14" t="s">
        <v>288</v>
      </c>
      <c r="K12" s="2" t="s">
        <v>350</v>
      </c>
      <c r="L12" s="16" t="s">
        <v>319</v>
      </c>
      <c r="M12" s="16" t="s">
        <v>850</v>
      </c>
      <c r="N12" s="2" t="s">
        <v>497</v>
      </c>
      <c r="O12" s="44">
        <v>1</v>
      </c>
      <c r="P12" s="44"/>
      <c r="Q12" s="44"/>
      <c r="R12" s="28">
        <v>48</v>
      </c>
      <c r="S12" s="21">
        <v>0</v>
      </c>
      <c r="T12" s="21">
        <v>0</v>
      </c>
      <c r="U12" s="48">
        <v>48</v>
      </c>
      <c r="V12" s="48">
        <v>48</v>
      </c>
      <c r="X12" s="25">
        <v>4</v>
      </c>
      <c r="Y12" s="13">
        <v>48</v>
      </c>
      <c r="Z12" s="13">
        <v>0</v>
      </c>
      <c r="AA12" s="13">
        <v>0</v>
      </c>
      <c r="AB12" s="48">
        <v>48</v>
      </c>
      <c r="AC12" s="13">
        <v>4</v>
      </c>
      <c r="AD12" s="13">
        <v>0</v>
      </c>
      <c r="AE12" s="13">
        <v>0</v>
      </c>
      <c r="AF12" s="25">
        <v>4</v>
      </c>
      <c r="AG12">
        <v>4</v>
      </c>
      <c r="AH12">
        <v>0</v>
      </c>
      <c r="AI12">
        <v>0</v>
      </c>
      <c r="AJ12" s="25">
        <v>4</v>
      </c>
      <c r="AL12" s="38"/>
      <c r="AM12" s="17"/>
      <c r="AN12" s="17"/>
      <c r="AO12" s="17"/>
      <c r="AU12" s="38"/>
      <c r="AV12" s="38"/>
      <c r="AW12" s="38"/>
      <c r="AX12" s="25">
        <v>4</v>
      </c>
      <c r="AY12" s="38"/>
      <c r="AZ12" s="38"/>
      <c r="BA12" s="37"/>
      <c r="BB12" s="38"/>
      <c r="BC12" s="38"/>
      <c r="BD12" s="38"/>
      <c r="BE12" s="6"/>
      <c r="BF12" s="37"/>
      <c r="BG12" s="37"/>
      <c r="BH12" s="37"/>
      <c r="BI12" s="37"/>
      <c r="BJ12" s="37"/>
      <c r="BK12" s="37"/>
      <c r="BL12" s="37"/>
      <c r="BN12" s="25">
        <v>4</v>
      </c>
      <c r="BO12" s="39"/>
      <c r="BP12" s="39"/>
      <c r="BQ12" s="23"/>
      <c r="BR12" s="37"/>
      <c r="BT12" s="39"/>
      <c r="BU12" s="48">
        <v>48</v>
      </c>
      <c r="BV12" s="48">
        <v>48</v>
      </c>
      <c r="BW12" s="37"/>
      <c r="BX12" s="37"/>
      <c r="BY12" s="37"/>
      <c r="BZ12" s="37"/>
      <c r="CA12" s="37"/>
      <c r="CB12" s="37"/>
      <c r="CC12" s="35"/>
      <c r="CD12" s="35"/>
      <c r="CE12" s="38"/>
      <c r="CF12" s="35"/>
      <c r="CG12" s="35"/>
      <c r="CH12">
        <v>1369</v>
      </c>
      <c r="CI12" s="2" t="s">
        <v>350</v>
      </c>
    </row>
    <row r="14" spans="1:87" ht="12.75">
      <c r="A14" s="15">
        <v>1369</v>
      </c>
      <c r="B14" s="14" t="s">
        <v>925</v>
      </c>
      <c r="C14" s="14" t="s">
        <v>1072</v>
      </c>
      <c r="D14" s="14" t="s">
        <v>17</v>
      </c>
      <c r="E14" s="14" t="s">
        <v>276</v>
      </c>
      <c r="F14" s="2" t="s">
        <v>34</v>
      </c>
      <c r="G14" s="2">
        <v>2</v>
      </c>
      <c r="H14" s="2" t="s">
        <v>334</v>
      </c>
      <c r="I14" s="2" t="s">
        <v>371</v>
      </c>
      <c r="J14" s="14" t="s">
        <v>288</v>
      </c>
      <c r="K14" s="2" t="s">
        <v>350</v>
      </c>
      <c r="L14" s="14" t="s">
        <v>319</v>
      </c>
      <c r="M14" s="14" t="s">
        <v>850</v>
      </c>
      <c r="N14" s="2" t="s">
        <v>1117</v>
      </c>
      <c r="O14" s="10">
        <v>1.5</v>
      </c>
      <c r="P14" s="10"/>
      <c r="Q14" s="10"/>
      <c r="R14" s="28">
        <v>77</v>
      </c>
      <c r="S14" s="21">
        <v>8</v>
      </c>
      <c r="T14" s="21">
        <v>0</v>
      </c>
      <c r="U14" s="48">
        <v>77.4</v>
      </c>
      <c r="V14" s="48">
        <v>51.6</v>
      </c>
      <c r="W14" s="25"/>
      <c r="X14" s="25">
        <v>4.3</v>
      </c>
      <c r="Y14" s="13"/>
      <c r="Z14" s="13"/>
      <c r="AA14" s="13"/>
      <c r="AC14" s="13"/>
      <c r="AD14" s="13"/>
      <c r="AE14" s="13"/>
      <c r="AG14">
        <v>4</v>
      </c>
      <c r="AH14">
        <v>6</v>
      </c>
      <c r="AI14">
        <v>0</v>
      </c>
      <c r="AJ14" s="25">
        <v>4.3</v>
      </c>
      <c r="AM14" s="17"/>
      <c r="AN14" s="17"/>
      <c r="AO14" s="17"/>
      <c r="BB14" s="25">
        <v>4.3</v>
      </c>
      <c r="BE14" s="6"/>
      <c r="BJ14" s="37"/>
      <c r="BK14" s="37"/>
      <c r="BL14" s="37"/>
      <c r="BN14" s="25">
        <v>4.3</v>
      </c>
      <c r="BO14" s="39"/>
      <c r="BP14" s="39"/>
      <c r="BQ14" s="23"/>
      <c r="BR14" s="37"/>
      <c r="BS14" s="37"/>
      <c r="BT14" s="39"/>
      <c r="BU14" s="48">
        <v>77.39999999999999</v>
      </c>
      <c r="BV14" s="48">
        <v>51.599999999999994</v>
      </c>
      <c r="CH14">
        <v>1369</v>
      </c>
      <c r="CI14" s="2" t="s">
        <v>350</v>
      </c>
    </row>
    <row r="15" spans="1:87" ht="12.75">
      <c r="A15" s="15">
        <v>1369</v>
      </c>
      <c r="B15" s="14" t="s">
        <v>925</v>
      </c>
      <c r="C15" s="14" t="s">
        <v>1072</v>
      </c>
      <c r="D15" s="14" t="s">
        <v>17</v>
      </c>
      <c r="E15" s="14" t="s">
        <v>276</v>
      </c>
      <c r="F15" s="2" t="s">
        <v>31</v>
      </c>
      <c r="G15" s="2">
        <v>2</v>
      </c>
      <c r="H15" s="2" t="s">
        <v>334</v>
      </c>
      <c r="I15" s="2" t="s">
        <v>451</v>
      </c>
      <c r="J15" s="14" t="s">
        <v>288</v>
      </c>
      <c r="K15" s="2" t="s">
        <v>350</v>
      </c>
      <c r="L15" s="14" t="s">
        <v>319</v>
      </c>
      <c r="M15" s="14" t="s">
        <v>850</v>
      </c>
      <c r="N15" s="2" t="s">
        <v>4</v>
      </c>
      <c r="O15" s="10">
        <v>0.5</v>
      </c>
      <c r="P15" s="10"/>
      <c r="Q15" s="10"/>
      <c r="R15" s="28">
        <v>16</v>
      </c>
      <c r="S15" s="21">
        <v>10</v>
      </c>
      <c r="T15" s="21">
        <v>0</v>
      </c>
      <c r="U15" s="48">
        <v>16.5</v>
      </c>
      <c r="V15" s="48">
        <v>33</v>
      </c>
      <c r="W15" s="25"/>
      <c r="X15" s="25">
        <v>2.75</v>
      </c>
      <c r="Y15" s="13">
        <v>33</v>
      </c>
      <c r="Z15" s="13">
        <v>0</v>
      </c>
      <c r="AA15" s="13">
        <v>0</v>
      </c>
      <c r="AB15" s="48">
        <v>33</v>
      </c>
      <c r="AC15" s="13">
        <v>1</v>
      </c>
      <c r="AD15" s="13">
        <v>7</v>
      </c>
      <c r="AE15" s="13">
        <v>6</v>
      </c>
      <c r="AF15" s="25">
        <v>1.375</v>
      </c>
      <c r="AG15">
        <v>2</v>
      </c>
      <c r="AH15">
        <v>15</v>
      </c>
      <c r="AI15">
        <v>0</v>
      </c>
      <c r="AJ15" s="25">
        <v>2.75</v>
      </c>
      <c r="AM15" s="38"/>
      <c r="AN15" s="38"/>
      <c r="AO15" s="38"/>
      <c r="BE15" s="7"/>
      <c r="BJ15" s="37"/>
      <c r="BK15" s="37"/>
      <c r="BL15" s="37"/>
      <c r="BN15" s="25">
        <v>2.75</v>
      </c>
      <c r="BO15" s="39"/>
      <c r="BP15" s="39"/>
      <c r="BQ15" s="23"/>
      <c r="BR15" s="37"/>
      <c r="BS15" s="37"/>
      <c r="BT15" s="39"/>
      <c r="BU15" s="48">
        <v>16.5</v>
      </c>
      <c r="BV15" s="48">
        <v>33</v>
      </c>
      <c r="BY15" s="48"/>
      <c r="BZ15" s="48"/>
      <c r="CH15">
        <v>1369</v>
      </c>
      <c r="CI15" s="2" t="s">
        <v>350</v>
      </c>
    </row>
    <row r="17" spans="1:87" ht="12.75">
      <c r="A17" s="15">
        <v>1370</v>
      </c>
      <c r="B17" s="14" t="s">
        <v>4</v>
      </c>
      <c r="C17" s="14" t="s">
        <v>1072</v>
      </c>
      <c r="D17" s="14" t="s">
        <v>263</v>
      </c>
      <c r="E17" s="14" t="s">
        <v>270</v>
      </c>
      <c r="F17" s="2" t="s">
        <v>36</v>
      </c>
      <c r="G17" s="2"/>
      <c r="H17" s="2" t="s">
        <v>334</v>
      </c>
      <c r="I17" s="2" t="s">
        <v>458</v>
      </c>
      <c r="J17" s="14" t="s">
        <v>288</v>
      </c>
      <c r="K17" s="2" t="s">
        <v>350</v>
      </c>
      <c r="L17" s="14" t="s">
        <v>319</v>
      </c>
      <c r="M17" s="14" t="s">
        <v>850</v>
      </c>
      <c r="N17" s="2" t="s">
        <v>1095</v>
      </c>
      <c r="O17" s="10">
        <v>2</v>
      </c>
      <c r="P17" s="10"/>
      <c r="Q17" s="10"/>
      <c r="R17" s="28">
        <v>84</v>
      </c>
      <c r="S17" s="21">
        <v>0</v>
      </c>
      <c r="T17" s="21">
        <v>0</v>
      </c>
      <c r="U17" s="48">
        <v>84</v>
      </c>
      <c r="V17" s="48">
        <v>42</v>
      </c>
      <c r="W17" s="25"/>
      <c r="X17" s="25">
        <v>3.5</v>
      </c>
      <c r="Y17" s="13">
        <v>42</v>
      </c>
      <c r="Z17" s="13">
        <v>0</v>
      </c>
      <c r="AA17" s="13">
        <v>0</v>
      </c>
      <c r="AB17" s="48">
        <v>42</v>
      </c>
      <c r="AC17" s="13"/>
      <c r="AD17" s="13"/>
      <c r="AE17" s="13"/>
      <c r="AG17">
        <v>3</v>
      </c>
      <c r="AH17">
        <v>10</v>
      </c>
      <c r="AI17">
        <v>0</v>
      </c>
      <c r="AJ17" s="25">
        <v>3.5</v>
      </c>
      <c r="AK17" s="38"/>
      <c r="AM17" s="38"/>
      <c r="AN17" s="38"/>
      <c r="AO17" s="38"/>
      <c r="BC17" s="7"/>
      <c r="BD17" s="25">
        <v>3.5</v>
      </c>
      <c r="BJ17" s="37"/>
      <c r="BK17" s="37"/>
      <c r="BL17" s="37"/>
      <c r="BN17" s="25">
        <v>3.5</v>
      </c>
      <c r="BO17" s="39"/>
      <c r="BP17" s="39"/>
      <c r="BQ17" s="23"/>
      <c r="BR17" s="37"/>
      <c r="BS17" s="37"/>
      <c r="BT17" s="39"/>
      <c r="BU17" s="48">
        <v>84</v>
      </c>
      <c r="BV17" s="48">
        <v>42</v>
      </c>
      <c r="CH17">
        <v>1370</v>
      </c>
      <c r="CI17" s="2" t="s">
        <v>350</v>
      </c>
    </row>
    <row r="18" spans="1:87" ht="12.75">
      <c r="A18" s="15">
        <v>1370</v>
      </c>
      <c r="B18" s="14" t="s">
        <v>4</v>
      </c>
      <c r="C18" s="14" t="s">
        <v>1072</v>
      </c>
      <c r="D18" s="14" t="s">
        <v>263</v>
      </c>
      <c r="E18" s="14" t="s">
        <v>270</v>
      </c>
      <c r="F18" s="2" t="s">
        <v>37</v>
      </c>
      <c r="G18" s="2"/>
      <c r="H18" s="2" t="s">
        <v>334</v>
      </c>
      <c r="I18" s="2" t="s">
        <v>636</v>
      </c>
      <c r="J18" s="14" t="s">
        <v>288</v>
      </c>
      <c r="K18" s="2" t="s">
        <v>625</v>
      </c>
      <c r="L18" s="14" t="s">
        <v>319</v>
      </c>
      <c r="M18" s="14" t="s">
        <v>850</v>
      </c>
      <c r="N18" s="2" t="s">
        <v>1095</v>
      </c>
      <c r="O18" s="10"/>
      <c r="P18" s="10">
        <v>20</v>
      </c>
      <c r="Q18" s="10"/>
      <c r="R18" s="28">
        <v>24</v>
      </c>
      <c r="S18" s="21">
        <v>0</v>
      </c>
      <c r="T18" s="21">
        <v>0</v>
      </c>
      <c r="U18" s="48">
        <v>24</v>
      </c>
      <c r="W18" s="25">
        <v>24</v>
      </c>
      <c r="X18" s="25"/>
      <c r="Y18" s="13"/>
      <c r="Z18" s="13"/>
      <c r="AA18" s="13"/>
      <c r="AC18" s="13"/>
      <c r="AD18" s="13"/>
      <c r="AE18" s="13"/>
      <c r="AK18" s="38">
        <v>2</v>
      </c>
      <c r="AM18" s="38"/>
      <c r="AN18" s="38"/>
      <c r="AO18" s="38"/>
      <c r="BC18" s="7"/>
      <c r="BJ18" s="37"/>
      <c r="BK18" s="37"/>
      <c r="BL18" s="37"/>
      <c r="BO18" s="39"/>
      <c r="BP18" s="39"/>
      <c r="BQ18" s="23"/>
      <c r="BR18" s="37"/>
      <c r="BS18" s="37"/>
      <c r="BT18" s="39"/>
      <c r="BU18" s="48"/>
      <c r="BV18" s="48"/>
      <c r="CH18">
        <v>1370</v>
      </c>
      <c r="CI18" s="2" t="s">
        <v>625</v>
      </c>
    </row>
    <row r="19" spans="1:88" ht="12.75">
      <c r="A19" s="15">
        <v>1370</v>
      </c>
      <c r="B19" s="14" t="s">
        <v>4</v>
      </c>
      <c r="C19" s="14" t="s">
        <v>1072</v>
      </c>
      <c r="D19" s="14" t="s">
        <v>263</v>
      </c>
      <c r="E19" s="14" t="s">
        <v>270</v>
      </c>
      <c r="F19" s="2" t="s">
        <v>38</v>
      </c>
      <c r="G19" s="2"/>
      <c r="H19" s="2" t="s">
        <v>334</v>
      </c>
      <c r="I19" s="2" t="s">
        <v>1043</v>
      </c>
      <c r="J19" s="14" t="s">
        <v>288</v>
      </c>
      <c r="K19" s="2" t="s">
        <v>356</v>
      </c>
      <c r="L19" s="14" t="s">
        <v>321</v>
      </c>
      <c r="M19" s="14" t="s">
        <v>1016</v>
      </c>
      <c r="N19" s="2" t="s">
        <v>1095</v>
      </c>
      <c r="O19" s="10">
        <v>1</v>
      </c>
      <c r="P19" s="10"/>
      <c r="Q19" s="10"/>
      <c r="R19" s="28"/>
      <c r="S19" s="21"/>
      <c r="T19" s="21"/>
      <c r="U19" s="48">
        <v>39.6</v>
      </c>
      <c r="V19" s="48">
        <v>39.6</v>
      </c>
      <c r="X19" s="25">
        <v>3.3</v>
      </c>
      <c r="Y19" s="13"/>
      <c r="Z19" s="13"/>
      <c r="AA19" s="13"/>
      <c r="AC19" s="13">
        <v>3</v>
      </c>
      <c r="AD19" s="13">
        <v>6</v>
      </c>
      <c r="AE19" s="13">
        <v>0</v>
      </c>
      <c r="AF19" s="25">
        <v>3.3</v>
      </c>
      <c r="AG19">
        <v>3</v>
      </c>
      <c r="AH19">
        <v>6</v>
      </c>
      <c r="AI19">
        <v>0</v>
      </c>
      <c r="AJ19" s="25">
        <v>3.3</v>
      </c>
      <c r="AM19" s="38"/>
      <c r="AN19" s="38"/>
      <c r="AO19" s="38"/>
      <c r="BD19" s="25">
        <v>3.3</v>
      </c>
      <c r="BJ19" s="37"/>
      <c r="BK19" s="37"/>
      <c r="BL19" s="37"/>
      <c r="BM19" s="37"/>
      <c r="BN19" s="25">
        <v>3.3</v>
      </c>
      <c r="BO19" s="39"/>
      <c r="BP19" s="39"/>
      <c r="BQ19" s="23"/>
      <c r="BR19" s="37"/>
      <c r="BS19" s="37"/>
      <c r="BT19" s="39"/>
      <c r="BU19" s="48">
        <v>39.6</v>
      </c>
      <c r="BV19" s="48">
        <v>39.6</v>
      </c>
      <c r="CH19">
        <v>1370</v>
      </c>
      <c r="CI19" s="2" t="s">
        <v>356</v>
      </c>
      <c r="CJ19" t="s">
        <v>19</v>
      </c>
    </row>
    <row r="20" spans="1:87" ht="12.75">
      <c r="A20" s="15">
        <v>1370</v>
      </c>
      <c r="B20" s="14" t="s">
        <v>4</v>
      </c>
      <c r="C20" s="14" t="s">
        <v>1072</v>
      </c>
      <c r="D20" s="14" t="s">
        <v>263</v>
      </c>
      <c r="E20" s="14" t="s">
        <v>270</v>
      </c>
      <c r="F20" s="2" t="s">
        <v>39</v>
      </c>
      <c r="G20" s="2"/>
      <c r="H20" s="2" t="s">
        <v>334</v>
      </c>
      <c r="I20" s="2" t="s">
        <v>1299</v>
      </c>
      <c r="J20" s="14" t="s">
        <v>288</v>
      </c>
      <c r="K20" s="2" t="s">
        <v>358</v>
      </c>
      <c r="L20" s="14" t="s">
        <v>321</v>
      </c>
      <c r="M20" s="14" t="s">
        <v>1253</v>
      </c>
      <c r="N20" s="2" t="s">
        <v>1095</v>
      </c>
      <c r="O20" s="10">
        <v>1</v>
      </c>
      <c r="P20" s="10"/>
      <c r="Q20" s="10"/>
      <c r="R20" s="28"/>
      <c r="S20" s="21"/>
      <c r="T20" s="21"/>
      <c r="U20" s="48">
        <v>39.6</v>
      </c>
      <c r="V20" s="48">
        <v>39.6</v>
      </c>
      <c r="X20" s="25">
        <v>3.3</v>
      </c>
      <c r="Y20" s="13"/>
      <c r="Z20" s="13"/>
      <c r="AA20" s="13"/>
      <c r="AC20" s="13">
        <v>3</v>
      </c>
      <c r="AD20" s="13">
        <v>6</v>
      </c>
      <c r="AE20" s="13">
        <v>0</v>
      </c>
      <c r="AF20" s="25">
        <v>3.3</v>
      </c>
      <c r="AG20">
        <v>3</v>
      </c>
      <c r="AH20">
        <v>6</v>
      </c>
      <c r="AI20">
        <v>0</v>
      </c>
      <c r="AJ20" s="25">
        <v>3.3</v>
      </c>
      <c r="AM20" s="38"/>
      <c r="AN20" s="38"/>
      <c r="AO20" s="38"/>
      <c r="BD20" s="25">
        <v>3.3</v>
      </c>
      <c r="BJ20" s="37"/>
      <c r="BK20" s="37"/>
      <c r="BL20" s="37"/>
      <c r="BM20" s="37"/>
      <c r="BN20" s="25">
        <v>3.3</v>
      </c>
      <c r="BO20" s="39"/>
      <c r="BP20" s="39"/>
      <c r="BQ20" s="23"/>
      <c r="BR20" s="37"/>
      <c r="BS20" s="37"/>
      <c r="BT20" s="39"/>
      <c r="BU20" s="48">
        <v>39.6</v>
      </c>
      <c r="BV20" s="48">
        <v>39.6</v>
      </c>
      <c r="CH20">
        <v>1370</v>
      </c>
      <c r="CI20" s="2" t="s">
        <v>358</v>
      </c>
    </row>
    <row r="21" spans="1:87" ht="12.75">
      <c r="A21" s="15">
        <v>1370</v>
      </c>
      <c r="B21" s="14" t="s">
        <v>4</v>
      </c>
      <c r="C21" s="14" t="s">
        <v>1072</v>
      </c>
      <c r="D21" s="14" t="s">
        <v>263</v>
      </c>
      <c r="E21" s="14" t="s">
        <v>270</v>
      </c>
      <c r="F21" s="2" t="s">
        <v>40</v>
      </c>
      <c r="G21" s="2"/>
      <c r="H21" s="2" t="s">
        <v>334</v>
      </c>
      <c r="I21" s="2" t="s">
        <v>663</v>
      </c>
      <c r="J21" s="14" t="s">
        <v>288</v>
      </c>
      <c r="K21" s="2" t="s">
        <v>627</v>
      </c>
      <c r="L21" s="14" t="s">
        <v>321</v>
      </c>
      <c r="M21" s="14" t="s">
        <v>1253</v>
      </c>
      <c r="N21" s="2" t="s">
        <v>1095</v>
      </c>
      <c r="O21" s="10"/>
      <c r="P21" s="10">
        <v>20</v>
      </c>
      <c r="Q21" s="10"/>
      <c r="R21" s="28">
        <v>22</v>
      </c>
      <c r="S21" s="21">
        <v>0</v>
      </c>
      <c r="T21" s="21">
        <v>0</v>
      </c>
      <c r="U21" s="48">
        <v>22</v>
      </c>
      <c r="W21" s="25">
        <v>22</v>
      </c>
      <c r="Y21" s="13"/>
      <c r="Z21" s="13"/>
      <c r="AA21" s="13"/>
      <c r="AC21" s="13"/>
      <c r="AD21" s="13"/>
      <c r="AE21" s="13"/>
      <c r="AK21" s="38">
        <v>1.8333333333333333</v>
      </c>
      <c r="AM21" s="38"/>
      <c r="AN21" s="38"/>
      <c r="AO21" s="38"/>
      <c r="BJ21" s="37"/>
      <c r="BK21" s="37"/>
      <c r="BL21" s="37"/>
      <c r="BM21" s="37"/>
      <c r="BN21" s="25"/>
      <c r="BO21" s="39"/>
      <c r="BP21" s="39"/>
      <c r="BQ21" s="23"/>
      <c r="BR21" s="37"/>
      <c r="BS21" s="37"/>
      <c r="BT21" s="39"/>
      <c r="CH21">
        <v>1370</v>
      </c>
      <c r="CI21" s="2" t="s">
        <v>627</v>
      </c>
    </row>
    <row r="22" spans="1:87" ht="12.75">
      <c r="A22" s="15">
        <v>1370</v>
      </c>
      <c r="B22" s="14" t="s">
        <v>4</v>
      </c>
      <c r="C22" s="14" t="s">
        <v>1072</v>
      </c>
      <c r="D22" s="14" t="s">
        <v>263</v>
      </c>
      <c r="E22" s="14" t="s">
        <v>270</v>
      </c>
      <c r="F22" s="2" t="s">
        <v>41</v>
      </c>
      <c r="G22" s="2"/>
      <c r="H22" s="2" t="s">
        <v>334</v>
      </c>
      <c r="I22" s="2" t="s">
        <v>462</v>
      </c>
      <c r="J22" s="14" t="s">
        <v>288</v>
      </c>
      <c r="K22" s="2" t="s">
        <v>342</v>
      </c>
      <c r="L22" s="14" t="s">
        <v>321</v>
      </c>
      <c r="M22" s="14" t="s">
        <v>4</v>
      </c>
      <c r="N22" s="2" t="s">
        <v>1095</v>
      </c>
      <c r="O22" s="10">
        <v>2</v>
      </c>
      <c r="P22" s="10"/>
      <c r="Q22" s="10"/>
      <c r="R22" s="28">
        <v>84</v>
      </c>
      <c r="S22" s="21">
        <v>0</v>
      </c>
      <c r="T22" s="21">
        <v>0</v>
      </c>
      <c r="U22" s="48">
        <v>84</v>
      </c>
      <c r="V22" s="48">
        <v>42</v>
      </c>
      <c r="X22" s="25">
        <v>3.5</v>
      </c>
      <c r="Y22" s="13">
        <v>42</v>
      </c>
      <c r="Z22" s="13">
        <v>0</v>
      </c>
      <c r="AA22" s="13">
        <v>0</v>
      </c>
      <c r="AB22" s="48">
        <v>42</v>
      </c>
      <c r="AC22" s="13"/>
      <c r="AD22" s="13"/>
      <c r="AE22" s="13"/>
      <c r="AG22">
        <v>3</v>
      </c>
      <c r="AH22">
        <v>10</v>
      </c>
      <c r="AI22">
        <v>0</v>
      </c>
      <c r="AJ22" s="25">
        <v>3.5</v>
      </c>
      <c r="AM22" s="38"/>
      <c r="AN22" s="38"/>
      <c r="AO22" s="38"/>
      <c r="BD22" s="25">
        <v>3.5</v>
      </c>
      <c r="BJ22" s="37"/>
      <c r="BK22" s="37"/>
      <c r="BL22" s="37"/>
      <c r="BN22" s="25">
        <v>3.5</v>
      </c>
      <c r="BO22" s="39"/>
      <c r="BP22" s="39"/>
      <c r="BQ22" s="23"/>
      <c r="BR22" s="37"/>
      <c r="BS22" s="37"/>
      <c r="BT22" s="39"/>
      <c r="BU22" s="48">
        <v>84</v>
      </c>
      <c r="BV22" s="48">
        <v>42</v>
      </c>
      <c r="CH22">
        <v>1370</v>
      </c>
      <c r="CI22" s="2" t="s">
        <v>342</v>
      </c>
    </row>
    <row r="24" spans="1:87" ht="12.75">
      <c r="A24" s="15">
        <v>1370</v>
      </c>
      <c r="B24" s="14" t="s">
        <v>859</v>
      </c>
      <c r="C24" s="14" t="s">
        <v>1072</v>
      </c>
      <c r="D24" s="14" t="s">
        <v>263</v>
      </c>
      <c r="E24" s="14" t="s">
        <v>271</v>
      </c>
      <c r="F24" s="2" t="s">
        <v>87</v>
      </c>
      <c r="G24" s="2">
        <v>2</v>
      </c>
      <c r="H24" s="2" t="s">
        <v>334</v>
      </c>
      <c r="I24" s="2" t="s">
        <v>371</v>
      </c>
      <c r="J24" s="14" t="s">
        <v>288</v>
      </c>
      <c r="K24" s="2" t="s">
        <v>350</v>
      </c>
      <c r="L24" s="14" t="s">
        <v>319</v>
      </c>
      <c r="M24" s="14" t="s">
        <v>850</v>
      </c>
      <c r="N24" s="2" t="s">
        <v>497</v>
      </c>
      <c r="O24" s="10">
        <v>1</v>
      </c>
      <c r="P24" s="10"/>
      <c r="Q24" s="10"/>
      <c r="R24" s="28">
        <v>66</v>
      </c>
      <c r="S24" s="21">
        <v>12</v>
      </c>
      <c r="T24" s="21">
        <v>0</v>
      </c>
      <c r="U24" s="48">
        <v>66.6</v>
      </c>
      <c r="V24" s="48">
        <v>66.6</v>
      </c>
      <c r="X24" s="25">
        <v>5.55</v>
      </c>
      <c r="Y24" s="13">
        <v>66</v>
      </c>
      <c r="Z24" s="13">
        <v>12</v>
      </c>
      <c r="AA24" s="13">
        <v>0</v>
      </c>
      <c r="AB24" s="48">
        <v>66.6</v>
      </c>
      <c r="AC24" s="13">
        <v>5</v>
      </c>
      <c r="AD24" s="13">
        <v>11</v>
      </c>
      <c r="AE24" s="13">
        <v>0</v>
      </c>
      <c r="AF24" s="25">
        <v>5.55</v>
      </c>
      <c r="AG24">
        <v>5</v>
      </c>
      <c r="AH24">
        <v>11</v>
      </c>
      <c r="AI24">
        <v>0</v>
      </c>
      <c r="AJ24" s="25">
        <v>5.55</v>
      </c>
      <c r="AK24" s="38"/>
      <c r="AM24" s="38"/>
      <c r="AN24" s="38"/>
      <c r="AO24" s="38"/>
      <c r="AX24" s="25">
        <v>5.55</v>
      </c>
      <c r="AY24" s="6"/>
      <c r="BJ24" s="37"/>
      <c r="BK24" s="37"/>
      <c r="BL24" s="37"/>
      <c r="BN24" s="25">
        <v>5.55</v>
      </c>
      <c r="BR24" s="37"/>
      <c r="BS24" s="37"/>
      <c r="BT24" s="39"/>
      <c r="BU24" s="48">
        <v>66.6</v>
      </c>
      <c r="BV24" s="48">
        <v>66.6</v>
      </c>
      <c r="CH24">
        <v>1370</v>
      </c>
      <c r="CI24" s="2" t="s">
        <v>350</v>
      </c>
    </row>
    <row r="25" spans="1:87" ht="12.75">
      <c r="A25" s="15">
        <v>1370</v>
      </c>
      <c r="B25" s="14" t="s">
        <v>859</v>
      </c>
      <c r="C25" s="14" t="s">
        <v>1072</v>
      </c>
      <c r="D25" s="14" t="s">
        <v>263</v>
      </c>
      <c r="E25" s="14" t="s">
        <v>271</v>
      </c>
      <c r="F25" s="2" t="s">
        <v>88</v>
      </c>
      <c r="G25" s="2">
        <v>2</v>
      </c>
      <c r="H25" s="2" t="s">
        <v>334</v>
      </c>
      <c r="I25" s="2" t="s">
        <v>370</v>
      </c>
      <c r="J25" s="14" t="s">
        <v>288</v>
      </c>
      <c r="K25" s="2" t="s">
        <v>350</v>
      </c>
      <c r="L25" s="14" t="s">
        <v>319</v>
      </c>
      <c r="M25" s="14" t="s">
        <v>850</v>
      </c>
      <c r="N25" s="2" t="s">
        <v>497</v>
      </c>
      <c r="O25" s="10">
        <v>1</v>
      </c>
      <c r="P25" s="10"/>
      <c r="Q25" s="10"/>
      <c r="R25" s="28">
        <v>44</v>
      </c>
      <c r="S25" s="21">
        <v>8</v>
      </c>
      <c r="T25" s="21">
        <v>0</v>
      </c>
      <c r="U25" s="48">
        <v>44.4</v>
      </c>
      <c r="V25" s="48">
        <v>44.4</v>
      </c>
      <c r="X25" s="25">
        <v>3.7</v>
      </c>
      <c r="Y25" s="13">
        <v>44</v>
      </c>
      <c r="Z25" s="13">
        <v>8</v>
      </c>
      <c r="AA25" s="13">
        <v>0</v>
      </c>
      <c r="AB25" s="48">
        <v>44.4</v>
      </c>
      <c r="AC25" s="13">
        <v>3</v>
      </c>
      <c r="AD25" s="13">
        <v>14</v>
      </c>
      <c r="AE25" s="13">
        <v>0</v>
      </c>
      <c r="AF25" s="25">
        <v>3.7</v>
      </c>
      <c r="AG25">
        <v>3</v>
      </c>
      <c r="AH25">
        <v>14</v>
      </c>
      <c r="AI25">
        <v>0</v>
      </c>
      <c r="AJ25" s="25">
        <v>3.7</v>
      </c>
      <c r="AK25" s="38"/>
      <c r="AM25" s="38"/>
      <c r="AN25" s="38"/>
      <c r="AO25" s="38"/>
      <c r="AX25" s="25">
        <v>3.7</v>
      </c>
      <c r="BJ25" s="37"/>
      <c r="BK25" s="37"/>
      <c r="BL25" s="37"/>
      <c r="BN25" s="25">
        <v>3.7</v>
      </c>
      <c r="BR25" s="37"/>
      <c r="BS25" s="37"/>
      <c r="BT25" s="39"/>
      <c r="BU25" s="48">
        <v>44.4</v>
      </c>
      <c r="BV25" s="48">
        <v>44.4</v>
      </c>
      <c r="CH25">
        <v>1370</v>
      </c>
      <c r="CI25" s="2" t="s">
        <v>350</v>
      </c>
    </row>
    <row r="26" spans="1:87" ht="12.75">
      <c r="A26" s="15">
        <v>1370</v>
      </c>
      <c r="B26" s="14" t="s">
        <v>859</v>
      </c>
      <c r="C26" s="14" t="s">
        <v>1072</v>
      </c>
      <c r="D26" s="14" t="s">
        <v>263</v>
      </c>
      <c r="E26" s="14" t="s">
        <v>271</v>
      </c>
      <c r="F26" s="2" t="s">
        <v>69</v>
      </c>
      <c r="G26" s="2">
        <v>2</v>
      </c>
      <c r="H26" s="2" t="s">
        <v>334</v>
      </c>
      <c r="I26" s="2" t="s">
        <v>372</v>
      </c>
      <c r="J26" s="14" t="s">
        <v>288</v>
      </c>
      <c r="K26" s="2" t="s">
        <v>342</v>
      </c>
      <c r="L26" s="14" t="s">
        <v>321</v>
      </c>
      <c r="M26" s="14" t="s">
        <v>4</v>
      </c>
      <c r="N26" s="2" t="s">
        <v>1117</v>
      </c>
      <c r="O26" s="10">
        <v>1.5</v>
      </c>
      <c r="P26" s="10"/>
      <c r="Q26" s="10"/>
      <c r="R26" s="28">
        <v>75</v>
      </c>
      <c r="S26" s="21">
        <v>12</v>
      </c>
      <c r="T26" s="21">
        <v>0</v>
      </c>
      <c r="U26" s="48">
        <v>75.6</v>
      </c>
      <c r="V26" s="48">
        <v>50.4</v>
      </c>
      <c r="X26" s="25">
        <v>4.2</v>
      </c>
      <c r="Y26" s="13"/>
      <c r="Z26" s="13"/>
      <c r="AA26" s="13"/>
      <c r="AC26" s="13"/>
      <c r="AD26" s="13"/>
      <c r="AE26" s="13"/>
      <c r="AF26" s="25"/>
      <c r="AG26">
        <v>4</v>
      </c>
      <c r="AH26">
        <v>4</v>
      </c>
      <c r="AI26">
        <v>0</v>
      </c>
      <c r="AJ26" s="25">
        <v>4.2</v>
      </c>
      <c r="AK26" s="38"/>
      <c r="AM26" s="38"/>
      <c r="AN26" s="38"/>
      <c r="AO26" s="38"/>
      <c r="AV26" s="7"/>
      <c r="AW26" s="17"/>
      <c r="AX26" s="6"/>
      <c r="BB26" s="25">
        <v>4.2</v>
      </c>
      <c r="BJ26" s="37"/>
      <c r="BK26" s="37"/>
      <c r="BL26" s="37"/>
      <c r="BM26" s="37"/>
      <c r="BN26" s="25">
        <v>4.2</v>
      </c>
      <c r="BO26" s="39"/>
      <c r="BP26" s="39"/>
      <c r="BQ26" s="23"/>
      <c r="BR26" s="37"/>
      <c r="BS26" s="37"/>
      <c r="BT26" s="39"/>
      <c r="BU26" s="48">
        <v>75.60000000000001</v>
      </c>
      <c r="BV26" s="48">
        <v>50.400000000000006</v>
      </c>
      <c r="CH26">
        <v>1370</v>
      </c>
      <c r="CI26" s="2" t="s">
        <v>342</v>
      </c>
    </row>
    <row r="27" spans="1:87" ht="12.75">
      <c r="A27" s="15">
        <v>1370</v>
      </c>
      <c r="B27" s="14" t="s">
        <v>859</v>
      </c>
      <c r="C27" s="14" t="s">
        <v>1072</v>
      </c>
      <c r="D27" s="14" t="s">
        <v>263</v>
      </c>
      <c r="E27" s="14" t="s">
        <v>271</v>
      </c>
      <c r="F27" s="2" t="s">
        <v>74</v>
      </c>
      <c r="G27" s="2">
        <v>2</v>
      </c>
      <c r="H27" s="2" t="s">
        <v>334</v>
      </c>
      <c r="I27" s="2" t="s">
        <v>372</v>
      </c>
      <c r="J27" s="14" t="s">
        <v>288</v>
      </c>
      <c r="K27" s="2" t="s">
        <v>342</v>
      </c>
      <c r="L27" s="14" t="s">
        <v>321</v>
      </c>
      <c r="M27" s="14" t="s">
        <v>4</v>
      </c>
      <c r="N27" s="2" t="s">
        <v>1026</v>
      </c>
      <c r="O27" s="10">
        <v>0.5</v>
      </c>
      <c r="P27" s="10"/>
      <c r="Q27" s="10"/>
      <c r="R27" s="28">
        <v>20</v>
      </c>
      <c r="S27" s="21">
        <v>14</v>
      </c>
      <c r="T27" s="21">
        <v>0</v>
      </c>
      <c r="U27" s="48">
        <v>20.7</v>
      </c>
      <c r="V27" s="48">
        <v>41.4</v>
      </c>
      <c r="X27" s="25">
        <v>3.45</v>
      </c>
      <c r="Y27" s="13">
        <v>41</v>
      </c>
      <c r="Z27" s="13">
        <v>8</v>
      </c>
      <c r="AA27" s="13">
        <v>0</v>
      </c>
      <c r="AB27" s="48">
        <v>41.4</v>
      </c>
      <c r="AC27" s="13">
        <v>1</v>
      </c>
      <c r="AD27" s="13">
        <v>14</v>
      </c>
      <c r="AE27" s="13">
        <v>6</v>
      </c>
      <c r="AF27" s="25">
        <v>1.725</v>
      </c>
      <c r="AG27">
        <v>3</v>
      </c>
      <c r="AH27">
        <v>9</v>
      </c>
      <c r="AI27">
        <v>0</v>
      </c>
      <c r="AJ27" s="25">
        <v>3.45</v>
      </c>
      <c r="AK27" s="38"/>
      <c r="AM27" s="38"/>
      <c r="AN27" s="38"/>
      <c r="AO27" s="38"/>
      <c r="AV27" s="7"/>
      <c r="AW27" s="17"/>
      <c r="BE27" s="25">
        <v>3.45</v>
      </c>
      <c r="BJ27" s="37"/>
      <c r="BK27" s="37"/>
      <c r="BL27" s="37"/>
      <c r="BM27" s="37"/>
      <c r="BN27" s="25">
        <v>3.45</v>
      </c>
      <c r="BO27" s="39"/>
      <c r="BP27" s="39"/>
      <c r="BQ27" s="23"/>
      <c r="BR27" s="37"/>
      <c r="BS27" s="37"/>
      <c r="BT27" s="39"/>
      <c r="BU27" s="48">
        <v>20.7</v>
      </c>
      <c r="BV27" s="48">
        <v>41.4</v>
      </c>
      <c r="CH27">
        <v>1370</v>
      </c>
      <c r="CI27" s="2" t="s">
        <v>342</v>
      </c>
    </row>
    <row r="29" spans="1:87" ht="12.75">
      <c r="A29" s="15">
        <v>1370</v>
      </c>
      <c r="B29" s="14" t="s">
        <v>859</v>
      </c>
      <c r="C29" s="14" t="s">
        <v>1072</v>
      </c>
      <c r="D29" s="14" t="s">
        <v>263</v>
      </c>
      <c r="E29" s="14" t="s">
        <v>271</v>
      </c>
      <c r="F29" s="2" t="s">
        <v>79</v>
      </c>
      <c r="G29" s="2">
        <v>3</v>
      </c>
      <c r="H29" s="2" t="s">
        <v>334</v>
      </c>
      <c r="I29" s="2" t="s">
        <v>462</v>
      </c>
      <c r="J29" s="14" t="s">
        <v>288</v>
      </c>
      <c r="K29" s="2" t="s">
        <v>342</v>
      </c>
      <c r="L29" s="14" t="s">
        <v>321</v>
      </c>
      <c r="M29" s="14" t="s">
        <v>4</v>
      </c>
      <c r="N29" s="2" t="s">
        <v>1104</v>
      </c>
      <c r="O29" s="10">
        <v>39</v>
      </c>
      <c r="P29" s="10"/>
      <c r="Q29" s="10"/>
      <c r="R29" s="28">
        <v>1544</v>
      </c>
      <c r="S29" s="21">
        <v>8</v>
      </c>
      <c r="T29" s="21">
        <v>0</v>
      </c>
      <c r="U29" s="48">
        <v>1544.4</v>
      </c>
      <c r="V29" s="48">
        <v>39.6</v>
      </c>
      <c r="W29" s="25"/>
      <c r="X29" s="25">
        <v>3.3</v>
      </c>
      <c r="Y29" s="13"/>
      <c r="Z29" s="13"/>
      <c r="AA29" s="13"/>
      <c r="AB29" s="48"/>
      <c r="AC29" s="13"/>
      <c r="AD29" s="13"/>
      <c r="AE29" s="13"/>
      <c r="AG29">
        <v>3</v>
      </c>
      <c r="AH29">
        <v>6</v>
      </c>
      <c r="AI29">
        <v>0</v>
      </c>
      <c r="AJ29" s="25">
        <v>3.3</v>
      </c>
      <c r="AM29" s="38"/>
      <c r="AN29" s="38"/>
      <c r="AO29" s="38"/>
      <c r="BC29" s="25">
        <v>3.3</v>
      </c>
      <c r="BE29" s="6"/>
      <c r="BJ29" s="37"/>
      <c r="BK29" s="37"/>
      <c r="BL29" s="37"/>
      <c r="BM29" s="37"/>
      <c r="BN29" s="25">
        <v>3.3</v>
      </c>
      <c r="BO29" s="39"/>
      <c r="BP29" s="39"/>
      <c r="BQ29" s="23"/>
      <c r="BR29" s="37"/>
      <c r="BS29" s="37"/>
      <c r="BT29" s="39"/>
      <c r="BU29" s="48">
        <v>1544.4</v>
      </c>
      <c r="BV29" s="48">
        <v>39.6</v>
      </c>
      <c r="CH29">
        <v>1370</v>
      </c>
      <c r="CI29" s="2" t="s">
        <v>342</v>
      </c>
    </row>
    <row r="30" spans="1:87" ht="12.75">
      <c r="A30" s="15"/>
      <c r="B30" s="14"/>
      <c r="C30" s="14"/>
      <c r="D30" s="14"/>
      <c r="E30" s="14"/>
      <c r="F30" s="2"/>
      <c r="G30" s="2"/>
      <c r="H30" s="2"/>
      <c r="I30" s="2"/>
      <c r="J30" s="14"/>
      <c r="K30" s="2"/>
      <c r="L30" s="14"/>
      <c r="M30" s="14"/>
      <c r="N30" s="2"/>
      <c r="O30" s="10"/>
      <c r="P30" s="10"/>
      <c r="Q30" s="10"/>
      <c r="R30" s="28"/>
      <c r="S30" s="21"/>
      <c r="T30" s="21"/>
      <c r="U30" s="48"/>
      <c r="V30" s="48"/>
      <c r="W30" s="25"/>
      <c r="X30" s="25"/>
      <c r="Y30" s="13"/>
      <c r="Z30" s="13"/>
      <c r="AA30" s="13"/>
      <c r="AB30" s="48"/>
      <c r="AC30" s="13"/>
      <c r="AD30" s="13"/>
      <c r="AE30" s="13"/>
      <c r="AJ30" s="25"/>
      <c r="AM30" s="17"/>
      <c r="AN30" s="17"/>
      <c r="AO30" s="17"/>
      <c r="BC30" s="25"/>
      <c r="BE30" s="6"/>
      <c r="BJ30" s="37"/>
      <c r="BK30" s="37"/>
      <c r="BL30" s="37"/>
      <c r="BM30" s="37"/>
      <c r="BN30" s="25"/>
      <c r="BO30" s="17"/>
      <c r="BP30" s="17"/>
      <c r="BQ30" s="23"/>
      <c r="BR30" s="37"/>
      <c r="BS30" s="37"/>
      <c r="BT30" s="17"/>
      <c r="BU30" s="48"/>
      <c r="BV30" s="48"/>
      <c r="CI30" s="2"/>
    </row>
    <row r="31" spans="1:87" ht="12.75">
      <c r="A31" s="15">
        <v>1370</v>
      </c>
      <c r="B31" s="14" t="s">
        <v>4</v>
      </c>
      <c r="C31" s="14" t="s">
        <v>1072</v>
      </c>
      <c r="D31" s="14" t="s">
        <v>263</v>
      </c>
      <c r="E31" s="14" t="s">
        <v>271</v>
      </c>
      <c r="F31" s="2" t="s">
        <v>88</v>
      </c>
      <c r="G31" s="2">
        <v>4</v>
      </c>
      <c r="H31" s="2" t="s">
        <v>334</v>
      </c>
      <c r="I31" s="2" t="s">
        <v>324</v>
      </c>
      <c r="J31" s="14" t="s">
        <v>288</v>
      </c>
      <c r="K31" s="2" t="s">
        <v>353</v>
      </c>
      <c r="L31" s="14" t="s">
        <v>321</v>
      </c>
      <c r="M31" s="14" t="s">
        <v>924</v>
      </c>
      <c r="N31" s="2" t="s">
        <v>4</v>
      </c>
      <c r="O31" s="10">
        <v>1</v>
      </c>
      <c r="P31" s="10"/>
      <c r="Q31" s="10"/>
      <c r="R31" s="28">
        <v>38</v>
      </c>
      <c r="S31" s="21">
        <v>8</v>
      </c>
      <c r="T31" s="21">
        <v>0</v>
      </c>
      <c r="U31" s="48">
        <v>38.4</v>
      </c>
      <c r="V31" s="48">
        <v>38.4</v>
      </c>
      <c r="W31" s="25"/>
      <c r="X31" s="25">
        <v>3.2</v>
      </c>
      <c r="Y31" s="13">
        <v>38</v>
      </c>
      <c r="Z31" s="13">
        <v>8</v>
      </c>
      <c r="AA31" s="13">
        <v>0</v>
      </c>
      <c r="AB31" s="48">
        <v>38.4</v>
      </c>
      <c r="AC31" s="13">
        <v>3</v>
      </c>
      <c r="AD31" s="13">
        <v>4</v>
      </c>
      <c r="AE31" s="13">
        <v>0</v>
      </c>
      <c r="AF31" s="25">
        <v>3.2</v>
      </c>
      <c r="AG31">
        <v>3</v>
      </c>
      <c r="AH31">
        <v>4</v>
      </c>
      <c r="AI31">
        <v>0</v>
      </c>
      <c r="AJ31" s="25">
        <v>3.2</v>
      </c>
      <c r="AK31" s="38"/>
      <c r="BE31" s="6"/>
      <c r="BJ31" s="37"/>
      <c r="BK31" s="37"/>
      <c r="BL31" s="37"/>
      <c r="BN31" s="25">
        <v>3.2</v>
      </c>
      <c r="BQ31" s="23"/>
      <c r="BR31" s="37"/>
      <c r="BS31" s="37"/>
      <c r="BT31" s="39"/>
      <c r="BU31" s="48">
        <v>38.4</v>
      </c>
      <c r="BV31" s="48">
        <v>38.4</v>
      </c>
      <c r="CH31">
        <v>1370</v>
      </c>
      <c r="CI31" s="2" t="s">
        <v>353</v>
      </c>
    </row>
    <row r="33" spans="1:87" ht="12.75">
      <c r="A33" s="15">
        <v>1370</v>
      </c>
      <c r="B33" s="14" t="s">
        <v>925</v>
      </c>
      <c r="C33" s="14" t="s">
        <v>1072</v>
      </c>
      <c r="D33" s="14" t="s">
        <v>263</v>
      </c>
      <c r="E33" s="14" t="s">
        <v>275</v>
      </c>
      <c r="F33" s="2" t="s">
        <v>100</v>
      </c>
      <c r="G33" s="2">
        <v>1</v>
      </c>
      <c r="H33" s="2" t="s">
        <v>334</v>
      </c>
      <c r="I33" s="2" t="s">
        <v>372</v>
      </c>
      <c r="J33" s="14" t="s">
        <v>288</v>
      </c>
      <c r="K33" s="2" t="s">
        <v>342</v>
      </c>
      <c r="L33" s="14" t="s">
        <v>321</v>
      </c>
      <c r="M33" s="14" t="s">
        <v>4</v>
      </c>
      <c r="N33" s="2" t="s">
        <v>497</v>
      </c>
      <c r="O33" s="10">
        <v>1</v>
      </c>
      <c r="P33" s="10"/>
      <c r="Q33" s="10"/>
      <c r="R33" s="28">
        <v>55</v>
      </c>
      <c r="S33" s="21">
        <v>4</v>
      </c>
      <c r="T33" s="21">
        <v>0</v>
      </c>
      <c r="U33" s="48">
        <v>55.2</v>
      </c>
      <c r="V33" s="48">
        <v>55.2</v>
      </c>
      <c r="X33" s="25">
        <v>4.6000000000000005</v>
      </c>
      <c r="Y33" s="13">
        <v>55</v>
      </c>
      <c r="Z33" s="13">
        <v>4</v>
      </c>
      <c r="AA33" s="13">
        <v>0</v>
      </c>
      <c r="AB33" s="48">
        <v>55.2</v>
      </c>
      <c r="AC33" s="13">
        <v>4</v>
      </c>
      <c r="AD33" s="13">
        <v>12</v>
      </c>
      <c r="AE33" s="13">
        <v>0</v>
      </c>
      <c r="AF33" s="25">
        <v>4.6</v>
      </c>
      <c r="AG33">
        <v>4</v>
      </c>
      <c r="AH33">
        <v>12</v>
      </c>
      <c r="AI33">
        <v>0</v>
      </c>
      <c r="AJ33" s="25">
        <v>4.6000000000000005</v>
      </c>
      <c r="AM33" s="38"/>
      <c r="AN33" s="38"/>
      <c r="AO33" s="38"/>
      <c r="AX33" s="25">
        <v>4.6000000000000005</v>
      </c>
      <c r="BD33" s="6"/>
      <c r="BJ33" s="37"/>
      <c r="BK33" s="37"/>
      <c r="BL33" s="37"/>
      <c r="BN33" s="25">
        <v>4.6000000000000005</v>
      </c>
      <c r="BQ33" s="23"/>
      <c r="BR33" s="37"/>
      <c r="BS33" s="37"/>
      <c r="BT33" s="39"/>
      <c r="BU33" s="48">
        <v>55.2</v>
      </c>
      <c r="BV33" s="48">
        <v>55.2</v>
      </c>
      <c r="CH33">
        <v>1370</v>
      </c>
      <c r="CI33" s="2" t="s">
        <v>342</v>
      </c>
    </row>
    <row r="34" spans="1:87" ht="12.75">
      <c r="A34" s="15">
        <v>1370</v>
      </c>
      <c r="B34" s="14" t="s">
        <v>925</v>
      </c>
      <c r="C34" s="14" t="s">
        <v>1072</v>
      </c>
      <c r="D34" s="14" t="s">
        <v>263</v>
      </c>
      <c r="E34" s="14" t="s">
        <v>275</v>
      </c>
      <c r="F34" s="2" t="s">
        <v>101</v>
      </c>
      <c r="G34" s="2">
        <v>1</v>
      </c>
      <c r="H34" s="2" t="s">
        <v>334</v>
      </c>
      <c r="I34" s="2" t="s">
        <v>370</v>
      </c>
      <c r="J34" s="14" t="s">
        <v>288</v>
      </c>
      <c r="K34" s="2" t="s">
        <v>350</v>
      </c>
      <c r="L34" s="14" t="s">
        <v>319</v>
      </c>
      <c r="M34" s="14" t="s">
        <v>850</v>
      </c>
      <c r="N34" s="2" t="s">
        <v>497</v>
      </c>
      <c r="O34" s="10">
        <v>1.3333333333333333</v>
      </c>
      <c r="P34" s="10"/>
      <c r="Q34" s="10"/>
      <c r="R34" s="28">
        <v>73</v>
      </c>
      <c r="S34" s="21">
        <v>12</v>
      </c>
      <c r="T34" s="21">
        <v>0</v>
      </c>
      <c r="U34" s="48">
        <v>73.6</v>
      </c>
      <c r="V34" s="48">
        <v>55.2</v>
      </c>
      <c r="X34" s="25">
        <v>4.6</v>
      </c>
      <c r="Y34" s="13"/>
      <c r="Z34" s="13"/>
      <c r="AA34" s="13"/>
      <c r="AC34" s="13">
        <v>4</v>
      </c>
      <c r="AD34" s="13">
        <v>12</v>
      </c>
      <c r="AE34" s="13">
        <v>0</v>
      </c>
      <c r="AF34" s="25">
        <v>4.6</v>
      </c>
      <c r="AG34">
        <v>4</v>
      </c>
      <c r="AH34">
        <v>12</v>
      </c>
      <c r="AI34">
        <v>0</v>
      </c>
      <c r="AJ34" s="25">
        <v>4.6</v>
      </c>
      <c r="AM34" s="38"/>
      <c r="AN34" s="38"/>
      <c r="AO34" s="38"/>
      <c r="AX34" s="25">
        <v>4.6</v>
      </c>
      <c r="BD34" s="6"/>
      <c r="BJ34" s="37"/>
      <c r="BK34" s="37"/>
      <c r="BL34" s="37"/>
      <c r="BN34" s="25">
        <v>4.6</v>
      </c>
      <c r="BQ34" s="23"/>
      <c r="BR34" s="37"/>
      <c r="BS34" s="37"/>
      <c r="BT34" s="39"/>
      <c r="BU34" s="48">
        <v>73.6</v>
      </c>
      <c r="BV34" s="48">
        <v>55.2</v>
      </c>
      <c r="CH34">
        <v>1370</v>
      </c>
      <c r="CI34" s="2" t="s">
        <v>350</v>
      </c>
    </row>
    <row r="35" spans="1:87" ht="12.75">
      <c r="A35" s="15">
        <v>1370</v>
      </c>
      <c r="B35" s="14" t="s">
        <v>925</v>
      </c>
      <c r="C35" s="14" t="s">
        <v>1072</v>
      </c>
      <c r="D35" s="14" t="s">
        <v>263</v>
      </c>
      <c r="E35" s="14" t="s">
        <v>275</v>
      </c>
      <c r="F35" s="2" t="s">
        <v>102</v>
      </c>
      <c r="G35" s="2">
        <v>1</v>
      </c>
      <c r="H35" s="2" t="s">
        <v>334</v>
      </c>
      <c r="I35" s="2" t="s">
        <v>370</v>
      </c>
      <c r="J35" s="14" t="s">
        <v>288</v>
      </c>
      <c r="K35" s="2" t="s">
        <v>350</v>
      </c>
      <c r="L35" s="14" t="s">
        <v>319</v>
      </c>
      <c r="M35" s="14" t="s">
        <v>850</v>
      </c>
      <c r="N35" s="2" t="s">
        <v>497</v>
      </c>
      <c r="O35" s="10">
        <v>1</v>
      </c>
      <c r="P35" s="10"/>
      <c r="Q35" s="10"/>
      <c r="R35" s="28">
        <v>51</v>
      </c>
      <c r="S35" s="21">
        <v>12</v>
      </c>
      <c r="T35" s="21">
        <v>0</v>
      </c>
      <c r="U35" s="48">
        <v>51.6</v>
      </c>
      <c r="V35" s="48">
        <v>51.6</v>
      </c>
      <c r="X35" s="25">
        <v>4.3</v>
      </c>
      <c r="Y35" s="13">
        <v>51</v>
      </c>
      <c r="Z35" s="13">
        <v>12</v>
      </c>
      <c r="AA35" s="13">
        <v>0</v>
      </c>
      <c r="AB35" s="48">
        <v>51.6</v>
      </c>
      <c r="AC35" s="13">
        <v>4</v>
      </c>
      <c r="AD35" s="13">
        <v>6</v>
      </c>
      <c r="AE35" s="13">
        <v>0</v>
      </c>
      <c r="AF35" s="25">
        <v>4.3</v>
      </c>
      <c r="AG35">
        <v>4</v>
      </c>
      <c r="AH35">
        <v>6</v>
      </c>
      <c r="AI35">
        <v>0</v>
      </c>
      <c r="AJ35" s="25">
        <v>4.3</v>
      </c>
      <c r="AM35" s="38"/>
      <c r="AN35" s="38"/>
      <c r="AO35" s="38"/>
      <c r="AX35" s="25">
        <v>4.3</v>
      </c>
      <c r="BD35" s="6"/>
      <c r="BJ35" s="37"/>
      <c r="BK35" s="37"/>
      <c r="BL35" s="37"/>
      <c r="BN35" s="25">
        <v>4.3</v>
      </c>
      <c r="BQ35" s="23"/>
      <c r="BR35" s="37"/>
      <c r="BS35" s="37"/>
      <c r="BT35" s="39"/>
      <c r="BU35" s="48">
        <v>51.599999999999994</v>
      </c>
      <c r="BV35" s="48">
        <v>51.599999999999994</v>
      </c>
      <c r="CH35">
        <v>1370</v>
      </c>
      <c r="CI35" s="2" t="s">
        <v>350</v>
      </c>
    </row>
    <row r="36" spans="1:87" ht="12.75">
      <c r="A36" s="15">
        <v>1370</v>
      </c>
      <c r="B36" s="14" t="s">
        <v>925</v>
      </c>
      <c r="C36" s="14" t="s">
        <v>1072</v>
      </c>
      <c r="D36" s="14" t="s">
        <v>263</v>
      </c>
      <c r="E36" s="14" t="s">
        <v>275</v>
      </c>
      <c r="F36" s="2" t="s">
        <v>103</v>
      </c>
      <c r="G36" s="2">
        <v>1</v>
      </c>
      <c r="H36" s="2" t="s">
        <v>334</v>
      </c>
      <c r="I36" s="2" t="s">
        <v>370</v>
      </c>
      <c r="J36" s="14" t="s">
        <v>288</v>
      </c>
      <c r="K36" s="2" t="s">
        <v>350</v>
      </c>
      <c r="L36" s="14" t="s">
        <v>319</v>
      </c>
      <c r="M36" s="14" t="s">
        <v>850</v>
      </c>
      <c r="N36" s="2" t="s">
        <v>563</v>
      </c>
      <c r="O36" s="10">
        <v>1</v>
      </c>
      <c r="P36" s="10"/>
      <c r="Q36" s="10"/>
      <c r="R36" s="28">
        <v>45</v>
      </c>
      <c r="S36" s="21">
        <v>12</v>
      </c>
      <c r="T36" s="21">
        <v>0</v>
      </c>
      <c r="U36" s="48">
        <v>45.6</v>
      </c>
      <c r="V36" s="48">
        <v>45.6</v>
      </c>
      <c r="X36" s="25">
        <v>3.8</v>
      </c>
      <c r="Y36" s="13">
        <v>45</v>
      </c>
      <c r="Z36" s="13">
        <v>12</v>
      </c>
      <c r="AA36" s="13">
        <v>0</v>
      </c>
      <c r="AB36" s="48">
        <v>45.6</v>
      </c>
      <c r="AC36" s="13">
        <v>3</v>
      </c>
      <c r="AD36" s="13">
        <v>16</v>
      </c>
      <c r="AE36" s="13">
        <v>0</v>
      </c>
      <c r="AF36" s="25">
        <v>3.8</v>
      </c>
      <c r="AG36">
        <v>3</v>
      </c>
      <c r="AH36">
        <v>16</v>
      </c>
      <c r="AI36">
        <v>0</v>
      </c>
      <c r="AJ36" s="25">
        <v>3.8</v>
      </c>
      <c r="AM36" s="38"/>
      <c r="AN36" s="38"/>
      <c r="AO36" s="38"/>
      <c r="AX36" s="25">
        <v>3.8</v>
      </c>
      <c r="BD36" s="6"/>
      <c r="BJ36" s="37"/>
      <c r="BK36" s="37"/>
      <c r="BL36" s="37"/>
      <c r="BN36" s="25">
        <v>3.8</v>
      </c>
      <c r="BQ36" s="23"/>
      <c r="BR36" s="37"/>
      <c r="BS36" s="37"/>
      <c r="BT36" s="39"/>
      <c r="BU36" s="48">
        <v>45.6</v>
      </c>
      <c r="BV36" s="48">
        <v>45.6</v>
      </c>
      <c r="CH36">
        <v>1370</v>
      </c>
      <c r="CI36" s="2" t="s">
        <v>350</v>
      </c>
    </row>
    <row r="37" ht="12.75">
      <c r="D37" s="14"/>
    </row>
    <row r="38" spans="1:87" ht="12.75">
      <c r="A38" s="15">
        <v>1370</v>
      </c>
      <c r="B38" s="14" t="s">
        <v>925</v>
      </c>
      <c r="C38" s="14" t="s">
        <v>1072</v>
      </c>
      <c r="D38" s="14" t="s">
        <v>263</v>
      </c>
      <c r="E38" s="14" t="s">
        <v>275</v>
      </c>
      <c r="F38" s="2" t="s">
        <v>105</v>
      </c>
      <c r="G38" s="2">
        <v>2</v>
      </c>
      <c r="H38" s="2" t="s">
        <v>334</v>
      </c>
      <c r="I38" s="2" t="s">
        <v>452</v>
      </c>
      <c r="J38" s="14" t="s">
        <v>288</v>
      </c>
      <c r="K38" s="2" t="s">
        <v>350</v>
      </c>
      <c r="L38" s="14" t="s">
        <v>319</v>
      </c>
      <c r="M38" s="14" t="s">
        <v>850</v>
      </c>
      <c r="N38" s="2" t="s">
        <v>1117</v>
      </c>
      <c r="O38" s="10">
        <v>1.6666666666666667</v>
      </c>
      <c r="P38" s="10"/>
      <c r="Q38" s="10"/>
      <c r="R38" s="28">
        <v>86</v>
      </c>
      <c r="S38" s="21">
        <v>0</v>
      </c>
      <c r="T38" s="21">
        <v>0</v>
      </c>
      <c r="U38" s="48">
        <v>86</v>
      </c>
      <c r="V38" s="48">
        <v>51.599999999999994</v>
      </c>
      <c r="X38" s="25">
        <v>4.3</v>
      </c>
      <c r="Y38" s="13"/>
      <c r="Z38" s="13"/>
      <c r="AA38" s="13"/>
      <c r="AC38" s="13"/>
      <c r="AD38" s="13"/>
      <c r="AE38" s="13"/>
      <c r="AF38" s="25"/>
      <c r="AG38">
        <v>4</v>
      </c>
      <c r="AH38">
        <v>6</v>
      </c>
      <c r="AI38">
        <v>0</v>
      </c>
      <c r="AJ38" s="25">
        <v>4.3</v>
      </c>
      <c r="AM38" s="38"/>
      <c r="AN38" s="38"/>
      <c r="AO38" s="38"/>
      <c r="BB38" s="25">
        <v>4.3</v>
      </c>
      <c r="BD38" s="6"/>
      <c r="BE38" s="7"/>
      <c r="BJ38" s="37"/>
      <c r="BK38" s="37"/>
      <c r="BL38" s="37"/>
      <c r="BN38" s="25">
        <v>4.3</v>
      </c>
      <c r="BQ38" s="23"/>
      <c r="BR38" s="37"/>
      <c r="BS38" s="37"/>
      <c r="BT38" s="39"/>
      <c r="BU38" s="48">
        <v>86</v>
      </c>
      <c r="BV38" s="48">
        <v>51.599999999999994</v>
      </c>
      <c r="CH38">
        <v>1370</v>
      </c>
      <c r="CI38" s="2" t="s">
        <v>350</v>
      </c>
    </row>
    <row r="39" spans="1:87" ht="12.75">
      <c r="A39" s="15">
        <v>1370</v>
      </c>
      <c r="B39" s="14" t="s">
        <v>925</v>
      </c>
      <c r="C39" s="14" t="s">
        <v>1072</v>
      </c>
      <c r="D39" s="14" t="s">
        <v>263</v>
      </c>
      <c r="E39" s="14" t="s">
        <v>275</v>
      </c>
      <c r="F39" s="2" t="s">
        <v>94</v>
      </c>
      <c r="G39" s="2">
        <v>2</v>
      </c>
      <c r="H39" s="2" t="s">
        <v>334</v>
      </c>
      <c r="I39" s="2" t="s">
        <v>370</v>
      </c>
      <c r="J39" s="14" t="s">
        <v>288</v>
      </c>
      <c r="K39" s="2" t="s">
        <v>350</v>
      </c>
      <c r="L39" s="14" t="s">
        <v>319</v>
      </c>
      <c r="M39" s="14" t="s">
        <v>850</v>
      </c>
      <c r="N39" s="2" t="s">
        <v>1012</v>
      </c>
      <c r="O39" s="10">
        <v>0.5</v>
      </c>
      <c r="P39" s="10"/>
      <c r="Q39" s="10"/>
      <c r="R39" s="28">
        <v>18</v>
      </c>
      <c r="S39" s="21">
        <v>18</v>
      </c>
      <c r="T39" s="21">
        <v>0</v>
      </c>
      <c r="U39" s="48">
        <v>18.9</v>
      </c>
      <c r="V39" s="48">
        <v>37.8</v>
      </c>
      <c r="X39" s="25">
        <v>3.15</v>
      </c>
      <c r="Y39" s="13">
        <v>37</v>
      </c>
      <c r="Z39" s="13">
        <v>16</v>
      </c>
      <c r="AA39" s="13">
        <v>0</v>
      </c>
      <c r="AB39" s="48">
        <v>37.8</v>
      </c>
      <c r="AC39" s="13">
        <v>1</v>
      </c>
      <c r="AD39" s="13">
        <v>11</v>
      </c>
      <c r="AE39" s="13">
        <v>6</v>
      </c>
      <c r="AF39" s="25">
        <v>1.575</v>
      </c>
      <c r="AJ39" s="25">
        <v>3.15</v>
      </c>
      <c r="AM39" s="38"/>
      <c r="AN39" s="38"/>
      <c r="AO39" s="38"/>
      <c r="BE39" s="25">
        <v>3.15</v>
      </c>
      <c r="BJ39" s="37"/>
      <c r="BK39" s="37"/>
      <c r="BL39" s="37"/>
      <c r="BN39" s="25">
        <v>3.15</v>
      </c>
      <c r="BQ39" s="23"/>
      <c r="BR39" s="37"/>
      <c r="BS39" s="37"/>
      <c r="BT39" s="39"/>
      <c r="BU39" s="48">
        <v>18.9</v>
      </c>
      <c r="BV39" s="48">
        <v>37.8</v>
      </c>
      <c r="CH39">
        <v>1370</v>
      </c>
      <c r="CI39" s="2" t="s">
        <v>350</v>
      </c>
    </row>
    <row r="41" spans="1:87" ht="12.75">
      <c r="A41" s="15">
        <v>1371</v>
      </c>
      <c r="B41" s="14" t="s">
        <v>4</v>
      </c>
      <c r="C41" s="14" t="s">
        <v>1072</v>
      </c>
      <c r="D41" s="14" t="s">
        <v>264</v>
      </c>
      <c r="E41" s="14" t="s">
        <v>268</v>
      </c>
      <c r="F41" s="2" t="s">
        <v>106</v>
      </c>
      <c r="G41" s="2"/>
      <c r="H41" s="2" t="s">
        <v>334</v>
      </c>
      <c r="I41" s="2" t="s">
        <v>325</v>
      </c>
      <c r="J41" s="14" t="s">
        <v>288</v>
      </c>
      <c r="K41" s="2" t="s">
        <v>350</v>
      </c>
      <c r="L41" s="14" t="s">
        <v>319</v>
      </c>
      <c r="M41" s="14" t="s">
        <v>850</v>
      </c>
      <c r="N41" s="2" t="s">
        <v>1095</v>
      </c>
      <c r="O41" s="10">
        <v>2</v>
      </c>
      <c r="P41" s="10"/>
      <c r="Q41" s="10"/>
      <c r="R41" s="28">
        <v>91</v>
      </c>
      <c r="S41" s="21">
        <v>4</v>
      </c>
      <c r="T41" s="21">
        <v>0</v>
      </c>
      <c r="U41" s="48">
        <v>91.2</v>
      </c>
      <c r="V41" s="48">
        <v>45.6</v>
      </c>
      <c r="W41" s="25"/>
      <c r="X41" s="25">
        <v>3.8</v>
      </c>
      <c r="Y41" s="13"/>
      <c r="Z41" s="13"/>
      <c r="AA41" s="13"/>
      <c r="AC41" s="13"/>
      <c r="AD41" s="13"/>
      <c r="AE41" s="13"/>
      <c r="AG41">
        <v>3</v>
      </c>
      <c r="AH41">
        <v>16</v>
      </c>
      <c r="AI41">
        <v>0</v>
      </c>
      <c r="AJ41" s="25">
        <v>3.8</v>
      </c>
      <c r="AU41" s="6"/>
      <c r="BD41" s="25">
        <v>3.8</v>
      </c>
      <c r="BJ41" s="37"/>
      <c r="BK41" s="37"/>
      <c r="BL41" s="37"/>
      <c r="BN41" s="25">
        <v>3.8</v>
      </c>
      <c r="BO41" s="39"/>
      <c r="BP41" s="39"/>
      <c r="BQ41" s="23"/>
      <c r="BR41" s="37"/>
      <c r="BU41" s="48">
        <v>91.2</v>
      </c>
      <c r="BV41" s="48">
        <v>45.6</v>
      </c>
      <c r="BX41" s="20"/>
      <c r="BY41" s="48"/>
      <c r="BZ41" s="25"/>
      <c r="CH41">
        <v>1371</v>
      </c>
      <c r="CI41" s="2" t="s">
        <v>350</v>
      </c>
    </row>
    <row r="42" spans="1:87" ht="12.75">
      <c r="A42" s="15">
        <v>1371</v>
      </c>
      <c r="B42" s="14" t="s">
        <v>4</v>
      </c>
      <c r="C42" s="14" t="s">
        <v>1072</v>
      </c>
      <c r="D42" s="14" t="s">
        <v>264</v>
      </c>
      <c r="E42" s="14" t="s">
        <v>268</v>
      </c>
      <c r="F42" s="2" t="s">
        <v>107</v>
      </c>
      <c r="G42" s="2"/>
      <c r="H42" s="2" t="s">
        <v>334</v>
      </c>
      <c r="I42" s="2" t="s">
        <v>659</v>
      </c>
      <c r="J42" s="14" t="s">
        <v>288</v>
      </c>
      <c r="K42" s="2" t="s">
        <v>616</v>
      </c>
      <c r="L42" s="14" t="s">
        <v>319</v>
      </c>
      <c r="M42" s="14" t="s">
        <v>850</v>
      </c>
      <c r="N42" s="2" t="s">
        <v>1095</v>
      </c>
      <c r="O42" s="10"/>
      <c r="P42" s="10">
        <v>20</v>
      </c>
      <c r="Q42" s="10"/>
      <c r="R42" s="28">
        <v>25</v>
      </c>
      <c r="S42" s="21">
        <v>0</v>
      </c>
      <c r="T42" s="21">
        <v>0</v>
      </c>
      <c r="U42" s="48">
        <v>25</v>
      </c>
      <c r="W42" s="25">
        <v>25</v>
      </c>
      <c r="X42" s="25"/>
      <c r="Y42" s="13"/>
      <c r="Z42" s="13"/>
      <c r="AA42" s="13"/>
      <c r="AC42" s="13"/>
      <c r="AD42" s="13"/>
      <c r="AE42" s="13"/>
      <c r="AK42" s="38">
        <v>2.0833333333333335</v>
      </c>
      <c r="AU42" s="6"/>
      <c r="BJ42" s="37"/>
      <c r="BK42" s="37"/>
      <c r="BL42" s="37"/>
      <c r="BO42" s="39"/>
      <c r="BP42" s="39"/>
      <c r="BQ42" s="23"/>
      <c r="BR42" s="37"/>
      <c r="CH42">
        <v>1371</v>
      </c>
      <c r="CI42" s="2" t="s">
        <v>616</v>
      </c>
    </row>
    <row r="43" spans="1:87" ht="12.75">
      <c r="A43" s="15">
        <v>1371</v>
      </c>
      <c r="B43" s="14" t="s">
        <v>4</v>
      </c>
      <c r="C43" s="14" t="s">
        <v>1072</v>
      </c>
      <c r="D43" s="14" t="s">
        <v>264</v>
      </c>
      <c r="E43" s="14" t="s">
        <v>268</v>
      </c>
      <c r="F43" s="2" t="s">
        <v>108</v>
      </c>
      <c r="G43" s="2"/>
      <c r="H43" s="2" t="s">
        <v>334</v>
      </c>
      <c r="I43" s="2" t="s">
        <v>372</v>
      </c>
      <c r="J43" s="14" t="s">
        <v>288</v>
      </c>
      <c r="K43" s="2" t="s">
        <v>342</v>
      </c>
      <c r="L43" s="14" t="s">
        <v>321</v>
      </c>
      <c r="M43" s="14" t="s">
        <v>4</v>
      </c>
      <c r="N43" s="2" t="s">
        <v>1095</v>
      </c>
      <c r="O43" s="10">
        <v>1</v>
      </c>
      <c r="P43" s="10"/>
      <c r="Q43" s="10"/>
      <c r="R43" s="28">
        <v>48</v>
      </c>
      <c r="S43" s="21">
        <v>0</v>
      </c>
      <c r="T43" s="21">
        <v>0</v>
      </c>
      <c r="U43" s="48">
        <v>48</v>
      </c>
      <c r="V43" s="48">
        <v>48</v>
      </c>
      <c r="W43" s="25"/>
      <c r="X43" s="25">
        <v>4</v>
      </c>
      <c r="Y43" s="13">
        <v>48</v>
      </c>
      <c r="Z43" s="13">
        <v>0</v>
      </c>
      <c r="AA43" s="13">
        <v>0</v>
      </c>
      <c r="AB43" s="48">
        <v>48</v>
      </c>
      <c r="AC43" s="13">
        <v>4</v>
      </c>
      <c r="AD43" s="13">
        <v>0</v>
      </c>
      <c r="AE43" s="13">
        <v>0</v>
      </c>
      <c r="AF43" s="25">
        <v>4</v>
      </c>
      <c r="AG43">
        <v>4</v>
      </c>
      <c r="AH43">
        <v>0</v>
      </c>
      <c r="AI43">
        <v>0</v>
      </c>
      <c r="AJ43" s="25">
        <v>4</v>
      </c>
      <c r="BD43" s="25">
        <v>4</v>
      </c>
      <c r="BE43" s="6"/>
      <c r="BJ43" s="37"/>
      <c r="BK43" s="37"/>
      <c r="BL43" s="37"/>
      <c r="BN43" s="25">
        <v>4</v>
      </c>
      <c r="BO43" s="39"/>
      <c r="BP43" s="39"/>
      <c r="BQ43" s="23"/>
      <c r="BR43" s="37"/>
      <c r="BU43" s="48">
        <v>48</v>
      </c>
      <c r="BV43" s="48">
        <v>48</v>
      </c>
      <c r="CH43">
        <v>1371</v>
      </c>
      <c r="CI43" s="2" t="s">
        <v>342</v>
      </c>
    </row>
    <row r="44" spans="1:87" ht="12.75">
      <c r="A44" s="15">
        <v>1371</v>
      </c>
      <c r="B44" s="14" t="s">
        <v>4</v>
      </c>
      <c r="C44" s="14" t="s">
        <v>1072</v>
      </c>
      <c r="D44" s="14" t="s">
        <v>264</v>
      </c>
      <c r="E44" s="14" t="s">
        <v>268</v>
      </c>
      <c r="F44" s="2" t="s">
        <v>109</v>
      </c>
      <c r="G44" s="2"/>
      <c r="H44" s="2" t="s">
        <v>334</v>
      </c>
      <c r="I44" s="2" t="s">
        <v>372</v>
      </c>
      <c r="J44" s="14" t="s">
        <v>288</v>
      </c>
      <c r="K44" s="2" t="s">
        <v>342</v>
      </c>
      <c r="L44" s="14" t="s">
        <v>321</v>
      </c>
      <c r="M44" s="14" t="s">
        <v>4</v>
      </c>
      <c r="N44" s="2" t="s">
        <v>1095</v>
      </c>
      <c r="O44" s="10">
        <v>1</v>
      </c>
      <c r="P44" s="10"/>
      <c r="Q44" s="10"/>
      <c r="R44" s="28">
        <v>46</v>
      </c>
      <c r="S44" s="21">
        <v>16</v>
      </c>
      <c r="T44" s="21">
        <v>0</v>
      </c>
      <c r="U44" s="48">
        <v>46.8</v>
      </c>
      <c r="V44" s="48">
        <v>46.8</v>
      </c>
      <c r="W44" s="25"/>
      <c r="X44" s="25">
        <v>3.9</v>
      </c>
      <c r="Y44" s="13">
        <v>46</v>
      </c>
      <c r="Z44" s="13">
        <v>16</v>
      </c>
      <c r="AA44" s="13">
        <v>0</v>
      </c>
      <c r="AB44" s="48">
        <v>46.8</v>
      </c>
      <c r="AC44" s="13">
        <v>3</v>
      </c>
      <c r="AD44" s="13">
        <v>18</v>
      </c>
      <c r="AE44" s="13">
        <v>0</v>
      </c>
      <c r="AF44" s="25">
        <v>3.9</v>
      </c>
      <c r="AG44">
        <v>3</v>
      </c>
      <c r="AH44">
        <v>18</v>
      </c>
      <c r="AI44">
        <v>0</v>
      </c>
      <c r="AJ44" s="25">
        <v>3.9</v>
      </c>
      <c r="BD44" s="25">
        <v>3.9</v>
      </c>
      <c r="BJ44" s="37"/>
      <c r="BK44" s="37"/>
      <c r="BL44" s="37"/>
      <c r="BN44" s="25">
        <v>3.9</v>
      </c>
      <c r="BO44" s="39"/>
      <c r="BP44" s="39"/>
      <c r="BQ44" s="23"/>
      <c r="BR44" s="37"/>
      <c r="BU44" s="48">
        <v>46.8</v>
      </c>
      <c r="BV44" s="48">
        <v>46.8</v>
      </c>
      <c r="BY44" s="48"/>
      <c r="BZ44" s="48"/>
      <c r="CH44">
        <v>1371</v>
      </c>
      <c r="CI44" s="2" t="s">
        <v>342</v>
      </c>
    </row>
    <row r="45" spans="1:87" ht="12.75">
      <c r="A45" s="15">
        <v>1371</v>
      </c>
      <c r="B45" s="14" t="s">
        <v>4</v>
      </c>
      <c r="C45" s="14" t="s">
        <v>1072</v>
      </c>
      <c r="D45" s="14" t="s">
        <v>264</v>
      </c>
      <c r="E45" s="14" t="s">
        <v>268</v>
      </c>
      <c r="F45" s="2" t="s">
        <v>110</v>
      </c>
      <c r="G45" s="2"/>
      <c r="H45" s="2" t="s">
        <v>334</v>
      </c>
      <c r="I45" s="2" t="s">
        <v>634</v>
      </c>
      <c r="J45" s="14" t="s">
        <v>288</v>
      </c>
      <c r="K45" s="2" t="s">
        <v>623</v>
      </c>
      <c r="L45" s="14" t="s">
        <v>321</v>
      </c>
      <c r="M45" s="14" t="s">
        <v>4</v>
      </c>
      <c r="N45" s="2" t="s">
        <v>1095</v>
      </c>
      <c r="O45" s="10"/>
      <c r="P45" s="10">
        <v>20</v>
      </c>
      <c r="Q45" s="10"/>
      <c r="R45" s="28">
        <v>26</v>
      </c>
      <c r="S45" s="21">
        <v>0</v>
      </c>
      <c r="T45" s="21">
        <v>0</v>
      </c>
      <c r="U45" s="48">
        <v>26</v>
      </c>
      <c r="W45" s="25">
        <v>26</v>
      </c>
      <c r="Y45" s="13"/>
      <c r="Z45" s="13"/>
      <c r="AA45" s="13"/>
      <c r="AB45" s="48"/>
      <c r="AC45" s="13"/>
      <c r="AD45" s="13"/>
      <c r="AE45" s="13"/>
      <c r="AK45" s="38">
        <v>2.1666666666666665</v>
      </c>
      <c r="BE45" s="7"/>
      <c r="BJ45" s="37"/>
      <c r="BK45" s="37"/>
      <c r="BL45" s="37"/>
      <c r="BN45" s="25"/>
      <c r="BO45" s="39"/>
      <c r="BP45" s="39"/>
      <c r="BQ45" s="23"/>
      <c r="BR45" s="37"/>
      <c r="BU45" s="48"/>
      <c r="BV45" s="48"/>
      <c r="BY45" s="48"/>
      <c r="BZ45" s="48"/>
      <c r="CH45">
        <v>1371</v>
      </c>
      <c r="CI45" s="2" t="s">
        <v>623</v>
      </c>
    </row>
    <row r="46" spans="1:88" ht="12.75">
      <c r="A46" s="15">
        <v>1371</v>
      </c>
      <c r="B46" s="14" t="s">
        <v>4</v>
      </c>
      <c r="C46" s="14" t="s">
        <v>1072</v>
      </c>
      <c r="D46" s="14" t="s">
        <v>264</v>
      </c>
      <c r="E46" s="14" t="s">
        <v>268</v>
      </c>
      <c r="F46" s="2" t="s">
        <v>111</v>
      </c>
      <c r="G46" s="2"/>
      <c r="H46" s="2" t="s">
        <v>334</v>
      </c>
      <c r="I46" s="2" t="s">
        <v>372</v>
      </c>
      <c r="J46" s="14" t="s">
        <v>288</v>
      </c>
      <c r="K46" s="2" t="s">
        <v>342</v>
      </c>
      <c r="L46" s="14" t="s">
        <v>321</v>
      </c>
      <c r="M46" s="14" t="s">
        <v>4</v>
      </c>
      <c r="N46" s="2" t="s">
        <v>1095</v>
      </c>
      <c r="O46" s="10">
        <v>2</v>
      </c>
      <c r="P46" s="10"/>
      <c r="Q46" s="10"/>
      <c r="R46" s="28"/>
      <c r="S46" s="21"/>
      <c r="T46" s="21"/>
      <c r="U46" s="48">
        <v>90</v>
      </c>
      <c r="V46" s="48">
        <v>45</v>
      </c>
      <c r="X46" s="25">
        <v>3.75</v>
      </c>
      <c r="Z46" s="13"/>
      <c r="AA46" s="13"/>
      <c r="AB46" s="48"/>
      <c r="AC46" s="13"/>
      <c r="AD46" s="13"/>
      <c r="AE46" s="13"/>
      <c r="AG46">
        <v>3</v>
      </c>
      <c r="AH46">
        <v>15</v>
      </c>
      <c r="AI46">
        <v>0</v>
      </c>
      <c r="AJ46" s="25">
        <v>3.75</v>
      </c>
      <c r="AK46" s="38"/>
      <c r="BB46" s="7"/>
      <c r="BD46" s="25">
        <v>3.75</v>
      </c>
      <c r="BJ46" s="37"/>
      <c r="BK46" s="37"/>
      <c r="BL46" s="37"/>
      <c r="BN46" s="25">
        <v>3.75</v>
      </c>
      <c r="BO46" s="39"/>
      <c r="BP46" s="39"/>
      <c r="BQ46" s="23"/>
      <c r="BR46" s="37"/>
      <c r="BU46" s="48">
        <v>90</v>
      </c>
      <c r="BV46" s="48">
        <v>45</v>
      </c>
      <c r="BY46" s="48"/>
      <c r="BZ46" s="48"/>
      <c r="CH46">
        <v>1371</v>
      </c>
      <c r="CI46" s="2" t="s">
        <v>342</v>
      </c>
      <c r="CJ46" t="s">
        <v>56</v>
      </c>
    </row>
    <row r="47" spans="1:87" ht="12.75">
      <c r="A47" s="15">
        <v>1371</v>
      </c>
      <c r="B47" s="14" t="s">
        <v>4</v>
      </c>
      <c r="C47" s="14" t="s">
        <v>1072</v>
      </c>
      <c r="D47" s="14" t="s">
        <v>264</v>
      </c>
      <c r="E47" s="14" t="s">
        <v>268</v>
      </c>
      <c r="F47" s="2" t="s">
        <v>112</v>
      </c>
      <c r="G47" s="2"/>
      <c r="H47" s="2" t="s">
        <v>334</v>
      </c>
      <c r="I47" s="2" t="s">
        <v>633</v>
      </c>
      <c r="J47" s="14" t="s">
        <v>288</v>
      </c>
      <c r="K47" s="2" t="s">
        <v>623</v>
      </c>
      <c r="L47" s="14" t="s">
        <v>321</v>
      </c>
      <c r="M47" s="14" t="s">
        <v>4</v>
      </c>
      <c r="N47" s="2" t="s">
        <v>1095</v>
      </c>
      <c r="O47" s="10"/>
      <c r="P47" s="10">
        <v>12</v>
      </c>
      <c r="Q47" s="10"/>
      <c r="R47" s="28"/>
      <c r="S47" s="21"/>
      <c r="T47" s="21"/>
      <c r="U47" s="48">
        <v>15</v>
      </c>
      <c r="W47" s="25">
        <v>25</v>
      </c>
      <c r="Y47" s="13"/>
      <c r="Z47" s="13"/>
      <c r="AA47" s="13"/>
      <c r="AB47" s="48"/>
      <c r="AC47" s="13"/>
      <c r="AD47" s="13"/>
      <c r="AE47" s="13"/>
      <c r="AJ47" s="25"/>
      <c r="AK47" s="38">
        <v>2.0833333333333335</v>
      </c>
      <c r="AX47" s="6"/>
      <c r="BD47" s="25"/>
      <c r="BE47" s="7"/>
      <c r="BJ47" s="37"/>
      <c r="BK47" s="37"/>
      <c r="BL47" s="37"/>
      <c r="BN47" s="25"/>
      <c r="BO47" s="39"/>
      <c r="BP47" s="39"/>
      <c r="BQ47" s="23"/>
      <c r="BR47" s="37"/>
      <c r="BU47" s="48"/>
      <c r="BV47" s="48"/>
      <c r="BY47" s="48"/>
      <c r="BZ47" s="48"/>
      <c r="CH47">
        <v>1371</v>
      </c>
      <c r="CI47" s="2" t="s">
        <v>623</v>
      </c>
    </row>
    <row r="49" spans="1:87" ht="12.75">
      <c r="A49" s="15">
        <v>1371</v>
      </c>
      <c r="B49" s="14" t="s">
        <v>859</v>
      </c>
      <c r="C49" s="14" t="s">
        <v>1072</v>
      </c>
      <c r="D49" s="14" t="s">
        <v>264</v>
      </c>
      <c r="E49" s="14" t="s">
        <v>269</v>
      </c>
      <c r="F49" s="2" t="s">
        <v>132</v>
      </c>
      <c r="G49" s="2">
        <v>1</v>
      </c>
      <c r="H49" s="2" t="s">
        <v>334</v>
      </c>
      <c r="I49" s="2" t="s">
        <v>770</v>
      </c>
      <c r="J49" s="14" t="s">
        <v>288</v>
      </c>
      <c r="K49" s="2" t="s">
        <v>347</v>
      </c>
      <c r="L49" s="14" t="s">
        <v>319</v>
      </c>
      <c r="M49" s="14" t="s">
        <v>850</v>
      </c>
      <c r="N49" s="2" t="s">
        <v>497</v>
      </c>
      <c r="O49" s="10">
        <v>1.3333333333333333</v>
      </c>
      <c r="P49" s="10"/>
      <c r="Q49" s="10"/>
      <c r="R49" s="28">
        <v>80</v>
      </c>
      <c r="S49" s="21">
        <v>0</v>
      </c>
      <c r="T49" s="21">
        <v>0</v>
      </c>
      <c r="U49" s="48">
        <v>80</v>
      </c>
      <c r="V49" s="48">
        <v>60</v>
      </c>
      <c r="X49" s="25">
        <v>5</v>
      </c>
      <c r="Y49" s="13">
        <v>60</v>
      </c>
      <c r="Z49" s="13">
        <v>0</v>
      </c>
      <c r="AA49" s="13">
        <v>0</v>
      </c>
      <c r="AB49" s="48">
        <v>60</v>
      </c>
      <c r="AC49" s="13"/>
      <c r="AD49" s="13"/>
      <c r="AE49" s="13"/>
      <c r="AG49">
        <v>5</v>
      </c>
      <c r="AH49">
        <v>0</v>
      </c>
      <c r="AI49">
        <v>0</v>
      </c>
      <c r="AJ49" s="25">
        <v>5</v>
      </c>
      <c r="AM49" s="38"/>
      <c r="AN49" s="38"/>
      <c r="AO49" s="38"/>
      <c r="AX49" s="25">
        <v>5</v>
      </c>
      <c r="BE49" s="6"/>
      <c r="BJ49" s="37"/>
      <c r="BK49" s="37"/>
      <c r="BL49" s="37"/>
      <c r="BN49" s="25">
        <v>5</v>
      </c>
      <c r="BR49" s="37"/>
      <c r="BU49" s="48">
        <v>80</v>
      </c>
      <c r="BV49" s="48">
        <v>60</v>
      </c>
      <c r="CH49">
        <v>1371</v>
      </c>
      <c r="CI49" s="2" t="s">
        <v>347</v>
      </c>
    </row>
    <row r="51" spans="1:87" ht="12.75">
      <c r="A51" s="15">
        <v>1371</v>
      </c>
      <c r="B51" s="14" t="s">
        <v>859</v>
      </c>
      <c r="C51" s="14" t="s">
        <v>1072</v>
      </c>
      <c r="D51" s="14" t="s">
        <v>264</v>
      </c>
      <c r="E51" s="14" t="s">
        <v>269</v>
      </c>
      <c r="F51" s="2" t="s">
        <v>133</v>
      </c>
      <c r="G51" s="2">
        <v>2</v>
      </c>
      <c r="H51" s="2" t="s">
        <v>334</v>
      </c>
      <c r="I51" s="2" t="s">
        <v>370</v>
      </c>
      <c r="J51" s="14" t="s">
        <v>288</v>
      </c>
      <c r="K51" s="2" t="s">
        <v>350</v>
      </c>
      <c r="L51" s="14" t="s">
        <v>319</v>
      </c>
      <c r="M51" s="14" t="s">
        <v>850</v>
      </c>
      <c r="N51" s="2" t="s">
        <v>497</v>
      </c>
      <c r="O51" s="10">
        <v>1</v>
      </c>
      <c r="P51" s="10"/>
      <c r="Q51" s="10"/>
      <c r="R51" s="28">
        <v>50</v>
      </c>
      <c r="S51" s="21">
        <v>8</v>
      </c>
      <c r="T51" s="21">
        <v>0</v>
      </c>
      <c r="U51" s="48">
        <v>50.4</v>
      </c>
      <c r="V51" s="48">
        <v>50.4</v>
      </c>
      <c r="W51" s="25"/>
      <c r="X51" s="25">
        <v>4.2</v>
      </c>
      <c r="Y51" s="13">
        <v>50</v>
      </c>
      <c r="Z51" s="13">
        <v>8</v>
      </c>
      <c r="AA51" s="13">
        <v>0</v>
      </c>
      <c r="AB51" s="48">
        <v>50.4</v>
      </c>
      <c r="AC51" s="13">
        <v>4</v>
      </c>
      <c r="AD51" s="13">
        <v>4</v>
      </c>
      <c r="AE51" s="13">
        <v>0</v>
      </c>
      <c r="AF51" s="25">
        <v>4.2</v>
      </c>
      <c r="AG51">
        <v>4</v>
      </c>
      <c r="AH51">
        <v>4</v>
      </c>
      <c r="AI51">
        <v>0</v>
      </c>
      <c r="AJ51" s="25">
        <v>4.2</v>
      </c>
      <c r="AM51" s="38"/>
      <c r="AN51" s="38"/>
      <c r="AO51" s="38"/>
      <c r="AX51" s="25">
        <v>4.2</v>
      </c>
      <c r="BE51" s="6"/>
      <c r="BJ51" s="37"/>
      <c r="BK51" s="37"/>
      <c r="BL51" s="37"/>
      <c r="BM51" s="37"/>
      <c r="BN51" s="25">
        <v>4.2</v>
      </c>
      <c r="BR51" s="37"/>
      <c r="BU51" s="48">
        <v>50.400000000000006</v>
      </c>
      <c r="BV51" s="48">
        <v>50.400000000000006</v>
      </c>
      <c r="CH51">
        <v>1371</v>
      </c>
      <c r="CI51" s="2" t="s">
        <v>350</v>
      </c>
    </row>
    <row r="52" spans="1:87" ht="12.75">
      <c r="A52" s="15">
        <v>1371</v>
      </c>
      <c r="B52" s="14" t="s">
        <v>859</v>
      </c>
      <c r="C52" s="14" t="s">
        <v>1072</v>
      </c>
      <c r="D52" s="14" t="s">
        <v>264</v>
      </c>
      <c r="E52" s="14" t="s">
        <v>269</v>
      </c>
      <c r="F52" s="2" t="s">
        <v>134</v>
      </c>
      <c r="G52" s="2">
        <v>2</v>
      </c>
      <c r="H52" s="2" t="s">
        <v>334</v>
      </c>
      <c r="I52" s="2" t="s">
        <v>370</v>
      </c>
      <c r="J52" s="14" t="s">
        <v>288</v>
      </c>
      <c r="K52" s="2" t="s">
        <v>350</v>
      </c>
      <c r="L52" s="14" t="s">
        <v>319</v>
      </c>
      <c r="M52" s="14" t="s">
        <v>850</v>
      </c>
      <c r="N52" s="2" t="s">
        <v>497</v>
      </c>
      <c r="O52" s="10">
        <v>1</v>
      </c>
      <c r="P52" s="10"/>
      <c r="Q52" s="10"/>
      <c r="R52" s="28">
        <v>49</v>
      </c>
      <c r="S52" s="21">
        <v>4</v>
      </c>
      <c r="T52" s="21">
        <v>0</v>
      </c>
      <c r="U52" s="48">
        <v>49.2</v>
      </c>
      <c r="V52" s="48">
        <v>49.2</v>
      </c>
      <c r="W52" s="25"/>
      <c r="X52" s="25">
        <v>4.1000000000000005</v>
      </c>
      <c r="Y52" s="13">
        <v>49</v>
      </c>
      <c r="Z52" s="13">
        <v>4</v>
      </c>
      <c r="AA52" s="13">
        <v>0</v>
      </c>
      <c r="AB52" s="48">
        <v>49.2</v>
      </c>
      <c r="AC52" s="13">
        <v>4</v>
      </c>
      <c r="AD52" s="13">
        <v>2</v>
      </c>
      <c r="AE52" s="13">
        <v>0</v>
      </c>
      <c r="AF52" s="25">
        <v>4.1</v>
      </c>
      <c r="AG52">
        <v>4</v>
      </c>
      <c r="AH52">
        <v>2</v>
      </c>
      <c r="AI52">
        <v>0</v>
      </c>
      <c r="AJ52" s="25">
        <v>4.1000000000000005</v>
      </c>
      <c r="AM52" s="38"/>
      <c r="AN52" s="38"/>
      <c r="AO52" s="38"/>
      <c r="AX52" s="25">
        <v>4.1000000000000005</v>
      </c>
      <c r="BE52" s="6"/>
      <c r="BJ52" s="37"/>
      <c r="BK52" s="37"/>
      <c r="BL52" s="37"/>
      <c r="BM52" s="37"/>
      <c r="BN52" s="25">
        <v>4.1000000000000005</v>
      </c>
      <c r="BR52" s="37"/>
      <c r="BU52" s="48">
        <v>49.2</v>
      </c>
      <c r="BV52" s="48">
        <v>49.2</v>
      </c>
      <c r="CH52">
        <v>1371</v>
      </c>
      <c r="CI52" s="2" t="s">
        <v>350</v>
      </c>
    </row>
    <row r="53" spans="1:87" ht="12.75">
      <c r="A53" s="15">
        <v>1371</v>
      </c>
      <c r="B53" s="14" t="s">
        <v>859</v>
      </c>
      <c r="C53" s="14" t="s">
        <v>1072</v>
      </c>
      <c r="D53" s="14" t="s">
        <v>264</v>
      </c>
      <c r="E53" s="14" t="s">
        <v>269</v>
      </c>
      <c r="F53" s="2" t="s">
        <v>120</v>
      </c>
      <c r="G53" s="2">
        <v>2</v>
      </c>
      <c r="H53" s="2" t="s">
        <v>334</v>
      </c>
      <c r="I53" s="2" t="s">
        <v>372</v>
      </c>
      <c r="J53" s="14" t="s">
        <v>288</v>
      </c>
      <c r="K53" s="2" t="s">
        <v>342</v>
      </c>
      <c r="L53" s="14" t="s">
        <v>321</v>
      </c>
      <c r="M53" s="14" t="s">
        <v>4</v>
      </c>
      <c r="N53" s="2" t="s">
        <v>1010</v>
      </c>
      <c r="O53" s="10">
        <v>0.5</v>
      </c>
      <c r="P53" s="10"/>
      <c r="Q53" s="10"/>
      <c r="R53" s="28">
        <v>19</v>
      </c>
      <c r="S53" s="21">
        <v>16</v>
      </c>
      <c r="T53" s="21">
        <v>0</v>
      </c>
      <c r="U53" s="48">
        <v>19.8</v>
      </c>
      <c r="V53" s="48">
        <v>39.6</v>
      </c>
      <c r="W53" s="25"/>
      <c r="X53" s="25">
        <v>3.3</v>
      </c>
      <c r="Y53" s="13">
        <v>39</v>
      </c>
      <c r="Z53" s="13">
        <v>12</v>
      </c>
      <c r="AA53" s="13">
        <v>0</v>
      </c>
      <c r="AB53" s="48">
        <v>39.6</v>
      </c>
      <c r="AC53" s="13">
        <v>1</v>
      </c>
      <c r="AD53" s="13">
        <v>13</v>
      </c>
      <c r="AE53" s="13">
        <v>0</v>
      </c>
      <c r="AF53" s="25">
        <v>1.65</v>
      </c>
      <c r="AG53">
        <v>3</v>
      </c>
      <c r="AH53">
        <v>6</v>
      </c>
      <c r="AI53">
        <v>0</v>
      </c>
      <c r="AJ53" s="25">
        <v>3.3</v>
      </c>
      <c r="AU53" s="6"/>
      <c r="BE53" s="25">
        <v>3.3</v>
      </c>
      <c r="BJ53" s="37"/>
      <c r="BK53" s="37"/>
      <c r="BL53" s="37"/>
      <c r="BN53" s="25">
        <v>3.3</v>
      </c>
      <c r="BO53" s="39"/>
      <c r="BP53" s="39"/>
      <c r="BQ53" s="23"/>
      <c r="BR53" s="37"/>
      <c r="BS53" s="37"/>
      <c r="BT53" s="39"/>
      <c r="BU53" s="48">
        <v>19.8</v>
      </c>
      <c r="BV53" s="48">
        <v>39.6</v>
      </c>
      <c r="CH53">
        <v>1371</v>
      </c>
      <c r="CI53" s="2" t="s">
        <v>342</v>
      </c>
    </row>
    <row r="55" spans="1:87" ht="12.75">
      <c r="A55" s="15">
        <v>1371</v>
      </c>
      <c r="B55" s="14" t="s">
        <v>859</v>
      </c>
      <c r="C55" s="14" t="s">
        <v>1072</v>
      </c>
      <c r="D55" s="14" t="s">
        <v>264</v>
      </c>
      <c r="E55" s="14" t="s">
        <v>269</v>
      </c>
      <c r="F55" s="2" t="s">
        <v>124</v>
      </c>
      <c r="G55" s="2">
        <v>3</v>
      </c>
      <c r="H55" s="2" t="s">
        <v>334</v>
      </c>
      <c r="I55" s="2" t="s">
        <v>468</v>
      </c>
      <c r="J55" s="14" t="s">
        <v>288</v>
      </c>
      <c r="K55" s="2" t="s">
        <v>357</v>
      </c>
      <c r="L55" s="14" t="s">
        <v>321</v>
      </c>
      <c r="M55" s="14" t="s">
        <v>1254</v>
      </c>
      <c r="N55" s="2" t="s">
        <v>1104</v>
      </c>
      <c r="O55" s="10">
        <v>40</v>
      </c>
      <c r="P55" s="10"/>
      <c r="Q55" s="10"/>
      <c r="R55" s="28">
        <v>1824</v>
      </c>
      <c r="S55" s="21">
        <v>0</v>
      </c>
      <c r="T55" s="21">
        <v>0</v>
      </c>
      <c r="U55" s="48">
        <v>1824</v>
      </c>
      <c r="V55" s="48">
        <v>45.6</v>
      </c>
      <c r="W55" s="25"/>
      <c r="X55" s="25">
        <v>3.8</v>
      </c>
      <c r="Y55" s="13"/>
      <c r="Z55" s="13"/>
      <c r="AA55" s="13"/>
      <c r="AB55" s="48"/>
      <c r="AC55" s="13"/>
      <c r="AD55" s="13"/>
      <c r="AE55" s="13"/>
      <c r="AF55" s="25"/>
      <c r="AG55">
        <v>3</v>
      </c>
      <c r="AH55">
        <v>16</v>
      </c>
      <c r="AI55">
        <v>0</v>
      </c>
      <c r="AJ55" s="25">
        <v>3.8</v>
      </c>
      <c r="AK55" s="38"/>
      <c r="BC55" s="25">
        <v>3.8</v>
      </c>
      <c r="BE55" s="6"/>
      <c r="BJ55" s="37"/>
      <c r="BK55" s="37"/>
      <c r="BL55" s="37"/>
      <c r="BN55" s="25">
        <v>3.8</v>
      </c>
      <c r="BO55" s="39"/>
      <c r="BP55" s="39"/>
      <c r="BQ55" s="23"/>
      <c r="BR55" s="37"/>
      <c r="BS55" s="37"/>
      <c r="BT55" s="39"/>
      <c r="BU55" s="48">
        <v>1824</v>
      </c>
      <c r="BV55" s="48">
        <v>45.6</v>
      </c>
      <c r="CH55">
        <v>1371</v>
      </c>
      <c r="CI55" s="2" t="s">
        <v>357</v>
      </c>
    </row>
    <row r="57" spans="1:88" ht="12.75">
      <c r="A57" s="15">
        <v>1371</v>
      </c>
      <c r="B57" s="14" t="s">
        <v>925</v>
      </c>
      <c r="C57" s="14" t="s">
        <v>1072</v>
      </c>
      <c r="D57" s="14" t="s">
        <v>264</v>
      </c>
      <c r="E57" s="14" t="s">
        <v>272</v>
      </c>
      <c r="F57" s="2" t="s">
        <v>138</v>
      </c>
      <c r="G57" s="2">
        <v>1</v>
      </c>
      <c r="H57" s="2" t="s">
        <v>334</v>
      </c>
      <c r="I57" s="2" t="s">
        <v>375</v>
      </c>
      <c r="J57" s="14" t="s">
        <v>288</v>
      </c>
      <c r="K57" s="2" t="s">
        <v>336</v>
      </c>
      <c r="L57" s="14" t="s">
        <v>321</v>
      </c>
      <c r="M57" s="14" t="s">
        <v>290</v>
      </c>
      <c r="N57" t="s">
        <v>1284</v>
      </c>
      <c r="O57" s="10">
        <v>5</v>
      </c>
      <c r="P57" s="10"/>
      <c r="Q57" s="10"/>
      <c r="R57" s="28"/>
      <c r="S57" s="21"/>
      <c r="T57" s="21"/>
      <c r="U57" s="48">
        <v>360</v>
      </c>
      <c r="V57" s="48">
        <v>72</v>
      </c>
      <c r="W57" s="25"/>
      <c r="X57" s="25">
        <v>6</v>
      </c>
      <c r="Y57" s="13"/>
      <c r="Z57" s="13"/>
      <c r="AA57" s="13"/>
      <c r="AC57" s="13"/>
      <c r="AD57" s="13"/>
      <c r="AE57" s="13"/>
      <c r="AG57">
        <v>6</v>
      </c>
      <c r="AH57">
        <v>0</v>
      </c>
      <c r="AI57">
        <v>0</v>
      </c>
      <c r="AJ57" s="25">
        <v>6</v>
      </c>
      <c r="AM57" s="38"/>
      <c r="AN57" s="38"/>
      <c r="AO57" s="38"/>
      <c r="BJ57" s="37"/>
      <c r="BK57" s="37"/>
      <c r="BL57" s="37"/>
      <c r="BN57" s="25">
        <v>6</v>
      </c>
      <c r="BO57" s="39"/>
      <c r="BP57" s="39"/>
      <c r="BQ57" s="23"/>
      <c r="BR57" s="37"/>
      <c r="BU57" s="48">
        <v>360</v>
      </c>
      <c r="BV57" s="48">
        <v>72</v>
      </c>
      <c r="CH57">
        <v>1371</v>
      </c>
      <c r="CI57" s="2" t="s">
        <v>336</v>
      </c>
      <c r="CJ57" t="s">
        <v>48</v>
      </c>
    </row>
    <row r="58" spans="1:87" ht="12.75">
      <c r="A58" s="15">
        <v>1371</v>
      </c>
      <c r="B58" s="14" t="s">
        <v>925</v>
      </c>
      <c r="C58" s="14" t="s">
        <v>1072</v>
      </c>
      <c r="D58" s="14" t="s">
        <v>264</v>
      </c>
      <c r="E58" s="14" t="s">
        <v>272</v>
      </c>
      <c r="F58" s="2" t="s">
        <v>139</v>
      </c>
      <c r="G58" s="2">
        <v>1</v>
      </c>
      <c r="H58" s="2" t="s">
        <v>334</v>
      </c>
      <c r="I58" s="2" t="s">
        <v>466</v>
      </c>
      <c r="J58" s="14" t="s">
        <v>288</v>
      </c>
      <c r="K58" s="2" t="s">
        <v>352</v>
      </c>
      <c r="L58" s="14" t="s">
        <v>321</v>
      </c>
      <c r="M58" s="14" t="s">
        <v>903</v>
      </c>
      <c r="N58" s="2" t="s">
        <v>1284</v>
      </c>
      <c r="O58" s="10">
        <v>5</v>
      </c>
      <c r="P58" s="10"/>
      <c r="Q58" s="10"/>
      <c r="R58" s="28"/>
      <c r="S58" s="21"/>
      <c r="T58" s="21"/>
      <c r="U58" s="48">
        <v>360</v>
      </c>
      <c r="V58" s="48">
        <v>72</v>
      </c>
      <c r="W58" s="25"/>
      <c r="X58" s="25">
        <v>6</v>
      </c>
      <c r="Y58" s="13"/>
      <c r="Z58" s="13"/>
      <c r="AA58" s="13"/>
      <c r="AC58" s="13"/>
      <c r="AD58" s="13"/>
      <c r="AE58" s="13"/>
      <c r="AG58">
        <v>6</v>
      </c>
      <c r="AH58">
        <v>0</v>
      </c>
      <c r="AI58">
        <v>0</v>
      </c>
      <c r="AJ58" s="25">
        <v>6</v>
      </c>
      <c r="BE58" s="6"/>
      <c r="BJ58" s="37"/>
      <c r="BK58" s="37"/>
      <c r="BL58" s="37"/>
      <c r="BN58" s="25">
        <v>6</v>
      </c>
      <c r="BO58" s="39"/>
      <c r="BP58" s="39"/>
      <c r="BQ58" s="23"/>
      <c r="BR58" s="37"/>
      <c r="BU58" s="48">
        <v>360</v>
      </c>
      <c r="BV58" s="48">
        <v>72</v>
      </c>
      <c r="CH58">
        <v>1371</v>
      </c>
      <c r="CI58" s="2" t="s">
        <v>348</v>
      </c>
    </row>
    <row r="59" spans="1:87" ht="12.75">
      <c r="A59" s="15">
        <v>1371</v>
      </c>
      <c r="B59" s="14" t="s">
        <v>925</v>
      </c>
      <c r="C59" s="14" t="s">
        <v>1072</v>
      </c>
      <c r="D59" s="14" t="s">
        <v>264</v>
      </c>
      <c r="E59" s="14" t="s">
        <v>272</v>
      </c>
      <c r="F59" s="2" t="s">
        <v>142</v>
      </c>
      <c r="G59" s="2">
        <v>1</v>
      </c>
      <c r="H59" s="2" t="s">
        <v>334</v>
      </c>
      <c r="I59" s="2" t="s">
        <v>458</v>
      </c>
      <c r="J59" s="14" t="s">
        <v>288</v>
      </c>
      <c r="K59" s="2" t="s">
        <v>350</v>
      </c>
      <c r="L59" s="14" t="s">
        <v>319</v>
      </c>
      <c r="M59" s="14" t="s">
        <v>850</v>
      </c>
      <c r="N59" s="2" t="s">
        <v>498</v>
      </c>
      <c r="O59" s="10">
        <v>2.5</v>
      </c>
      <c r="P59" s="10"/>
      <c r="Q59" s="10"/>
      <c r="R59" s="28">
        <v>168</v>
      </c>
      <c r="S59" s="21">
        <v>0</v>
      </c>
      <c r="T59" s="21">
        <v>0</v>
      </c>
      <c r="U59" s="48">
        <v>168</v>
      </c>
      <c r="V59" s="48">
        <v>67.2</v>
      </c>
      <c r="W59" s="25"/>
      <c r="X59" s="25">
        <v>5.6</v>
      </c>
      <c r="Y59" s="13"/>
      <c r="Z59" s="13"/>
      <c r="AA59" s="13"/>
      <c r="AC59" s="13"/>
      <c r="AD59" s="13"/>
      <c r="AE59" s="13"/>
      <c r="AG59">
        <v>5</v>
      </c>
      <c r="AH59">
        <v>12</v>
      </c>
      <c r="AI59">
        <v>0</v>
      </c>
      <c r="AJ59" s="25">
        <v>5.6</v>
      </c>
      <c r="AX59" s="25">
        <v>5.6</v>
      </c>
      <c r="BE59" s="6"/>
      <c r="BJ59" s="37"/>
      <c r="BK59" s="37"/>
      <c r="BL59" s="37"/>
      <c r="BN59" s="25">
        <v>5.6</v>
      </c>
      <c r="BO59" s="39"/>
      <c r="BP59" s="39"/>
      <c r="BQ59" s="23"/>
      <c r="BR59" s="37"/>
      <c r="BU59" s="48">
        <v>168</v>
      </c>
      <c r="BV59" s="48">
        <v>67.2</v>
      </c>
      <c r="CH59">
        <v>1371</v>
      </c>
      <c r="CI59" s="2" t="s">
        <v>350</v>
      </c>
    </row>
    <row r="60" spans="1:87" ht="12.75">
      <c r="A60" s="15">
        <v>1371</v>
      </c>
      <c r="B60" s="14" t="s">
        <v>925</v>
      </c>
      <c r="C60" s="14" t="s">
        <v>1072</v>
      </c>
      <c r="D60" s="14" t="s">
        <v>264</v>
      </c>
      <c r="E60" s="14" t="s">
        <v>272</v>
      </c>
      <c r="F60" s="2" t="s">
        <v>144</v>
      </c>
      <c r="G60" s="2">
        <v>1</v>
      </c>
      <c r="H60" s="2" t="s">
        <v>334</v>
      </c>
      <c r="I60" s="2" t="s">
        <v>370</v>
      </c>
      <c r="J60" s="14" t="s">
        <v>288</v>
      </c>
      <c r="K60" s="2" t="s">
        <v>350</v>
      </c>
      <c r="L60" s="14" t="s">
        <v>319</v>
      </c>
      <c r="M60" s="14" t="s">
        <v>850</v>
      </c>
      <c r="N60" s="2" t="s">
        <v>497</v>
      </c>
      <c r="O60" s="10">
        <v>1</v>
      </c>
      <c r="P60" s="10"/>
      <c r="Q60" s="10"/>
      <c r="R60" s="28">
        <v>51</v>
      </c>
      <c r="S60" s="21">
        <v>12</v>
      </c>
      <c r="T60" s="21">
        <v>0</v>
      </c>
      <c r="U60" s="48">
        <v>51.6</v>
      </c>
      <c r="V60" s="48">
        <v>51.6</v>
      </c>
      <c r="W60" s="25"/>
      <c r="X60" s="25">
        <v>4.3</v>
      </c>
      <c r="Y60" s="13">
        <v>51</v>
      </c>
      <c r="Z60" s="13">
        <v>12</v>
      </c>
      <c r="AA60" s="13">
        <v>0</v>
      </c>
      <c r="AB60" s="48">
        <v>51.6</v>
      </c>
      <c r="AC60" s="13">
        <v>4</v>
      </c>
      <c r="AD60" s="13">
        <v>6</v>
      </c>
      <c r="AE60" s="13">
        <v>0</v>
      </c>
      <c r="AF60" s="25">
        <v>4.3</v>
      </c>
      <c r="AG60">
        <v>4</v>
      </c>
      <c r="AH60">
        <v>6</v>
      </c>
      <c r="AI60">
        <v>0</v>
      </c>
      <c r="AJ60" s="25">
        <v>4.3</v>
      </c>
      <c r="AX60" s="25">
        <v>4.3</v>
      </c>
      <c r="BD60" s="6"/>
      <c r="BJ60" s="37"/>
      <c r="BK60" s="37"/>
      <c r="BL60" s="37"/>
      <c r="BM60" s="37"/>
      <c r="BN60" s="25">
        <v>4.3</v>
      </c>
      <c r="BO60" s="39"/>
      <c r="BP60" s="39"/>
      <c r="BQ60" s="23"/>
      <c r="BR60" s="37"/>
      <c r="BU60" s="48">
        <v>51.599999999999994</v>
      </c>
      <c r="BV60" s="48">
        <v>51.599999999999994</v>
      </c>
      <c r="CH60">
        <v>1371</v>
      </c>
      <c r="CI60" s="2" t="s">
        <v>350</v>
      </c>
    </row>
    <row r="61" spans="1:87" ht="12.75">
      <c r="A61" s="15">
        <v>1371</v>
      </c>
      <c r="B61" s="14" t="s">
        <v>925</v>
      </c>
      <c r="C61" s="14" t="s">
        <v>1072</v>
      </c>
      <c r="D61" s="14" t="s">
        <v>264</v>
      </c>
      <c r="E61" s="14" t="s">
        <v>272</v>
      </c>
      <c r="F61" s="2" t="s">
        <v>145</v>
      </c>
      <c r="G61" s="2">
        <v>1</v>
      </c>
      <c r="H61" s="2" t="s">
        <v>334</v>
      </c>
      <c r="I61" s="2" t="s">
        <v>370</v>
      </c>
      <c r="J61" s="14" t="s">
        <v>288</v>
      </c>
      <c r="K61" s="2" t="s">
        <v>350</v>
      </c>
      <c r="L61" s="14" t="s">
        <v>319</v>
      </c>
      <c r="M61" s="14" t="s">
        <v>850</v>
      </c>
      <c r="N61" s="2" t="s">
        <v>580</v>
      </c>
      <c r="O61" s="10">
        <v>1</v>
      </c>
      <c r="P61" s="10"/>
      <c r="Q61" s="10"/>
      <c r="R61" s="28">
        <v>48</v>
      </c>
      <c r="S61" s="21">
        <v>0</v>
      </c>
      <c r="T61" s="21">
        <v>0</v>
      </c>
      <c r="U61" s="48">
        <v>48</v>
      </c>
      <c r="V61" s="48">
        <v>48</v>
      </c>
      <c r="W61" s="25"/>
      <c r="X61" s="25">
        <v>4</v>
      </c>
      <c r="Y61" s="13">
        <v>48</v>
      </c>
      <c r="Z61" s="13">
        <v>0</v>
      </c>
      <c r="AA61" s="13">
        <v>0</v>
      </c>
      <c r="AB61" s="48">
        <v>48</v>
      </c>
      <c r="AC61" s="13">
        <v>4</v>
      </c>
      <c r="AD61" s="13">
        <v>0</v>
      </c>
      <c r="AE61" s="13">
        <v>0</v>
      </c>
      <c r="AF61" s="25">
        <v>4</v>
      </c>
      <c r="AG61">
        <v>4</v>
      </c>
      <c r="AH61">
        <v>0</v>
      </c>
      <c r="AI61">
        <v>0</v>
      </c>
      <c r="AJ61" s="25">
        <v>4</v>
      </c>
      <c r="AM61" s="38"/>
      <c r="AN61" s="38"/>
      <c r="AO61" s="38"/>
      <c r="AX61" s="25">
        <v>4</v>
      </c>
      <c r="BJ61" s="37"/>
      <c r="BK61" s="37"/>
      <c r="BL61" s="37"/>
      <c r="BM61" s="37"/>
      <c r="BN61" s="25">
        <v>4</v>
      </c>
      <c r="BQ61" s="23"/>
      <c r="BR61" s="37"/>
      <c r="BU61" s="48">
        <v>48</v>
      </c>
      <c r="BV61" s="48">
        <v>48</v>
      </c>
      <c r="CH61">
        <v>1371</v>
      </c>
      <c r="CI61" s="2" t="s">
        <v>350</v>
      </c>
    </row>
    <row r="63" spans="1:87" ht="12.75">
      <c r="A63" s="15">
        <v>1371</v>
      </c>
      <c r="B63" s="14" t="s">
        <v>925</v>
      </c>
      <c r="C63" s="14" t="s">
        <v>1072</v>
      </c>
      <c r="D63" s="14" t="s">
        <v>264</v>
      </c>
      <c r="E63" s="14" t="s">
        <v>272</v>
      </c>
      <c r="F63" s="2" t="s">
        <v>149</v>
      </c>
      <c r="G63" s="2">
        <v>2</v>
      </c>
      <c r="H63" s="2" t="s">
        <v>334</v>
      </c>
      <c r="I63" s="2" t="s">
        <v>372</v>
      </c>
      <c r="J63" s="14" t="s">
        <v>288</v>
      </c>
      <c r="K63" s="2" t="s">
        <v>342</v>
      </c>
      <c r="L63" s="14" t="s">
        <v>321</v>
      </c>
      <c r="M63" s="14" t="s">
        <v>4</v>
      </c>
      <c r="N63" s="2" t="s">
        <v>1011</v>
      </c>
      <c r="O63" s="10">
        <v>0.5</v>
      </c>
      <c r="P63" s="10"/>
      <c r="Q63" s="10"/>
      <c r="R63" s="28">
        <v>22</v>
      </c>
      <c r="S63" s="21">
        <v>4</v>
      </c>
      <c r="T63" s="21">
        <v>0</v>
      </c>
      <c r="U63" s="48">
        <v>22.2</v>
      </c>
      <c r="V63" s="48">
        <v>44.4</v>
      </c>
      <c r="W63" s="25"/>
      <c r="X63" s="25">
        <v>3.7</v>
      </c>
      <c r="Y63" s="13">
        <v>44</v>
      </c>
      <c r="Z63" s="13">
        <v>8</v>
      </c>
      <c r="AA63" s="13">
        <v>0</v>
      </c>
      <c r="AB63" s="48">
        <v>44.4</v>
      </c>
      <c r="AC63" s="13">
        <v>1</v>
      </c>
      <c r="AD63" s="13">
        <v>17</v>
      </c>
      <c r="AE63" s="13">
        <v>0</v>
      </c>
      <c r="AF63" s="25">
        <v>1.85</v>
      </c>
      <c r="AG63">
        <v>3</v>
      </c>
      <c r="AH63">
        <v>14</v>
      </c>
      <c r="AI63">
        <v>0</v>
      </c>
      <c r="AJ63" s="25">
        <v>3.7</v>
      </c>
      <c r="AK63" s="38"/>
      <c r="AM63" s="38"/>
      <c r="AN63" s="38"/>
      <c r="AO63" s="38"/>
      <c r="BE63" s="25">
        <v>3.7</v>
      </c>
      <c r="BJ63" s="37"/>
      <c r="BK63" s="37"/>
      <c r="BL63" s="37"/>
      <c r="BM63" s="37"/>
      <c r="BN63" s="25">
        <v>3.7</v>
      </c>
      <c r="BO63" s="39"/>
      <c r="BP63" s="39"/>
      <c r="BQ63" s="23"/>
      <c r="BR63" s="37"/>
      <c r="BU63" s="48">
        <v>22.2</v>
      </c>
      <c r="BV63" s="48">
        <v>44.4</v>
      </c>
      <c r="CH63">
        <v>1371</v>
      </c>
      <c r="CI63" s="2" t="s">
        <v>342</v>
      </c>
    </row>
    <row r="65" spans="1:88" ht="12.75">
      <c r="A65" s="15">
        <v>1372</v>
      </c>
      <c r="B65" s="14" t="s">
        <v>4</v>
      </c>
      <c r="C65" s="14" t="s">
        <v>1072</v>
      </c>
      <c r="D65" s="14" t="s">
        <v>265</v>
      </c>
      <c r="E65" s="14" t="s">
        <v>272</v>
      </c>
      <c r="F65" s="2" t="s">
        <v>150</v>
      </c>
      <c r="G65" s="2"/>
      <c r="H65" s="2" t="s">
        <v>334</v>
      </c>
      <c r="I65" s="2" t="s">
        <v>453</v>
      </c>
      <c r="J65" s="14" t="s">
        <v>288</v>
      </c>
      <c r="K65" s="2" t="s">
        <v>346</v>
      </c>
      <c r="L65" s="14" t="s">
        <v>321</v>
      </c>
      <c r="M65" s="14" t="s">
        <v>682</v>
      </c>
      <c r="N65" s="2" t="s">
        <v>1096</v>
      </c>
      <c r="O65" s="10">
        <v>1</v>
      </c>
      <c r="P65" s="10"/>
      <c r="Q65" s="10"/>
      <c r="R65" s="28">
        <v>48</v>
      </c>
      <c r="S65" s="21">
        <v>0</v>
      </c>
      <c r="T65" s="21">
        <v>0</v>
      </c>
      <c r="U65" s="48">
        <v>48</v>
      </c>
      <c r="V65" s="48">
        <v>48</v>
      </c>
      <c r="X65" s="25">
        <v>4</v>
      </c>
      <c r="Y65" s="13">
        <v>48</v>
      </c>
      <c r="Z65" s="13">
        <v>0</v>
      </c>
      <c r="AA65" s="13">
        <v>0</v>
      </c>
      <c r="AB65" s="48">
        <v>48</v>
      </c>
      <c r="AC65" s="13"/>
      <c r="AD65" s="13"/>
      <c r="AE65" s="13"/>
      <c r="AF65" s="25"/>
      <c r="AG65">
        <v>4</v>
      </c>
      <c r="AH65">
        <v>0</v>
      </c>
      <c r="AI65">
        <v>0</v>
      </c>
      <c r="AJ65" s="25">
        <v>4</v>
      </c>
      <c r="AU65" s="6"/>
      <c r="BD65" s="25">
        <v>4</v>
      </c>
      <c r="BE65" s="6"/>
      <c r="BJ65" s="37"/>
      <c r="BK65" s="37"/>
      <c r="BL65" s="37"/>
      <c r="BM65" s="37"/>
      <c r="BN65" s="25">
        <v>4</v>
      </c>
      <c r="BR65" s="37"/>
      <c r="BS65" s="37"/>
      <c r="BU65" s="48">
        <v>48</v>
      </c>
      <c r="BV65" s="48">
        <v>48</v>
      </c>
      <c r="CH65">
        <v>1372</v>
      </c>
      <c r="CI65" s="2" t="s">
        <v>345</v>
      </c>
      <c r="CJ65" t="s">
        <v>49</v>
      </c>
    </row>
    <row r="66" spans="1:87" ht="12.75">
      <c r="A66" s="15">
        <v>1372</v>
      </c>
      <c r="B66" s="14" t="s">
        <v>4</v>
      </c>
      <c r="C66" s="14" t="s">
        <v>1072</v>
      </c>
      <c r="D66" s="14" t="s">
        <v>265</v>
      </c>
      <c r="E66" s="14" t="s">
        <v>272</v>
      </c>
      <c r="F66" s="2" t="s">
        <v>151</v>
      </c>
      <c r="G66" s="2"/>
      <c r="H66" s="2" t="s">
        <v>334</v>
      </c>
      <c r="I66" s="2" t="s">
        <v>369</v>
      </c>
      <c r="J66" s="14" t="s">
        <v>288</v>
      </c>
      <c r="K66" s="2" t="s">
        <v>341</v>
      </c>
      <c r="L66" s="14" t="s">
        <v>321</v>
      </c>
      <c r="M66" s="14" t="s">
        <v>298</v>
      </c>
      <c r="N66" s="2" t="s">
        <v>1096</v>
      </c>
      <c r="O66" s="10">
        <v>1</v>
      </c>
      <c r="P66" s="10"/>
      <c r="Q66" s="10"/>
      <c r="R66" s="28">
        <v>48</v>
      </c>
      <c r="S66" s="21">
        <v>0</v>
      </c>
      <c r="T66" s="21">
        <v>0</v>
      </c>
      <c r="U66" s="48">
        <v>48</v>
      </c>
      <c r="V66" s="48">
        <v>48</v>
      </c>
      <c r="X66" s="25">
        <v>4</v>
      </c>
      <c r="Y66" s="13">
        <v>48</v>
      </c>
      <c r="Z66" s="13">
        <v>0</v>
      </c>
      <c r="AA66" s="13">
        <v>0</v>
      </c>
      <c r="AB66" s="48">
        <v>48</v>
      </c>
      <c r="AC66" s="13"/>
      <c r="AD66" s="13"/>
      <c r="AE66" s="13"/>
      <c r="AF66" s="25"/>
      <c r="AG66">
        <v>4</v>
      </c>
      <c r="AH66">
        <v>0</v>
      </c>
      <c r="AI66">
        <v>0</v>
      </c>
      <c r="AJ66" s="25">
        <v>4</v>
      </c>
      <c r="AM66" s="38"/>
      <c r="AN66" s="38"/>
      <c r="AO66" s="38"/>
      <c r="BD66" s="25">
        <v>4</v>
      </c>
      <c r="BJ66" s="37"/>
      <c r="BK66" s="37"/>
      <c r="BL66" s="37"/>
      <c r="BM66" s="37"/>
      <c r="BN66" s="25">
        <v>4</v>
      </c>
      <c r="BR66" s="37"/>
      <c r="BS66" s="37"/>
      <c r="BU66" s="48">
        <v>48</v>
      </c>
      <c r="BV66" s="48">
        <v>48</v>
      </c>
      <c r="CH66">
        <v>1372</v>
      </c>
      <c r="CI66" s="2" t="s">
        <v>341</v>
      </c>
    </row>
    <row r="67" spans="1:88" ht="12.75">
      <c r="A67" s="15">
        <v>1372</v>
      </c>
      <c r="B67" s="14" t="s">
        <v>4</v>
      </c>
      <c r="C67" s="14" t="s">
        <v>1072</v>
      </c>
      <c r="D67" s="14" t="s">
        <v>265</v>
      </c>
      <c r="E67" s="14" t="s">
        <v>272</v>
      </c>
      <c r="F67" s="2" t="s">
        <v>152</v>
      </c>
      <c r="G67" s="2"/>
      <c r="H67" s="2" t="s">
        <v>334</v>
      </c>
      <c r="I67" s="2" t="s">
        <v>615</v>
      </c>
      <c r="J67" s="14" t="s">
        <v>288</v>
      </c>
      <c r="K67" s="2" t="s">
        <v>613</v>
      </c>
      <c r="L67" s="14" t="s">
        <v>320</v>
      </c>
      <c r="M67" s="14" t="s">
        <v>299</v>
      </c>
      <c r="N67" s="2" t="s">
        <v>1096</v>
      </c>
      <c r="O67" s="10"/>
      <c r="P67" s="10">
        <v>20</v>
      </c>
      <c r="Q67" s="10"/>
      <c r="R67" s="28">
        <v>27</v>
      </c>
      <c r="S67" s="21">
        <v>0</v>
      </c>
      <c r="T67" s="21">
        <v>0</v>
      </c>
      <c r="U67" s="48">
        <v>27</v>
      </c>
      <c r="V67" s="48"/>
      <c r="W67" s="25">
        <v>27</v>
      </c>
      <c r="X67" s="25"/>
      <c r="Y67" s="13"/>
      <c r="Z67" s="13"/>
      <c r="AA67" s="13"/>
      <c r="AC67" s="13"/>
      <c r="AD67" s="13"/>
      <c r="AE67" s="13"/>
      <c r="AF67" s="25"/>
      <c r="AK67" s="38">
        <v>2.25</v>
      </c>
      <c r="AM67" s="38"/>
      <c r="AN67" s="38"/>
      <c r="AO67" s="38"/>
      <c r="AY67" s="6"/>
      <c r="BJ67" s="37"/>
      <c r="BK67" s="37"/>
      <c r="BL67" s="37"/>
      <c r="BM67" s="37"/>
      <c r="BN67" s="25"/>
      <c r="BR67" s="37"/>
      <c r="BS67" s="37"/>
      <c r="BU67" s="48"/>
      <c r="BV67" s="48"/>
      <c r="BY67" s="48"/>
      <c r="BZ67" s="25"/>
      <c r="CH67">
        <v>1372</v>
      </c>
      <c r="CI67" s="2" t="s">
        <v>613</v>
      </c>
      <c r="CJ67" t="s">
        <v>1009</v>
      </c>
    </row>
    <row r="68" spans="1:87" ht="12.75">
      <c r="A68" s="15">
        <v>1372</v>
      </c>
      <c r="B68" s="14" t="s">
        <v>4</v>
      </c>
      <c r="C68" s="14" t="s">
        <v>1072</v>
      </c>
      <c r="D68" s="14" t="s">
        <v>265</v>
      </c>
      <c r="E68" s="14" t="s">
        <v>272</v>
      </c>
      <c r="F68" s="2" t="s">
        <v>153</v>
      </c>
      <c r="G68" s="2"/>
      <c r="H68" s="2" t="s">
        <v>334</v>
      </c>
      <c r="I68" s="2" t="s">
        <v>305</v>
      </c>
      <c r="J68" s="14" t="s">
        <v>288</v>
      </c>
      <c r="K68" s="2" t="s">
        <v>336</v>
      </c>
      <c r="L68" s="14" t="s">
        <v>321</v>
      </c>
      <c r="M68" s="14" t="s">
        <v>290</v>
      </c>
      <c r="N68" s="2" t="s">
        <v>1096</v>
      </c>
      <c r="O68" s="10">
        <v>2</v>
      </c>
      <c r="P68" s="10"/>
      <c r="Q68" s="10"/>
      <c r="R68" s="28">
        <v>96</v>
      </c>
      <c r="S68" s="21">
        <v>0</v>
      </c>
      <c r="T68" s="21">
        <v>0</v>
      </c>
      <c r="U68" s="48">
        <v>96</v>
      </c>
      <c r="V68" s="48">
        <v>48</v>
      </c>
      <c r="W68" s="25"/>
      <c r="X68" s="25">
        <v>4</v>
      </c>
      <c r="Y68" s="13">
        <v>48</v>
      </c>
      <c r="Z68" s="13">
        <v>0</v>
      </c>
      <c r="AA68" s="13">
        <v>0</v>
      </c>
      <c r="AB68" s="48">
        <v>48</v>
      </c>
      <c r="AC68" s="13"/>
      <c r="AD68" s="13"/>
      <c r="AE68" s="13"/>
      <c r="AF68" s="25"/>
      <c r="AG68">
        <v>4</v>
      </c>
      <c r="AH68">
        <v>0</v>
      </c>
      <c r="AI68">
        <v>0</v>
      </c>
      <c r="AJ68" s="25">
        <v>4</v>
      </c>
      <c r="AK68" s="38"/>
      <c r="AM68" s="38"/>
      <c r="AN68" s="38"/>
      <c r="AO68" s="38"/>
      <c r="AZ68" s="6"/>
      <c r="BD68" s="25">
        <v>4</v>
      </c>
      <c r="BJ68" s="37"/>
      <c r="BK68" s="37"/>
      <c r="BL68" s="37"/>
      <c r="BM68" s="37"/>
      <c r="BN68" s="25">
        <v>4</v>
      </c>
      <c r="BR68" s="37"/>
      <c r="BS68" s="37"/>
      <c r="BU68" s="48">
        <v>96</v>
      </c>
      <c r="BV68" s="48">
        <v>48</v>
      </c>
      <c r="CH68">
        <v>1372</v>
      </c>
      <c r="CI68" s="2" t="s">
        <v>336</v>
      </c>
    </row>
    <row r="69" spans="1:87" ht="12.75">
      <c r="A69" s="15">
        <v>1372</v>
      </c>
      <c r="B69" s="14" t="s">
        <v>4</v>
      </c>
      <c r="C69" s="14" t="s">
        <v>1072</v>
      </c>
      <c r="D69" s="14" t="s">
        <v>265</v>
      </c>
      <c r="E69" s="14" t="s">
        <v>272</v>
      </c>
      <c r="F69" s="2" t="s">
        <v>154</v>
      </c>
      <c r="G69" s="2"/>
      <c r="H69" s="2" t="s">
        <v>334</v>
      </c>
      <c r="I69" s="2" t="s">
        <v>615</v>
      </c>
      <c r="J69" s="14" t="s">
        <v>288</v>
      </c>
      <c r="K69" s="2" t="s">
        <v>612</v>
      </c>
      <c r="L69" s="14" t="s">
        <v>321</v>
      </c>
      <c r="M69" s="14" t="s">
        <v>290</v>
      </c>
      <c r="N69" s="2" t="s">
        <v>1096</v>
      </c>
      <c r="O69" s="10"/>
      <c r="P69" s="10">
        <v>20</v>
      </c>
      <c r="Q69" s="10"/>
      <c r="R69" s="28">
        <v>27</v>
      </c>
      <c r="S69" s="21">
        <v>0</v>
      </c>
      <c r="T69" s="21">
        <v>0</v>
      </c>
      <c r="U69" s="48">
        <v>27</v>
      </c>
      <c r="W69" s="25">
        <v>27</v>
      </c>
      <c r="Y69" s="13"/>
      <c r="Z69" s="13"/>
      <c r="AA69" s="13"/>
      <c r="AB69" s="48"/>
      <c r="AC69" s="13"/>
      <c r="AD69" s="13"/>
      <c r="AE69" s="13"/>
      <c r="AF69" s="25"/>
      <c r="AK69" s="38">
        <v>2.25</v>
      </c>
      <c r="AM69" s="38"/>
      <c r="AN69" s="38"/>
      <c r="AO69" s="38"/>
      <c r="BJ69" s="37"/>
      <c r="BK69" s="37"/>
      <c r="BL69" s="37"/>
      <c r="BM69" s="37"/>
      <c r="BO69" s="39"/>
      <c r="BP69" s="39"/>
      <c r="BQ69" s="23"/>
      <c r="BR69" s="37"/>
      <c r="BS69" s="37"/>
      <c r="BU69" s="48"/>
      <c r="BV69" s="48"/>
      <c r="CH69">
        <v>1372</v>
      </c>
      <c r="CI69" s="2" t="s">
        <v>612</v>
      </c>
    </row>
    <row r="70" spans="1:87" ht="12.75">
      <c r="A70" s="15">
        <v>1372</v>
      </c>
      <c r="B70" s="14" t="s">
        <v>4</v>
      </c>
      <c r="C70" s="14" t="s">
        <v>1072</v>
      </c>
      <c r="D70" s="14" t="s">
        <v>265</v>
      </c>
      <c r="E70" s="14" t="s">
        <v>272</v>
      </c>
      <c r="F70" s="2" t="s">
        <v>156</v>
      </c>
      <c r="G70" s="2"/>
      <c r="H70" s="2" t="s">
        <v>334</v>
      </c>
      <c r="I70" s="2" t="s">
        <v>374</v>
      </c>
      <c r="J70" s="14" t="s">
        <v>288</v>
      </c>
      <c r="K70" s="2" t="s">
        <v>336</v>
      </c>
      <c r="L70" s="14" t="s">
        <v>321</v>
      </c>
      <c r="M70" s="14" t="s">
        <v>290</v>
      </c>
      <c r="N70" s="2" t="s">
        <v>1096</v>
      </c>
      <c r="O70" s="10">
        <v>1</v>
      </c>
      <c r="P70" s="10"/>
      <c r="Q70" s="10"/>
      <c r="R70" s="28"/>
      <c r="S70" s="21"/>
      <c r="T70" s="21"/>
      <c r="U70" s="48">
        <v>46.8</v>
      </c>
      <c r="V70" s="48">
        <v>46.8</v>
      </c>
      <c r="X70" s="25">
        <v>3.9</v>
      </c>
      <c r="Y70" s="13"/>
      <c r="Z70" s="13"/>
      <c r="AA70" s="13"/>
      <c r="AB70" s="48">
        <v>46.8</v>
      </c>
      <c r="AC70" s="13">
        <v>3</v>
      </c>
      <c r="AD70" s="13">
        <v>18</v>
      </c>
      <c r="AE70" s="13">
        <v>0</v>
      </c>
      <c r="AF70" s="25">
        <v>3.9</v>
      </c>
      <c r="AG70">
        <v>3</v>
      </c>
      <c r="AH70">
        <v>18</v>
      </c>
      <c r="AI70">
        <v>0</v>
      </c>
      <c r="AJ70" s="25">
        <v>3.9</v>
      </c>
      <c r="BB70" s="6"/>
      <c r="BD70" s="25">
        <v>3.9</v>
      </c>
      <c r="BJ70" s="37"/>
      <c r="BK70" s="37"/>
      <c r="BL70" s="37"/>
      <c r="BM70" s="37"/>
      <c r="BN70" s="25">
        <v>3.9</v>
      </c>
      <c r="BO70" s="39"/>
      <c r="BP70" s="39"/>
      <c r="BQ70" s="23"/>
      <c r="BR70" s="37"/>
      <c r="BS70" s="37"/>
      <c r="BT70" s="39"/>
      <c r="BU70" s="48">
        <v>46.8</v>
      </c>
      <c r="BV70" s="48">
        <v>46.8</v>
      </c>
      <c r="CH70">
        <v>1372</v>
      </c>
      <c r="CI70" s="2" t="s">
        <v>336</v>
      </c>
    </row>
    <row r="71" spans="1:87" ht="12.75">
      <c r="A71" s="15">
        <v>1372</v>
      </c>
      <c r="B71" s="14" t="s">
        <v>4</v>
      </c>
      <c r="C71" s="14" t="s">
        <v>1072</v>
      </c>
      <c r="D71" s="14" t="s">
        <v>265</v>
      </c>
      <c r="E71" s="14" t="s">
        <v>272</v>
      </c>
      <c r="F71" s="2" t="s">
        <v>157</v>
      </c>
      <c r="G71" s="2"/>
      <c r="H71" s="2" t="s">
        <v>334</v>
      </c>
      <c r="I71" s="2" t="s">
        <v>460</v>
      </c>
      <c r="J71" s="14" t="s">
        <v>288</v>
      </c>
      <c r="K71" s="2" t="s">
        <v>349</v>
      </c>
      <c r="L71" s="14" t="s">
        <v>321</v>
      </c>
      <c r="M71" s="14" t="s">
        <v>297</v>
      </c>
      <c r="N71" s="2" t="s">
        <v>1096</v>
      </c>
      <c r="O71" s="10">
        <v>1</v>
      </c>
      <c r="P71" s="10"/>
      <c r="Q71" s="10"/>
      <c r="R71" s="28"/>
      <c r="S71" s="21"/>
      <c r="T71" s="21"/>
      <c r="U71" s="48">
        <v>46.8</v>
      </c>
      <c r="V71" s="48">
        <v>46.8</v>
      </c>
      <c r="X71" s="25">
        <v>3.9</v>
      </c>
      <c r="Y71" s="13"/>
      <c r="Z71" s="13"/>
      <c r="AA71" s="13"/>
      <c r="AB71" s="48">
        <v>46.8</v>
      </c>
      <c r="AC71" s="13">
        <v>3</v>
      </c>
      <c r="AD71" s="13">
        <v>18</v>
      </c>
      <c r="AE71" s="13">
        <v>0</v>
      </c>
      <c r="AF71" s="25">
        <v>3.9</v>
      </c>
      <c r="AG71">
        <v>3</v>
      </c>
      <c r="AH71">
        <v>18</v>
      </c>
      <c r="AI71">
        <v>0</v>
      </c>
      <c r="AJ71" s="25">
        <v>3.9</v>
      </c>
      <c r="BD71" s="25">
        <v>3.9</v>
      </c>
      <c r="BE71" s="6"/>
      <c r="BJ71" s="37"/>
      <c r="BK71" s="37"/>
      <c r="BL71" s="37"/>
      <c r="BM71" s="37"/>
      <c r="BN71" s="25">
        <v>3.9</v>
      </c>
      <c r="BO71" s="39"/>
      <c r="BP71" s="39"/>
      <c r="BQ71" s="23"/>
      <c r="BR71" s="37"/>
      <c r="BS71" s="37"/>
      <c r="BT71" s="39"/>
      <c r="BU71" s="48">
        <v>46.8</v>
      </c>
      <c r="BV71" s="48">
        <v>46.8</v>
      </c>
      <c r="CH71">
        <v>1372</v>
      </c>
      <c r="CI71" s="2" t="s">
        <v>349</v>
      </c>
    </row>
    <row r="72" spans="1:88" ht="12.75">
      <c r="A72" s="15">
        <v>1372</v>
      </c>
      <c r="B72" s="14" t="s">
        <v>4</v>
      </c>
      <c r="C72" s="14" t="s">
        <v>1072</v>
      </c>
      <c r="D72" s="14" t="s">
        <v>265</v>
      </c>
      <c r="E72" s="14" t="s">
        <v>272</v>
      </c>
      <c r="F72" s="2" t="s">
        <v>158</v>
      </c>
      <c r="G72" s="2"/>
      <c r="H72" s="2" t="s">
        <v>334</v>
      </c>
      <c r="I72" s="2" t="s">
        <v>615</v>
      </c>
      <c r="J72" s="14" t="s">
        <v>288</v>
      </c>
      <c r="K72" s="2" t="s">
        <v>614</v>
      </c>
      <c r="L72" s="14" t="s">
        <v>321</v>
      </c>
      <c r="M72" s="14" t="s">
        <v>297</v>
      </c>
      <c r="N72" s="2" t="s">
        <v>1096</v>
      </c>
      <c r="O72" s="10"/>
      <c r="P72" s="10">
        <v>20</v>
      </c>
      <c r="Q72" s="10"/>
      <c r="R72" s="28">
        <v>26</v>
      </c>
      <c r="S72" s="21"/>
      <c r="T72" s="21"/>
      <c r="U72" s="48">
        <v>26</v>
      </c>
      <c r="V72" s="48"/>
      <c r="W72" s="25">
        <v>26</v>
      </c>
      <c r="Y72" s="13"/>
      <c r="Z72" s="13"/>
      <c r="AA72" s="13"/>
      <c r="AC72" s="13"/>
      <c r="AD72" s="13"/>
      <c r="AE72" s="13"/>
      <c r="AJ72" s="25"/>
      <c r="AK72" s="38">
        <v>2.1666666666666665</v>
      </c>
      <c r="BD72" s="25"/>
      <c r="BE72" s="6"/>
      <c r="BJ72" s="37"/>
      <c r="BK72" s="37"/>
      <c r="BL72" s="37"/>
      <c r="BM72" s="37"/>
      <c r="BN72" s="25"/>
      <c r="BO72" s="39"/>
      <c r="BP72" s="39"/>
      <c r="BQ72" s="23"/>
      <c r="BR72" s="37"/>
      <c r="BS72" s="37"/>
      <c r="BT72" s="39"/>
      <c r="BU72" s="48"/>
      <c r="BV72" s="48"/>
      <c r="CH72">
        <v>1372</v>
      </c>
      <c r="CI72" s="2" t="s">
        <v>614</v>
      </c>
      <c r="CJ72" t="s">
        <v>1008</v>
      </c>
    </row>
    <row r="74" spans="1:87" ht="12.75">
      <c r="A74" s="15">
        <v>1372</v>
      </c>
      <c r="B74" s="14" t="s">
        <v>859</v>
      </c>
      <c r="C74" s="14" t="s">
        <v>1072</v>
      </c>
      <c r="D74" s="14" t="s">
        <v>265</v>
      </c>
      <c r="E74" s="14" t="s">
        <v>273</v>
      </c>
      <c r="F74" s="2" t="s">
        <v>187</v>
      </c>
      <c r="G74" s="2">
        <v>2</v>
      </c>
      <c r="H74" s="2" t="s">
        <v>334</v>
      </c>
      <c r="I74" s="2" t="s">
        <v>311</v>
      </c>
      <c r="J74" s="14" t="s">
        <v>288</v>
      </c>
      <c r="K74" s="2" t="s">
        <v>339</v>
      </c>
      <c r="L74" s="14" t="s">
        <v>321</v>
      </c>
      <c r="M74" s="14" t="s">
        <v>4</v>
      </c>
      <c r="N74" s="2" t="s">
        <v>497</v>
      </c>
      <c r="O74" s="10">
        <v>1</v>
      </c>
      <c r="P74" s="10"/>
      <c r="Q74" s="10"/>
      <c r="R74" s="28">
        <v>96</v>
      </c>
      <c r="S74" s="21">
        <v>0</v>
      </c>
      <c r="T74" s="21">
        <v>0</v>
      </c>
      <c r="U74" s="48">
        <v>96</v>
      </c>
      <c r="V74" s="48">
        <v>96</v>
      </c>
      <c r="W74" s="25"/>
      <c r="X74" s="25">
        <v>8</v>
      </c>
      <c r="Y74" s="13">
        <v>96</v>
      </c>
      <c r="Z74" s="13">
        <v>0</v>
      </c>
      <c r="AA74" s="13">
        <v>0</v>
      </c>
      <c r="AB74" s="48">
        <v>96</v>
      </c>
      <c r="AC74" s="13">
        <v>8</v>
      </c>
      <c r="AD74" s="13">
        <v>0</v>
      </c>
      <c r="AE74" s="13">
        <v>0</v>
      </c>
      <c r="AF74" s="25">
        <v>8</v>
      </c>
      <c r="AG74">
        <v>8</v>
      </c>
      <c r="AH74">
        <v>0</v>
      </c>
      <c r="AI74">
        <v>0</v>
      </c>
      <c r="AJ74" s="25">
        <v>8</v>
      </c>
      <c r="AM74" s="38"/>
      <c r="AN74" s="38"/>
      <c r="AO74" s="38"/>
      <c r="AX74" s="25">
        <v>8</v>
      </c>
      <c r="BJ74" s="37"/>
      <c r="BK74" s="37"/>
      <c r="BL74" s="37"/>
      <c r="BM74" s="37"/>
      <c r="BN74" s="25">
        <v>8</v>
      </c>
      <c r="BO74" s="39"/>
      <c r="BP74" s="39"/>
      <c r="BQ74" s="23"/>
      <c r="BR74" s="37"/>
      <c r="BS74" s="37"/>
      <c r="BT74" s="39"/>
      <c r="BU74" s="48">
        <v>96</v>
      </c>
      <c r="BV74" s="48">
        <v>96</v>
      </c>
      <c r="CH74">
        <v>1372</v>
      </c>
      <c r="CI74" s="2" t="s">
        <v>339</v>
      </c>
    </row>
    <row r="75" spans="1:87" ht="12.75">
      <c r="A75" s="15">
        <v>1372</v>
      </c>
      <c r="B75" s="14" t="s">
        <v>859</v>
      </c>
      <c r="C75" s="14" t="s">
        <v>1072</v>
      </c>
      <c r="D75" s="14" t="s">
        <v>265</v>
      </c>
      <c r="E75" s="14" t="s">
        <v>273</v>
      </c>
      <c r="F75" s="2" t="s">
        <v>160</v>
      </c>
      <c r="G75" s="2">
        <v>2</v>
      </c>
      <c r="H75" s="2" t="s">
        <v>334</v>
      </c>
      <c r="I75" s="2" t="s">
        <v>370</v>
      </c>
      <c r="J75" s="14" t="s">
        <v>288</v>
      </c>
      <c r="K75" s="2" t="s">
        <v>350</v>
      </c>
      <c r="L75" s="14" t="s">
        <v>319</v>
      </c>
      <c r="M75" s="14" t="s">
        <v>850</v>
      </c>
      <c r="N75" s="2" t="s">
        <v>497</v>
      </c>
      <c r="O75" s="10">
        <v>1</v>
      </c>
      <c r="P75" s="10"/>
      <c r="Q75" s="10"/>
      <c r="R75" s="28">
        <v>55</v>
      </c>
      <c r="S75" s="21">
        <v>4</v>
      </c>
      <c r="T75" s="21">
        <v>0</v>
      </c>
      <c r="U75" s="48">
        <v>55.2</v>
      </c>
      <c r="V75" s="48">
        <v>55.2</v>
      </c>
      <c r="W75" s="25"/>
      <c r="X75" s="25">
        <v>4.6000000000000005</v>
      </c>
      <c r="Y75" s="13">
        <v>55</v>
      </c>
      <c r="Z75" s="13">
        <v>4</v>
      </c>
      <c r="AA75" s="13">
        <v>0</v>
      </c>
      <c r="AB75" s="48">
        <v>55.2</v>
      </c>
      <c r="AC75" s="13">
        <v>4</v>
      </c>
      <c r="AD75" s="13">
        <v>12</v>
      </c>
      <c r="AE75" s="13">
        <v>0</v>
      </c>
      <c r="AF75" s="25">
        <v>4.6</v>
      </c>
      <c r="AG75">
        <v>4</v>
      </c>
      <c r="AH75">
        <v>12</v>
      </c>
      <c r="AI75">
        <v>0</v>
      </c>
      <c r="AJ75" s="25">
        <v>4.6000000000000005</v>
      </c>
      <c r="AM75" s="38"/>
      <c r="AN75" s="38"/>
      <c r="AO75" s="38"/>
      <c r="AX75" s="25">
        <v>4.6000000000000005</v>
      </c>
      <c r="BJ75" s="37"/>
      <c r="BK75" s="37"/>
      <c r="BL75" s="37"/>
      <c r="BM75" s="37"/>
      <c r="BN75" s="25">
        <v>4.6000000000000005</v>
      </c>
      <c r="BO75" s="39"/>
      <c r="BP75" s="39"/>
      <c r="BQ75" s="23"/>
      <c r="BR75" s="37"/>
      <c r="BS75" s="37"/>
      <c r="BT75" s="39"/>
      <c r="BU75" s="48">
        <v>55.2</v>
      </c>
      <c r="BV75" s="48">
        <v>55.2</v>
      </c>
      <c r="CH75">
        <v>1372</v>
      </c>
      <c r="CI75" s="2" t="s">
        <v>350</v>
      </c>
    </row>
    <row r="76" spans="1:87" ht="12.75">
      <c r="A76" s="15">
        <v>1372</v>
      </c>
      <c r="B76" s="14" t="s">
        <v>859</v>
      </c>
      <c r="C76" s="14" t="s">
        <v>1072</v>
      </c>
      <c r="D76" s="14" t="s">
        <v>265</v>
      </c>
      <c r="E76" s="14" t="s">
        <v>273</v>
      </c>
      <c r="F76" s="2" t="s">
        <v>161</v>
      </c>
      <c r="G76" s="2">
        <v>2</v>
      </c>
      <c r="H76" s="2" t="s">
        <v>334</v>
      </c>
      <c r="I76" s="2" t="s">
        <v>370</v>
      </c>
      <c r="J76" s="14" t="s">
        <v>288</v>
      </c>
      <c r="K76" s="2" t="s">
        <v>350</v>
      </c>
      <c r="L76" s="14" t="s">
        <v>319</v>
      </c>
      <c r="M76" s="14" t="s">
        <v>850</v>
      </c>
      <c r="N76" s="2" t="s">
        <v>580</v>
      </c>
      <c r="O76" s="10">
        <v>1</v>
      </c>
      <c r="P76" s="10"/>
      <c r="Q76" s="10"/>
      <c r="R76" s="28">
        <v>49</v>
      </c>
      <c r="S76" s="21">
        <v>4</v>
      </c>
      <c r="T76" s="21">
        <v>0</v>
      </c>
      <c r="U76" s="48">
        <v>49.2</v>
      </c>
      <c r="V76" s="48">
        <v>49.2</v>
      </c>
      <c r="W76" s="25"/>
      <c r="X76" s="25">
        <v>4.1000000000000005</v>
      </c>
      <c r="Y76" s="13">
        <v>49</v>
      </c>
      <c r="Z76" s="13">
        <v>4</v>
      </c>
      <c r="AA76" s="13">
        <v>0</v>
      </c>
      <c r="AB76" s="48">
        <v>49.2</v>
      </c>
      <c r="AC76" s="13">
        <v>4</v>
      </c>
      <c r="AD76" s="13">
        <v>2</v>
      </c>
      <c r="AE76" s="13">
        <v>0</v>
      </c>
      <c r="AF76" s="25">
        <v>4.1</v>
      </c>
      <c r="AG76">
        <v>4</v>
      </c>
      <c r="AH76">
        <v>2</v>
      </c>
      <c r="AI76">
        <v>0</v>
      </c>
      <c r="AJ76" s="25">
        <v>4.1000000000000005</v>
      </c>
      <c r="AM76" s="38"/>
      <c r="AN76" s="38"/>
      <c r="AO76" s="38"/>
      <c r="AX76" s="25">
        <v>4.1000000000000005</v>
      </c>
      <c r="BJ76" s="37"/>
      <c r="BK76" s="37"/>
      <c r="BL76" s="37"/>
      <c r="BM76" s="37"/>
      <c r="BN76" s="25">
        <v>4.1000000000000005</v>
      </c>
      <c r="BO76" s="39"/>
      <c r="BP76" s="39"/>
      <c r="BQ76" s="23"/>
      <c r="BR76" s="37"/>
      <c r="BS76" s="37"/>
      <c r="BT76" s="39"/>
      <c r="BU76" s="48">
        <v>49.2</v>
      </c>
      <c r="BV76" s="48">
        <v>49.2</v>
      </c>
      <c r="BY76" s="48"/>
      <c r="BZ76" s="25"/>
      <c r="CH76">
        <v>1372</v>
      </c>
      <c r="CI76" s="2" t="s">
        <v>350</v>
      </c>
    </row>
    <row r="78" spans="1:87" ht="12.75">
      <c r="A78" s="15">
        <v>1372</v>
      </c>
      <c r="B78" s="14" t="s">
        <v>859</v>
      </c>
      <c r="C78" s="14" t="s">
        <v>1072</v>
      </c>
      <c r="D78" s="14" t="s">
        <v>265</v>
      </c>
      <c r="E78" s="14" t="s">
        <v>274</v>
      </c>
      <c r="F78" s="2" t="s">
        <v>167</v>
      </c>
      <c r="G78" s="2">
        <v>3</v>
      </c>
      <c r="H78" s="2" t="s">
        <v>334</v>
      </c>
      <c r="I78" s="2" t="s">
        <v>372</v>
      </c>
      <c r="J78" s="14" t="s">
        <v>288</v>
      </c>
      <c r="K78" s="2" t="s">
        <v>342</v>
      </c>
      <c r="L78" s="14" t="s">
        <v>321</v>
      </c>
      <c r="M78" s="14" t="s">
        <v>4</v>
      </c>
      <c r="N78" s="2" t="s">
        <v>1011</v>
      </c>
      <c r="O78" s="10">
        <v>0.5</v>
      </c>
      <c r="P78" s="10"/>
      <c r="Q78" s="10"/>
      <c r="R78" s="28">
        <v>24</v>
      </c>
      <c r="S78" s="21">
        <v>0</v>
      </c>
      <c r="T78" s="21">
        <v>0</v>
      </c>
      <c r="U78" s="48">
        <v>24</v>
      </c>
      <c r="V78" s="48">
        <v>48</v>
      </c>
      <c r="W78" s="25"/>
      <c r="X78" s="25">
        <v>4</v>
      </c>
      <c r="Y78" s="13">
        <v>48</v>
      </c>
      <c r="Z78" s="13">
        <v>0</v>
      </c>
      <c r="AA78" s="13">
        <v>0</v>
      </c>
      <c r="AB78" s="48">
        <v>48</v>
      </c>
      <c r="AC78" s="13">
        <v>2</v>
      </c>
      <c r="AD78" s="13">
        <v>0</v>
      </c>
      <c r="AE78" s="13">
        <v>0</v>
      </c>
      <c r="AF78" s="25">
        <v>2</v>
      </c>
      <c r="AG78">
        <v>4</v>
      </c>
      <c r="AH78">
        <v>0</v>
      </c>
      <c r="AI78">
        <v>0</v>
      </c>
      <c r="AJ78" s="25">
        <v>4</v>
      </c>
      <c r="BE78" s="25">
        <v>4</v>
      </c>
      <c r="BJ78" s="37"/>
      <c r="BK78" s="37"/>
      <c r="BL78" s="37"/>
      <c r="BM78" s="37"/>
      <c r="BN78" s="25">
        <v>4</v>
      </c>
      <c r="BO78" s="39"/>
      <c r="BP78" s="39"/>
      <c r="BQ78" s="23"/>
      <c r="BR78" s="37"/>
      <c r="BS78" s="37"/>
      <c r="BT78" s="39"/>
      <c r="BU78" s="48">
        <v>24</v>
      </c>
      <c r="BV78" s="48">
        <v>48</v>
      </c>
      <c r="CH78">
        <v>1372</v>
      </c>
      <c r="CI78" s="2" t="s">
        <v>342</v>
      </c>
    </row>
    <row r="80" spans="1:88" ht="12.75">
      <c r="A80" s="15">
        <v>1372</v>
      </c>
      <c r="B80" s="14" t="s">
        <v>859</v>
      </c>
      <c r="C80" s="14" t="s">
        <v>1072</v>
      </c>
      <c r="D80" s="14" t="s">
        <v>265</v>
      </c>
      <c r="E80" s="14" t="s">
        <v>274</v>
      </c>
      <c r="F80" s="2" t="s">
        <v>172</v>
      </c>
      <c r="G80" s="2">
        <v>4</v>
      </c>
      <c r="H80" s="2" t="s">
        <v>334</v>
      </c>
      <c r="I80" s="2" t="s">
        <v>463</v>
      </c>
      <c r="J80" s="14" t="s">
        <v>288</v>
      </c>
      <c r="K80" s="2" t="s">
        <v>359</v>
      </c>
      <c r="L80" s="14" t="s">
        <v>471</v>
      </c>
      <c r="M80" s="14" t="s">
        <v>291</v>
      </c>
      <c r="N80" s="2" t="s">
        <v>1104</v>
      </c>
      <c r="O80" s="10">
        <v>42</v>
      </c>
      <c r="P80" s="10"/>
      <c r="Q80" s="10"/>
      <c r="R80" s="28">
        <v>2042</v>
      </c>
      <c r="S80" s="21">
        <v>0</v>
      </c>
      <c r="T80" s="21">
        <v>0</v>
      </c>
      <c r="U80" s="48">
        <v>2042</v>
      </c>
      <c r="V80" s="48">
        <v>48.61904761904762</v>
      </c>
      <c r="W80" s="25"/>
      <c r="X80" s="25">
        <v>4.051587301587301</v>
      </c>
      <c r="Y80" s="13">
        <v>48</v>
      </c>
      <c r="Z80" s="13">
        <v>0</v>
      </c>
      <c r="AA80" s="13">
        <v>0</v>
      </c>
      <c r="AB80" s="48">
        <v>48</v>
      </c>
      <c r="AC80" s="13"/>
      <c r="AD80" s="13"/>
      <c r="AE80" s="13"/>
      <c r="AG80">
        <v>4</v>
      </c>
      <c r="AH80">
        <v>0</v>
      </c>
      <c r="AI80">
        <v>0</v>
      </c>
      <c r="AJ80" s="25">
        <v>4.051587301587301</v>
      </c>
      <c r="AV80" s="7"/>
      <c r="AW80" s="17"/>
      <c r="AX80" s="7"/>
      <c r="AY80" s="17"/>
      <c r="AZ80" s="17"/>
      <c r="BB80" s="6"/>
      <c r="BC80" s="25">
        <v>4.051587301587301</v>
      </c>
      <c r="BN80" s="25">
        <v>4.051587301587301</v>
      </c>
      <c r="BO80" s="39"/>
      <c r="BP80" s="39"/>
      <c r="BQ80" s="23"/>
      <c r="BR80" s="37"/>
      <c r="BS80" s="37"/>
      <c r="BT80" s="39"/>
      <c r="BU80" s="48">
        <v>2042</v>
      </c>
      <c r="BV80" s="48">
        <v>48.61904761904762</v>
      </c>
      <c r="CH80">
        <v>1372</v>
      </c>
      <c r="CI80" s="2" t="s">
        <v>359</v>
      </c>
      <c r="CJ80" t="s">
        <v>12</v>
      </c>
    </row>
    <row r="82" spans="1:87" ht="12.75">
      <c r="A82" s="15">
        <v>1372</v>
      </c>
      <c r="B82" s="14" t="s">
        <v>925</v>
      </c>
      <c r="C82" s="14" t="s">
        <v>1072</v>
      </c>
      <c r="D82" s="14" t="s">
        <v>265</v>
      </c>
      <c r="E82" s="14" t="s">
        <v>277</v>
      </c>
      <c r="F82" s="2" t="s">
        <v>188</v>
      </c>
      <c r="G82" s="2">
        <v>1</v>
      </c>
      <c r="H82" s="2" t="s">
        <v>334</v>
      </c>
      <c r="I82" s="2" t="s">
        <v>465</v>
      </c>
      <c r="J82" s="14" t="s">
        <v>288</v>
      </c>
      <c r="K82" s="2" t="s">
        <v>355</v>
      </c>
      <c r="L82" s="14" t="s">
        <v>319</v>
      </c>
      <c r="M82" s="14" t="s">
        <v>1014</v>
      </c>
      <c r="N82" s="2" t="s">
        <v>1284</v>
      </c>
      <c r="O82" s="10">
        <v>5</v>
      </c>
      <c r="P82" s="10"/>
      <c r="Q82" s="10"/>
      <c r="R82" s="28"/>
      <c r="S82" s="21"/>
      <c r="T82" s="21"/>
      <c r="U82" s="48">
        <v>315</v>
      </c>
      <c r="V82" s="48">
        <v>63</v>
      </c>
      <c r="X82" s="25">
        <v>5.25</v>
      </c>
      <c r="Y82" s="13">
        <v>63</v>
      </c>
      <c r="Z82" s="13">
        <v>0</v>
      </c>
      <c r="AA82" s="13">
        <v>0</v>
      </c>
      <c r="AB82" s="48">
        <v>63</v>
      </c>
      <c r="AC82" s="13"/>
      <c r="AD82" s="13"/>
      <c r="AE82" s="13"/>
      <c r="AG82">
        <v>5</v>
      </c>
      <c r="AH82">
        <v>5</v>
      </c>
      <c r="AI82">
        <v>0</v>
      </c>
      <c r="AJ82" s="25">
        <v>5.25</v>
      </c>
      <c r="AU82" s="7"/>
      <c r="BD82" s="6"/>
      <c r="BN82" s="25">
        <v>5.25</v>
      </c>
      <c r="BO82" s="39"/>
      <c r="BP82" s="39"/>
      <c r="BQ82" s="23"/>
      <c r="BR82" s="37"/>
      <c r="BS82" s="37"/>
      <c r="BT82" s="39"/>
      <c r="BU82" s="48">
        <v>315</v>
      </c>
      <c r="BV82" s="48">
        <v>63</v>
      </c>
      <c r="CH82">
        <v>1372</v>
      </c>
      <c r="CI82" s="2" t="s">
        <v>355</v>
      </c>
    </row>
    <row r="83" spans="1:87" ht="12.75">
      <c r="A83" s="15">
        <v>1372</v>
      </c>
      <c r="B83" s="14" t="s">
        <v>925</v>
      </c>
      <c r="C83" s="14" t="s">
        <v>1072</v>
      </c>
      <c r="D83" s="14" t="s">
        <v>265</v>
      </c>
      <c r="E83" s="14" t="s">
        <v>277</v>
      </c>
      <c r="F83" s="2" t="s">
        <v>189</v>
      </c>
      <c r="G83" s="2">
        <v>1</v>
      </c>
      <c r="H83" s="2" t="s">
        <v>334</v>
      </c>
      <c r="I83" s="2" t="s">
        <v>457</v>
      </c>
      <c r="J83" s="14" t="s">
        <v>288</v>
      </c>
      <c r="K83" s="2" t="s">
        <v>341</v>
      </c>
      <c r="L83" s="14" t="s">
        <v>319</v>
      </c>
      <c r="M83" s="14" t="s">
        <v>298</v>
      </c>
      <c r="N83" s="2" t="s">
        <v>1284</v>
      </c>
      <c r="O83" s="10">
        <v>5</v>
      </c>
      <c r="P83" s="10"/>
      <c r="Q83" s="10"/>
      <c r="R83" s="28"/>
      <c r="S83" s="21"/>
      <c r="T83" s="21"/>
      <c r="U83" s="48">
        <v>315</v>
      </c>
      <c r="V83" s="48">
        <v>63</v>
      </c>
      <c r="X83" s="25">
        <v>5.25</v>
      </c>
      <c r="Y83" s="13">
        <v>63</v>
      </c>
      <c r="Z83" s="13">
        <v>0</v>
      </c>
      <c r="AA83" s="13">
        <v>0</v>
      </c>
      <c r="AB83" s="48">
        <v>63</v>
      </c>
      <c r="AC83" s="13"/>
      <c r="AD83" s="13"/>
      <c r="AE83" s="13"/>
      <c r="AG83">
        <v>5</v>
      </c>
      <c r="AH83">
        <v>5</v>
      </c>
      <c r="AI83">
        <v>0</v>
      </c>
      <c r="AJ83" s="25">
        <v>5.25</v>
      </c>
      <c r="BD83" s="6"/>
      <c r="BN83" s="25">
        <v>5.25</v>
      </c>
      <c r="BO83" s="39"/>
      <c r="BP83" s="39"/>
      <c r="BQ83" s="23"/>
      <c r="BR83" s="37"/>
      <c r="BS83" s="37"/>
      <c r="BT83" s="39"/>
      <c r="BU83" s="48">
        <v>315</v>
      </c>
      <c r="BV83" s="48">
        <v>63</v>
      </c>
      <c r="CH83">
        <v>1372</v>
      </c>
      <c r="CI83" s="2" t="s">
        <v>341</v>
      </c>
    </row>
    <row r="84" spans="1:88" ht="12.75">
      <c r="A84" s="15">
        <v>1372</v>
      </c>
      <c r="B84" s="14" t="s">
        <v>925</v>
      </c>
      <c r="C84" s="14" t="s">
        <v>1072</v>
      </c>
      <c r="D84" s="14" t="s">
        <v>265</v>
      </c>
      <c r="E84" s="14" t="s">
        <v>277</v>
      </c>
      <c r="F84" s="2" t="s">
        <v>195</v>
      </c>
      <c r="G84" s="2">
        <v>1</v>
      </c>
      <c r="H84" s="2" t="s">
        <v>334</v>
      </c>
      <c r="I84" s="2" t="s">
        <v>459</v>
      </c>
      <c r="J84" s="14" t="s">
        <v>288</v>
      </c>
      <c r="K84" s="2" t="s">
        <v>351</v>
      </c>
      <c r="L84" s="14" t="s">
        <v>319</v>
      </c>
      <c r="M84" s="14" t="s">
        <v>850</v>
      </c>
      <c r="N84" s="2" t="s">
        <v>1288</v>
      </c>
      <c r="O84" s="10">
        <v>2</v>
      </c>
      <c r="P84" s="10">
        <v>6</v>
      </c>
      <c r="Q84" s="10"/>
      <c r="R84" s="28">
        <v>153</v>
      </c>
      <c r="S84" s="21">
        <v>8</v>
      </c>
      <c r="T84" s="21">
        <v>0</v>
      </c>
      <c r="U84" s="48">
        <v>153.4</v>
      </c>
      <c r="V84" s="48">
        <v>70.80000000000001</v>
      </c>
      <c r="W84" s="25">
        <v>39.33333333333328</v>
      </c>
      <c r="X84" s="25">
        <v>5.9</v>
      </c>
      <c r="Y84" s="13"/>
      <c r="Z84" s="13"/>
      <c r="AA84" s="13"/>
      <c r="AC84" s="13"/>
      <c r="AD84" s="13"/>
      <c r="AE84" s="13"/>
      <c r="AG84">
        <v>5</v>
      </c>
      <c r="AH84">
        <v>18</v>
      </c>
      <c r="AI84">
        <v>0</v>
      </c>
      <c r="AJ84" s="25">
        <v>5.9</v>
      </c>
      <c r="AK84" s="38">
        <v>3.2777777777777732</v>
      </c>
      <c r="AX84" s="25">
        <v>5.9</v>
      </c>
      <c r="BB84" s="7"/>
      <c r="BD84" s="6"/>
      <c r="BN84" s="25">
        <v>5.9</v>
      </c>
      <c r="BO84" s="39"/>
      <c r="BP84" s="39"/>
      <c r="BQ84" s="23"/>
      <c r="BR84" s="37"/>
      <c r="BS84" s="37"/>
      <c r="BT84" s="39"/>
      <c r="BU84" s="48">
        <v>141.60000000000002</v>
      </c>
      <c r="BV84" s="48">
        <v>70.80000000000001</v>
      </c>
      <c r="CH84">
        <v>1372</v>
      </c>
      <c r="CI84" s="2" t="s">
        <v>351</v>
      </c>
      <c r="CJ84" t="s">
        <v>10</v>
      </c>
    </row>
    <row r="85" spans="1:87" ht="12.75">
      <c r="A85" s="15">
        <v>1372</v>
      </c>
      <c r="B85" s="14" t="s">
        <v>925</v>
      </c>
      <c r="C85" s="14" t="s">
        <v>1072</v>
      </c>
      <c r="D85" s="14" t="s">
        <v>265</v>
      </c>
      <c r="E85" s="14" t="s">
        <v>277</v>
      </c>
      <c r="F85" s="2" t="s">
        <v>196</v>
      </c>
      <c r="G85" s="2">
        <v>1</v>
      </c>
      <c r="H85" s="2" t="s">
        <v>334</v>
      </c>
      <c r="I85" s="2" t="s">
        <v>370</v>
      </c>
      <c r="J85" s="14" t="s">
        <v>288</v>
      </c>
      <c r="K85" s="2" t="s">
        <v>350</v>
      </c>
      <c r="L85" s="14" t="s">
        <v>319</v>
      </c>
      <c r="M85" s="14" t="s">
        <v>850</v>
      </c>
      <c r="N85" s="2" t="s">
        <v>500</v>
      </c>
      <c r="O85" s="10">
        <v>1</v>
      </c>
      <c r="P85" s="10"/>
      <c r="Q85" s="10"/>
      <c r="R85" s="28">
        <v>69</v>
      </c>
      <c r="S85" s="21">
        <v>12</v>
      </c>
      <c r="T85" s="21">
        <v>0</v>
      </c>
      <c r="U85" s="48">
        <v>69.6</v>
      </c>
      <c r="V85" s="48">
        <v>69.6</v>
      </c>
      <c r="X85" s="25">
        <v>5.8</v>
      </c>
      <c r="Y85" s="13">
        <v>69</v>
      </c>
      <c r="Z85" s="13">
        <v>12</v>
      </c>
      <c r="AA85" s="13">
        <v>0</v>
      </c>
      <c r="AB85" s="48">
        <v>69.6</v>
      </c>
      <c r="AC85" s="13">
        <v>5</v>
      </c>
      <c r="AD85" s="13">
        <v>16</v>
      </c>
      <c r="AE85" s="13">
        <v>0</v>
      </c>
      <c r="AF85" s="25">
        <v>5.8</v>
      </c>
      <c r="AG85">
        <v>5</v>
      </c>
      <c r="AH85">
        <v>16</v>
      </c>
      <c r="AI85">
        <v>0</v>
      </c>
      <c r="AJ85" s="25">
        <v>5.8</v>
      </c>
      <c r="AK85" s="38"/>
      <c r="AX85" s="25">
        <v>5.8</v>
      </c>
      <c r="BN85" s="25">
        <v>5.8</v>
      </c>
      <c r="BO85" s="39"/>
      <c r="BP85" s="39"/>
      <c r="BQ85" s="23"/>
      <c r="BR85" s="37"/>
      <c r="BS85" s="37"/>
      <c r="BT85" s="39"/>
      <c r="BU85" s="48">
        <v>69.6</v>
      </c>
      <c r="BV85" s="48">
        <v>69.6</v>
      </c>
      <c r="CH85">
        <v>1372</v>
      </c>
      <c r="CI85" s="2" t="s">
        <v>350</v>
      </c>
    </row>
    <row r="86" spans="1:87" ht="12.75">
      <c r="A86" s="15">
        <v>1372</v>
      </c>
      <c r="B86" s="14" t="s">
        <v>925</v>
      </c>
      <c r="C86" s="14" t="s">
        <v>1072</v>
      </c>
      <c r="D86" s="14" t="s">
        <v>265</v>
      </c>
      <c r="E86" s="14" t="s">
        <v>277</v>
      </c>
      <c r="F86" s="2" t="s">
        <v>197</v>
      </c>
      <c r="G86" s="2">
        <v>1</v>
      </c>
      <c r="H86" s="2" t="s">
        <v>334</v>
      </c>
      <c r="I86" s="2" t="s">
        <v>370</v>
      </c>
      <c r="J86" s="14" t="s">
        <v>288</v>
      </c>
      <c r="K86" s="2" t="s">
        <v>350</v>
      </c>
      <c r="L86" s="14" t="s">
        <v>319</v>
      </c>
      <c r="M86" s="14" t="s">
        <v>850</v>
      </c>
      <c r="N86" s="2" t="s">
        <v>500</v>
      </c>
      <c r="O86" s="10">
        <v>1</v>
      </c>
      <c r="P86" s="10"/>
      <c r="Q86" s="10"/>
      <c r="R86" s="28">
        <v>49</v>
      </c>
      <c r="S86" s="21">
        <v>4</v>
      </c>
      <c r="T86" s="21">
        <v>0</v>
      </c>
      <c r="U86" s="48">
        <v>49.2</v>
      </c>
      <c r="V86" s="48">
        <v>49.2</v>
      </c>
      <c r="X86" s="25">
        <v>4.1000000000000005</v>
      </c>
      <c r="Y86" s="13">
        <v>49</v>
      </c>
      <c r="Z86" s="13">
        <v>4</v>
      </c>
      <c r="AA86" s="13">
        <v>0</v>
      </c>
      <c r="AB86" s="48">
        <v>49.2</v>
      </c>
      <c r="AC86" s="13">
        <v>4</v>
      </c>
      <c r="AD86" s="13">
        <v>2</v>
      </c>
      <c r="AE86" s="13">
        <v>0</v>
      </c>
      <c r="AF86" s="25">
        <v>4.1</v>
      </c>
      <c r="AG86">
        <v>4</v>
      </c>
      <c r="AH86">
        <v>2</v>
      </c>
      <c r="AI86">
        <v>0</v>
      </c>
      <c r="AJ86" s="25">
        <v>4.1000000000000005</v>
      </c>
      <c r="AK86" s="38"/>
      <c r="AP86" s="37"/>
      <c r="AQ86" s="37"/>
      <c r="AR86" s="37"/>
      <c r="AS86" s="37"/>
      <c r="AT86" s="37"/>
      <c r="AU86" s="6"/>
      <c r="AX86" s="25">
        <v>4.1000000000000005</v>
      </c>
      <c r="BN86" s="25">
        <v>4.1000000000000005</v>
      </c>
      <c r="BO86" s="39"/>
      <c r="BP86" s="39"/>
      <c r="BQ86" s="23"/>
      <c r="BR86" s="37"/>
      <c r="BS86" s="37"/>
      <c r="BT86" s="39"/>
      <c r="BU86" s="48">
        <v>49.2</v>
      </c>
      <c r="BV86" s="48">
        <v>49.2</v>
      </c>
      <c r="BY86" s="48"/>
      <c r="BZ86" s="25"/>
      <c r="CA86" s="48"/>
      <c r="CH86">
        <v>1372</v>
      </c>
      <c r="CI86" s="2" t="s">
        <v>350</v>
      </c>
    </row>
    <row r="87" spans="1:87" ht="12.75">
      <c r="A87" s="15">
        <v>1372</v>
      </c>
      <c r="B87" s="14" t="s">
        <v>925</v>
      </c>
      <c r="C87" s="14" t="s">
        <v>1072</v>
      </c>
      <c r="D87" s="14" t="s">
        <v>265</v>
      </c>
      <c r="E87" s="14" t="s">
        <v>277</v>
      </c>
      <c r="F87" s="2" t="s">
        <v>198</v>
      </c>
      <c r="G87" s="2">
        <v>1</v>
      </c>
      <c r="H87" s="2" t="s">
        <v>334</v>
      </c>
      <c r="I87" s="2" t="s">
        <v>372</v>
      </c>
      <c r="J87" s="14" t="s">
        <v>288</v>
      </c>
      <c r="K87" s="2" t="s">
        <v>342</v>
      </c>
      <c r="L87" s="14" t="s">
        <v>321</v>
      </c>
      <c r="M87" s="14" t="s">
        <v>4</v>
      </c>
      <c r="N87" s="2" t="s">
        <v>500</v>
      </c>
      <c r="O87" s="10">
        <v>1</v>
      </c>
      <c r="P87" s="10"/>
      <c r="Q87" s="10"/>
      <c r="R87" s="28">
        <v>48</v>
      </c>
      <c r="S87" s="21">
        <v>0</v>
      </c>
      <c r="T87" s="21">
        <v>0</v>
      </c>
      <c r="U87" s="48">
        <v>48</v>
      </c>
      <c r="V87" s="48">
        <v>48</v>
      </c>
      <c r="X87" s="25">
        <v>4</v>
      </c>
      <c r="Y87" s="13">
        <v>48</v>
      </c>
      <c r="Z87" s="13">
        <v>0</v>
      </c>
      <c r="AA87" s="13">
        <v>0</v>
      </c>
      <c r="AB87" s="48">
        <v>48</v>
      </c>
      <c r="AC87" s="13">
        <v>4</v>
      </c>
      <c r="AD87" s="13">
        <v>0</v>
      </c>
      <c r="AE87" s="13">
        <v>0</v>
      </c>
      <c r="AF87" s="25">
        <v>4</v>
      </c>
      <c r="AG87">
        <v>4</v>
      </c>
      <c r="AH87">
        <v>0</v>
      </c>
      <c r="AI87">
        <v>0</v>
      </c>
      <c r="AJ87" s="25">
        <v>4</v>
      </c>
      <c r="AK87" s="38"/>
      <c r="AP87" s="37"/>
      <c r="AQ87" s="37"/>
      <c r="AR87" s="37"/>
      <c r="AS87" s="37"/>
      <c r="AT87" s="37"/>
      <c r="AU87" s="6"/>
      <c r="AX87" s="25">
        <v>4</v>
      </c>
      <c r="BE87" s="7"/>
      <c r="BN87" s="25">
        <v>4</v>
      </c>
      <c r="BO87" s="39"/>
      <c r="BP87" s="39"/>
      <c r="BQ87" s="23"/>
      <c r="BR87" s="37"/>
      <c r="BS87" s="37"/>
      <c r="BT87" s="39"/>
      <c r="BU87" s="48">
        <v>48</v>
      </c>
      <c r="BV87" s="48">
        <v>48</v>
      </c>
      <c r="CH87">
        <v>1372</v>
      </c>
      <c r="CI87" s="2" t="s">
        <v>342</v>
      </c>
    </row>
    <row r="89" spans="1:87" ht="12.75">
      <c r="A89" s="15">
        <v>1372</v>
      </c>
      <c r="B89" s="14" t="s">
        <v>925</v>
      </c>
      <c r="C89" s="14" t="s">
        <v>1072</v>
      </c>
      <c r="D89" s="14" t="s">
        <v>265</v>
      </c>
      <c r="E89" s="14" t="s">
        <v>277</v>
      </c>
      <c r="F89" s="2" t="s">
        <v>191</v>
      </c>
      <c r="G89" s="2">
        <v>2</v>
      </c>
      <c r="H89" s="2" t="s">
        <v>334</v>
      </c>
      <c r="I89" s="2" t="s">
        <v>372</v>
      </c>
      <c r="J89" s="14" t="s">
        <v>288</v>
      </c>
      <c r="K89" s="2" t="s">
        <v>342</v>
      </c>
      <c r="L89" s="14" t="s">
        <v>321</v>
      </c>
      <c r="M89" s="14" t="s">
        <v>4</v>
      </c>
      <c r="N89" s="2" t="s">
        <v>1011</v>
      </c>
      <c r="O89" s="10">
        <v>0.5</v>
      </c>
      <c r="P89" s="10"/>
      <c r="Q89" s="10"/>
      <c r="R89" s="28">
        <v>22</v>
      </c>
      <c r="S89" s="21">
        <v>4</v>
      </c>
      <c r="T89" s="21">
        <v>0</v>
      </c>
      <c r="U89" s="48">
        <v>22.2</v>
      </c>
      <c r="V89" s="48">
        <v>44.4</v>
      </c>
      <c r="W89" s="25"/>
      <c r="X89" s="25">
        <v>3.7</v>
      </c>
      <c r="Y89" s="13">
        <v>44</v>
      </c>
      <c r="Z89" s="13">
        <v>8</v>
      </c>
      <c r="AA89" s="13">
        <v>0</v>
      </c>
      <c r="AB89" s="48">
        <v>44.4</v>
      </c>
      <c r="AC89" s="13">
        <v>1</v>
      </c>
      <c r="AD89" s="13">
        <v>17</v>
      </c>
      <c r="AE89" s="13">
        <v>0</v>
      </c>
      <c r="AF89" s="25">
        <v>1.85</v>
      </c>
      <c r="AJ89" s="25">
        <v>3.7</v>
      </c>
      <c r="AP89" s="37"/>
      <c r="AQ89" s="37"/>
      <c r="AR89" s="37"/>
      <c r="AS89" s="37"/>
      <c r="AT89" s="37"/>
      <c r="AW89" s="7"/>
      <c r="AX89" s="6"/>
      <c r="BE89" s="25">
        <v>3.7</v>
      </c>
      <c r="BN89" s="25">
        <v>3.7</v>
      </c>
      <c r="BO89" s="39"/>
      <c r="BP89" s="39"/>
      <c r="BQ89" s="23"/>
      <c r="BR89" s="37"/>
      <c r="BS89" s="37"/>
      <c r="BT89" s="39"/>
      <c r="BU89" s="48">
        <v>22.2</v>
      </c>
      <c r="BV89" s="48">
        <v>44.4</v>
      </c>
      <c r="CH89">
        <v>1372</v>
      </c>
      <c r="CI89" s="2" t="s">
        <v>342</v>
      </c>
    </row>
    <row r="91" spans="1:87" ht="12.75">
      <c r="A91" s="15">
        <v>1375</v>
      </c>
      <c r="B91" s="14" t="s">
        <v>4</v>
      </c>
      <c r="C91" s="14" t="s">
        <v>1072</v>
      </c>
      <c r="D91" s="14" t="s">
        <v>266</v>
      </c>
      <c r="E91" s="14" t="s">
        <v>268</v>
      </c>
      <c r="F91" s="2" t="s">
        <v>203</v>
      </c>
      <c r="G91" s="2"/>
      <c r="H91" s="2" t="s">
        <v>334</v>
      </c>
      <c r="I91" s="2" t="s">
        <v>374</v>
      </c>
      <c r="J91" s="14" t="s">
        <v>288</v>
      </c>
      <c r="K91" s="2" t="s">
        <v>336</v>
      </c>
      <c r="L91" s="14" t="s">
        <v>321</v>
      </c>
      <c r="M91" s="14" t="s">
        <v>290</v>
      </c>
      <c r="N91" s="2" t="s">
        <v>1095</v>
      </c>
      <c r="O91" s="10">
        <v>1</v>
      </c>
      <c r="P91" s="10"/>
      <c r="Q91" s="10"/>
      <c r="R91" s="28">
        <v>48</v>
      </c>
      <c r="S91" s="21">
        <v>0</v>
      </c>
      <c r="T91" s="21">
        <v>0</v>
      </c>
      <c r="U91" s="48">
        <v>48</v>
      </c>
      <c r="V91" s="48">
        <v>48</v>
      </c>
      <c r="X91" s="25">
        <v>4</v>
      </c>
      <c r="Y91" s="13">
        <v>48</v>
      </c>
      <c r="Z91" s="13">
        <v>0</v>
      </c>
      <c r="AA91" s="13">
        <v>0</v>
      </c>
      <c r="AB91" s="48">
        <v>48</v>
      </c>
      <c r="AC91" s="13">
        <v>4</v>
      </c>
      <c r="AD91" s="13">
        <v>0</v>
      </c>
      <c r="AE91" s="13">
        <v>0</v>
      </c>
      <c r="AF91" s="25">
        <v>4</v>
      </c>
      <c r="AG91">
        <v>4</v>
      </c>
      <c r="AH91">
        <v>0</v>
      </c>
      <c r="AI91">
        <v>0</v>
      </c>
      <c r="AJ91" s="25">
        <v>4</v>
      </c>
      <c r="BD91" s="25">
        <v>4</v>
      </c>
      <c r="BE91" s="7"/>
      <c r="BN91" s="25">
        <v>4</v>
      </c>
      <c r="BO91" s="39"/>
      <c r="BP91" s="39"/>
      <c r="BQ91" s="23"/>
      <c r="BR91" s="37"/>
      <c r="BS91" s="37"/>
      <c r="BT91" s="39"/>
      <c r="BU91" s="48">
        <v>48</v>
      </c>
      <c r="BV91" s="48">
        <v>48</v>
      </c>
      <c r="CH91">
        <v>1375</v>
      </c>
      <c r="CI91" s="2" t="s">
        <v>336</v>
      </c>
    </row>
    <row r="92" spans="1:87" ht="12.75">
      <c r="A92" s="15">
        <v>1375</v>
      </c>
      <c r="B92" s="14" t="s">
        <v>4</v>
      </c>
      <c r="C92" s="14" t="s">
        <v>1072</v>
      </c>
      <c r="D92" s="14" t="s">
        <v>266</v>
      </c>
      <c r="E92" s="14" t="s">
        <v>268</v>
      </c>
      <c r="F92" s="2" t="s">
        <v>204</v>
      </c>
      <c r="G92" s="2"/>
      <c r="H92" s="2" t="s">
        <v>334</v>
      </c>
      <c r="I92" s="2" t="s">
        <v>467</v>
      </c>
      <c r="J92" s="14" t="s">
        <v>288</v>
      </c>
      <c r="K92" s="2" t="s">
        <v>358</v>
      </c>
      <c r="L92" s="14" t="s">
        <v>321</v>
      </c>
      <c r="M92" s="14" t="s">
        <v>1253</v>
      </c>
      <c r="N92" s="2" t="s">
        <v>1095</v>
      </c>
      <c r="O92" s="10">
        <v>1</v>
      </c>
      <c r="Q92" s="10"/>
      <c r="R92" s="28">
        <v>48</v>
      </c>
      <c r="S92" s="21">
        <v>0</v>
      </c>
      <c r="T92" s="21">
        <v>0</v>
      </c>
      <c r="U92" s="48">
        <v>48</v>
      </c>
      <c r="V92" s="48">
        <v>48</v>
      </c>
      <c r="X92" s="25">
        <v>4</v>
      </c>
      <c r="Y92" s="13">
        <v>48</v>
      </c>
      <c r="Z92" s="13">
        <v>0</v>
      </c>
      <c r="AA92" s="13">
        <v>0</v>
      </c>
      <c r="AB92" s="48">
        <v>48</v>
      </c>
      <c r="AC92" s="13">
        <v>4</v>
      </c>
      <c r="AD92" s="13">
        <v>0</v>
      </c>
      <c r="AE92" s="13">
        <v>0</v>
      </c>
      <c r="AF92" s="25">
        <v>4</v>
      </c>
      <c r="AG92">
        <v>4</v>
      </c>
      <c r="AH92">
        <v>0</v>
      </c>
      <c r="AI92">
        <v>0</v>
      </c>
      <c r="AJ92" s="25">
        <v>4</v>
      </c>
      <c r="BD92" s="25">
        <v>4</v>
      </c>
      <c r="BE92" s="6"/>
      <c r="BN92" s="25">
        <v>4</v>
      </c>
      <c r="BO92" s="39"/>
      <c r="BP92" s="39"/>
      <c r="BQ92" s="23"/>
      <c r="BR92" s="37"/>
      <c r="BS92" s="37"/>
      <c r="BT92" s="39"/>
      <c r="BU92" s="48">
        <v>48</v>
      </c>
      <c r="BV92" s="48">
        <v>48</v>
      </c>
      <c r="CH92">
        <v>1375</v>
      </c>
      <c r="CI92" s="2" t="s">
        <v>358</v>
      </c>
    </row>
    <row r="93" spans="1:87" ht="12.75">
      <c r="A93" s="15">
        <v>1375</v>
      </c>
      <c r="B93" s="14" t="s">
        <v>4</v>
      </c>
      <c r="C93" s="14" t="s">
        <v>1072</v>
      </c>
      <c r="D93" s="14" t="s">
        <v>266</v>
      </c>
      <c r="E93" s="14" t="s">
        <v>268</v>
      </c>
      <c r="F93" s="2" t="s">
        <v>205</v>
      </c>
      <c r="G93" s="2"/>
      <c r="H93" s="2" t="s">
        <v>334</v>
      </c>
      <c r="I93" s="2" t="s">
        <v>615</v>
      </c>
      <c r="J93" s="14" t="s">
        <v>288</v>
      </c>
      <c r="K93" s="2" t="s">
        <v>615</v>
      </c>
      <c r="L93" s="14" t="s">
        <v>321</v>
      </c>
      <c r="M93" s="14" t="s">
        <v>4</v>
      </c>
      <c r="N93" s="2" t="s">
        <v>1095</v>
      </c>
      <c r="O93" s="10"/>
      <c r="P93" s="10">
        <v>20</v>
      </c>
      <c r="Q93" s="10"/>
      <c r="R93" s="28">
        <v>28</v>
      </c>
      <c r="S93" s="21">
        <v>0</v>
      </c>
      <c r="T93" s="21">
        <v>0</v>
      </c>
      <c r="U93" s="48">
        <v>28</v>
      </c>
      <c r="V93" s="48"/>
      <c r="W93" s="25">
        <v>28</v>
      </c>
      <c r="Y93" s="13"/>
      <c r="Z93" s="13"/>
      <c r="AA93" s="13"/>
      <c r="AC93" s="13"/>
      <c r="AD93" s="13"/>
      <c r="AE93" s="13"/>
      <c r="AF93" s="25"/>
      <c r="AK93" s="38">
        <v>2.3333333333333335</v>
      </c>
      <c r="AP93" s="37"/>
      <c r="AQ93" s="37"/>
      <c r="AR93" s="37"/>
      <c r="AS93" s="37"/>
      <c r="AT93" s="37"/>
      <c r="BE93" s="6"/>
      <c r="BN93" s="25"/>
      <c r="BO93" s="39"/>
      <c r="BP93" s="39"/>
      <c r="BQ93" s="23"/>
      <c r="BR93" s="37"/>
      <c r="BS93" s="37"/>
      <c r="BT93" s="39"/>
      <c r="BU93" s="48"/>
      <c r="BV93" s="48"/>
      <c r="CA93" s="48"/>
      <c r="CH93">
        <v>1375</v>
      </c>
      <c r="CI93" s="2" t="s">
        <v>615</v>
      </c>
    </row>
    <row r="94" spans="1:87" ht="12.75">
      <c r="A94" s="15">
        <v>1375</v>
      </c>
      <c r="B94" s="14" t="s">
        <v>4</v>
      </c>
      <c r="C94" s="14" t="s">
        <v>1072</v>
      </c>
      <c r="D94" s="14" t="s">
        <v>266</v>
      </c>
      <c r="E94" s="14" t="s">
        <v>268</v>
      </c>
      <c r="F94" s="2" t="s">
        <v>206</v>
      </c>
      <c r="G94" s="2"/>
      <c r="H94" s="2" t="s">
        <v>334</v>
      </c>
      <c r="I94" s="2" t="s">
        <v>461</v>
      </c>
      <c r="J94" s="14" t="s">
        <v>288</v>
      </c>
      <c r="K94" s="2" t="s">
        <v>345</v>
      </c>
      <c r="L94" s="14" t="s">
        <v>321</v>
      </c>
      <c r="M94" s="14" t="s">
        <v>682</v>
      </c>
      <c r="N94" s="2" t="s">
        <v>1095</v>
      </c>
      <c r="O94" s="10">
        <v>1</v>
      </c>
      <c r="P94" s="10"/>
      <c r="Q94" s="10"/>
      <c r="R94" s="28"/>
      <c r="S94" s="21"/>
      <c r="T94" s="21"/>
      <c r="U94" s="48">
        <v>49.2</v>
      </c>
      <c r="V94" s="48">
        <v>49.2</v>
      </c>
      <c r="X94" s="25">
        <v>4.1000000000000005</v>
      </c>
      <c r="Y94" s="13"/>
      <c r="Z94" s="13"/>
      <c r="AA94" s="13"/>
      <c r="AC94" s="13">
        <v>4</v>
      </c>
      <c r="AD94" s="13">
        <v>2</v>
      </c>
      <c r="AE94" s="13">
        <v>0</v>
      </c>
      <c r="AF94" s="25">
        <v>4.1</v>
      </c>
      <c r="AG94">
        <v>4</v>
      </c>
      <c r="AH94">
        <v>2</v>
      </c>
      <c r="AI94">
        <v>0</v>
      </c>
      <c r="AJ94" s="25">
        <v>4.1000000000000005</v>
      </c>
      <c r="AK94" s="38"/>
      <c r="BD94" s="25">
        <v>4.1000000000000005</v>
      </c>
      <c r="BE94" s="6"/>
      <c r="BN94" s="25">
        <v>4.1000000000000005</v>
      </c>
      <c r="BO94" s="39"/>
      <c r="BP94" s="39"/>
      <c r="BQ94" s="23"/>
      <c r="BR94" s="37"/>
      <c r="BS94" s="37"/>
      <c r="BT94" s="39"/>
      <c r="BU94" s="48">
        <v>49.2</v>
      </c>
      <c r="BV94" s="48">
        <v>49.2</v>
      </c>
      <c r="CH94">
        <v>1375</v>
      </c>
      <c r="CI94" s="2" t="s">
        <v>345</v>
      </c>
    </row>
    <row r="95" spans="1:87" ht="12.75">
      <c r="A95" s="15">
        <v>1375</v>
      </c>
      <c r="B95" s="14" t="s">
        <v>4</v>
      </c>
      <c r="C95" s="14" t="s">
        <v>1072</v>
      </c>
      <c r="D95" s="14" t="s">
        <v>266</v>
      </c>
      <c r="E95" s="14" t="s">
        <v>268</v>
      </c>
      <c r="F95" s="2" t="s">
        <v>207</v>
      </c>
      <c r="G95" s="2"/>
      <c r="H95" s="2" t="s">
        <v>334</v>
      </c>
      <c r="I95" s="2" t="s">
        <v>376</v>
      </c>
      <c r="J95" s="14" t="s">
        <v>288</v>
      </c>
      <c r="K95" s="2" t="s">
        <v>354</v>
      </c>
      <c r="L95" s="14" t="s">
        <v>321</v>
      </c>
      <c r="M95" s="14" t="s">
        <v>1013</v>
      </c>
      <c r="N95" s="2" t="s">
        <v>1095</v>
      </c>
      <c r="O95" s="10">
        <v>1</v>
      </c>
      <c r="P95" s="10"/>
      <c r="Q95" s="10"/>
      <c r="R95" s="28"/>
      <c r="S95" s="21"/>
      <c r="T95" s="21"/>
      <c r="U95" s="48">
        <v>49.2</v>
      </c>
      <c r="V95" s="48">
        <v>49.2</v>
      </c>
      <c r="X95" s="25">
        <v>4.1000000000000005</v>
      </c>
      <c r="Y95" s="13"/>
      <c r="Z95" s="13"/>
      <c r="AA95" s="13"/>
      <c r="AC95" s="13">
        <v>4</v>
      </c>
      <c r="AD95" s="13">
        <v>2</v>
      </c>
      <c r="AE95" s="13">
        <v>0</v>
      </c>
      <c r="AF95" s="25">
        <v>4.1</v>
      </c>
      <c r="AG95">
        <v>4</v>
      </c>
      <c r="AH95">
        <v>2</v>
      </c>
      <c r="AI95">
        <v>0</v>
      </c>
      <c r="AJ95" s="25">
        <v>4.1000000000000005</v>
      </c>
      <c r="AK95" s="38"/>
      <c r="BD95" s="25">
        <v>4.1000000000000005</v>
      </c>
      <c r="BE95" s="6"/>
      <c r="BN95" s="25">
        <v>4.1000000000000005</v>
      </c>
      <c r="BO95" s="39"/>
      <c r="BP95" s="39"/>
      <c r="BQ95" s="23"/>
      <c r="BR95" s="37"/>
      <c r="BS95" s="37"/>
      <c r="BT95" s="39"/>
      <c r="BU95" s="48">
        <v>49.2</v>
      </c>
      <c r="BV95" s="48">
        <v>49.2</v>
      </c>
      <c r="CH95">
        <v>1375</v>
      </c>
      <c r="CI95" s="2" t="s">
        <v>354</v>
      </c>
    </row>
    <row r="96" spans="1:87" ht="12.75">
      <c r="A96" s="15">
        <v>1375</v>
      </c>
      <c r="B96" s="14" t="s">
        <v>4</v>
      </c>
      <c r="C96" s="14" t="s">
        <v>1072</v>
      </c>
      <c r="D96" s="14" t="s">
        <v>266</v>
      </c>
      <c r="E96" s="14" t="s">
        <v>268</v>
      </c>
      <c r="F96" s="2" t="s">
        <v>208</v>
      </c>
      <c r="G96" s="2"/>
      <c r="H96" s="2" t="s">
        <v>334</v>
      </c>
      <c r="I96" s="2" t="s">
        <v>615</v>
      </c>
      <c r="J96" s="14" t="s">
        <v>288</v>
      </c>
      <c r="K96" s="2" t="s">
        <v>615</v>
      </c>
      <c r="L96" s="14" t="s">
        <v>321</v>
      </c>
      <c r="M96" s="14" t="s">
        <v>4</v>
      </c>
      <c r="N96" s="2" t="s">
        <v>1095</v>
      </c>
      <c r="O96" s="10"/>
      <c r="P96" s="10">
        <v>20</v>
      </c>
      <c r="Q96" s="10"/>
      <c r="R96" s="28">
        <v>28</v>
      </c>
      <c r="S96" s="21">
        <v>0</v>
      </c>
      <c r="T96" s="21">
        <v>0</v>
      </c>
      <c r="U96" s="48">
        <v>28</v>
      </c>
      <c r="V96" s="48"/>
      <c r="W96" s="25">
        <v>28</v>
      </c>
      <c r="X96" s="25"/>
      <c r="Y96" s="13"/>
      <c r="Z96" s="13"/>
      <c r="AA96" s="13"/>
      <c r="AC96" s="13"/>
      <c r="AD96" s="13"/>
      <c r="AE96" s="13"/>
      <c r="AF96" s="25"/>
      <c r="AK96" s="38">
        <v>2.3333333333333335</v>
      </c>
      <c r="AU96" s="7"/>
      <c r="AV96" s="7"/>
      <c r="BE96" s="6"/>
      <c r="BO96" s="39"/>
      <c r="BP96" s="39"/>
      <c r="BQ96" s="23"/>
      <c r="BR96" s="37"/>
      <c r="BS96" s="37"/>
      <c r="BT96" s="39"/>
      <c r="CH96">
        <v>1375</v>
      </c>
      <c r="CI96" s="2" t="s">
        <v>615</v>
      </c>
    </row>
    <row r="97" spans="1:88" ht="12.75">
      <c r="A97" s="15">
        <v>1375</v>
      </c>
      <c r="B97" s="14" t="s">
        <v>4</v>
      </c>
      <c r="C97" s="14" t="s">
        <v>1072</v>
      </c>
      <c r="D97" s="14" t="s">
        <v>266</v>
      </c>
      <c r="E97" s="14" t="s">
        <v>268</v>
      </c>
      <c r="F97" s="2" t="s">
        <v>209</v>
      </c>
      <c r="G97" s="2"/>
      <c r="H97" s="2" t="s">
        <v>334</v>
      </c>
      <c r="I97" s="2" t="s">
        <v>373</v>
      </c>
      <c r="J97" s="14" t="s">
        <v>288</v>
      </c>
      <c r="K97" s="2" t="s">
        <v>335</v>
      </c>
      <c r="L97" s="14" t="s">
        <v>321</v>
      </c>
      <c r="M97" s="14" t="s">
        <v>292</v>
      </c>
      <c r="N97" s="2" t="s">
        <v>1095</v>
      </c>
      <c r="O97" s="10">
        <v>2</v>
      </c>
      <c r="P97" s="10"/>
      <c r="Q97" s="10"/>
      <c r="R97" s="28">
        <v>100</v>
      </c>
      <c r="S97" s="21">
        <v>16</v>
      </c>
      <c r="T97" s="21">
        <v>0</v>
      </c>
      <c r="U97" s="48">
        <v>100.8</v>
      </c>
      <c r="V97" s="48">
        <v>50.4</v>
      </c>
      <c r="X97" s="25">
        <v>4.2</v>
      </c>
      <c r="Y97" s="13"/>
      <c r="Z97" s="13"/>
      <c r="AA97" s="13"/>
      <c r="AC97" s="13"/>
      <c r="AD97" s="13"/>
      <c r="AE97" s="13"/>
      <c r="AF97" s="25"/>
      <c r="AG97">
        <v>4</v>
      </c>
      <c r="AH97">
        <v>4</v>
      </c>
      <c r="AI97">
        <v>0</v>
      </c>
      <c r="AJ97" s="25">
        <v>4.2</v>
      </c>
      <c r="AU97" s="7"/>
      <c r="AV97" s="7"/>
      <c r="BC97" s="6"/>
      <c r="BD97" s="25">
        <v>4.2</v>
      </c>
      <c r="BN97" s="25">
        <v>4.2</v>
      </c>
      <c r="BO97" s="39"/>
      <c r="BP97" s="39"/>
      <c r="BQ97" s="23"/>
      <c r="BR97" s="37"/>
      <c r="BS97" s="37"/>
      <c r="BT97" s="39"/>
      <c r="BU97" s="48">
        <v>100.80000000000001</v>
      </c>
      <c r="BV97" s="48">
        <v>50.400000000000006</v>
      </c>
      <c r="CH97">
        <v>1375</v>
      </c>
      <c r="CI97" s="2" t="s">
        <v>335</v>
      </c>
      <c r="CJ97" t="s">
        <v>904</v>
      </c>
    </row>
    <row r="98" spans="1:87" ht="12.75">
      <c r="A98" s="15">
        <v>1375</v>
      </c>
      <c r="B98" s="14" t="s">
        <v>4</v>
      </c>
      <c r="C98" s="14" t="s">
        <v>1072</v>
      </c>
      <c r="D98" s="14" t="s">
        <v>266</v>
      </c>
      <c r="E98" s="14" t="s">
        <v>268</v>
      </c>
      <c r="F98" s="2" t="s">
        <v>210</v>
      </c>
      <c r="G98" s="2"/>
      <c r="H98" s="2" t="s">
        <v>334</v>
      </c>
      <c r="I98" s="2" t="s">
        <v>615</v>
      </c>
      <c r="J98" s="14" t="s">
        <v>288</v>
      </c>
      <c r="K98" s="2" t="s">
        <v>621</v>
      </c>
      <c r="L98" s="14" t="s">
        <v>321</v>
      </c>
      <c r="M98" s="14" t="s">
        <v>292</v>
      </c>
      <c r="N98" s="2" t="s">
        <v>1095</v>
      </c>
      <c r="O98" s="10"/>
      <c r="P98" s="10">
        <v>20</v>
      </c>
      <c r="Q98" s="10"/>
      <c r="R98" s="28">
        <v>28</v>
      </c>
      <c r="S98" s="21">
        <v>0</v>
      </c>
      <c r="T98" s="21">
        <v>0</v>
      </c>
      <c r="U98" s="48">
        <v>28</v>
      </c>
      <c r="W98" s="25">
        <v>28</v>
      </c>
      <c r="Y98" s="13"/>
      <c r="Z98" s="13"/>
      <c r="AA98" s="13"/>
      <c r="AC98" s="13"/>
      <c r="AD98" s="13"/>
      <c r="AE98" s="13"/>
      <c r="AF98" s="25"/>
      <c r="AK98" s="38">
        <v>2.3333333333333335</v>
      </c>
      <c r="AU98" s="7"/>
      <c r="AW98" s="7"/>
      <c r="BO98" s="39"/>
      <c r="BP98" s="39"/>
      <c r="BQ98" s="23"/>
      <c r="BR98" s="37"/>
      <c r="BS98" s="37"/>
      <c r="BT98" s="39"/>
      <c r="BU98" s="48"/>
      <c r="BV98" s="48"/>
      <c r="CH98">
        <v>1375</v>
      </c>
      <c r="CI98" s="2" t="s">
        <v>621</v>
      </c>
    </row>
    <row r="100" spans="1:87" ht="12.75">
      <c r="A100" s="15">
        <v>1375</v>
      </c>
      <c r="B100" s="14" t="s">
        <v>859</v>
      </c>
      <c r="C100" s="14" t="s">
        <v>1072</v>
      </c>
      <c r="D100" s="14" t="s">
        <v>266</v>
      </c>
      <c r="E100" s="14" t="s">
        <v>269</v>
      </c>
      <c r="F100" s="2" t="s">
        <v>238</v>
      </c>
      <c r="G100" s="2">
        <v>2</v>
      </c>
      <c r="H100" s="2" t="s">
        <v>334</v>
      </c>
      <c r="I100" s="2" t="s">
        <v>768</v>
      </c>
      <c r="J100" s="14" t="s">
        <v>288</v>
      </c>
      <c r="K100" s="2" t="s">
        <v>345</v>
      </c>
      <c r="L100" s="14" t="s">
        <v>321</v>
      </c>
      <c r="M100" s="14" t="s">
        <v>682</v>
      </c>
      <c r="N100" s="2" t="s">
        <v>497</v>
      </c>
      <c r="O100" s="10">
        <v>1</v>
      </c>
      <c r="P100" s="10"/>
      <c r="Q100" s="10"/>
      <c r="R100" s="28">
        <v>51</v>
      </c>
      <c r="S100" s="21">
        <v>0</v>
      </c>
      <c r="T100" s="21">
        <v>0</v>
      </c>
      <c r="U100" s="48">
        <v>51</v>
      </c>
      <c r="V100" s="48">
        <v>51</v>
      </c>
      <c r="X100" s="25">
        <v>4.25</v>
      </c>
      <c r="Y100" s="13">
        <v>51</v>
      </c>
      <c r="Z100" s="13">
        <v>0</v>
      </c>
      <c r="AA100" s="13">
        <v>0</v>
      </c>
      <c r="AB100" s="48">
        <v>51</v>
      </c>
      <c r="AC100" s="13">
        <v>4</v>
      </c>
      <c r="AD100" s="13">
        <v>5</v>
      </c>
      <c r="AE100" s="13">
        <v>0</v>
      </c>
      <c r="AF100" s="25">
        <v>4.25</v>
      </c>
      <c r="AG100">
        <v>4</v>
      </c>
      <c r="AH100">
        <v>5</v>
      </c>
      <c r="AI100">
        <v>0</v>
      </c>
      <c r="AJ100" s="25">
        <v>4.25</v>
      </c>
      <c r="AK100" s="38"/>
      <c r="AW100" s="7"/>
      <c r="AX100" s="25">
        <v>4.25</v>
      </c>
      <c r="BN100" s="25">
        <v>4.25</v>
      </c>
      <c r="BO100" s="39"/>
      <c r="BP100" s="39"/>
      <c r="BQ100" s="23"/>
      <c r="BR100" s="37"/>
      <c r="BS100" s="37"/>
      <c r="BT100" s="39"/>
      <c r="BU100" s="48">
        <v>51</v>
      </c>
      <c r="BV100" s="48">
        <v>51</v>
      </c>
      <c r="CH100">
        <v>1375</v>
      </c>
      <c r="CI100" s="2" t="s">
        <v>345</v>
      </c>
    </row>
    <row r="101" spans="1:87" ht="12.75">
      <c r="A101" s="15">
        <v>1375</v>
      </c>
      <c r="B101" s="14" t="s">
        <v>859</v>
      </c>
      <c r="C101" s="14" t="s">
        <v>1072</v>
      </c>
      <c r="D101" s="14" t="s">
        <v>266</v>
      </c>
      <c r="E101" s="14" t="s">
        <v>269</v>
      </c>
      <c r="F101" s="2" t="s">
        <v>213</v>
      </c>
      <c r="G101" s="2">
        <v>2</v>
      </c>
      <c r="H101" s="2" t="s">
        <v>334</v>
      </c>
      <c r="I101" s="2" t="s">
        <v>371</v>
      </c>
      <c r="J101" s="14" t="s">
        <v>288</v>
      </c>
      <c r="K101" s="2" t="s">
        <v>350</v>
      </c>
      <c r="L101" s="14" t="s">
        <v>319</v>
      </c>
      <c r="M101" s="14" t="s">
        <v>850</v>
      </c>
      <c r="N101" s="2" t="s">
        <v>580</v>
      </c>
      <c r="O101" s="10">
        <v>1</v>
      </c>
      <c r="P101" s="10"/>
      <c r="Q101" s="10"/>
      <c r="R101" s="28">
        <v>68</v>
      </c>
      <c r="S101" s="21">
        <v>8</v>
      </c>
      <c r="T101" s="21">
        <v>0</v>
      </c>
      <c r="U101" s="48">
        <v>68.4</v>
      </c>
      <c r="V101" s="48">
        <v>68.4</v>
      </c>
      <c r="X101" s="25">
        <v>5.7</v>
      </c>
      <c r="Y101" s="13">
        <v>68</v>
      </c>
      <c r="Z101" s="13">
        <v>8</v>
      </c>
      <c r="AA101" s="13">
        <v>0</v>
      </c>
      <c r="AB101" s="48">
        <v>68.4</v>
      </c>
      <c r="AC101" s="13">
        <v>5</v>
      </c>
      <c r="AD101" s="13">
        <v>14</v>
      </c>
      <c r="AE101" s="13">
        <v>0</v>
      </c>
      <c r="AF101" s="25">
        <v>5.7</v>
      </c>
      <c r="AG101">
        <v>5</v>
      </c>
      <c r="AH101">
        <v>14</v>
      </c>
      <c r="AI101">
        <v>0</v>
      </c>
      <c r="AJ101" s="25">
        <v>5.7</v>
      </c>
      <c r="AK101" s="38"/>
      <c r="AX101" s="25">
        <v>5.7</v>
      </c>
      <c r="BN101" s="25">
        <v>5.7</v>
      </c>
      <c r="BO101" s="39"/>
      <c r="BP101" s="39"/>
      <c r="BQ101" s="23"/>
      <c r="BR101" s="37"/>
      <c r="BS101" s="37"/>
      <c r="BT101" s="39"/>
      <c r="BU101" s="48">
        <v>68.4</v>
      </c>
      <c r="BV101" s="48">
        <v>68.4</v>
      </c>
      <c r="CH101">
        <v>1375</v>
      </c>
      <c r="CI101" s="2" t="s">
        <v>350</v>
      </c>
    </row>
    <row r="103" spans="1:87" ht="12.75">
      <c r="A103" s="15">
        <v>1375</v>
      </c>
      <c r="B103" s="14" t="s">
        <v>859</v>
      </c>
      <c r="C103" s="14" t="s">
        <v>1072</v>
      </c>
      <c r="D103" s="14" t="s">
        <v>266</v>
      </c>
      <c r="E103" s="14" t="s">
        <v>269</v>
      </c>
      <c r="F103" s="2" t="s">
        <v>220</v>
      </c>
      <c r="G103" s="2">
        <v>3</v>
      </c>
      <c r="H103" s="2" t="s">
        <v>334</v>
      </c>
      <c r="I103" s="2" t="s">
        <v>372</v>
      </c>
      <c r="J103" s="14" t="s">
        <v>288</v>
      </c>
      <c r="K103" s="2" t="s">
        <v>342</v>
      </c>
      <c r="L103" s="14" t="s">
        <v>321</v>
      </c>
      <c r="M103" s="14" t="s">
        <v>4</v>
      </c>
      <c r="N103" s="2" t="s">
        <v>1011</v>
      </c>
      <c r="O103" s="10">
        <v>0.5</v>
      </c>
      <c r="P103" s="10"/>
      <c r="Q103" s="10"/>
      <c r="R103" s="28">
        <v>26</v>
      </c>
      <c r="S103" s="21">
        <v>8</v>
      </c>
      <c r="T103" s="21">
        <v>0</v>
      </c>
      <c r="U103" s="48">
        <v>26.4</v>
      </c>
      <c r="V103" s="48">
        <v>52.8</v>
      </c>
      <c r="W103" s="25"/>
      <c r="X103" s="25">
        <v>4.3999999999999995</v>
      </c>
      <c r="Y103" s="13"/>
      <c r="Z103" s="13"/>
      <c r="AA103" s="13"/>
      <c r="AC103" s="13">
        <v>2</v>
      </c>
      <c r="AD103" s="13">
        <v>4</v>
      </c>
      <c r="AE103" s="13">
        <v>0</v>
      </c>
      <c r="AF103" s="25">
        <v>2.2</v>
      </c>
      <c r="AG103">
        <v>4</v>
      </c>
      <c r="AH103">
        <v>8</v>
      </c>
      <c r="AI103">
        <v>0</v>
      </c>
      <c r="AJ103" s="25">
        <v>4.3999999999999995</v>
      </c>
      <c r="AK103" s="38"/>
      <c r="AU103" s="6"/>
      <c r="BB103" s="7"/>
      <c r="BE103" s="25">
        <v>4.3999999999999995</v>
      </c>
      <c r="BN103" s="25">
        <v>4.3999999999999995</v>
      </c>
      <c r="BO103" s="39"/>
      <c r="BP103" s="39"/>
      <c r="BQ103" s="23"/>
      <c r="BR103" s="37"/>
      <c r="BS103" s="37"/>
      <c r="BT103" s="39"/>
      <c r="BU103" s="48">
        <v>26.4</v>
      </c>
      <c r="BV103" s="48">
        <v>52.8</v>
      </c>
      <c r="CH103">
        <v>1375</v>
      </c>
      <c r="CI103" s="2" t="s">
        <v>342</v>
      </c>
    </row>
    <row r="105" spans="1:87" ht="12.75">
      <c r="A105" s="15">
        <v>1375</v>
      </c>
      <c r="B105" s="14" t="s">
        <v>859</v>
      </c>
      <c r="C105" s="14" t="s">
        <v>1072</v>
      </c>
      <c r="D105" s="14" t="s">
        <v>266</v>
      </c>
      <c r="E105" s="14" t="s">
        <v>269</v>
      </c>
      <c r="F105" s="2" t="s">
        <v>230</v>
      </c>
      <c r="G105" s="2">
        <v>4</v>
      </c>
      <c r="H105" s="2" t="s">
        <v>334</v>
      </c>
      <c r="I105" s="2" t="s">
        <v>372</v>
      </c>
      <c r="J105" s="14" t="s">
        <v>288</v>
      </c>
      <c r="K105" s="2" t="s">
        <v>342</v>
      </c>
      <c r="L105" s="14" t="s">
        <v>321</v>
      </c>
      <c r="M105" s="14" t="s">
        <v>4</v>
      </c>
      <c r="N105" s="2" t="s">
        <v>1104</v>
      </c>
      <c r="O105" s="10">
        <v>42</v>
      </c>
      <c r="P105" s="10"/>
      <c r="Q105" s="10"/>
      <c r="R105" s="28">
        <v>2016</v>
      </c>
      <c r="S105" s="21">
        <v>0</v>
      </c>
      <c r="T105" s="21">
        <v>0</v>
      </c>
      <c r="U105" s="48">
        <v>2016</v>
      </c>
      <c r="V105" s="48">
        <v>48</v>
      </c>
      <c r="W105" s="25"/>
      <c r="X105" s="25">
        <v>4</v>
      </c>
      <c r="Y105" s="13"/>
      <c r="Z105" s="13"/>
      <c r="AA105" s="13"/>
      <c r="AB105" s="48"/>
      <c r="AC105" s="13"/>
      <c r="AD105" s="13"/>
      <c r="AE105" s="13"/>
      <c r="AF105" s="25">
        <v>0</v>
      </c>
      <c r="AG105">
        <v>4</v>
      </c>
      <c r="AH105">
        <v>0</v>
      </c>
      <c r="AI105">
        <v>0</v>
      </c>
      <c r="AJ105" s="25">
        <v>4</v>
      </c>
      <c r="AP105" s="37"/>
      <c r="AQ105" s="37"/>
      <c r="AR105" s="37"/>
      <c r="AS105" s="37"/>
      <c r="AT105" s="37"/>
      <c r="BB105" s="6"/>
      <c r="BC105" s="25">
        <v>4</v>
      </c>
      <c r="BN105" s="25">
        <v>4</v>
      </c>
      <c r="BO105" s="39"/>
      <c r="BP105" s="39"/>
      <c r="BQ105" s="23"/>
      <c r="BR105" s="37"/>
      <c r="BS105" s="37"/>
      <c r="BT105" s="39"/>
      <c r="BU105" s="48">
        <v>2016</v>
      </c>
      <c r="BV105" s="48">
        <v>48</v>
      </c>
      <c r="CH105">
        <v>1375</v>
      </c>
      <c r="CI105" s="2" t="s">
        <v>342</v>
      </c>
    </row>
    <row r="107" spans="1:87" ht="12.75">
      <c r="A107" s="15">
        <v>1375</v>
      </c>
      <c r="B107" s="14" t="s">
        <v>925</v>
      </c>
      <c r="C107" s="14" t="s">
        <v>1072</v>
      </c>
      <c r="D107" s="14" t="s">
        <v>266</v>
      </c>
      <c r="E107" s="14" t="s">
        <v>272</v>
      </c>
      <c r="F107" s="2" t="s">
        <v>239</v>
      </c>
      <c r="G107" s="2">
        <v>1</v>
      </c>
      <c r="H107" s="2" t="s">
        <v>334</v>
      </c>
      <c r="I107" s="2" t="s">
        <v>458</v>
      </c>
      <c r="J107" s="14" t="s">
        <v>288</v>
      </c>
      <c r="K107" s="2" t="s">
        <v>350</v>
      </c>
      <c r="L107" s="14" t="s">
        <v>319</v>
      </c>
      <c r="M107" s="14" t="s">
        <v>850</v>
      </c>
      <c r="N107" s="2" t="s">
        <v>1284</v>
      </c>
      <c r="O107" s="10">
        <v>10</v>
      </c>
      <c r="P107" s="10"/>
      <c r="Q107" s="10"/>
      <c r="R107" s="28">
        <v>744</v>
      </c>
      <c r="S107" s="21">
        <v>0</v>
      </c>
      <c r="T107" s="21">
        <v>0</v>
      </c>
      <c r="U107" s="48">
        <v>744</v>
      </c>
      <c r="V107" s="48">
        <v>74.4</v>
      </c>
      <c r="X107" s="25">
        <v>6.2</v>
      </c>
      <c r="AG107">
        <v>6</v>
      </c>
      <c r="AH107">
        <v>4</v>
      </c>
      <c r="AI107">
        <v>0</v>
      </c>
      <c r="AJ107" s="25">
        <v>6.2</v>
      </c>
      <c r="BN107" s="25">
        <v>6.2</v>
      </c>
      <c r="BU107" s="48">
        <v>744</v>
      </c>
      <c r="BV107" s="48">
        <v>74.4</v>
      </c>
      <c r="CH107">
        <v>1375</v>
      </c>
      <c r="CI107" s="2" t="s">
        <v>350</v>
      </c>
    </row>
    <row r="108" spans="1:87" ht="12.75">
      <c r="A108" s="15">
        <v>1375</v>
      </c>
      <c r="B108" s="14" t="s">
        <v>925</v>
      </c>
      <c r="C108" s="14" t="s">
        <v>1072</v>
      </c>
      <c r="D108" s="14" t="s">
        <v>266</v>
      </c>
      <c r="E108" s="14" t="s">
        <v>272</v>
      </c>
      <c r="F108" s="2" t="s">
        <v>246</v>
      </c>
      <c r="G108" s="2">
        <v>1</v>
      </c>
      <c r="H108" s="2" t="s">
        <v>334</v>
      </c>
      <c r="I108" s="2" t="s">
        <v>372</v>
      </c>
      <c r="J108" s="14" t="s">
        <v>288</v>
      </c>
      <c r="K108" s="2" t="s">
        <v>342</v>
      </c>
      <c r="L108" s="14" t="s">
        <v>321</v>
      </c>
      <c r="M108" s="14" t="s">
        <v>4</v>
      </c>
      <c r="N108" s="2" t="s">
        <v>497</v>
      </c>
      <c r="O108" s="10">
        <v>1</v>
      </c>
      <c r="P108" s="10"/>
      <c r="Q108" s="10"/>
      <c r="R108" s="28">
        <v>132</v>
      </c>
      <c r="S108" s="21">
        <v>0</v>
      </c>
      <c r="T108" s="21">
        <v>0</v>
      </c>
      <c r="U108" s="48">
        <v>132</v>
      </c>
      <c r="V108" s="48">
        <v>132</v>
      </c>
      <c r="X108" s="25">
        <v>11</v>
      </c>
      <c r="Y108">
        <v>132</v>
      </c>
      <c r="Z108">
        <v>0</v>
      </c>
      <c r="AA108">
        <v>0</v>
      </c>
      <c r="AB108" s="48">
        <v>132</v>
      </c>
      <c r="AC108">
        <v>11</v>
      </c>
      <c r="AD108">
        <v>0</v>
      </c>
      <c r="AE108">
        <v>0</v>
      </c>
      <c r="AF108" s="25">
        <v>11</v>
      </c>
      <c r="AG108">
        <v>11</v>
      </c>
      <c r="AH108">
        <v>0</v>
      </c>
      <c r="AI108">
        <v>0</v>
      </c>
      <c r="AJ108" s="25">
        <v>11</v>
      </c>
      <c r="AX108" s="25">
        <v>11</v>
      </c>
      <c r="BN108" s="25">
        <v>11</v>
      </c>
      <c r="BU108" s="48">
        <v>132</v>
      </c>
      <c r="BV108" s="48">
        <v>132</v>
      </c>
      <c r="CH108">
        <v>1375</v>
      </c>
      <c r="CI108" s="2" t="s">
        <v>342</v>
      </c>
    </row>
    <row r="109" spans="1:87" ht="12.75">
      <c r="A109" s="15">
        <v>1375</v>
      </c>
      <c r="B109" s="14" t="s">
        <v>925</v>
      </c>
      <c r="C109" s="14" t="s">
        <v>1072</v>
      </c>
      <c r="D109" s="14" t="s">
        <v>266</v>
      </c>
      <c r="E109" s="14" t="s">
        <v>272</v>
      </c>
      <c r="F109" s="2" t="s">
        <v>247</v>
      </c>
      <c r="G109" s="2">
        <v>1</v>
      </c>
      <c r="H109" s="2" t="s">
        <v>444</v>
      </c>
      <c r="I109" s="2" t="s">
        <v>368</v>
      </c>
      <c r="J109" s="14" t="s">
        <v>288</v>
      </c>
      <c r="K109" s="2" t="s">
        <v>323</v>
      </c>
      <c r="L109" s="14" t="s">
        <v>319</v>
      </c>
      <c r="M109" s="14" t="s">
        <v>298</v>
      </c>
      <c r="N109" s="2" t="s">
        <v>497</v>
      </c>
      <c r="O109" s="10">
        <v>1</v>
      </c>
      <c r="P109" s="10"/>
      <c r="Q109" s="10"/>
      <c r="R109" s="28">
        <v>75</v>
      </c>
      <c r="S109" s="21">
        <v>0</v>
      </c>
      <c r="T109" s="21">
        <v>0</v>
      </c>
      <c r="U109" s="48">
        <v>75</v>
      </c>
      <c r="V109" s="48">
        <v>75</v>
      </c>
      <c r="X109" s="25">
        <v>6.25</v>
      </c>
      <c r="Y109">
        <v>75</v>
      </c>
      <c r="Z109">
        <v>0</v>
      </c>
      <c r="AA109">
        <v>0</v>
      </c>
      <c r="AB109" s="48">
        <v>75</v>
      </c>
      <c r="AC109">
        <v>6</v>
      </c>
      <c r="AD109">
        <v>5</v>
      </c>
      <c r="AE109">
        <v>0</v>
      </c>
      <c r="AF109" s="25">
        <v>6.25</v>
      </c>
      <c r="AG109">
        <v>6</v>
      </c>
      <c r="AH109">
        <v>5</v>
      </c>
      <c r="AI109">
        <v>0</v>
      </c>
      <c r="AJ109" s="25">
        <v>6.25</v>
      </c>
      <c r="AX109" s="25">
        <v>6.25</v>
      </c>
      <c r="BN109" s="25">
        <v>6.25</v>
      </c>
      <c r="BU109" s="48">
        <v>75</v>
      </c>
      <c r="BV109" s="48">
        <v>75</v>
      </c>
      <c r="CH109">
        <v>1375</v>
      </c>
      <c r="CI109" s="2" t="s">
        <v>323</v>
      </c>
    </row>
    <row r="110" spans="1:88" ht="12.75">
      <c r="A110" s="15">
        <v>1375</v>
      </c>
      <c r="B110" s="14" t="s">
        <v>925</v>
      </c>
      <c r="C110" s="14" t="s">
        <v>1072</v>
      </c>
      <c r="D110" s="14" t="s">
        <v>266</v>
      </c>
      <c r="E110" s="14" t="s">
        <v>272</v>
      </c>
      <c r="F110" s="2" t="s">
        <v>248</v>
      </c>
      <c r="G110" s="2">
        <v>1</v>
      </c>
      <c r="H110" s="2" t="s">
        <v>334</v>
      </c>
      <c r="I110" s="2" t="s">
        <v>371</v>
      </c>
      <c r="J110" s="14" t="s">
        <v>288</v>
      </c>
      <c r="K110" s="2" t="s">
        <v>350</v>
      </c>
      <c r="L110" s="14" t="s">
        <v>319</v>
      </c>
      <c r="M110" s="14" t="s">
        <v>850</v>
      </c>
      <c r="N110" s="2" t="s">
        <v>561</v>
      </c>
      <c r="O110" s="10">
        <v>1</v>
      </c>
      <c r="P110" s="10"/>
      <c r="Q110" s="10"/>
      <c r="R110" s="28">
        <v>75</v>
      </c>
      <c r="S110" s="21">
        <v>0</v>
      </c>
      <c r="T110" s="21">
        <v>0</v>
      </c>
      <c r="U110" s="48">
        <v>75</v>
      </c>
      <c r="V110" s="48">
        <v>75</v>
      </c>
      <c r="X110" s="25">
        <v>6.25</v>
      </c>
      <c r="Y110">
        <v>75</v>
      </c>
      <c r="Z110">
        <v>0</v>
      </c>
      <c r="AA110">
        <v>0</v>
      </c>
      <c r="AB110" s="48">
        <v>75</v>
      </c>
      <c r="AC110">
        <v>6</v>
      </c>
      <c r="AD110">
        <v>5</v>
      </c>
      <c r="AE110">
        <v>0</v>
      </c>
      <c r="AF110" s="25">
        <v>6.25</v>
      </c>
      <c r="AG110">
        <v>6</v>
      </c>
      <c r="AH110">
        <v>5</v>
      </c>
      <c r="AI110">
        <v>0</v>
      </c>
      <c r="AJ110" s="25">
        <v>6.25</v>
      </c>
      <c r="AX110" s="25">
        <v>6.25</v>
      </c>
      <c r="BN110" s="25">
        <v>6.25</v>
      </c>
      <c r="BU110" s="48">
        <v>75</v>
      </c>
      <c r="BV110" s="48">
        <v>75</v>
      </c>
      <c r="CH110">
        <v>1375</v>
      </c>
      <c r="CI110" s="2" t="s">
        <v>350</v>
      </c>
      <c r="CJ110" t="s">
        <v>11</v>
      </c>
    </row>
    <row r="112" spans="1:87" ht="12.75">
      <c r="A112" s="15">
        <v>1375</v>
      </c>
      <c r="B112" s="14" t="s">
        <v>925</v>
      </c>
      <c r="C112" s="14" t="s">
        <v>1072</v>
      </c>
      <c r="D112" s="14" t="s">
        <v>266</v>
      </c>
      <c r="E112" s="14" t="s">
        <v>272</v>
      </c>
      <c r="F112" s="2" t="s">
        <v>252</v>
      </c>
      <c r="G112" s="2">
        <v>2</v>
      </c>
      <c r="H112" s="2" t="s">
        <v>334</v>
      </c>
      <c r="I112" s="2" t="s">
        <v>455</v>
      </c>
      <c r="J112" s="14" t="s">
        <v>288</v>
      </c>
      <c r="K112" s="2" t="s">
        <v>337</v>
      </c>
      <c r="L112" s="14" t="s">
        <v>321</v>
      </c>
      <c r="M112" s="14" t="s">
        <v>290</v>
      </c>
      <c r="N112" s="2" t="s">
        <v>1272</v>
      </c>
      <c r="O112" s="10">
        <v>2</v>
      </c>
      <c r="P112" s="10">
        <v>12</v>
      </c>
      <c r="Q112" s="10"/>
      <c r="R112" s="28">
        <v>121</v>
      </c>
      <c r="S112" s="21">
        <v>16</v>
      </c>
      <c r="T112" s="21">
        <v>0</v>
      </c>
      <c r="U112" s="48">
        <v>121.8</v>
      </c>
      <c r="V112" s="48">
        <v>52.2</v>
      </c>
      <c r="W112" s="25">
        <v>29.00000000000001</v>
      </c>
      <c r="X112" s="25">
        <v>4.35</v>
      </c>
      <c r="AG112">
        <v>4</v>
      </c>
      <c r="AH112">
        <v>7</v>
      </c>
      <c r="AI112">
        <v>0</v>
      </c>
      <c r="AJ112" s="25">
        <v>4.35</v>
      </c>
      <c r="BE112" s="25">
        <v>4.35</v>
      </c>
      <c r="BN112" s="25">
        <v>4.35</v>
      </c>
      <c r="BU112" s="48">
        <v>121.8</v>
      </c>
      <c r="BV112" s="48">
        <v>52.2</v>
      </c>
      <c r="CH112">
        <v>1375</v>
      </c>
      <c r="CI112" s="2" t="s">
        <v>337</v>
      </c>
    </row>
    <row r="113" spans="1:87" ht="12.75">
      <c r="A113" s="15">
        <v>1375</v>
      </c>
      <c r="B113" s="14" t="s">
        <v>925</v>
      </c>
      <c r="C113" s="14" t="s">
        <v>1072</v>
      </c>
      <c r="D113" s="14" t="s">
        <v>266</v>
      </c>
      <c r="E113" s="14" t="s">
        <v>272</v>
      </c>
      <c r="F113" s="2" t="s">
        <v>241</v>
      </c>
      <c r="G113" s="2">
        <v>2</v>
      </c>
      <c r="H113" s="2" t="s">
        <v>334</v>
      </c>
      <c r="I113" s="2" t="s">
        <v>372</v>
      </c>
      <c r="J113" s="14" t="s">
        <v>288</v>
      </c>
      <c r="K113" s="2" t="s">
        <v>342</v>
      </c>
      <c r="L113" s="14" t="s">
        <v>321</v>
      </c>
      <c r="M113" s="14" t="s">
        <v>4</v>
      </c>
      <c r="N113" s="2" t="s">
        <v>1011</v>
      </c>
      <c r="O113" s="10">
        <v>0.5</v>
      </c>
      <c r="P113" s="10"/>
      <c r="Q113" s="10"/>
      <c r="R113" s="28">
        <v>21</v>
      </c>
      <c r="S113" s="21">
        <v>12</v>
      </c>
      <c r="T113" s="21">
        <v>0</v>
      </c>
      <c r="U113" s="48">
        <v>21.6</v>
      </c>
      <c r="V113" s="48">
        <v>43.2</v>
      </c>
      <c r="X113" s="25">
        <v>3.6</v>
      </c>
      <c r="AC113">
        <v>1</v>
      </c>
      <c r="AD113">
        <v>16</v>
      </c>
      <c r="AE113">
        <v>0</v>
      </c>
      <c r="AF113" s="25">
        <v>1.8</v>
      </c>
      <c r="AG113">
        <v>3</v>
      </c>
      <c r="AH113">
        <v>12</v>
      </c>
      <c r="AI113">
        <v>0</v>
      </c>
      <c r="AJ113" s="25">
        <v>3.6</v>
      </c>
      <c r="BE113" s="25">
        <v>3.6</v>
      </c>
      <c r="BN113" s="25">
        <v>3.6</v>
      </c>
      <c r="BU113" s="48">
        <v>21.6</v>
      </c>
      <c r="BV113" s="48">
        <v>43.2</v>
      </c>
      <c r="CH113">
        <v>1375</v>
      </c>
      <c r="CI113" s="2" t="s">
        <v>342</v>
      </c>
    </row>
    <row r="115" spans="1:87" ht="12.75">
      <c r="A115" s="15">
        <v>1379</v>
      </c>
      <c r="B115" s="14" t="s">
        <v>4</v>
      </c>
      <c r="C115" s="14" t="s">
        <v>1072</v>
      </c>
      <c r="D115" s="14" t="s">
        <v>267</v>
      </c>
      <c r="E115" s="14" t="s">
        <v>270</v>
      </c>
      <c r="F115" s="2" t="s">
        <v>254</v>
      </c>
      <c r="G115" s="2">
        <v>1</v>
      </c>
      <c r="H115" s="2" t="s">
        <v>334</v>
      </c>
      <c r="I115" s="2" t="s">
        <v>456</v>
      </c>
      <c r="J115" s="14" t="s">
        <v>288</v>
      </c>
      <c r="K115" s="2" t="s">
        <v>340</v>
      </c>
      <c r="L115" s="14" t="s">
        <v>321</v>
      </c>
      <c r="M115" s="14" t="s">
        <v>296</v>
      </c>
      <c r="N115" s="2" t="s">
        <v>1095</v>
      </c>
      <c r="O115" s="10">
        <v>2</v>
      </c>
      <c r="P115" s="10"/>
      <c r="Q115" s="10"/>
      <c r="R115" s="28">
        <v>96</v>
      </c>
      <c r="S115" s="21">
        <v>0</v>
      </c>
      <c r="T115" s="21">
        <v>0</v>
      </c>
      <c r="U115" s="48">
        <v>96</v>
      </c>
      <c r="V115" s="48">
        <v>48</v>
      </c>
      <c r="X115" s="25">
        <v>4</v>
      </c>
      <c r="Y115">
        <v>48</v>
      </c>
      <c r="Z115">
        <v>0</v>
      </c>
      <c r="AA115">
        <v>0</v>
      </c>
      <c r="AB115" s="48">
        <v>48</v>
      </c>
      <c r="AG115">
        <v>4</v>
      </c>
      <c r="AH115">
        <v>0</v>
      </c>
      <c r="AI115">
        <v>0</v>
      </c>
      <c r="AJ115" s="25">
        <v>4</v>
      </c>
      <c r="BD115" s="25">
        <v>4</v>
      </c>
      <c r="BN115" s="25">
        <v>4</v>
      </c>
      <c r="BU115" s="48">
        <v>96</v>
      </c>
      <c r="BV115" s="48">
        <v>48</v>
      </c>
      <c r="CH115">
        <v>1379</v>
      </c>
      <c r="CI115" s="2" t="s">
        <v>340</v>
      </c>
    </row>
    <row r="116" spans="1:87" ht="12.75">
      <c r="A116" s="15">
        <v>1379</v>
      </c>
      <c r="B116" s="14" t="s">
        <v>4</v>
      </c>
      <c r="C116" s="14" t="s">
        <v>1072</v>
      </c>
      <c r="D116" s="14" t="s">
        <v>267</v>
      </c>
      <c r="E116" s="14" t="s">
        <v>270</v>
      </c>
      <c r="F116" s="2" t="s">
        <v>255</v>
      </c>
      <c r="G116" s="2">
        <v>1</v>
      </c>
      <c r="H116" s="2" t="s">
        <v>334</v>
      </c>
      <c r="I116" s="2" t="s">
        <v>635</v>
      </c>
      <c r="J116" s="14" t="s">
        <v>288</v>
      </c>
      <c r="K116" s="2" t="s">
        <v>622</v>
      </c>
      <c r="L116" s="14" t="s">
        <v>321</v>
      </c>
      <c r="M116" s="14" t="s">
        <v>296</v>
      </c>
      <c r="N116" s="2" t="s">
        <v>1095</v>
      </c>
      <c r="O116" s="10"/>
      <c r="P116" s="10">
        <v>20</v>
      </c>
      <c r="Q116" s="10"/>
      <c r="R116" s="28">
        <v>26</v>
      </c>
      <c r="S116" s="21">
        <v>17</v>
      </c>
      <c r="T116" s="21">
        <v>4</v>
      </c>
      <c r="U116" s="48">
        <v>26.866666666666667</v>
      </c>
      <c r="W116" s="25">
        <v>26.866666666666667</v>
      </c>
      <c r="X116" s="25"/>
      <c r="BN116" s="25"/>
      <c r="BU116" s="48">
        <v>26.866666666666667</v>
      </c>
      <c r="BV116" s="48"/>
      <c r="CH116">
        <v>1379</v>
      </c>
      <c r="CI116" s="2" t="s">
        <v>622</v>
      </c>
    </row>
    <row r="117" spans="1:87" ht="12.75">
      <c r="A117" s="15">
        <v>1379</v>
      </c>
      <c r="B117" s="14" t="s">
        <v>4</v>
      </c>
      <c r="C117" s="14" t="s">
        <v>1072</v>
      </c>
      <c r="D117" s="14" t="s">
        <v>267</v>
      </c>
      <c r="E117" s="14" t="s">
        <v>270</v>
      </c>
      <c r="F117" s="2" t="s">
        <v>257</v>
      </c>
      <c r="G117" s="2">
        <v>1</v>
      </c>
      <c r="H117" s="2" t="s">
        <v>334</v>
      </c>
      <c r="I117" s="2" t="s">
        <v>1345</v>
      </c>
      <c r="J117" s="14" t="s">
        <v>288</v>
      </c>
      <c r="K117" s="2" t="s">
        <v>344</v>
      </c>
      <c r="L117" s="14" t="s">
        <v>321</v>
      </c>
      <c r="M117" s="14" t="s">
        <v>685</v>
      </c>
      <c r="N117" s="2" t="s">
        <v>1095</v>
      </c>
      <c r="O117" s="10">
        <v>2</v>
      </c>
      <c r="P117" s="10"/>
      <c r="Q117" s="10"/>
      <c r="R117" s="28">
        <v>103</v>
      </c>
      <c r="S117" s="21">
        <v>4</v>
      </c>
      <c r="T117" s="21">
        <v>0</v>
      </c>
      <c r="U117" s="48">
        <v>103.2</v>
      </c>
      <c r="V117" s="48">
        <v>51.6</v>
      </c>
      <c r="X117" s="25">
        <v>4.3</v>
      </c>
      <c r="AG117">
        <v>4</v>
      </c>
      <c r="AH117">
        <v>6</v>
      </c>
      <c r="AI117">
        <v>0</v>
      </c>
      <c r="AJ117" s="25">
        <v>4.3</v>
      </c>
      <c r="BD117" s="25">
        <v>4.3</v>
      </c>
      <c r="BN117" s="25">
        <v>4.3</v>
      </c>
      <c r="BU117" s="48">
        <v>103.19999999999999</v>
      </c>
      <c r="BV117" s="48">
        <v>51.599999999999994</v>
      </c>
      <c r="CH117">
        <v>1379</v>
      </c>
      <c r="CI117" s="2" t="s">
        <v>344</v>
      </c>
    </row>
    <row r="118" spans="1:87" ht="12.75">
      <c r="A118" s="15">
        <v>1379</v>
      </c>
      <c r="B118" s="14" t="s">
        <v>4</v>
      </c>
      <c r="C118" s="14" t="s">
        <v>1072</v>
      </c>
      <c r="D118" s="14" t="s">
        <v>267</v>
      </c>
      <c r="E118" s="14" t="s">
        <v>270</v>
      </c>
      <c r="F118" s="2" t="s">
        <v>258</v>
      </c>
      <c r="G118" s="2">
        <v>1</v>
      </c>
      <c r="H118" s="2" t="s">
        <v>334</v>
      </c>
      <c r="I118" s="2" t="s">
        <v>665</v>
      </c>
      <c r="J118" s="14" t="s">
        <v>288</v>
      </c>
      <c r="K118" s="2" t="s">
        <v>624</v>
      </c>
      <c r="L118" s="14" t="s">
        <v>321</v>
      </c>
      <c r="M118" s="14" t="s">
        <v>685</v>
      </c>
      <c r="N118" s="2" t="s">
        <v>1095</v>
      </c>
      <c r="O118" s="10"/>
      <c r="P118" s="10">
        <v>20</v>
      </c>
      <c r="Q118" s="10"/>
      <c r="R118" s="28">
        <v>28</v>
      </c>
      <c r="S118" s="21">
        <v>0</v>
      </c>
      <c r="T118" s="21">
        <v>0</v>
      </c>
      <c r="U118" s="48">
        <v>28</v>
      </c>
      <c r="W118" s="25">
        <v>28</v>
      </c>
      <c r="BU118" s="48">
        <v>28</v>
      </c>
      <c r="BV118" s="48"/>
      <c r="CH118">
        <v>1379</v>
      </c>
      <c r="CI118" s="2" t="s">
        <v>624</v>
      </c>
    </row>
    <row r="119" spans="1:88" ht="12.75">
      <c r="A119" s="15">
        <v>1379</v>
      </c>
      <c r="B119" s="14" t="s">
        <v>4</v>
      </c>
      <c r="C119" s="14" t="s">
        <v>1072</v>
      </c>
      <c r="D119" s="14" t="s">
        <v>267</v>
      </c>
      <c r="E119" s="14" t="s">
        <v>270</v>
      </c>
      <c r="F119" s="2" t="s">
        <v>259</v>
      </c>
      <c r="G119" s="2">
        <v>1</v>
      </c>
      <c r="H119" s="2" t="s">
        <v>334</v>
      </c>
      <c r="I119" s="2" t="s">
        <v>1045</v>
      </c>
      <c r="J119" s="14" t="s">
        <v>288</v>
      </c>
      <c r="K119" s="2" t="s">
        <v>356</v>
      </c>
      <c r="L119" s="14" t="s">
        <v>321</v>
      </c>
      <c r="M119" s="14" t="s">
        <v>1016</v>
      </c>
      <c r="N119" s="2" t="s">
        <v>1095</v>
      </c>
      <c r="O119" s="10">
        <v>4</v>
      </c>
      <c r="P119" s="10"/>
      <c r="Q119" s="10"/>
      <c r="R119" s="28">
        <v>182</v>
      </c>
      <c r="S119" s="21">
        <v>8</v>
      </c>
      <c r="T119" s="21">
        <v>0</v>
      </c>
      <c r="U119" s="48">
        <v>182.4</v>
      </c>
      <c r="V119" s="48">
        <v>45.6</v>
      </c>
      <c r="X119" s="25">
        <v>3.8</v>
      </c>
      <c r="AG119">
        <v>3</v>
      </c>
      <c r="AH119">
        <v>17</v>
      </c>
      <c r="AI119">
        <v>0</v>
      </c>
      <c r="AJ119" s="25">
        <v>3.8</v>
      </c>
      <c r="BD119" s="25">
        <v>3.8</v>
      </c>
      <c r="BN119" s="25">
        <v>3.8</v>
      </c>
      <c r="BU119" s="48">
        <v>182.4</v>
      </c>
      <c r="BV119" s="48">
        <v>45.6</v>
      </c>
      <c r="CH119">
        <v>1379</v>
      </c>
      <c r="CI119" s="2" t="s">
        <v>356</v>
      </c>
      <c r="CJ119" t="s">
        <v>54</v>
      </c>
    </row>
    <row r="120" spans="1:87" ht="12.75">
      <c r="A120" s="15">
        <v>1379</v>
      </c>
      <c r="B120" s="14" t="s">
        <v>4</v>
      </c>
      <c r="C120" s="14" t="s">
        <v>1072</v>
      </c>
      <c r="D120" s="14" t="s">
        <v>267</v>
      </c>
      <c r="E120" s="14" t="s">
        <v>270</v>
      </c>
      <c r="F120" s="2" t="s">
        <v>261</v>
      </c>
      <c r="G120" s="2">
        <v>1</v>
      </c>
      <c r="H120" s="2" t="s">
        <v>334</v>
      </c>
      <c r="I120" s="2" t="s">
        <v>377</v>
      </c>
      <c r="J120" s="14" t="s">
        <v>288</v>
      </c>
      <c r="K120" s="2" t="s">
        <v>626</v>
      </c>
      <c r="L120" s="14" t="s">
        <v>321</v>
      </c>
      <c r="M120" s="14" t="s">
        <v>924</v>
      </c>
      <c r="N120" s="2" t="s">
        <v>1095</v>
      </c>
      <c r="O120" s="10"/>
      <c r="P120" s="10">
        <v>4</v>
      </c>
      <c r="Q120" s="10"/>
      <c r="R120" s="28">
        <v>5</v>
      </c>
      <c r="S120" s="21">
        <v>8</v>
      </c>
      <c r="T120" s="21">
        <v>0</v>
      </c>
      <c r="U120" s="48">
        <v>5.4</v>
      </c>
      <c r="V120" s="48"/>
      <c r="W120" s="25">
        <v>27</v>
      </c>
      <c r="AJ120" s="25"/>
      <c r="BD120" s="25"/>
      <c r="BU120" s="48">
        <v>5.4</v>
      </c>
      <c r="BV120" s="48"/>
      <c r="CH120">
        <v>1379</v>
      </c>
      <c r="CI120" s="2" t="s">
        <v>626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CU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3.7109375" style="0" customWidth="1"/>
    <col min="9" max="9" width="40.57421875" style="0" customWidth="1"/>
    <col min="10" max="10" width="7.57421875" style="0" customWidth="1"/>
    <col min="11" max="11" width="35.421875" style="0" customWidth="1"/>
    <col min="12" max="12" width="10.421875" style="0" customWidth="1"/>
    <col min="13" max="13" width="8.57421875" style="0" customWidth="1"/>
    <col min="14" max="14" width="39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10.1406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35.421875" style="0" customWidth="1"/>
    <col min="88" max="88" width="141.14062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26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26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3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99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</row>
    <row r="8" spans="6:86" ht="12.75">
      <c r="F8" s="13"/>
      <c r="L8" s="17"/>
      <c r="M8" s="17"/>
      <c r="O8" s="20"/>
      <c r="P8" s="20"/>
      <c r="Q8" s="20"/>
      <c r="R8" s="9"/>
      <c r="S8" s="13"/>
      <c r="T8" s="13"/>
      <c r="U8" s="25"/>
      <c r="V8" s="25"/>
      <c r="W8" s="25"/>
      <c r="X8" s="25"/>
      <c r="AJ8" s="25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W8" s="37"/>
      <c r="BX8" s="37"/>
      <c r="BY8" s="37"/>
      <c r="BZ8" s="37"/>
      <c r="CA8" s="37"/>
      <c r="CC8" s="35"/>
      <c r="CD8" s="35"/>
      <c r="CE8" s="17"/>
      <c r="CF8" s="35"/>
      <c r="CG8" s="35"/>
      <c r="CH8" s="17"/>
    </row>
    <row r="9" spans="1:87" ht="12.75">
      <c r="A9" s="15">
        <v>1369</v>
      </c>
      <c r="B9" s="14" t="s">
        <v>925</v>
      </c>
      <c r="C9" s="14" t="s">
        <v>1072</v>
      </c>
      <c r="D9" s="14" t="s">
        <v>17</v>
      </c>
      <c r="E9" s="14" t="s">
        <v>276</v>
      </c>
      <c r="F9" s="2" t="s">
        <v>35</v>
      </c>
      <c r="G9" s="2">
        <v>2</v>
      </c>
      <c r="H9" s="2" t="s">
        <v>723</v>
      </c>
      <c r="I9" s="2" t="s">
        <v>718</v>
      </c>
      <c r="J9" s="14" t="s">
        <v>288</v>
      </c>
      <c r="K9" s="2" t="s">
        <v>729</v>
      </c>
      <c r="L9" s="14" t="s">
        <v>781</v>
      </c>
      <c r="M9" s="14" t="s">
        <v>1131</v>
      </c>
      <c r="N9" s="2" t="s">
        <v>1272</v>
      </c>
      <c r="O9" s="10">
        <v>2</v>
      </c>
      <c r="P9" s="10"/>
      <c r="Q9" s="10"/>
      <c r="R9" s="28">
        <v>64</v>
      </c>
      <c r="S9" s="21">
        <v>16</v>
      </c>
      <c r="T9" s="21">
        <v>0</v>
      </c>
      <c r="U9" s="48">
        <v>64.8</v>
      </c>
      <c r="V9" s="48">
        <v>32.4</v>
      </c>
      <c r="W9" s="25"/>
      <c r="X9" s="25">
        <v>2.7</v>
      </c>
      <c r="Y9" s="13">
        <v>32</v>
      </c>
      <c r="Z9" s="13">
        <v>8</v>
      </c>
      <c r="AA9" s="13">
        <v>0</v>
      </c>
      <c r="AB9" s="48">
        <v>32.4</v>
      </c>
      <c r="AC9" s="13"/>
      <c r="AD9" s="13"/>
      <c r="AE9" s="13"/>
      <c r="AG9">
        <v>2</v>
      </c>
      <c r="AH9">
        <v>14</v>
      </c>
      <c r="AI9">
        <v>0</v>
      </c>
      <c r="AJ9" s="25">
        <v>2.7</v>
      </c>
      <c r="AM9" s="38"/>
      <c r="AN9" s="38"/>
      <c r="AO9" s="38"/>
      <c r="BE9" s="25">
        <v>2.7</v>
      </c>
      <c r="BJ9" s="37"/>
      <c r="BK9" s="37"/>
      <c r="BL9" s="37"/>
      <c r="BN9" s="25">
        <v>2.7</v>
      </c>
      <c r="BO9" s="39"/>
      <c r="BP9" s="39"/>
      <c r="BQ9" s="23"/>
      <c r="BR9" s="37"/>
      <c r="BS9" s="37"/>
      <c r="BT9" s="39"/>
      <c r="BU9" s="48">
        <v>64.8</v>
      </c>
      <c r="BV9" s="48">
        <v>32.4</v>
      </c>
      <c r="CH9">
        <v>1369</v>
      </c>
      <c r="CI9" s="2" t="s">
        <v>729</v>
      </c>
    </row>
    <row r="10" spans="3:7" ht="12.75">
      <c r="C10" s="14"/>
      <c r="G10" s="2"/>
    </row>
    <row r="11" spans="1:87" ht="12.75">
      <c r="A11" s="15">
        <v>1370</v>
      </c>
      <c r="B11" s="14" t="s">
        <v>859</v>
      </c>
      <c r="C11" s="14" t="s">
        <v>1072</v>
      </c>
      <c r="D11" s="14" t="s">
        <v>263</v>
      </c>
      <c r="E11" s="14" t="s">
        <v>271</v>
      </c>
      <c r="F11" s="2" t="s">
        <v>84</v>
      </c>
      <c r="G11" s="2">
        <v>1</v>
      </c>
      <c r="H11" s="2" t="s">
        <v>723</v>
      </c>
      <c r="I11" s="2" t="s">
        <v>719</v>
      </c>
      <c r="J11" s="14" t="s">
        <v>288</v>
      </c>
      <c r="K11" s="2" t="s">
        <v>729</v>
      </c>
      <c r="L11" s="14" t="s">
        <v>781</v>
      </c>
      <c r="M11" s="14" t="s">
        <v>1131</v>
      </c>
      <c r="N11" s="2" t="s">
        <v>1289</v>
      </c>
      <c r="O11" s="10">
        <v>4</v>
      </c>
      <c r="P11" s="10"/>
      <c r="Q11" s="10"/>
      <c r="R11" s="28">
        <v>273</v>
      </c>
      <c r="S11" s="21">
        <v>6</v>
      </c>
      <c r="T11" s="21">
        <v>0</v>
      </c>
      <c r="U11" s="48">
        <v>273.3</v>
      </c>
      <c r="V11" s="48">
        <v>68.325</v>
      </c>
      <c r="W11" s="25"/>
      <c r="X11" s="25">
        <v>5.69375</v>
      </c>
      <c r="Y11" s="13"/>
      <c r="Z11" s="13"/>
      <c r="AA11" s="13"/>
      <c r="AB11" s="48"/>
      <c r="AC11" s="13">
        <v>22</v>
      </c>
      <c r="AD11" s="13">
        <v>15</v>
      </c>
      <c r="AE11" s="13">
        <v>6</v>
      </c>
      <c r="AF11" s="25">
        <v>22.775</v>
      </c>
      <c r="AG11">
        <v>5</v>
      </c>
      <c r="AH11">
        <v>13</v>
      </c>
      <c r="AI11">
        <v>0</v>
      </c>
      <c r="AJ11" s="25">
        <v>5.69375</v>
      </c>
      <c r="AM11" s="38"/>
      <c r="AN11" s="38"/>
      <c r="AO11" s="38"/>
      <c r="AU11" s="6"/>
      <c r="BE11" s="7"/>
      <c r="BJ11" s="37"/>
      <c r="BK11" s="37"/>
      <c r="BL11" s="37"/>
      <c r="BN11" s="25">
        <v>5.69375</v>
      </c>
      <c r="BR11" s="37"/>
      <c r="BS11" s="37"/>
      <c r="BT11" s="39"/>
      <c r="BU11" s="48">
        <v>273.3</v>
      </c>
      <c r="BV11" s="48">
        <v>68.325</v>
      </c>
      <c r="CH11">
        <v>1370</v>
      </c>
      <c r="CI11" s="2" t="s">
        <v>729</v>
      </c>
    </row>
    <row r="12" spans="1:87" ht="12.75">
      <c r="A12" s="15"/>
      <c r="B12" s="14"/>
      <c r="C12" s="14"/>
      <c r="D12" s="14"/>
      <c r="E12" s="14"/>
      <c r="F12" s="2"/>
      <c r="G12" s="2"/>
      <c r="I12" s="2"/>
      <c r="J12" s="14"/>
      <c r="K12" s="2"/>
      <c r="L12" s="14"/>
      <c r="M12" s="14"/>
      <c r="N12" s="2"/>
      <c r="O12" s="10"/>
      <c r="P12" s="10"/>
      <c r="Q12" s="10"/>
      <c r="R12" s="21"/>
      <c r="S12" s="21"/>
      <c r="T12" s="21"/>
      <c r="U12" s="48"/>
      <c r="V12" s="48"/>
      <c r="X12" s="25"/>
      <c r="AB12" s="48"/>
      <c r="AJ12" s="6"/>
      <c r="AK12" s="38"/>
      <c r="BE12" s="7"/>
      <c r="BJ12" s="37"/>
      <c r="BK12" s="37"/>
      <c r="BL12" s="37"/>
      <c r="BN12" s="48"/>
      <c r="BR12" s="37"/>
      <c r="BS12" s="37"/>
      <c r="BT12" s="39"/>
      <c r="BU12" s="37"/>
      <c r="BV12" s="48"/>
      <c r="CI12" s="2"/>
    </row>
    <row r="13" spans="1:87" ht="12.75">
      <c r="A13" s="15">
        <v>1370</v>
      </c>
      <c r="B13" s="14" t="s">
        <v>859</v>
      </c>
      <c r="C13" s="14" t="s">
        <v>1072</v>
      </c>
      <c r="D13" s="14" t="s">
        <v>263</v>
      </c>
      <c r="E13" s="14" t="s">
        <v>271</v>
      </c>
      <c r="F13" s="2" t="s">
        <v>68</v>
      </c>
      <c r="G13" s="2">
        <v>2</v>
      </c>
      <c r="H13" s="2" t="s">
        <v>723</v>
      </c>
      <c r="I13" s="2" t="s">
        <v>707</v>
      </c>
      <c r="J13" s="14" t="s">
        <v>288</v>
      </c>
      <c r="K13" s="2" t="s">
        <v>729</v>
      </c>
      <c r="L13" s="14" t="s">
        <v>781</v>
      </c>
      <c r="M13" s="14" t="s">
        <v>1131</v>
      </c>
      <c r="N13" s="2" t="s">
        <v>1117</v>
      </c>
      <c r="O13" s="10">
        <v>1.5</v>
      </c>
      <c r="P13" s="10"/>
      <c r="Q13" s="10"/>
      <c r="R13" s="28">
        <v>81</v>
      </c>
      <c r="S13" s="21">
        <v>0</v>
      </c>
      <c r="T13" s="21">
        <v>0</v>
      </c>
      <c r="U13" s="48">
        <v>81</v>
      </c>
      <c r="V13" s="48">
        <v>54</v>
      </c>
      <c r="X13" s="25">
        <v>4.5</v>
      </c>
      <c r="Y13" s="13">
        <v>40</v>
      </c>
      <c r="Z13" s="13">
        <v>10</v>
      </c>
      <c r="AA13" s="13">
        <v>0</v>
      </c>
      <c r="AB13" s="48">
        <v>40.5</v>
      </c>
      <c r="AC13" s="13"/>
      <c r="AD13" s="13"/>
      <c r="AE13" s="13"/>
      <c r="AF13" s="25"/>
      <c r="AG13">
        <v>4</v>
      </c>
      <c r="AH13">
        <v>10</v>
      </c>
      <c r="AI13">
        <v>0</v>
      </c>
      <c r="AJ13" s="25">
        <v>4.5</v>
      </c>
      <c r="AK13" s="38"/>
      <c r="AM13" s="38"/>
      <c r="AN13" s="38"/>
      <c r="AO13" s="38"/>
      <c r="AV13" s="7"/>
      <c r="AW13" s="17"/>
      <c r="AX13" s="6"/>
      <c r="BB13" s="25">
        <v>4.5</v>
      </c>
      <c r="BJ13" s="37"/>
      <c r="BK13" s="37"/>
      <c r="BL13" s="37"/>
      <c r="BM13" s="37"/>
      <c r="BN13" s="25">
        <v>4.5</v>
      </c>
      <c r="BO13" s="39"/>
      <c r="BP13" s="39"/>
      <c r="BQ13" s="23"/>
      <c r="BR13" s="37"/>
      <c r="BS13" s="37"/>
      <c r="BT13" s="39"/>
      <c r="BU13" s="48">
        <v>81</v>
      </c>
      <c r="BV13" s="48">
        <v>54</v>
      </c>
      <c r="CH13">
        <v>1370</v>
      </c>
      <c r="CI13" s="2" t="s">
        <v>729</v>
      </c>
    </row>
    <row r="14" spans="1:87" ht="12.75">
      <c r="A14" s="15">
        <v>1370</v>
      </c>
      <c r="B14" s="14" t="s">
        <v>859</v>
      </c>
      <c r="C14" s="14" t="s">
        <v>1072</v>
      </c>
      <c r="D14" s="14" t="s">
        <v>263</v>
      </c>
      <c r="E14" s="14" t="s">
        <v>271</v>
      </c>
      <c r="F14" s="2" t="s">
        <v>70</v>
      </c>
      <c r="G14" s="2">
        <v>2</v>
      </c>
      <c r="H14" s="2" t="s">
        <v>723</v>
      </c>
      <c r="I14" s="2" t="s">
        <v>719</v>
      </c>
      <c r="J14" s="14" t="s">
        <v>288</v>
      </c>
      <c r="K14" s="2" t="s">
        <v>729</v>
      </c>
      <c r="L14" s="14" t="s">
        <v>781</v>
      </c>
      <c r="M14" s="14" t="s">
        <v>1131</v>
      </c>
      <c r="N14" s="2" t="s">
        <v>1272</v>
      </c>
      <c r="O14" s="10">
        <v>2</v>
      </c>
      <c r="P14" s="10"/>
      <c r="Q14" s="10"/>
      <c r="R14" s="28">
        <v>84</v>
      </c>
      <c r="S14" s="21">
        <v>0</v>
      </c>
      <c r="T14" s="21">
        <v>0</v>
      </c>
      <c r="U14" s="48">
        <v>84</v>
      </c>
      <c r="V14" s="48">
        <v>42</v>
      </c>
      <c r="X14" s="25">
        <v>3.5</v>
      </c>
      <c r="Y14" s="13">
        <v>42</v>
      </c>
      <c r="Z14" s="13">
        <v>0</v>
      </c>
      <c r="AA14" s="13">
        <v>0</v>
      </c>
      <c r="AB14" s="48">
        <v>42</v>
      </c>
      <c r="AC14" s="13"/>
      <c r="AD14" s="13"/>
      <c r="AE14" s="13"/>
      <c r="AF14" s="25"/>
      <c r="AG14">
        <v>3</v>
      </c>
      <c r="AH14">
        <v>10</v>
      </c>
      <c r="AI14">
        <v>0</v>
      </c>
      <c r="AJ14" s="25">
        <v>3.5</v>
      </c>
      <c r="AK14" s="38"/>
      <c r="AM14" s="38"/>
      <c r="AN14" s="38"/>
      <c r="AO14" s="38"/>
      <c r="AV14" s="7"/>
      <c r="AW14" s="17"/>
      <c r="AY14" s="6"/>
      <c r="BE14" s="25">
        <v>3.5</v>
      </c>
      <c r="BJ14" s="37"/>
      <c r="BK14" s="37"/>
      <c r="BL14" s="37"/>
      <c r="BM14" s="37"/>
      <c r="BN14" s="25">
        <v>3.5</v>
      </c>
      <c r="BO14" s="39"/>
      <c r="BP14" s="39"/>
      <c r="BQ14" s="23"/>
      <c r="BR14" s="37"/>
      <c r="BS14" s="37"/>
      <c r="BT14" s="39"/>
      <c r="BU14" s="48">
        <v>84</v>
      </c>
      <c r="BV14" s="48">
        <v>42</v>
      </c>
      <c r="CH14">
        <v>1370</v>
      </c>
      <c r="CI14" s="2" t="s">
        <v>729</v>
      </c>
    </row>
    <row r="15" spans="1:87" ht="12.75">
      <c r="A15" s="15">
        <v>1370</v>
      </c>
      <c r="B15" s="14" t="s">
        <v>859</v>
      </c>
      <c r="C15" s="14" t="s">
        <v>1072</v>
      </c>
      <c r="D15" s="14" t="s">
        <v>263</v>
      </c>
      <c r="E15" s="14" t="s">
        <v>271</v>
      </c>
      <c r="F15" s="2" t="s">
        <v>72</v>
      </c>
      <c r="G15" s="2">
        <v>2</v>
      </c>
      <c r="H15" s="2" t="s">
        <v>723</v>
      </c>
      <c r="I15" s="2" t="s">
        <v>721</v>
      </c>
      <c r="J15" s="14" t="s">
        <v>288</v>
      </c>
      <c r="K15" s="2" t="s">
        <v>729</v>
      </c>
      <c r="L15" s="14" t="s">
        <v>781</v>
      </c>
      <c r="M15" s="14" t="s">
        <v>1131</v>
      </c>
      <c r="N15" s="2" t="s">
        <v>690</v>
      </c>
      <c r="O15" s="10">
        <v>2</v>
      </c>
      <c r="P15" s="10"/>
      <c r="Q15" s="10"/>
      <c r="R15" s="28">
        <v>62</v>
      </c>
      <c r="S15" s="21">
        <v>8</v>
      </c>
      <c r="T15" s="21">
        <v>0</v>
      </c>
      <c r="U15" s="48">
        <v>62.4</v>
      </c>
      <c r="V15" s="48">
        <v>31.2</v>
      </c>
      <c r="X15" s="25">
        <v>2.6</v>
      </c>
      <c r="Y15" s="13">
        <v>31</v>
      </c>
      <c r="Z15" s="13">
        <v>4</v>
      </c>
      <c r="AA15" s="13">
        <v>0</v>
      </c>
      <c r="AB15" s="48">
        <v>31.2</v>
      </c>
      <c r="AC15" s="13"/>
      <c r="AD15" s="13"/>
      <c r="AE15" s="13"/>
      <c r="AF15" s="25"/>
      <c r="AG15">
        <v>2</v>
      </c>
      <c r="AH15">
        <v>12</v>
      </c>
      <c r="AI15">
        <v>0</v>
      </c>
      <c r="AJ15" s="25">
        <v>2.6</v>
      </c>
      <c r="AK15" s="38"/>
      <c r="AM15" s="38"/>
      <c r="AN15" s="38"/>
      <c r="AO15" s="38"/>
      <c r="BB15" s="6"/>
      <c r="BE15" s="25">
        <v>2.6</v>
      </c>
      <c r="BJ15" s="37"/>
      <c r="BK15" s="37"/>
      <c r="BL15" s="37"/>
      <c r="BM15" s="37"/>
      <c r="BN15" s="25">
        <v>2.6</v>
      </c>
      <c r="BO15" s="39"/>
      <c r="BP15" s="39"/>
      <c r="BQ15" s="23"/>
      <c r="BR15" s="37"/>
      <c r="BS15" s="37"/>
      <c r="BT15" s="39"/>
      <c r="BU15" s="48">
        <v>62.400000000000006</v>
      </c>
      <c r="BV15" s="48">
        <v>31.200000000000003</v>
      </c>
      <c r="CH15">
        <v>1370</v>
      </c>
      <c r="CI15" s="2" t="s">
        <v>729</v>
      </c>
    </row>
    <row r="16" spans="1:87" ht="12.75">
      <c r="A16" s="15"/>
      <c r="B16" s="14"/>
      <c r="C16" s="14"/>
      <c r="D16" s="14"/>
      <c r="E16" s="14"/>
      <c r="F16" s="2"/>
      <c r="G16" s="2"/>
      <c r="H16" s="2"/>
      <c r="I16" s="2"/>
      <c r="J16" s="14"/>
      <c r="K16" s="2"/>
      <c r="L16" s="14"/>
      <c r="M16" s="14"/>
      <c r="N16" s="2"/>
      <c r="O16" s="10"/>
      <c r="P16" s="10"/>
      <c r="Q16" s="10"/>
      <c r="R16" s="21"/>
      <c r="S16" s="21"/>
      <c r="T16" s="21"/>
      <c r="U16" s="48"/>
      <c r="V16" s="48"/>
      <c r="X16" s="25"/>
      <c r="AB16" s="48"/>
      <c r="AJ16" s="6"/>
      <c r="AU16" s="6"/>
      <c r="BJ16" s="37"/>
      <c r="BK16" s="37"/>
      <c r="BL16" s="37"/>
      <c r="BN16" s="48"/>
      <c r="BO16" s="39"/>
      <c r="BP16" s="39"/>
      <c r="BQ16" s="23"/>
      <c r="BR16" s="37"/>
      <c r="BU16" s="37"/>
      <c r="BV16" s="48"/>
      <c r="BX16" s="20"/>
      <c r="BY16" s="48"/>
      <c r="BZ16" s="25"/>
      <c r="CI16" s="2"/>
    </row>
    <row r="17" spans="1:88" ht="12.75">
      <c r="A17" s="15">
        <v>1370</v>
      </c>
      <c r="B17" s="14" t="s">
        <v>4</v>
      </c>
      <c r="C17" s="14" t="s">
        <v>1072</v>
      </c>
      <c r="D17" s="14" t="s">
        <v>263</v>
      </c>
      <c r="E17" s="14" t="s">
        <v>271</v>
      </c>
      <c r="F17" s="2" t="s">
        <v>67</v>
      </c>
      <c r="G17" s="2">
        <v>4</v>
      </c>
      <c r="H17" s="2" t="s">
        <v>723</v>
      </c>
      <c r="I17" s="2" t="s">
        <v>716</v>
      </c>
      <c r="J17" s="14" t="s">
        <v>288</v>
      </c>
      <c r="K17" s="2" t="s">
        <v>735</v>
      </c>
      <c r="L17" s="14" t="s">
        <v>1106</v>
      </c>
      <c r="M17" s="14" t="s">
        <v>1136</v>
      </c>
      <c r="N17" s="2" t="s">
        <v>4</v>
      </c>
      <c r="O17" s="10">
        <v>1</v>
      </c>
      <c r="P17" s="10"/>
      <c r="Q17" s="10"/>
      <c r="R17" s="28">
        <v>141</v>
      </c>
      <c r="S17" s="21">
        <v>12</v>
      </c>
      <c r="T17" s="21">
        <v>0</v>
      </c>
      <c r="U17" s="48">
        <v>141.6</v>
      </c>
      <c r="V17" s="48">
        <v>141.6</v>
      </c>
      <c r="X17" s="25">
        <v>11.8</v>
      </c>
      <c r="Y17" s="13">
        <v>141</v>
      </c>
      <c r="Z17" s="13">
        <v>12</v>
      </c>
      <c r="AA17" s="13">
        <v>0</v>
      </c>
      <c r="AB17" s="48">
        <v>141.6</v>
      </c>
      <c r="AC17" s="13">
        <v>11</v>
      </c>
      <c r="AD17" s="13">
        <v>16</v>
      </c>
      <c r="AE17" s="13">
        <v>0</v>
      </c>
      <c r="AF17" s="25">
        <v>11.8</v>
      </c>
      <c r="AG17">
        <v>11</v>
      </c>
      <c r="AH17">
        <v>16</v>
      </c>
      <c r="AI17">
        <v>0</v>
      </c>
      <c r="AJ17" s="25">
        <v>11.8</v>
      </c>
      <c r="AU17" s="25">
        <v>11.8</v>
      </c>
      <c r="AZ17" s="6"/>
      <c r="BE17" s="7"/>
      <c r="BJ17" s="37"/>
      <c r="BK17" s="37"/>
      <c r="BL17" s="37"/>
      <c r="BM17" s="37"/>
      <c r="BN17" s="25">
        <v>11.8</v>
      </c>
      <c r="BR17" s="37"/>
      <c r="BU17" s="48">
        <v>141.6</v>
      </c>
      <c r="BV17" s="48">
        <v>141.6</v>
      </c>
      <c r="CH17">
        <v>1370</v>
      </c>
      <c r="CI17" s="2" t="s">
        <v>735</v>
      </c>
      <c r="CJ17" t="s">
        <v>907</v>
      </c>
    </row>
    <row r="18" spans="1:87" ht="12.75">
      <c r="A18" s="15">
        <v>1370</v>
      </c>
      <c r="B18" s="14" t="s">
        <v>4</v>
      </c>
      <c r="C18" s="14" t="s">
        <v>1072</v>
      </c>
      <c r="D18" s="14" t="s">
        <v>263</v>
      </c>
      <c r="E18" s="14" t="s">
        <v>271</v>
      </c>
      <c r="F18" s="2" t="s">
        <v>78</v>
      </c>
      <c r="G18" s="2">
        <v>4</v>
      </c>
      <c r="H18" s="2" t="s">
        <v>723</v>
      </c>
      <c r="I18" s="2" t="s">
        <v>640</v>
      </c>
      <c r="J18" s="14" t="s">
        <v>288</v>
      </c>
      <c r="K18" s="2" t="s">
        <v>641</v>
      </c>
      <c r="L18" s="14" t="s">
        <v>1106</v>
      </c>
      <c r="M18" s="14" t="s">
        <v>1136</v>
      </c>
      <c r="N18" s="2" t="s">
        <v>4</v>
      </c>
      <c r="O18" s="10"/>
      <c r="P18" s="10">
        <v>12</v>
      </c>
      <c r="Q18" s="10"/>
      <c r="R18" s="28">
        <v>61</v>
      </c>
      <c r="S18" s="21">
        <v>4</v>
      </c>
      <c r="T18" s="21">
        <v>0</v>
      </c>
      <c r="U18" s="48">
        <v>61.2</v>
      </c>
      <c r="W18" s="25">
        <v>102</v>
      </c>
      <c r="X18" s="25"/>
      <c r="Y18" s="13"/>
      <c r="Z18" s="13"/>
      <c r="AA18" s="13"/>
      <c r="AC18" s="13"/>
      <c r="AD18" s="13"/>
      <c r="AE18" s="13"/>
      <c r="AJ18" s="25"/>
      <c r="AK18" s="38">
        <v>8.5</v>
      </c>
      <c r="BB18" s="6"/>
      <c r="BJ18" s="37"/>
      <c r="BK18" s="37"/>
      <c r="BL18" s="37"/>
      <c r="BM18" s="37"/>
      <c r="BN18" s="25"/>
      <c r="BR18" s="37"/>
      <c r="BU18" s="48"/>
      <c r="BV18" s="48"/>
      <c r="CH18">
        <v>1370</v>
      </c>
      <c r="CI18" s="2" t="s">
        <v>641</v>
      </c>
    </row>
    <row r="19" spans="1:87" ht="12.75">
      <c r="A19" s="15">
        <v>1370</v>
      </c>
      <c r="B19" s="14" t="s">
        <v>4</v>
      </c>
      <c r="C19" s="14" t="s">
        <v>1072</v>
      </c>
      <c r="D19" s="14" t="s">
        <v>263</v>
      </c>
      <c r="E19" s="14" t="s">
        <v>271</v>
      </c>
      <c r="F19" s="2" t="s">
        <v>87</v>
      </c>
      <c r="G19" s="2">
        <v>4</v>
      </c>
      <c r="H19" s="2" t="s">
        <v>723</v>
      </c>
      <c r="I19" s="2" t="s">
        <v>710</v>
      </c>
      <c r="J19" s="14" t="s">
        <v>288</v>
      </c>
      <c r="K19" s="2" t="s">
        <v>725</v>
      </c>
      <c r="L19" s="14" t="s">
        <v>780</v>
      </c>
      <c r="M19" s="14" t="s">
        <v>4</v>
      </c>
      <c r="N19" s="2" t="s">
        <v>4</v>
      </c>
      <c r="O19" s="10">
        <v>1.5</v>
      </c>
      <c r="P19" s="10"/>
      <c r="Q19" s="10"/>
      <c r="R19" s="28">
        <v>50</v>
      </c>
      <c r="S19" s="21">
        <v>8</v>
      </c>
      <c r="T19" s="21">
        <v>0</v>
      </c>
      <c r="U19" s="48">
        <v>50.4</v>
      </c>
      <c r="V19" s="48">
        <v>33.6</v>
      </c>
      <c r="W19" s="25"/>
      <c r="X19" s="25">
        <v>2.8</v>
      </c>
      <c r="Y19" s="13"/>
      <c r="Z19" s="13"/>
      <c r="AA19" s="13"/>
      <c r="AB19" s="48"/>
      <c r="AC19" s="13">
        <v>4</v>
      </c>
      <c r="AD19" s="13">
        <v>4</v>
      </c>
      <c r="AE19" s="13">
        <v>0</v>
      </c>
      <c r="AF19" s="25">
        <v>4.2</v>
      </c>
      <c r="AJ19" s="25">
        <v>2.8</v>
      </c>
      <c r="AK19" s="38"/>
      <c r="BB19" s="7"/>
      <c r="BE19" s="6"/>
      <c r="BJ19" s="37"/>
      <c r="BK19" s="37"/>
      <c r="BL19" s="37"/>
      <c r="BN19" s="25">
        <v>2.8</v>
      </c>
      <c r="BQ19" s="23"/>
      <c r="BR19" s="37"/>
      <c r="BS19" s="37"/>
      <c r="BT19" s="39"/>
      <c r="BU19" s="48">
        <v>50.400000000000006</v>
      </c>
      <c r="BV19" s="48">
        <v>33.6</v>
      </c>
      <c r="CH19">
        <v>1370</v>
      </c>
      <c r="CI19" s="2" t="s">
        <v>725</v>
      </c>
    </row>
    <row r="20" spans="1:87" ht="12.75">
      <c r="A20" s="15"/>
      <c r="B20" s="14"/>
      <c r="C20" s="14"/>
      <c r="D20" s="14"/>
      <c r="E20" s="14"/>
      <c r="F20" s="2"/>
      <c r="G20" s="2"/>
      <c r="H20" s="2"/>
      <c r="I20" s="2"/>
      <c r="J20" s="14"/>
      <c r="K20" s="2"/>
      <c r="L20" s="14"/>
      <c r="M20" s="14"/>
      <c r="N20" s="2"/>
      <c r="O20" s="10"/>
      <c r="P20" s="10"/>
      <c r="Q20" s="10"/>
      <c r="R20" s="21"/>
      <c r="S20" s="21"/>
      <c r="T20" s="21"/>
      <c r="U20" s="48"/>
      <c r="V20" s="48"/>
      <c r="W20" s="25"/>
      <c r="X20" s="25"/>
      <c r="AB20" s="48"/>
      <c r="AJ20" s="6"/>
      <c r="AK20" s="38"/>
      <c r="BJ20" s="37"/>
      <c r="BK20" s="37"/>
      <c r="BL20" s="37"/>
      <c r="BM20" s="37"/>
      <c r="BN20" s="48"/>
      <c r="BO20" s="39"/>
      <c r="BP20" s="39"/>
      <c r="BQ20" s="23"/>
      <c r="BR20" s="37"/>
      <c r="BS20" s="37"/>
      <c r="BT20" s="39"/>
      <c r="BU20" s="37"/>
      <c r="BV20" s="48"/>
      <c r="CI20" s="2"/>
    </row>
    <row r="21" spans="1:87" ht="12.75">
      <c r="A21" s="15">
        <v>1370</v>
      </c>
      <c r="B21" s="14" t="s">
        <v>925</v>
      </c>
      <c r="C21" s="14" t="s">
        <v>1072</v>
      </c>
      <c r="D21" s="14" t="s">
        <v>263</v>
      </c>
      <c r="E21" s="14" t="s">
        <v>275</v>
      </c>
      <c r="F21" s="2" t="s">
        <v>104</v>
      </c>
      <c r="G21" s="2">
        <v>2</v>
      </c>
      <c r="H21" s="2" t="s">
        <v>723</v>
      </c>
      <c r="I21" s="2" t="s">
        <v>707</v>
      </c>
      <c r="J21" s="14" t="s">
        <v>288</v>
      </c>
      <c r="K21" s="2" t="s">
        <v>729</v>
      </c>
      <c r="L21" s="14" t="s">
        <v>781</v>
      </c>
      <c r="M21" s="14" t="s">
        <v>1131</v>
      </c>
      <c r="N21" s="2" t="s">
        <v>1117</v>
      </c>
      <c r="O21" s="10">
        <v>1.6666666666666667</v>
      </c>
      <c r="P21" s="10"/>
      <c r="Q21" s="10"/>
      <c r="R21" s="28">
        <v>92</v>
      </c>
      <c r="S21" s="21">
        <v>0</v>
      </c>
      <c r="T21" s="21">
        <v>0</v>
      </c>
      <c r="U21" s="48">
        <v>92</v>
      </c>
      <c r="V21" s="48">
        <v>55.2</v>
      </c>
      <c r="X21" s="25">
        <v>4.6</v>
      </c>
      <c r="Y21" s="13"/>
      <c r="Z21" s="13"/>
      <c r="AA21" s="13"/>
      <c r="AC21" s="13"/>
      <c r="AD21" s="13"/>
      <c r="AE21" s="13"/>
      <c r="AF21" s="25"/>
      <c r="AG21">
        <v>4</v>
      </c>
      <c r="AH21">
        <v>12</v>
      </c>
      <c r="AI21">
        <v>0</v>
      </c>
      <c r="AJ21" s="25">
        <v>4.6</v>
      </c>
      <c r="AM21" s="38"/>
      <c r="AN21" s="38"/>
      <c r="AO21" s="38"/>
      <c r="BB21" s="25">
        <v>4.6</v>
      </c>
      <c r="BD21" s="6"/>
      <c r="BE21" s="7"/>
      <c r="BJ21" s="37"/>
      <c r="BK21" s="37"/>
      <c r="BL21" s="37"/>
      <c r="BN21" s="25">
        <v>4.6</v>
      </c>
      <c r="BQ21" s="23"/>
      <c r="BR21" s="37"/>
      <c r="BS21" s="37"/>
      <c r="BT21" s="39"/>
      <c r="BU21" s="48">
        <v>92</v>
      </c>
      <c r="BV21" s="48">
        <v>55.2</v>
      </c>
      <c r="CH21">
        <v>1370</v>
      </c>
      <c r="CI21" s="2" t="s">
        <v>729</v>
      </c>
    </row>
    <row r="22" spans="1:87" ht="12.75">
      <c r="A22" s="15">
        <v>1370</v>
      </c>
      <c r="B22" s="14" t="s">
        <v>925</v>
      </c>
      <c r="C22" s="14" t="s">
        <v>1072</v>
      </c>
      <c r="D22" s="14" t="s">
        <v>263</v>
      </c>
      <c r="E22" s="14" t="s">
        <v>275</v>
      </c>
      <c r="F22" s="2" t="s">
        <v>90</v>
      </c>
      <c r="G22" s="2">
        <v>2</v>
      </c>
      <c r="H22" s="2" t="s">
        <v>723</v>
      </c>
      <c r="I22" s="2" t="s">
        <v>717</v>
      </c>
      <c r="J22" s="14" t="s">
        <v>288</v>
      </c>
      <c r="K22" s="2" t="s">
        <v>729</v>
      </c>
      <c r="L22" s="14" t="s">
        <v>781</v>
      </c>
      <c r="M22" s="14" t="s">
        <v>1131</v>
      </c>
      <c r="N22" s="2" t="s">
        <v>1272</v>
      </c>
      <c r="O22" s="10">
        <v>2</v>
      </c>
      <c r="P22" s="10"/>
      <c r="Q22" s="10"/>
      <c r="R22" s="28">
        <v>74</v>
      </c>
      <c r="S22" s="21">
        <v>8</v>
      </c>
      <c r="T22" s="21">
        <v>0</v>
      </c>
      <c r="U22" s="48">
        <v>74.4</v>
      </c>
      <c r="V22" s="48">
        <v>37.2</v>
      </c>
      <c r="X22" s="25">
        <v>3.1</v>
      </c>
      <c r="Y22" s="13">
        <v>37</v>
      </c>
      <c r="Z22" s="13">
        <v>4</v>
      </c>
      <c r="AA22" s="13">
        <v>0</v>
      </c>
      <c r="AB22" s="48">
        <v>37.2</v>
      </c>
      <c r="AC22" s="13"/>
      <c r="AD22" s="13"/>
      <c r="AE22" s="13"/>
      <c r="AF22" s="25"/>
      <c r="AG22">
        <v>3</v>
      </c>
      <c r="AH22">
        <v>2</v>
      </c>
      <c r="AI22">
        <v>0</v>
      </c>
      <c r="AJ22" s="25">
        <v>3.1</v>
      </c>
      <c r="AM22" s="38"/>
      <c r="AN22" s="38"/>
      <c r="AO22" s="38"/>
      <c r="BE22" s="25">
        <v>3.1</v>
      </c>
      <c r="BJ22" s="37"/>
      <c r="BK22" s="37"/>
      <c r="BL22" s="37"/>
      <c r="BN22" s="25">
        <v>3.1</v>
      </c>
      <c r="BQ22" s="23"/>
      <c r="BR22" s="37"/>
      <c r="BS22" s="37"/>
      <c r="BT22" s="39"/>
      <c r="BU22" s="48">
        <v>74.4</v>
      </c>
      <c r="BV22" s="48">
        <v>37.2</v>
      </c>
      <c r="CH22">
        <v>1370</v>
      </c>
      <c r="CI22" s="2" t="s">
        <v>729</v>
      </c>
    </row>
    <row r="23" spans="1:87" ht="12.75">
      <c r="A23" s="15">
        <v>1370</v>
      </c>
      <c r="B23" s="14" t="s">
        <v>925</v>
      </c>
      <c r="C23" s="14" t="s">
        <v>1072</v>
      </c>
      <c r="D23" s="14" t="s">
        <v>263</v>
      </c>
      <c r="E23" s="14" t="s">
        <v>275</v>
      </c>
      <c r="F23" s="2" t="s">
        <v>92</v>
      </c>
      <c r="G23" s="2">
        <v>2</v>
      </c>
      <c r="H23" s="2" t="s">
        <v>723</v>
      </c>
      <c r="I23" s="2" t="s">
        <v>717</v>
      </c>
      <c r="J23" s="14" t="s">
        <v>288</v>
      </c>
      <c r="K23" s="2" t="s">
        <v>729</v>
      </c>
      <c r="L23" s="14" t="s">
        <v>781</v>
      </c>
      <c r="M23" s="14" t="s">
        <v>1131</v>
      </c>
      <c r="N23" s="2" t="s">
        <v>688</v>
      </c>
      <c r="O23" s="10">
        <v>2</v>
      </c>
      <c r="P23" s="10"/>
      <c r="Q23" s="10"/>
      <c r="R23" s="28">
        <v>60</v>
      </c>
      <c r="S23" s="21">
        <v>0</v>
      </c>
      <c r="T23" s="21">
        <v>0</v>
      </c>
      <c r="U23" s="48">
        <v>60</v>
      </c>
      <c r="V23" s="48">
        <v>30</v>
      </c>
      <c r="X23" s="25">
        <v>2.5</v>
      </c>
      <c r="Y23" s="13">
        <v>30</v>
      </c>
      <c r="Z23" s="13">
        <v>0</v>
      </c>
      <c r="AA23" s="13">
        <v>0</v>
      </c>
      <c r="AB23" s="48">
        <v>30</v>
      </c>
      <c r="AC23" s="13"/>
      <c r="AD23" s="13"/>
      <c r="AE23" s="13"/>
      <c r="AF23" s="25"/>
      <c r="AG23">
        <v>2</v>
      </c>
      <c r="AH23">
        <v>10</v>
      </c>
      <c r="AI23">
        <v>0</v>
      </c>
      <c r="AJ23" s="25">
        <v>2.5</v>
      </c>
      <c r="AM23" s="38"/>
      <c r="AN23" s="38"/>
      <c r="AO23" s="38"/>
      <c r="BB23" s="7"/>
      <c r="BE23" s="25">
        <v>2.5</v>
      </c>
      <c r="BJ23" s="37"/>
      <c r="BK23" s="37"/>
      <c r="BL23" s="37"/>
      <c r="BN23" s="25">
        <v>2.5</v>
      </c>
      <c r="BQ23" s="23"/>
      <c r="BR23" s="37"/>
      <c r="BS23" s="37"/>
      <c r="BT23" s="39"/>
      <c r="BU23" s="48">
        <v>60</v>
      </c>
      <c r="BV23" s="48">
        <v>30</v>
      </c>
      <c r="CH23">
        <v>1370</v>
      </c>
      <c r="CI23" s="2" t="s">
        <v>729</v>
      </c>
    </row>
    <row r="25" spans="1:87" ht="12.75">
      <c r="A25" s="15">
        <v>1371</v>
      </c>
      <c r="B25" s="14" t="s">
        <v>859</v>
      </c>
      <c r="C25" s="14" t="s">
        <v>1072</v>
      </c>
      <c r="D25" s="14" t="s">
        <v>264</v>
      </c>
      <c r="E25" s="14" t="s">
        <v>269</v>
      </c>
      <c r="F25" s="2" t="s">
        <v>127</v>
      </c>
      <c r="G25" s="2">
        <v>1</v>
      </c>
      <c r="H25" s="2" t="s">
        <v>723</v>
      </c>
      <c r="I25" s="2" t="s">
        <v>719</v>
      </c>
      <c r="J25" s="14" t="s">
        <v>288</v>
      </c>
      <c r="K25" s="2" t="s">
        <v>729</v>
      </c>
      <c r="L25" s="14" t="s">
        <v>781</v>
      </c>
      <c r="M25" s="14" t="s">
        <v>1131</v>
      </c>
      <c r="N25" s="2" t="s">
        <v>1284</v>
      </c>
      <c r="O25" s="10">
        <v>4</v>
      </c>
      <c r="P25" s="10"/>
      <c r="Q25" s="10"/>
      <c r="R25" s="28">
        <v>309</v>
      </c>
      <c r="S25" s="21">
        <v>12</v>
      </c>
      <c r="T25" s="21">
        <v>0</v>
      </c>
      <c r="U25" s="48">
        <v>309.6</v>
      </c>
      <c r="V25" s="48">
        <v>77.4</v>
      </c>
      <c r="W25" s="25"/>
      <c r="X25" s="25">
        <v>6.45</v>
      </c>
      <c r="Y25" s="13"/>
      <c r="Z25" s="13"/>
      <c r="AA25" s="13"/>
      <c r="AC25" s="13"/>
      <c r="AD25" s="13"/>
      <c r="AE25" s="13"/>
      <c r="AG25">
        <v>6</v>
      </c>
      <c r="AH25">
        <v>9</v>
      </c>
      <c r="AI25">
        <v>0</v>
      </c>
      <c r="AJ25" s="25">
        <v>6.45</v>
      </c>
      <c r="AM25" s="38"/>
      <c r="AN25" s="38"/>
      <c r="AO25" s="38"/>
      <c r="BE25" s="6"/>
      <c r="BJ25" s="37"/>
      <c r="BK25" s="37"/>
      <c r="BL25" s="37"/>
      <c r="BN25" s="25">
        <v>6.45</v>
      </c>
      <c r="BR25" s="37"/>
      <c r="BU25" s="48">
        <v>309.6</v>
      </c>
      <c r="BV25" s="48">
        <v>77.4</v>
      </c>
      <c r="CH25">
        <v>1371</v>
      </c>
      <c r="CI25" s="2" t="s">
        <v>729</v>
      </c>
    </row>
    <row r="26" spans="1:87" ht="12.75">
      <c r="A26" s="15"/>
      <c r="B26" s="14"/>
      <c r="C26" s="14"/>
      <c r="D26" s="14"/>
      <c r="E26" s="14"/>
      <c r="F26" s="2"/>
      <c r="G26" s="2"/>
      <c r="H26" s="2"/>
      <c r="I26" s="2"/>
      <c r="J26" s="14"/>
      <c r="K26" s="2"/>
      <c r="L26" s="14"/>
      <c r="M26" s="14"/>
      <c r="N26" s="2"/>
      <c r="O26" s="10"/>
      <c r="P26" s="10"/>
      <c r="Q26" s="10"/>
      <c r="R26" s="21"/>
      <c r="S26" s="21"/>
      <c r="T26" s="21"/>
      <c r="U26" s="48"/>
      <c r="V26" s="48"/>
      <c r="W26" s="25"/>
      <c r="X26" s="25"/>
      <c r="AB26" s="48"/>
      <c r="AJ26" s="6"/>
      <c r="AU26" s="6"/>
      <c r="BJ26" s="37"/>
      <c r="BK26" s="37"/>
      <c r="BL26" s="37"/>
      <c r="BM26" s="37"/>
      <c r="BN26" s="48"/>
      <c r="BR26" s="37"/>
      <c r="BS26" s="37"/>
      <c r="BU26" s="37"/>
      <c r="BV26" s="48"/>
      <c r="CI26" s="2"/>
    </row>
    <row r="27" spans="1:87" ht="12.75">
      <c r="A27" s="15">
        <v>1371</v>
      </c>
      <c r="B27" s="14" t="s">
        <v>859</v>
      </c>
      <c r="C27" s="14" t="s">
        <v>1072</v>
      </c>
      <c r="D27" s="14" t="s">
        <v>264</v>
      </c>
      <c r="E27" s="14" t="s">
        <v>269</v>
      </c>
      <c r="F27" s="2" t="s">
        <v>135</v>
      </c>
      <c r="G27" s="2">
        <v>2</v>
      </c>
      <c r="H27" s="2" t="s">
        <v>723</v>
      </c>
      <c r="I27" s="2" t="s">
        <v>708</v>
      </c>
      <c r="J27" s="14" t="s">
        <v>288</v>
      </c>
      <c r="K27" s="2" t="s">
        <v>729</v>
      </c>
      <c r="L27" s="14" t="s">
        <v>781</v>
      </c>
      <c r="M27" s="14" t="s">
        <v>1131</v>
      </c>
      <c r="N27" s="2" t="s">
        <v>1119</v>
      </c>
      <c r="O27" s="10">
        <v>1.6666666666666667</v>
      </c>
      <c r="P27" s="10"/>
      <c r="Q27" s="10"/>
      <c r="R27" s="28">
        <v>105</v>
      </c>
      <c r="S27" s="21">
        <v>0</v>
      </c>
      <c r="T27" s="21">
        <v>0</v>
      </c>
      <c r="U27" s="48">
        <v>105</v>
      </c>
      <c r="V27" s="48">
        <v>63</v>
      </c>
      <c r="W27" s="25"/>
      <c r="X27" s="25">
        <v>5.25</v>
      </c>
      <c r="Y27" s="13"/>
      <c r="Z27" s="13"/>
      <c r="AA27" s="13"/>
      <c r="AC27" s="13"/>
      <c r="AD27" s="13"/>
      <c r="AE27" s="13"/>
      <c r="AG27">
        <v>5</v>
      </c>
      <c r="AH27">
        <v>5</v>
      </c>
      <c r="AI27">
        <v>0</v>
      </c>
      <c r="AJ27" s="25">
        <v>5.25</v>
      </c>
      <c r="AM27" s="38"/>
      <c r="AN27" s="38"/>
      <c r="AO27" s="38"/>
      <c r="BB27" s="25">
        <v>5.25</v>
      </c>
      <c r="BE27" s="6"/>
      <c r="BJ27" s="37"/>
      <c r="BK27" s="37"/>
      <c r="BL27" s="37"/>
      <c r="BM27" s="37"/>
      <c r="BN27" s="25">
        <v>5.25</v>
      </c>
      <c r="BR27" s="37"/>
      <c r="BU27" s="48">
        <v>105</v>
      </c>
      <c r="BV27" s="48">
        <v>63</v>
      </c>
      <c r="CH27">
        <v>1371</v>
      </c>
      <c r="CI27" s="2" t="s">
        <v>729</v>
      </c>
    </row>
    <row r="28" spans="1:87" ht="12.75">
      <c r="A28" s="15"/>
      <c r="B28" s="14"/>
      <c r="C28" s="14"/>
      <c r="D28" s="14"/>
      <c r="E28" s="14"/>
      <c r="F28" s="2"/>
      <c r="G28" s="2"/>
      <c r="H28" s="2"/>
      <c r="I28" s="2"/>
      <c r="J28" s="14"/>
      <c r="K28" s="2"/>
      <c r="L28" s="14"/>
      <c r="M28" s="14"/>
      <c r="N28" s="2"/>
      <c r="O28" s="10"/>
      <c r="P28" s="10"/>
      <c r="Q28" s="10"/>
      <c r="R28" s="21"/>
      <c r="S28" s="21"/>
      <c r="T28" s="21"/>
      <c r="U28" s="48"/>
      <c r="V28" s="48"/>
      <c r="X28" s="25"/>
      <c r="AB28" s="48"/>
      <c r="AJ28" s="6"/>
      <c r="BB28" s="6"/>
      <c r="BJ28" s="37"/>
      <c r="BK28" s="37"/>
      <c r="BL28" s="37"/>
      <c r="BM28" s="37"/>
      <c r="BN28" s="48"/>
      <c r="BR28" s="37"/>
      <c r="BS28" s="37"/>
      <c r="BT28" s="39"/>
      <c r="BU28" s="37"/>
      <c r="BV28" s="48"/>
      <c r="CI28" s="2"/>
    </row>
    <row r="29" spans="1:88" ht="12.75">
      <c r="A29" s="15">
        <v>1371</v>
      </c>
      <c r="B29" s="14" t="s">
        <v>925</v>
      </c>
      <c r="C29" s="14" t="s">
        <v>1072</v>
      </c>
      <c r="D29" s="14" t="s">
        <v>264</v>
      </c>
      <c r="E29" s="14" t="s">
        <v>272</v>
      </c>
      <c r="F29" s="2" t="s">
        <v>146</v>
      </c>
      <c r="G29" s="2">
        <v>1</v>
      </c>
      <c r="H29" s="2" t="s">
        <v>724</v>
      </c>
      <c r="I29" s="2" t="s">
        <v>709</v>
      </c>
      <c r="J29" s="14" t="s">
        <v>288</v>
      </c>
      <c r="K29" s="2" t="s">
        <v>732</v>
      </c>
      <c r="L29" s="14" t="s">
        <v>782</v>
      </c>
      <c r="M29" s="14" t="s">
        <v>1133</v>
      </c>
      <c r="N29" s="2" t="s">
        <v>1119</v>
      </c>
      <c r="O29" s="10">
        <v>3.3333333333333335</v>
      </c>
      <c r="P29" s="10"/>
      <c r="Q29" s="10"/>
      <c r="R29" s="28">
        <v>163</v>
      </c>
      <c r="S29" s="21">
        <v>0</v>
      </c>
      <c r="T29" s="21">
        <v>0</v>
      </c>
      <c r="U29" s="48">
        <v>163</v>
      </c>
      <c r="V29" s="48">
        <v>48.9</v>
      </c>
      <c r="W29" s="25"/>
      <c r="X29" s="25">
        <v>4.075</v>
      </c>
      <c r="Y29" s="13"/>
      <c r="Z29" s="13"/>
      <c r="AA29" s="13"/>
      <c r="AC29" s="13"/>
      <c r="AD29" s="13"/>
      <c r="AE29" s="13"/>
      <c r="AF29" s="25"/>
      <c r="AG29">
        <v>4</v>
      </c>
      <c r="AH29">
        <v>1</v>
      </c>
      <c r="AI29">
        <v>6</v>
      </c>
      <c r="AJ29" s="25">
        <v>4.075</v>
      </c>
      <c r="AM29" s="38"/>
      <c r="AN29" s="38"/>
      <c r="AO29" s="38"/>
      <c r="BB29" s="25">
        <v>4.075</v>
      </c>
      <c r="BJ29" s="37"/>
      <c r="BK29" s="37"/>
      <c r="BL29" s="37"/>
      <c r="BM29" s="37"/>
      <c r="BN29" s="25">
        <v>4.075</v>
      </c>
      <c r="BQ29" s="23"/>
      <c r="BR29" s="37"/>
      <c r="BU29" s="48">
        <v>163.00000000000003</v>
      </c>
      <c r="BV29" s="48">
        <v>48.900000000000006</v>
      </c>
      <c r="CH29">
        <v>1371</v>
      </c>
      <c r="CI29" s="2" t="s">
        <v>732</v>
      </c>
      <c r="CJ29" t="s">
        <v>908</v>
      </c>
    </row>
    <row r="30" spans="1:87" ht="12.75">
      <c r="A30" s="15"/>
      <c r="B30" s="14"/>
      <c r="C30" s="14"/>
      <c r="D30" s="14"/>
      <c r="E30" s="14"/>
      <c r="F30" s="2"/>
      <c r="G30" s="2"/>
      <c r="H30" s="2"/>
      <c r="I30" s="2"/>
      <c r="J30" s="14"/>
      <c r="K30" s="2"/>
      <c r="L30" s="14"/>
      <c r="M30" s="14"/>
      <c r="N30" s="2"/>
      <c r="O30" s="10"/>
      <c r="P30" s="10"/>
      <c r="Q30" s="10"/>
      <c r="R30" s="21"/>
      <c r="S30" s="21"/>
      <c r="T30" s="21"/>
      <c r="U30" s="48"/>
      <c r="V30" s="48"/>
      <c r="X30" s="25"/>
      <c r="AB30" s="48"/>
      <c r="AJ30" s="6"/>
      <c r="BE30" s="6"/>
      <c r="BJ30" s="37"/>
      <c r="BK30" s="37"/>
      <c r="BL30" s="37"/>
      <c r="BM30" s="37"/>
      <c r="BN30" s="48"/>
      <c r="BR30" s="37"/>
      <c r="BS30" s="37"/>
      <c r="BT30" s="39"/>
      <c r="BU30" s="37"/>
      <c r="BV30" s="48"/>
      <c r="CI30" s="2"/>
    </row>
    <row r="31" spans="1:87" ht="12.75">
      <c r="A31" s="15">
        <v>1371</v>
      </c>
      <c r="B31" s="14" t="s">
        <v>925</v>
      </c>
      <c r="C31" s="14" t="s">
        <v>1072</v>
      </c>
      <c r="D31" s="14" t="s">
        <v>264</v>
      </c>
      <c r="E31" s="14" t="s">
        <v>272</v>
      </c>
      <c r="F31" s="2" t="s">
        <v>147</v>
      </c>
      <c r="G31" s="2">
        <v>2</v>
      </c>
      <c r="H31" s="2" t="s">
        <v>723</v>
      </c>
      <c r="I31" s="2" t="s">
        <v>717</v>
      </c>
      <c r="J31" s="14" t="s">
        <v>288</v>
      </c>
      <c r="K31" s="2" t="s">
        <v>729</v>
      </c>
      <c r="L31" s="14" t="s">
        <v>781</v>
      </c>
      <c r="M31" s="14" t="s">
        <v>1131</v>
      </c>
      <c r="N31" s="2" t="s">
        <v>1272</v>
      </c>
      <c r="O31" s="10">
        <v>4</v>
      </c>
      <c r="P31" s="10"/>
      <c r="Q31" s="10"/>
      <c r="R31" s="28">
        <v>134</v>
      </c>
      <c r="S31" s="21">
        <v>8</v>
      </c>
      <c r="T31" s="21">
        <v>0</v>
      </c>
      <c r="U31" s="48">
        <v>134.4</v>
      </c>
      <c r="V31" s="48">
        <v>33.6</v>
      </c>
      <c r="W31" s="25"/>
      <c r="X31" s="25">
        <v>2.8</v>
      </c>
      <c r="Y31" s="13"/>
      <c r="Z31" s="13"/>
      <c r="AA31" s="13"/>
      <c r="AB31" s="48"/>
      <c r="AC31" s="13"/>
      <c r="AD31" s="13"/>
      <c r="AE31" s="13"/>
      <c r="AG31">
        <v>2</v>
      </c>
      <c r="AH31">
        <v>16</v>
      </c>
      <c r="AI31">
        <v>0</v>
      </c>
      <c r="AJ31" s="25">
        <v>2.8</v>
      </c>
      <c r="AK31" s="38"/>
      <c r="BD31" s="6"/>
      <c r="BE31" s="25">
        <v>2.8</v>
      </c>
      <c r="BJ31" s="37"/>
      <c r="BK31" s="37"/>
      <c r="BL31" s="37"/>
      <c r="BM31" s="37"/>
      <c r="BN31" s="25">
        <v>2.8</v>
      </c>
      <c r="BO31" s="39"/>
      <c r="BP31" s="39"/>
      <c r="BQ31" s="23"/>
      <c r="BR31" s="37"/>
      <c r="BU31" s="48">
        <v>134.4</v>
      </c>
      <c r="BV31" s="48">
        <v>33.6</v>
      </c>
      <c r="CH31">
        <v>1371</v>
      </c>
      <c r="CI31" s="2" t="s">
        <v>729</v>
      </c>
    </row>
    <row r="32" spans="1:87" ht="12.75">
      <c r="A32" s="15">
        <v>1371</v>
      </c>
      <c r="B32" s="14" t="s">
        <v>925</v>
      </c>
      <c r="C32" s="14" t="s">
        <v>1072</v>
      </c>
      <c r="D32" s="14" t="s">
        <v>264</v>
      </c>
      <c r="E32" s="14" t="s">
        <v>272</v>
      </c>
      <c r="F32" s="2" t="s">
        <v>148</v>
      </c>
      <c r="G32" s="2">
        <v>2</v>
      </c>
      <c r="H32" s="2" t="s">
        <v>723</v>
      </c>
      <c r="I32" s="2" t="s">
        <v>722</v>
      </c>
      <c r="J32" s="14" t="s">
        <v>288</v>
      </c>
      <c r="K32" s="2" t="s">
        <v>729</v>
      </c>
      <c r="L32" s="14" t="s">
        <v>781</v>
      </c>
      <c r="M32" s="14" t="s">
        <v>1131</v>
      </c>
      <c r="N32" s="2" t="s">
        <v>690</v>
      </c>
      <c r="O32" s="10">
        <v>4</v>
      </c>
      <c r="P32" s="10"/>
      <c r="Q32" s="10"/>
      <c r="R32" s="28">
        <v>120</v>
      </c>
      <c r="S32" s="21">
        <v>0</v>
      </c>
      <c r="T32" s="21">
        <v>0</v>
      </c>
      <c r="U32" s="48">
        <v>120</v>
      </c>
      <c r="V32" s="48">
        <v>30</v>
      </c>
      <c r="W32" s="25"/>
      <c r="X32" s="25">
        <v>2.5</v>
      </c>
      <c r="Y32" s="13">
        <v>30</v>
      </c>
      <c r="Z32" s="13">
        <v>0</v>
      </c>
      <c r="AA32" s="13">
        <v>0</v>
      </c>
      <c r="AB32" s="48">
        <v>30</v>
      </c>
      <c r="AC32" s="13"/>
      <c r="AD32" s="13"/>
      <c r="AE32" s="13"/>
      <c r="AG32">
        <v>2</v>
      </c>
      <c r="AH32">
        <v>10</v>
      </c>
      <c r="AI32">
        <v>0</v>
      </c>
      <c r="AJ32" s="25">
        <v>2.5</v>
      </c>
      <c r="AK32" s="38"/>
      <c r="BD32" s="6"/>
      <c r="BE32" s="25">
        <v>2.5</v>
      </c>
      <c r="BJ32" s="37"/>
      <c r="BK32" s="37"/>
      <c r="BL32" s="37"/>
      <c r="BM32" s="37"/>
      <c r="BN32" s="25">
        <v>2.5</v>
      </c>
      <c r="BO32" s="39"/>
      <c r="BP32" s="39"/>
      <c r="BQ32" s="23"/>
      <c r="BR32" s="37"/>
      <c r="BU32" s="48">
        <v>120</v>
      </c>
      <c r="BV32" s="48">
        <v>30</v>
      </c>
      <c r="CH32">
        <v>1371</v>
      </c>
      <c r="CI32" s="2" t="s">
        <v>729</v>
      </c>
    </row>
    <row r="34" spans="1:87" ht="12.75">
      <c r="A34" s="15">
        <v>1372</v>
      </c>
      <c r="B34" s="14" t="s">
        <v>859</v>
      </c>
      <c r="C34" s="14" t="s">
        <v>1072</v>
      </c>
      <c r="D34" s="14" t="s">
        <v>265</v>
      </c>
      <c r="E34" s="14" t="s">
        <v>273</v>
      </c>
      <c r="F34" s="2" t="s">
        <v>184</v>
      </c>
      <c r="G34" s="2">
        <v>2</v>
      </c>
      <c r="H34" s="2" t="s">
        <v>723</v>
      </c>
      <c r="I34" s="2" t="s">
        <v>719</v>
      </c>
      <c r="J34" s="14" t="s">
        <v>288</v>
      </c>
      <c r="K34" s="2" t="s">
        <v>729</v>
      </c>
      <c r="L34" s="14" t="s">
        <v>781</v>
      </c>
      <c r="M34" s="14" t="s">
        <v>1131</v>
      </c>
      <c r="N34" s="2" t="s">
        <v>1290</v>
      </c>
      <c r="O34" s="10">
        <v>4</v>
      </c>
      <c r="P34" s="10"/>
      <c r="Q34" s="10"/>
      <c r="R34" s="28">
        <v>258</v>
      </c>
      <c r="S34" s="21">
        <v>0</v>
      </c>
      <c r="T34" s="21">
        <v>0</v>
      </c>
      <c r="U34" s="48">
        <v>258</v>
      </c>
      <c r="V34" s="48">
        <v>64.5</v>
      </c>
      <c r="X34" s="25">
        <v>5.375</v>
      </c>
      <c r="Y34" s="13"/>
      <c r="Z34" s="13"/>
      <c r="AA34" s="13"/>
      <c r="AB34" s="48"/>
      <c r="AC34" s="13">
        <v>21</v>
      </c>
      <c r="AD34" s="13">
        <v>10</v>
      </c>
      <c r="AE34" s="13">
        <v>0</v>
      </c>
      <c r="AF34" s="25">
        <v>21.5</v>
      </c>
      <c r="AG34">
        <v>5</v>
      </c>
      <c r="AH34">
        <v>7</v>
      </c>
      <c r="AI34">
        <v>6</v>
      </c>
      <c r="AJ34" s="25">
        <v>5.375</v>
      </c>
      <c r="AM34" s="38"/>
      <c r="AN34" s="38"/>
      <c r="AO34" s="38"/>
      <c r="BJ34" s="37"/>
      <c r="BK34" s="37"/>
      <c r="BL34" s="37"/>
      <c r="BM34" s="37"/>
      <c r="BN34" s="25">
        <v>5.375</v>
      </c>
      <c r="BO34" s="39"/>
      <c r="BP34" s="39"/>
      <c r="BQ34" s="23"/>
      <c r="BR34" s="37"/>
      <c r="BS34" s="37"/>
      <c r="BT34" s="39"/>
      <c r="BU34" s="48">
        <v>258</v>
      </c>
      <c r="BV34" s="48">
        <v>64.5</v>
      </c>
      <c r="CH34">
        <v>1372</v>
      </c>
      <c r="CI34" s="2" t="s">
        <v>729</v>
      </c>
    </row>
    <row r="35" spans="1:88" ht="12.75">
      <c r="A35" s="15">
        <v>1372</v>
      </c>
      <c r="B35" s="14" t="s">
        <v>859</v>
      </c>
      <c r="C35" s="14" t="s">
        <v>1072</v>
      </c>
      <c r="D35" s="14" t="s">
        <v>265</v>
      </c>
      <c r="E35" s="14" t="s">
        <v>273</v>
      </c>
      <c r="F35" s="2" t="s">
        <v>162</v>
      </c>
      <c r="G35" s="2">
        <v>2</v>
      </c>
      <c r="H35" s="2" t="s">
        <v>724</v>
      </c>
      <c r="I35" s="2" t="s">
        <v>712</v>
      </c>
      <c r="J35" s="14" t="s">
        <v>289</v>
      </c>
      <c r="K35" s="2" t="s">
        <v>733</v>
      </c>
      <c r="L35" s="14" t="s">
        <v>782</v>
      </c>
      <c r="M35" s="14" t="s">
        <v>1132</v>
      </c>
      <c r="N35" s="2" t="s">
        <v>1117</v>
      </c>
      <c r="O35" s="10">
        <v>3.3333333333333335</v>
      </c>
      <c r="P35" s="10"/>
      <c r="Q35" s="10"/>
      <c r="R35" s="28">
        <v>176</v>
      </c>
      <c r="S35" s="21">
        <v>0</v>
      </c>
      <c r="T35" s="21">
        <v>0</v>
      </c>
      <c r="U35" s="48">
        <v>176</v>
      </c>
      <c r="V35" s="48">
        <v>52.8</v>
      </c>
      <c r="W35" s="25"/>
      <c r="X35" s="25">
        <v>4.3999999999999995</v>
      </c>
      <c r="Y35" s="13"/>
      <c r="Z35" s="13"/>
      <c r="AA35" s="13"/>
      <c r="AC35" s="13">
        <v>4</v>
      </c>
      <c r="AD35" s="13">
        <v>8</v>
      </c>
      <c r="AE35" s="13">
        <v>0</v>
      </c>
      <c r="AF35" s="25">
        <v>4.4</v>
      </c>
      <c r="AG35">
        <v>4</v>
      </c>
      <c r="AH35">
        <v>8</v>
      </c>
      <c r="AI35">
        <v>0</v>
      </c>
      <c r="AJ35" s="25">
        <v>4.3999999999999995</v>
      </c>
      <c r="AL35" s="25">
        <v>4.3999999999999995</v>
      </c>
      <c r="AM35" s="38"/>
      <c r="AN35" s="38"/>
      <c r="AO35" s="38"/>
      <c r="BB35" s="25">
        <v>4.3999999999999995</v>
      </c>
      <c r="BJ35" s="37"/>
      <c r="BK35" s="37"/>
      <c r="BL35" s="37"/>
      <c r="BM35" s="37"/>
      <c r="BN35" s="25">
        <v>4.3999999999999995</v>
      </c>
      <c r="BO35" s="39"/>
      <c r="BP35" s="39"/>
      <c r="BQ35" s="23"/>
      <c r="BR35" s="37"/>
      <c r="BS35" s="37"/>
      <c r="BT35" s="39"/>
      <c r="BU35" s="48">
        <v>176</v>
      </c>
      <c r="BV35" s="48">
        <v>52.8</v>
      </c>
      <c r="CH35">
        <v>1372</v>
      </c>
      <c r="CI35" s="2" t="s">
        <v>733</v>
      </c>
      <c r="CJ35" t="s">
        <v>9</v>
      </c>
    </row>
    <row r="36" ht="12.75">
      <c r="BU36" s="37"/>
    </row>
    <row r="37" spans="1:87" ht="12.75">
      <c r="A37" s="15">
        <v>1372</v>
      </c>
      <c r="B37" s="14" t="s">
        <v>859</v>
      </c>
      <c r="C37" s="14" t="s">
        <v>1072</v>
      </c>
      <c r="D37" s="14" t="s">
        <v>265</v>
      </c>
      <c r="E37" s="14" t="s">
        <v>274</v>
      </c>
      <c r="F37" s="2" t="s">
        <v>163</v>
      </c>
      <c r="G37" s="2">
        <v>3</v>
      </c>
      <c r="H37" s="2" t="s">
        <v>723</v>
      </c>
      <c r="I37" s="2" t="s">
        <v>713</v>
      </c>
      <c r="J37" s="14" t="s">
        <v>288</v>
      </c>
      <c r="K37" s="2" t="s">
        <v>729</v>
      </c>
      <c r="L37" s="14" t="s">
        <v>781</v>
      </c>
      <c r="M37" s="14" t="s">
        <v>1131</v>
      </c>
      <c r="N37" s="2" t="s">
        <v>1272</v>
      </c>
      <c r="O37" s="10">
        <v>2</v>
      </c>
      <c r="P37" s="10"/>
      <c r="Q37" s="10"/>
      <c r="R37" s="28">
        <v>72</v>
      </c>
      <c r="S37" s="21">
        <v>0</v>
      </c>
      <c r="T37" s="21">
        <v>0</v>
      </c>
      <c r="U37" s="48">
        <v>72</v>
      </c>
      <c r="V37" s="48">
        <v>36</v>
      </c>
      <c r="W37" s="25"/>
      <c r="X37" s="25">
        <v>3</v>
      </c>
      <c r="Y37" s="13">
        <v>36</v>
      </c>
      <c r="Z37" s="13">
        <v>0</v>
      </c>
      <c r="AA37" s="13">
        <v>0</v>
      </c>
      <c r="AB37" s="48">
        <v>36</v>
      </c>
      <c r="AC37" s="13"/>
      <c r="AD37" s="13"/>
      <c r="AE37" s="13"/>
      <c r="AF37" s="25"/>
      <c r="AG37">
        <v>3</v>
      </c>
      <c r="AH37">
        <v>0</v>
      </c>
      <c r="AI37">
        <v>0</v>
      </c>
      <c r="AJ37" s="25">
        <v>3</v>
      </c>
      <c r="AM37" s="38"/>
      <c r="AN37" s="38"/>
      <c r="AO37" s="38"/>
      <c r="BE37" s="25">
        <v>3</v>
      </c>
      <c r="BJ37" s="37"/>
      <c r="BK37" s="37"/>
      <c r="BL37" s="37"/>
      <c r="BM37" s="37"/>
      <c r="BN37" s="25">
        <v>3</v>
      </c>
      <c r="BO37" s="39"/>
      <c r="BP37" s="39"/>
      <c r="BQ37" s="23"/>
      <c r="BR37" s="37"/>
      <c r="BS37" s="37"/>
      <c r="BT37" s="39"/>
      <c r="BU37" s="48">
        <v>72</v>
      </c>
      <c r="BV37" s="48">
        <v>36</v>
      </c>
      <c r="CH37">
        <v>1372</v>
      </c>
      <c r="CI37" s="2" t="s">
        <v>729</v>
      </c>
    </row>
    <row r="38" spans="1:87" ht="12.75">
      <c r="A38" s="15">
        <v>1372</v>
      </c>
      <c r="B38" s="14" t="s">
        <v>859</v>
      </c>
      <c r="C38" s="14" t="s">
        <v>1072</v>
      </c>
      <c r="D38" s="14" t="s">
        <v>265</v>
      </c>
      <c r="E38" s="14" t="s">
        <v>274</v>
      </c>
      <c r="F38" s="2" t="s">
        <v>165</v>
      </c>
      <c r="G38" s="2">
        <v>3</v>
      </c>
      <c r="H38" s="2" t="s">
        <v>723</v>
      </c>
      <c r="I38" s="2" t="s">
        <v>717</v>
      </c>
      <c r="J38" s="14" t="s">
        <v>288</v>
      </c>
      <c r="K38" s="2" t="s">
        <v>729</v>
      </c>
      <c r="L38" s="14" t="s">
        <v>781</v>
      </c>
      <c r="M38" s="14" t="s">
        <v>1131</v>
      </c>
      <c r="N38" s="2" t="s">
        <v>689</v>
      </c>
      <c r="O38" s="10">
        <v>2</v>
      </c>
      <c r="P38" s="10"/>
      <c r="Q38" s="10"/>
      <c r="R38" s="28">
        <v>60</v>
      </c>
      <c r="S38" s="21">
        <v>0</v>
      </c>
      <c r="T38" s="21">
        <v>0</v>
      </c>
      <c r="U38" s="48">
        <v>60</v>
      </c>
      <c r="V38" s="48">
        <v>30</v>
      </c>
      <c r="W38" s="25"/>
      <c r="X38" s="25">
        <v>2.5</v>
      </c>
      <c r="Y38" s="13">
        <v>30</v>
      </c>
      <c r="Z38" s="13">
        <v>0</v>
      </c>
      <c r="AA38" s="13">
        <v>0</v>
      </c>
      <c r="AB38" s="48">
        <v>30</v>
      </c>
      <c r="AC38" s="13"/>
      <c r="AD38" s="13"/>
      <c r="AE38" s="13"/>
      <c r="AF38" s="25"/>
      <c r="AG38">
        <v>2</v>
      </c>
      <c r="AH38">
        <v>10</v>
      </c>
      <c r="AI38">
        <v>0</v>
      </c>
      <c r="AJ38" s="25">
        <v>2.5</v>
      </c>
      <c r="BE38" s="25">
        <v>2.5</v>
      </c>
      <c r="BJ38" s="37"/>
      <c r="BK38" s="37"/>
      <c r="BL38" s="37"/>
      <c r="BM38" s="37"/>
      <c r="BN38" s="25">
        <v>2.5</v>
      </c>
      <c r="BO38" s="39"/>
      <c r="BP38" s="39"/>
      <c r="BQ38" s="23"/>
      <c r="BR38" s="37"/>
      <c r="BS38" s="37"/>
      <c r="BT38" s="39"/>
      <c r="BU38" s="48">
        <v>60</v>
      </c>
      <c r="BV38" s="48">
        <v>30</v>
      </c>
      <c r="CH38">
        <v>1372</v>
      </c>
      <c r="CI38" s="2" t="s">
        <v>729</v>
      </c>
    </row>
    <row r="40" spans="1:87" ht="12.75">
      <c r="A40" s="15">
        <v>1375</v>
      </c>
      <c r="B40" s="14" t="s">
        <v>859</v>
      </c>
      <c r="C40" s="14" t="s">
        <v>1072</v>
      </c>
      <c r="D40" s="14" t="s">
        <v>266</v>
      </c>
      <c r="E40" s="14" t="s">
        <v>269</v>
      </c>
      <c r="F40" s="2" t="s">
        <v>212</v>
      </c>
      <c r="G40" s="2">
        <v>1</v>
      </c>
      <c r="H40" s="2" t="s">
        <v>723</v>
      </c>
      <c r="I40" s="2" t="s">
        <v>737</v>
      </c>
      <c r="J40" s="14" t="s">
        <v>288</v>
      </c>
      <c r="K40" s="2" t="s">
        <v>729</v>
      </c>
      <c r="L40" s="14" t="s">
        <v>781</v>
      </c>
      <c r="M40" s="14" t="s">
        <v>1131</v>
      </c>
      <c r="N40" s="2" t="s">
        <v>1284</v>
      </c>
      <c r="O40" s="10">
        <v>7</v>
      </c>
      <c r="P40" s="10"/>
      <c r="Q40" s="10"/>
      <c r="R40" s="28">
        <v>1015</v>
      </c>
      <c r="S40" s="21">
        <v>17</v>
      </c>
      <c r="T40" s="21">
        <v>6</v>
      </c>
      <c r="U40" s="48">
        <v>1015.875</v>
      </c>
      <c r="V40" s="48">
        <v>145.125</v>
      </c>
      <c r="W40" s="25"/>
      <c r="X40" s="25">
        <v>12.09375</v>
      </c>
      <c r="Y40" s="13"/>
      <c r="Z40" s="13"/>
      <c r="AA40" s="13"/>
      <c r="AB40" s="48"/>
      <c r="AC40" s="13">
        <v>84</v>
      </c>
      <c r="AD40" s="13">
        <v>13</v>
      </c>
      <c r="AE40" s="13">
        <v>0</v>
      </c>
      <c r="AF40" s="25">
        <v>84.65</v>
      </c>
      <c r="AG40">
        <v>12</v>
      </c>
      <c r="AH40">
        <v>1</v>
      </c>
      <c r="AI40">
        <v>10</v>
      </c>
      <c r="AJ40" s="25">
        <v>12.09375</v>
      </c>
      <c r="AU40" s="7"/>
      <c r="AX40" s="6"/>
      <c r="BN40" s="25">
        <v>12.09375</v>
      </c>
      <c r="BO40" s="39"/>
      <c r="BP40" s="39"/>
      <c r="BQ40" s="23"/>
      <c r="BR40" s="37"/>
      <c r="BS40" s="37"/>
      <c r="BT40" s="39"/>
      <c r="BU40" s="48">
        <v>1015.875</v>
      </c>
      <c r="BV40" s="48">
        <v>145.125</v>
      </c>
      <c r="CH40">
        <v>1375</v>
      </c>
      <c r="CI40" s="2" t="s">
        <v>729</v>
      </c>
    </row>
    <row r="41" spans="1:88" ht="12.75">
      <c r="A41" s="15">
        <v>1375</v>
      </c>
      <c r="B41" s="14" t="s">
        <v>859</v>
      </c>
      <c r="C41" s="14" t="s">
        <v>1072</v>
      </c>
      <c r="D41" s="14" t="s">
        <v>266</v>
      </c>
      <c r="E41" s="14" t="s">
        <v>269</v>
      </c>
      <c r="F41" s="2" t="s">
        <v>234</v>
      </c>
      <c r="G41" s="2">
        <v>1</v>
      </c>
      <c r="H41" s="2" t="s">
        <v>723</v>
      </c>
      <c r="I41" s="2" t="s">
        <v>721</v>
      </c>
      <c r="J41" s="14" t="s">
        <v>288</v>
      </c>
      <c r="K41" s="2" t="s">
        <v>729</v>
      </c>
      <c r="L41" s="14" t="s">
        <v>781</v>
      </c>
      <c r="M41" s="14" t="s">
        <v>1131</v>
      </c>
      <c r="N41" s="2" t="s">
        <v>1289</v>
      </c>
      <c r="O41" s="10">
        <v>4</v>
      </c>
      <c r="P41" s="10"/>
      <c r="Q41" s="10"/>
      <c r="R41" s="28">
        <v>361</v>
      </c>
      <c r="S41" s="21">
        <v>4</v>
      </c>
      <c r="T41" s="21">
        <v>0</v>
      </c>
      <c r="U41" s="48">
        <v>361.2</v>
      </c>
      <c r="V41" s="48">
        <v>90.3</v>
      </c>
      <c r="X41" s="25">
        <v>7.525</v>
      </c>
      <c r="Y41" s="13"/>
      <c r="Z41" s="13"/>
      <c r="AA41" s="13"/>
      <c r="AC41" s="13">
        <v>30</v>
      </c>
      <c r="AD41" s="13">
        <v>2</v>
      </c>
      <c r="AE41" s="13">
        <v>0</v>
      </c>
      <c r="AF41" s="25">
        <v>30.1</v>
      </c>
      <c r="AG41">
        <v>7</v>
      </c>
      <c r="AH41">
        <v>10</v>
      </c>
      <c r="AI41">
        <v>6</v>
      </c>
      <c r="AJ41" s="25">
        <v>7.525</v>
      </c>
      <c r="AP41" s="37"/>
      <c r="AQ41" s="17"/>
      <c r="AR41" s="17"/>
      <c r="AS41" s="17"/>
      <c r="AT41" s="17"/>
      <c r="BN41" s="25">
        <v>7.525</v>
      </c>
      <c r="BO41" s="39"/>
      <c r="BP41" s="39"/>
      <c r="BQ41" s="23"/>
      <c r="BR41" s="37"/>
      <c r="BS41" s="37"/>
      <c r="BT41" s="39"/>
      <c r="BU41" s="48">
        <v>361.2</v>
      </c>
      <c r="BV41" s="48">
        <v>90.3</v>
      </c>
      <c r="CA41" s="48"/>
      <c r="CH41">
        <v>1375</v>
      </c>
      <c r="CI41" s="2" t="s">
        <v>729</v>
      </c>
      <c r="CJ41" t="s">
        <v>44</v>
      </c>
    </row>
    <row r="43" spans="1:87" ht="12.75">
      <c r="A43" s="15">
        <v>1375</v>
      </c>
      <c r="B43" s="14" t="s">
        <v>859</v>
      </c>
      <c r="C43" s="14" t="s">
        <v>1072</v>
      </c>
      <c r="D43" s="14" t="s">
        <v>266</v>
      </c>
      <c r="E43" s="14" t="s">
        <v>269</v>
      </c>
      <c r="F43" s="2" t="s">
        <v>216</v>
      </c>
      <c r="G43" s="2">
        <v>3</v>
      </c>
      <c r="H43" s="2" t="s">
        <v>723</v>
      </c>
      <c r="I43" s="2" t="s">
        <v>720</v>
      </c>
      <c r="J43" s="14" t="s">
        <v>288</v>
      </c>
      <c r="K43" s="2" t="s">
        <v>730</v>
      </c>
      <c r="L43" s="14" t="s">
        <v>781</v>
      </c>
      <c r="M43" s="14" t="s">
        <v>1131</v>
      </c>
      <c r="N43" s="2" t="s">
        <v>1272</v>
      </c>
      <c r="O43" s="10">
        <v>2</v>
      </c>
      <c r="P43" s="10">
        <v>12</v>
      </c>
      <c r="Q43" s="10"/>
      <c r="R43" s="28">
        <v>104</v>
      </c>
      <c r="S43" s="21">
        <v>0</v>
      </c>
      <c r="T43" s="21">
        <v>0</v>
      </c>
      <c r="U43" s="48">
        <v>104</v>
      </c>
      <c r="V43" s="48">
        <v>48</v>
      </c>
      <c r="W43" s="25">
        <v>13.333333333333334</v>
      </c>
      <c r="X43" s="25">
        <v>4</v>
      </c>
      <c r="Y43" s="13"/>
      <c r="Z43" s="13"/>
      <c r="AA43" s="13"/>
      <c r="AC43" s="13"/>
      <c r="AD43" s="13"/>
      <c r="AE43" s="13"/>
      <c r="AF43" s="25"/>
      <c r="AG43">
        <v>4</v>
      </c>
      <c r="AH43">
        <v>0</v>
      </c>
      <c r="AI43">
        <v>0</v>
      </c>
      <c r="AJ43" s="25">
        <v>4</v>
      </c>
      <c r="AK43" s="38">
        <v>1.1111111111111112</v>
      </c>
      <c r="BE43" s="25">
        <v>4</v>
      </c>
      <c r="BN43" s="25">
        <v>4</v>
      </c>
      <c r="BO43" s="39"/>
      <c r="BP43" s="39"/>
      <c r="BQ43" s="23"/>
      <c r="BR43" s="37"/>
      <c r="BS43" s="37"/>
      <c r="BT43" s="39"/>
      <c r="BU43" s="48">
        <v>104</v>
      </c>
      <c r="BV43" s="48">
        <v>48</v>
      </c>
      <c r="CH43">
        <v>1375</v>
      </c>
      <c r="CI43" s="2" t="s">
        <v>730</v>
      </c>
    </row>
    <row r="45" spans="1:88" ht="12.75">
      <c r="A45" s="15">
        <v>1375</v>
      </c>
      <c r="B45" s="14" t="s">
        <v>859</v>
      </c>
      <c r="C45" s="14" t="s">
        <v>1072</v>
      </c>
      <c r="D45" s="14" t="s">
        <v>266</v>
      </c>
      <c r="E45" s="14" t="s">
        <v>269</v>
      </c>
      <c r="F45" s="2" t="s">
        <v>228</v>
      </c>
      <c r="G45" s="2">
        <v>4</v>
      </c>
      <c r="H45" s="2" t="s">
        <v>723</v>
      </c>
      <c r="I45" s="2" t="s">
        <v>711</v>
      </c>
      <c r="J45" s="14" t="s">
        <v>288</v>
      </c>
      <c r="K45" s="2" t="s">
        <v>729</v>
      </c>
      <c r="L45" s="14" t="s">
        <v>781</v>
      </c>
      <c r="M45" s="14" t="s">
        <v>1131</v>
      </c>
      <c r="N45" s="2" t="s">
        <v>745</v>
      </c>
      <c r="O45" s="10">
        <v>1</v>
      </c>
      <c r="P45" s="10"/>
      <c r="Q45" s="10"/>
      <c r="R45" s="28">
        <v>68</v>
      </c>
      <c r="S45" s="21">
        <v>2</v>
      </c>
      <c r="T45" s="21">
        <v>0</v>
      </c>
      <c r="U45" s="48">
        <v>68.1</v>
      </c>
      <c r="V45" s="48">
        <v>68.1</v>
      </c>
      <c r="W45" s="25"/>
      <c r="X45" s="25">
        <v>5.675</v>
      </c>
      <c r="Y45" s="13">
        <v>68</v>
      </c>
      <c r="Z45" s="13">
        <v>2</v>
      </c>
      <c r="AA45" s="13">
        <v>0</v>
      </c>
      <c r="AB45" s="48">
        <v>68.1</v>
      </c>
      <c r="AC45" s="13">
        <v>5</v>
      </c>
      <c r="AD45" s="13">
        <v>13</v>
      </c>
      <c r="AE45" s="13">
        <v>6</v>
      </c>
      <c r="AF45" s="25">
        <v>5.675</v>
      </c>
      <c r="AG45">
        <v>5</v>
      </c>
      <c r="AH45">
        <v>13</v>
      </c>
      <c r="AI45">
        <v>6</v>
      </c>
      <c r="AJ45" s="25">
        <v>5.675</v>
      </c>
      <c r="AP45" s="37"/>
      <c r="AQ45" s="9">
        <v>5</v>
      </c>
      <c r="AR45" s="9">
        <v>6</v>
      </c>
      <c r="AS45" s="9">
        <v>0</v>
      </c>
      <c r="AT45" s="37">
        <v>5.3</v>
      </c>
      <c r="AV45" s="7"/>
      <c r="AX45" s="6"/>
      <c r="BN45" s="25">
        <v>5.675</v>
      </c>
      <c r="BO45" s="39"/>
      <c r="BP45" s="39"/>
      <c r="BQ45" s="23"/>
      <c r="BR45" s="37"/>
      <c r="BS45" s="37"/>
      <c r="BT45" s="39"/>
      <c r="BU45" s="48">
        <v>68.1</v>
      </c>
      <c r="BV45" s="48">
        <v>68.1</v>
      </c>
      <c r="CB45" s="48">
        <v>1.070754716981132</v>
      </c>
      <c r="CH45">
        <v>1375</v>
      </c>
      <c r="CI45" s="2" t="s">
        <v>729</v>
      </c>
      <c r="CJ45" t="s">
        <v>55</v>
      </c>
    </row>
    <row r="47" spans="1:87" ht="12.75">
      <c r="A47" s="15">
        <v>1375</v>
      </c>
      <c r="B47" s="14" t="s">
        <v>925</v>
      </c>
      <c r="C47" s="14" t="s">
        <v>1072</v>
      </c>
      <c r="D47" s="14" t="s">
        <v>266</v>
      </c>
      <c r="E47" s="14" t="s">
        <v>272</v>
      </c>
      <c r="F47" s="2" t="s">
        <v>249</v>
      </c>
      <c r="G47" s="2">
        <v>2</v>
      </c>
      <c r="H47" s="2" t="s">
        <v>723</v>
      </c>
      <c r="I47" s="2" t="s">
        <v>719</v>
      </c>
      <c r="J47" s="14" t="s">
        <v>288</v>
      </c>
      <c r="K47" s="2" t="s">
        <v>729</v>
      </c>
      <c r="L47" s="14" t="s">
        <v>781</v>
      </c>
      <c r="M47" s="14" t="s">
        <v>1131</v>
      </c>
      <c r="N47" s="2" t="s">
        <v>1118</v>
      </c>
      <c r="O47" s="10">
        <v>2</v>
      </c>
      <c r="P47" s="10"/>
      <c r="Q47" s="10"/>
      <c r="R47" s="28"/>
      <c r="S47" s="21"/>
      <c r="T47" s="21"/>
      <c r="U47" s="48">
        <v>151.2</v>
      </c>
      <c r="V47" s="48">
        <v>75.6</v>
      </c>
      <c r="X47" s="25">
        <v>6.3</v>
      </c>
      <c r="AG47">
        <v>6</v>
      </c>
      <c r="AH47">
        <v>6</v>
      </c>
      <c r="AI47">
        <v>0</v>
      </c>
      <c r="AJ47" s="25">
        <v>6.3</v>
      </c>
      <c r="BB47" s="25">
        <v>6.3</v>
      </c>
      <c r="BN47" s="25">
        <v>6.3</v>
      </c>
      <c r="BU47" s="48">
        <v>151.2</v>
      </c>
      <c r="BV47" s="48">
        <v>75.6</v>
      </c>
      <c r="CH47">
        <v>1375</v>
      </c>
      <c r="CI47" s="2" t="s">
        <v>729</v>
      </c>
    </row>
    <row r="48" spans="1:87" ht="12.75">
      <c r="A48" s="15">
        <v>1375</v>
      </c>
      <c r="B48" s="14" t="s">
        <v>925</v>
      </c>
      <c r="C48" s="14" t="s">
        <v>1072</v>
      </c>
      <c r="D48" s="14" t="s">
        <v>266</v>
      </c>
      <c r="E48" s="14" t="s">
        <v>272</v>
      </c>
      <c r="F48" s="2" t="s">
        <v>251</v>
      </c>
      <c r="G48" s="2">
        <v>2</v>
      </c>
      <c r="H48" s="2" t="s">
        <v>723</v>
      </c>
      <c r="I48" s="2" t="s">
        <v>715</v>
      </c>
      <c r="J48" s="14" t="s">
        <v>288</v>
      </c>
      <c r="K48" s="2" t="s">
        <v>731</v>
      </c>
      <c r="L48" s="14" t="s">
        <v>781</v>
      </c>
      <c r="M48" s="14" t="s">
        <v>1131</v>
      </c>
      <c r="N48" s="2" t="s">
        <v>1268</v>
      </c>
      <c r="O48" s="10">
        <v>2</v>
      </c>
      <c r="P48" s="10">
        <v>12</v>
      </c>
      <c r="Q48" s="10"/>
      <c r="R48" s="28">
        <v>112</v>
      </c>
      <c r="S48" s="21">
        <v>0</v>
      </c>
      <c r="T48" s="21">
        <v>0</v>
      </c>
      <c r="U48" s="48">
        <v>112</v>
      </c>
      <c r="V48" s="48">
        <v>48</v>
      </c>
      <c r="W48" s="25">
        <v>26.666666666666668</v>
      </c>
      <c r="X48" s="25">
        <v>4</v>
      </c>
      <c r="AG48">
        <v>4</v>
      </c>
      <c r="AH48">
        <v>0</v>
      </c>
      <c r="AI48">
        <v>0</v>
      </c>
      <c r="AJ48" s="25">
        <v>4</v>
      </c>
      <c r="BE48" s="25">
        <v>4</v>
      </c>
      <c r="BN48" s="25">
        <v>4</v>
      </c>
      <c r="BU48" s="48">
        <v>112</v>
      </c>
      <c r="BV48" s="48">
        <v>48</v>
      </c>
      <c r="CH48">
        <v>1375</v>
      </c>
      <c r="CI48" s="2" t="s">
        <v>731</v>
      </c>
    </row>
    <row r="49" spans="1:87" ht="12.75">
      <c r="A49" s="15">
        <v>1375</v>
      </c>
      <c r="B49" s="14" t="s">
        <v>925</v>
      </c>
      <c r="C49" s="14" t="s">
        <v>1072</v>
      </c>
      <c r="D49" s="14" t="s">
        <v>266</v>
      </c>
      <c r="E49" s="14" t="s">
        <v>272</v>
      </c>
      <c r="F49" s="2" t="s">
        <v>253</v>
      </c>
      <c r="G49" s="2">
        <v>2</v>
      </c>
      <c r="H49" s="2" t="s">
        <v>723</v>
      </c>
      <c r="I49" s="2" t="s">
        <v>719</v>
      </c>
      <c r="J49" s="14" t="s">
        <v>288</v>
      </c>
      <c r="K49" s="2" t="s">
        <v>729</v>
      </c>
      <c r="L49" s="14" t="s">
        <v>781</v>
      </c>
      <c r="M49" s="14" t="s">
        <v>1131</v>
      </c>
      <c r="N49" s="2" t="s">
        <v>690</v>
      </c>
      <c r="O49" s="10">
        <v>2</v>
      </c>
      <c r="P49" s="10"/>
      <c r="Q49" s="10"/>
      <c r="R49" s="28"/>
      <c r="S49" s="21"/>
      <c r="T49" s="21"/>
      <c r="U49" s="48">
        <v>66</v>
      </c>
      <c r="V49" s="48">
        <v>33</v>
      </c>
      <c r="X49" s="25">
        <v>2.75</v>
      </c>
      <c r="AG49">
        <v>2</v>
      </c>
      <c r="AH49">
        <v>15</v>
      </c>
      <c r="AI49">
        <v>0</v>
      </c>
      <c r="AJ49" s="25">
        <v>2.75</v>
      </c>
      <c r="BE49" s="25">
        <v>2.75</v>
      </c>
      <c r="BN49" s="25">
        <v>2.75</v>
      </c>
      <c r="BU49" s="48">
        <v>66</v>
      </c>
      <c r="BV49" s="48">
        <v>33</v>
      </c>
      <c r="CH49">
        <v>1375</v>
      </c>
      <c r="CI49" s="2" t="s">
        <v>729</v>
      </c>
    </row>
    <row r="50" spans="1:87" ht="12.75">
      <c r="A50" s="15">
        <v>1375</v>
      </c>
      <c r="B50" s="14" t="s">
        <v>925</v>
      </c>
      <c r="C50" s="14" t="s">
        <v>1072</v>
      </c>
      <c r="D50" s="14" t="s">
        <v>266</v>
      </c>
      <c r="E50" s="14" t="s">
        <v>272</v>
      </c>
      <c r="F50" s="2" t="s">
        <v>243</v>
      </c>
      <c r="G50" s="2">
        <v>2</v>
      </c>
      <c r="H50" s="2" t="s">
        <v>723</v>
      </c>
      <c r="I50" s="2" t="s">
        <v>714</v>
      </c>
      <c r="J50" s="14" t="s">
        <v>288</v>
      </c>
      <c r="K50" s="2" t="s">
        <v>729</v>
      </c>
      <c r="L50" s="14" t="s">
        <v>781</v>
      </c>
      <c r="M50" s="14" t="s">
        <v>1131</v>
      </c>
      <c r="N50" s="2" t="s">
        <v>1256</v>
      </c>
      <c r="O50" s="10">
        <v>1</v>
      </c>
      <c r="P50" s="10"/>
      <c r="Q50" s="10"/>
      <c r="R50" s="28">
        <v>27</v>
      </c>
      <c r="S50" s="21">
        <v>0</v>
      </c>
      <c r="T50" s="21">
        <v>0</v>
      </c>
      <c r="U50" s="48">
        <v>27</v>
      </c>
      <c r="V50" s="48">
        <v>27</v>
      </c>
      <c r="X50" s="25">
        <v>2.25</v>
      </c>
      <c r="Y50">
        <v>27</v>
      </c>
      <c r="Z50">
        <v>0</v>
      </c>
      <c r="AA50">
        <v>0</v>
      </c>
      <c r="AB50" s="48">
        <v>27</v>
      </c>
      <c r="AC50">
        <v>2</v>
      </c>
      <c r="AD50">
        <v>5</v>
      </c>
      <c r="AE50">
        <v>0</v>
      </c>
      <c r="AF50" s="25">
        <v>2.25</v>
      </c>
      <c r="AG50">
        <v>2</v>
      </c>
      <c r="AH50">
        <v>5</v>
      </c>
      <c r="AI50">
        <v>0</v>
      </c>
      <c r="AJ50" s="25">
        <v>2.25</v>
      </c>
      <c r="BE50" s="25">
        <v>2.25</v>
      </c>
      <c r="BN50" s="25">
        <v>2.25</v>
      </c>
      <c r="BU50" s="48">
        <v>27</v>
      </c>
      <c r="BV50" s="48">
        <v>27</v>
      </c>
      <c r="CH50">
        <v>1375</v>
      </c>
      <c r="CI50" s="2" t="s">
        <v>729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A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3.7109375" style="0" customWidth="1"/>
    <col min="9" max="9" width="43.421875" style="0" customWidth="1"/>
    <col min="10" max="10" width="7.57421875" style="0" customWidth="1"/>
    <col min="11" max="11" width="35.421875" style="0" customWidth="1"/>
    <col min="12" max="12" width="10.421875" style="0" customWidth="1"/>
    <col min="13" max="13" width="8.57421875" style="0" customWidth="1"/>
    <col min="14" max="14" width="46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35.421875" style="0" customWidth="1"/>
    <col min="88" max="88" width="141.14062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105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37"/>
      <c r="BW8" s="37"/>
      <c r="BX8" s="37"/>
      <c r="BY8" s="37"/>
      <c r="BZ8" s="37"/>
      <c r="CA8" s="37"/>
      <c r="CC8" s="35"/>
      <c r="CD8" s="35"/>
      <c r="CE8" s="17"/>
      <c r="CF8" s="35"/>
      <c r="CG8" s="35"/>
      <c r="CH8" s="17"/>
      <c r="CI8" s="18"/>
    </row>
    <row r="9" spans="1:87" ht="12.75">
      <c r="A9" s="15">
        <v>1369</v>
      </c>
      <c r="B9" s="14" t="s">
        <v>925</v>
      </c>
      <c r="C9" s="14" t="s">
        <v>1072</v>
      </c>
      <c r="D9" s="14" t="s">
        <v>17</v>
      </c>
      <c r="E9" s="14" t="s">
        <v>276</v>
      </c>
      <c r="F9" s="2" t="s">
        <v>8</v>
      </c>
      <c r="G9" s="2">
        <v>1</v>
      </c>
      <c r="H9" s="2" t="s">
        <v>1328</v>
      </c>
      <c r="I9" s="2" t="s">
        <v>312</v>
      </c>
      <c r="J9" s="14" t="s">
        <v>288</v>
      </c>
      <c r="K9" s="2" t="s">
        <v>1334</v>
      </c>
      <c r="L9" s="16" t="s">
        <v>1324</v>
      </c>
      <c r="M9" s="16" t="s">
        <v>682</v>
      </c>
      <c r="N9" s="2" t="s">
        <v>497</v>
      </c>
      <c r="O9" s="10">
        <v>1</v>
      </c>
      <c r="P9" s="10"/>
      <c r="Q9" s="10"/>
      <c r="R9" s="28">
        <v>78</v>
      </c>
      <c r="S9" s="21">
        <v>0</v>
      </c>
      <c r="T9" s="21">
        <v>0</v>
      </c>
      <c r="U9" s="48">
        <v>78</v>
      </c>
      <c r="V9" s="48">
        <v>78</v>
      </c>
      <c r="X9" s="25">
        <v>6.5</v>
      </c>
      <c r="Y9" s="13">
        <v>78</v>
      </c>
      <c r="Z9" s="13">
        <v>0</v>
      </c>
      <c r="AA9" s="13">
        <v>0</v>
      </c>
      <c r="AB9" s="48">
        <v>78</v>
      </c>
      <c r="AC9" s="13">
        <v>6</v>
      </c>
      <c r="AD9" s="13">
        <v>10</v>
      </c>
      <c r="AE9" s="13">
        <v>0</v>
      </c>
      <c r="AF9" s="25">
        <v>6.5</v>
      </c>
      <c r="AG9">
        <v>6</v>
      </c>
      <c r="AH9">
        <v>10</v>
      </c>
      <c r="AI9">
        <v>0</v>
      </c>
      <c r="AJ9" s="25">
        <v>6.5</v>
      </c>
      <c r="AL9" s="17"/>
      <c r="AM9" s="17"/>
      <c r="AN9" s="17"/>
      <c r="AO9" s="17"/>
      <c r="AU9" s="17"/>
      <c r="AV9" s="7"/>
      <c r="AW9" s="17"/>
      <c r="AX9" s="25">
        <v>6.5</v>
      </c>
      <c r="AY9" s="17"/>
      <c r="AZ9" s="17"/>
      <c r="BA9" s="37"/>
      <c r="BB9" s="6"/>
      <c r="BC9" s="17"/>
      <c r="BD9" s="17"/>
      <c r="BE9" s="17"/>
      <c r="BF9" s="37"/>
      <c r="BG9" s="37"/>
      <c r="BH9" s="37"/>
      <c r="BI9" s="37"/>
      <c r="BJ9" s="37"/>
      <c r="BK9" s="37"/>
      <c r="BL9" s="37"/>
      <c r="BN9" s="25">
        <v>6.5</v>
      </c>
      <c r="BO9" s="39"/>
      <c r="BP9" s="39"/>
      <c r="BQ9" s="23"/>
      <c r="BR9" s="37"/>
      <c r="BT9" s="39"/>
      <c r="BU9" s="48">
        <v>78</v>
      </c>
      <c r="BV9" s="48">
        <v>78</v>
      </c>
      <c r="BW9" s="37"/>
      <c r="BX9" s="37"/>
      <c r="BY9" s="37"/>
      <c r="BZ9" s="37"/>
      <c r="CA9" s="37"/>
      <c r="CB9" s="37"/>
      <c r="CC9" s="35"/>
      <c r="CD9" s="35"/>
      <c r="CE9" s="17"/>
      <c r="CF9" s="35"/>
      <c r="CG9" s="35"/>
      <c r="CH9">
        <v>1369</v>
      </c>
      <c r="CI9" s="2" t="s">
        <v>1334</v>
      </c>
    </row>
    <row r="10" spans="1:87" ht="12.75">
      <c r="A10" s="15">
        <v>1369</v>
      </c>
      <c r="B10" s="14" t="s">
        <v>925</v>
      </c>
      <c r="C10" s="14" t="s">
        <v>1072</v>
      </c>
      <c r="D10" s="14" t="s">
        <v>17</v>
      </c>
      <c r="E10" s="14" t="s">
        <v>276</v>
      </c>
      <c r="F10" s="2" t="s">
        <v>32</v>
      </c>
      <c r="G10" s="2">
        <v>1</v>
      </c>
      <c r="H10" s="2" t="s">
        <v>1328</v>
      </c>
      <c r="I10" s="2" t="s">
        <v>316</v>
      </c>
      <c r="J10" s="14" t="s">
        <v>288</v>
      </c>
      <c r="K10" s="3" t="s">
        <v>1336</v>
      </c>
      <c r="L10" s="16" t="s">
        <v>1322</v>
      </c>
      <c r="M10" s="16" t="s">
        <v>850</v>
      </c>
      <c r="N10" s="3" t="s">
        <v>497</v>
      </c>
      <c r="O10" s="44">
        <v>1</v>
      </c>
      <c r="P10" s="44"/>
      <c r="Q10" s="44"/>
      <c r="R10" s="28">
        <v>75</v>
      </c>
      <c r="S10" s="21">
        <v>12</v>
      </c>
      <c r="T10" s="21">
        <v>0</v>
      </c>
      <c r="U10" s="48">
        <v>75.6</v>
      </c>
      <c r="V10" s="48">
        <v>75.6</v>
      </c>
      <c r="X10" s="25">
        <v>6.3</v>
      </c>
      <c r="Y10" s="13">
        <v>75</v>
      </c>
      <c r="Z10" s="13">
        <v>12</v>
      </c>
      <c r="AA10" s="13">
        <v>0</v>
      </c>
      <c r="AB10" s="48">
        <v>75.6</v>
      </c>
      <c r="AC10" s="13">
        <v>6</v>
      </c>
      <c r="AD10" s="13">
        <v>6</v>
      </c>
      <c r="AE10" s="13">
        <v>0</v>
      </c>
      <c r="AF10" s="25">
        <v>6.3</v>
      </c>
      <c r="AG10">
        <v>6</v>
      </c>
      <c r="AH10">
        <v>6</v>
      </c>
      <c r="AI10">
        <v>0</v>
      </c>
      <c r="AJ10" s="25">
        <v>6.3</v>
      </c>
      <c r="AM10" s="17"/>
      <c r="AN10" s="17"/>
      <c r="AO10" s="17"/>
      <c r="AV10" s="7"/>
      <c r="AW10" s="17"/>
      <c r="AX10" s="25">
        <v>6.3</v>
      </c>
      <c r="AY10" s="38"/>
      <c r="AZ10" s="38"/>
      <c r="BA10" s="37"/>
      <c r="BB10" s="6"/>
      <c r="BD10" s="38"/>
      <c r="BE10" s="38"/>
      <c r="BF10" s="37"/>
      <c r="BG10" s="37"/>
      <c r="BH10" s="37"/>
      <c r="BI10" s="37"/>
      <c r="BJ10" s="37"/>
      <c r="BK10" s="37"/>
      <c r="BL10" s="37"/>
      <c r="BN10" s="25">
        <v>6.3</v>
      </c>
      <c r="BO10" s="39"/>
      <c r="BP10" s="39"/>
      <c r="BQ10" s="23"/>
      <c r="BR10" s="37"/>
      <c r="BT10" s="39"/>
      <c r="BU10" s="48">
        <v>75.6</v>
      </c>
      <c r="BV10" s="48">
        <v>75.6</v>
      </c>
      <c r="BW10" s="37"/>
      <c r="BX10" s="37"/>
      <c r="BY10" s="37"/>
      <c r="BZ10" s="37"/>
      <c r="CA10" s="37"/>
      <c r="CB10" s="37"/>
      <c r="CC10" s="35"/>
      <c r="CD10" s="35"/>
      <c r="CE10" s="38"/>
      <c r="CF10" s="35"/>
      <c r="CG10" s="35"/>
      <c r="CH10">
        <v>1369</v>
      </c>
      <c r="CI10" s="3" t="s">
        <v>1336</v>
      </c>
    </row>
    <row r="11" spans="1:87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21"/>
      <c r="S11" s="21"/>
      <c r="T11" s="21"/>
      <c r="U11" s="25"/>
      <c r="V11" s="25"/>
      <c r="W11" s="25"/>
      <c r="X11" s="25"/>
      <c r="AB11" s="48"/>
      <c r="AJ11" s="6"/>
      <c r="AK11" s="38"/>
      <c r="BJ11" s="37"/>
      <c r="BK11" s="37"/>
      <c r="BL11" s="37"/>
      <c r="BM11" s="37"/>
      <c r="BN11" s="48"/>
      <c r="BO11" s="39"/>
      <c r="BP11" s="39"/>
      <c r="BQ11" s="23"/>
      <c r="BR11" s="37"/>
      <c r="BS11" s="37"/>
      <c r="BU11" s="37"/>
      <c r="BV11" s="48"/>
      <c r="CI11" s="2"/>
    </row>
    <row r="12" spans="1:87" ht="12.75">
      <c r="A12" s="15">
        <v>1370</v>
      </c>
      <c r="B12" s="14" t="s">
        <v>859</v>
      </c>
      <c r="C12" s="14" t="s">
        <v>1072</v>
      </c>
      <c r="D12" s="14" t="s">
        <v>263</v>
      </c>
      <c r="E12" s="14" t="s">
        <v>271</v>
      </c>
      <c r="F12" s="2" t="s">
        <v>85</v>
      </c>
      <c r="G12" s="2">
        <v>1</v>
      </c>
      <c r="H12" s="2" t="s">
        <v>1328</v>
      </c>
      <c r="I12" s="2" t="s">
        <v>318</v>
      </c>
      <c r="J12" s="14" t="s">
        <v>288</v>
      </c>
      <c r="K12" s="2" t="s">
        <v>1336</v>
      </c>
      <c r="L12" s="14" t="s">
        <v>1322</v>
      </c>
      <c r="M12" s="14" t="s">
        <v>850</v>
      </c>
      <c r="N12" s="2" t="s">
        <v>1289</v>
      </c>
      <c r="O12" s="10">
        <v>3</v>
      </c>
      <c r="P12" s="10"/>
      <c r="Q12" s="10"/>
      <c r="R12" s="28">
        <v>190</v>
      </c>
      <c r="S12" s="21">
        <v>16</v>
      </c>
      <c r="T12" s="21">
        <v>0</v>
      </c>
      <c r="U12" s="48">
        <v>190.8</v>
      </c>
      <c r="V12" s="48">
        <v>63.6</v>
      </c>
      <c r="W12" s="25"/>
      <c r="X12" s="25">
        <v>5.3</v>
      </c>
      <c r="Y12" s="13"/>
      <c r="Z12" s="13"/>
      <c r="AA12" s="13"/>
      <c r="AB12" s="48"/>
      <c r="AC12" s="13"/>
      <c r="AD12" s="13"/>
      <c r="AE12" s="13"/>
      <c r="AG12">
        <v>5</v>
      </c>
      <c r="AH12">
        <v>6</v>
      </c>
      <c r="AI12">
        <v>0</v>
      </c>
      <c r="AJ12" s="25">
        <v>5.3</v>
      </c>
      <c r="AM12" s="38"/>
      <c r="AN12" s="38"/>
      <c r="AO12" s="38"/>
      <c r="BE12" s="6"/>
      <c r="BJ12" s="37"/>
      <c r="BK12" s="37"/>
      <c r="BL12" s="37"/>
      <c r="BN12" s="25">
        <v>5.3</v>
      </c>
      <c r="BR12" s="37"/>
      <c r="BS12" s="37"/>
      <c r="BT12" s="39"/>
      <c r="BU12" s="48">
        <v>190.8</v>
      </c>
      <c r="BV12" s="48">
        <v>63.599999999999994</v>
      </c>
      <c r="CH12">
        <v>1370</v>
      </c>
      <c r="CI12" s="2" t="s">
        <v>1336</v>
      </c>
    </row>
    <row r="13" spans="1:87" ht="12.75">
      <c r="A13" s="15">
        <v>1370</v>
      </c>
      <c r="B13" s="14" t="s">
        <v>859</v>
      </c>
      <c r="C13" s="14" t="s">
        <v>1072</v>
      </c>
      <c r="D13" s="14" t="s">
        <v>263</v>
      </c>
      <c r="E13" s="14" t="s">
        <v>271</v>
      </c>
      <c r="F13" s="2" t="s">
        <v>86</v>
      </c>
      <c r="G13" s="2">
        <v>1</v>
      </c>
      <c r="H13" s="2" t="s">
        <v>1328</v>
      </c>
      <c r="I13" s="2" t="s">
        <v>310</v>
      </c>
      <c r="J13" s="14" t="s">
        <v>288</v>
      </c>
      <c r="K13" s="2" t="s">
        <v>1331</v>
      </c>
      <c r="L13" s="14" t="s">
        <v>1324</v>
      </c>
      <c r="M13" s="14" t="s">
        <v>295</v>
      </c>
      <c r="N13" s="2" t="s">
        <v>497</v>
      </c>
      <c r="O13" s="10">
        <v>1</v>
      </c>
      <c r="P13" s="10"/>
      <c r="Q13" s="10"/>
      <c r="R13" s="28">
        <v>83</v>
      </c>
      <c r="S13" s="21">
        <v>4</v>
      </c>
      <c r="T13" s="21">
        <v>0</v>
      </c>
      <c r="U13" s="48">
        <v>83.2</v>
      </c>
      <c r="V13" s="48">
        <v>83.2</v>
      </c>
      <c r="W13" s="25"/>
      <c r="X13" s="25">
        <v>6.933333333333334</v>
      </c>
      <c r="Y13" s="13">
        <v>83</v>
      </c>
      <c r="Z13" s="13">
        <v>4</v>
      </c>
      <c r="AA13" s="13">
        <v>0</v>
      </c>
      <c r="AB13" s="48">
        <v>83.2</v>
      </c>
      <c r="AC13" s="13">
        <v>5</v>
      </c>
      <c r="AD13" s="13">
        <v>4</v>
      </c>
      <c r="AE13" s="13">
        <v>0</v>
      </c>
      <c r="AF13" s="25">
        <v>5.2</v>
      </c>
      <c r="AG13">
        <v>5</v>
      </c>
      <c r="AH13">
        <v>4</v>
      </c>
      <c r="AI13">
        <v>0</v>
      </c>
      <c r="AJ13" s="25">
        <v>6.933333333333334</v>
      </c>
      <c r="AM13" s="38"/>
      <c r="AN13" s="38"/>
      <c r="AO13" s="38"/>
      <c r="AX13" s="25">
        <v>6.933333333333334</v>
      </c>
      <c r="BJ13" s="37"/>
      <c r="BK13" s="37"/>
      <c r="BL13" s="37"/>
      <c r="BN13" s="25">
        <v>6.933333333333334</v>
      </c>
      <c r="BR13" s="37"/>
      <c r="BS13" s="37"/>
      <c r="BT13" s="39"/>
      <c r="BU13" s="48">
        <v>83.2</v>
      </c>
      <c r="BV13" s="48">
        <v>83.2</v>
      </c>
      <c r="CH13">
        <v>1370</v>
      </c>
      <c r="CI13" s="2" t="s">
        <v>1331</v>
      </c>
    </row>
    <row r="14" ht="12.75">
      <c r="D14" s="14"/>
    </row>
    <row r="15" spans="1:87" ht="12.75">
      <c r="A15" s="15">
        <v>1370</v>
      </c>
      <c r="B15" s="14" t="s">
        <v>925</v>
      </c>
      <c r="C15" s="14" t="s">
        <v>1072</v>
      </c>
      <c r="D15" s="14" t="s">
        <v>263</v>
      </c>
      <c r="E15" s="14" t="s">
        <v>275</v>
      </c>
      <c r="F15" s="2" t="s">
        <v>89</v>
      </c>
      <c r="G15" s="2">
        <v>1</v>
      </c>
      <c r="H15" s="2" t="s">
        <v>1328</v>
      </c>
      <c r="I15" s="2" t="s">
        <v>1346</v>
      </c>
      <c r="J15" s="14" t="s">
        <v>288</v>
      </c>
      <c r="K15" s="2" t="s">
        <v>1333</v>
      </c>
      <c r="L15" s="14" t="s">
        <v>1324</v>
      </c>
      <c r="M15" s="14" t="s">
        <v>685</v>
      </c>
      <c r="N15" s="2" t="s">
        <v>1284</v>
      </c>
      <c r="O15" s="10">
        <v>5</v>
      </c>
      <c r="P15" s="10"/>
      <c r="Q15" s="10"/>
      <c r="R15" s="28">
        <v>348</v>
      </c>
      <c r="S15" s="21">
        <v>0</v>
      </c>
      <c r="T15" s="21">
        <v>0</v>
      </c>
      <c r="U15" s="48">
        <v>348</v>
      </c>
      <c r="V15" s="48">
        <v>69.6</v>
      </c>
      <c r="X15" s="25">
        <v>5.8</v>
      </c>
      <c r="Y15" s="13"/>
      <c r="Z15" s="13"/>
      <c r="AA15" s="13"/>
      <c r="AC15" s="13"/>
      <c r="AD15" s="13"/>
      <c r="AE15" s="13"/>
      <c r="AF15" s="25"/>
      <c r="AG15">
        <v>5</v>
      </c>
      <c r="AH15">
        <v>16</v>
      </c>
      <c r="AI15">
        <v>0</v>
      </c>
      <c r="AJ15" s="25">
        <v>5.8</v>
      </c>
      <c r="BE15" s="7"/>
      <c r="BJ15" s="37"/>
      <c r="BK15" s="37"/>
      <c r="BL15" s="37"/>
      <c r="BN15" s="25">
        <v>5.8</v>
      </c>
      <c r="BQ15" s="23"/>
      <c r="BR15" s="37"/>
      <c r="BS15" s="37"/>
      <c r="BT15" s="39"/>
      <c r="BU15" s="48">
        <v>348</v>
      </c>
      <c r="BV15" s="48">
        <v>69.6</v>
      </c>
      <c r="CH15">
        <v>1370</v>
      </c>
      <c r="CI15" s="2" t="s">
        <v>1333</v>
      </c>
    </row>
    <row r="16" spans="1:87" ht="12.75">
      <c r="A16" s="15">
        <v>1370</v>
      </c>
      <c r="B16" s="14" t="s">
        <v>925</v>
      </c>
      <c r="C16" s="14" t="s">
        <v>1072</v>
      </c>
      <c r="D16" s="14" t="s">
        <v>263</v>
      </c>
      <c r="E16" s="14" t="s">
        <v>275</v>
      </c>
      <c r="F16" s="2" t="s">
        <v>98</v>
      </c>
      <c r="G16" s="2">
        <v>1</v>
      </c>
      <c r="H16" s="2" t="s">
        <v>1328</v>
      </c>
      <c r="I16" s="2" t="s">
        <v>1327</v>
      </c>
      <c r="J16" s="14" t="s">
        <v>288</v>
      </c>
      <c r="K16" s="2" t="s">
        <v>1339</v>
      </c>
      <c r="L16" s="14" t="s">
        <v>1324</v>
      </c>
      <c r="M16" s="14" t="s">
        <v>956</v>
      </c>
      <c r="N16" s="2" t="s">
        <v>1284</v>
      </c>
      <c r="O16" s="10">
        <v>5</v>
      </c>
      <c r="P16" s="10"/>
      <c r="Q16" s="10"/>
      <c r="R16" s="28">
        <v>348</v>
      </c>
      <c r="S16" s="21">
        <v>0</v>
      </c>
      <c r="T16" s="21">
        <v>0</v>
      </c>
      <c r="U16" s="48">
        <v>348</v>
      </c>
      <c r="V16" s="48">
        <v>69.6</v>
      </c>
      <c r="X16" s="25">
        <v>5.8</v>
      </c>
      <c r="Y16" s="13"/>
      <c r="Z16" s="13"/>
      <c r="AA16" s="13"/>
      <c r="AC16" s="13"/>
      <c r="AD16" s="13"/>
      <c r="AE16" s="13"/>
      <c r="AF16" s="25"/>
      <c r="AG16">
        <v>5</v>
      </c>
      <c r="AH16">
        <v>16</v>
      </c>
      <c r="AI16">
        <v>0</v>
      </c>
      <c r="AJ16" s="25">
        <v>5.8</v>
      </c>
      <c r="BJ16" s="37"/>
      <c r="BK16" s="37"/>
      <c r="BL16" s="37"/>
      <c r="BN16" s="25">
        <v>5.8</v>
      </c>
      <c r="BQ16" s="23"/>
      <c r="BR16" s="37"/>
      <c r="BS16" s="37"/>
      <c r="BT16" s="39"/>
      <c r="BU16" s="48">
        <v>348</v>
      </c>
      <c r="BV16" s="48">
        <v>69.6</v>
      </c>
      <c r="CH16">
        <v>1370</v>
      </c>
      <c r="CI16" s="2" t="s">
        <v>1339</v>
      </c>
    </row>
    <row r="17" spans="1:87" ht="12.75">
      <c r="A17" s="15">
        <v>1370</v>
      </c>
      <c r="B17" s="14" t="s">
        <v>925</v>
      </c>
      <c r="C17" s="14" t="s">
        <v>1072</v>
      </c>
      <c r="D17" s="14" t="s">
        <v>263</v>
      </c>
      <c r="E17" s="14" t="s">
        <v>275</v>
      </c>
      <c r="F17" s="2" t="s">
        <v>99</v>
      </c>
      <c r="G17" s="2">
        <v>1</v>
      </c>
      <c r="H17" s="2" t="s">
        <v>1328</v>
      </c>
      <c r="I17" s="2" t="s">
        <v>304</v>
      </c>
      <c r="J17" s="14" t="s">
        <v>288</v>
      </c>
      <c r="K17" s="2" t="s">
        <v>1329</v>
      </c>
      <c r="L17" s="14" t="s">
        <v>1324</v>
      </c>
      <c r="M17" s="14" t="s">
        <v>290</v>
      </c>
      <c r="N17" s="2" t="s">
        <v>497</v>
      </c>
      <c r="O17" s="10">
        <v>1</v>
      </c>
      <c r="P17" s="10"/>
      <c r="Q17" s="10"/>
      <c r="R17" s="28">
        <v>72</v>
      </c>
      <c r="S17" s="21">
        <v>0</v>
      </c>
      <c r="T17" s="21">
        <v>0</v>
      </c>
      <c r="U17" s="48">
        <v>72</v>
      </c>
      <c r="V17" s="48">
        <v>72</v>
      </c>
      <c r="X17" s="25">
        <v>6</v>
      </c>
      <c r="Y17" s="13">
        <v>72</v>
      </c>
      <c r="Z17" s="13">
        <v>0</v>
      </c>
      <c r="AA17" s="13">
        <v>0</v>
      </c>
      <c r="AB17" s="48">
        <v>72</v>
      </c>
      <c r="AC17" s="13">
        <v>6</v>
      </c>
      <c r="AD17" s="13">
        <v>0</v>
      </c>
      <c r="AE17" s="13">
        <v>0</v>
      </c>
      <c r="AF17" s="25">
        <v>6</v>
      </c>
      <c r="AG17">
        <v>6</v>
      </c>
      <c r="AH17">
        <v>0</v>
      </c>
      <c r="AI17">
        <v>0</v>
      </c>
      <c r="AJ17" s="25">
        <v>6</v>
      </c>
      <c r="AX17" s="25">
        <v>6</v>
      </c>
      <c r="BJ17" s="37"/>
      <c r="BK17" s="37"/>
      <c r="BL17" s="37"/>
      <c r="BN17" s="25">
        <v>6</v>
      </c>
      <c r="BQ17" s="23"/>
      <c r="BR17" s="37"/>
      <c r="BS17" s="37"/>
      <c r="BT17" s="39"/>
      <c r="BU17" s="48">
        <v>72</v>
      </c>
      <c r="BV17" s="48">
        <v>72</v>
      </c>
      <c r="CH17">
        <v>1370</v>
      </c>
      <c r="CI17" s="2" t="s">
        <v>1329</v>
      </c>
    </row>
    <row r="18" spans="1:87" ht="12.75">
      <c r="A18" s="15"/>
      <c r="B18" s="14"/>
      <c r="C18" s="14"/>
      <c r="D18" s="14"/>
      <c r="E18" s="14"/>
      <c r="F18" s="2"/>
      <c r="G18" s="2"/>
      <c r="H18" s="2"/>
      <c r="I18" s="2"/>
      <c r="J18" s="14"/>
      <c r="K18" s="2"/>
      <c r="L18" s="14"/>
      <c r="M18" s="14"/>
      <c r="N18" s="2"/>
      <c r="O18" s="10"/>
      <c r="P18" s="10"/>
      <c r="Q18" s="10"/>
      <c r="R18" s="21"/>
      <c r="S18" s="21"/>
      <c r="T18" s="21"/>
      <c r="U18" s="48"/>
      <c r="V18" s="48"/>
      <c r="X18" s="25"/>
      <c r="AB18" s="48"/>
      <c r="AF18" s="25"/>
      <c r="AJ18" s="6"/>
      <c r="AP18" s="37"/>
      <c r="AQ18" s="17"/>
      <c r="AR18" s="17"/>
      <c r="AS18" s="17"/>
      <c r="AT18" s="17"/>
      <c r="AW18" s="7"/>
      <c r="BD18" s="7"/>
      <c r="BN18" s="48"/>
      <c r="BO18" s="39"/>
      <c r="BP18" s="39"/>
      <c r="BQ18" s="23"/>
      <c r="BR18" s="37"/>
      <c r="BS18" s="37"/>
      <c r="BT18" s="39"/>
      <c r="BU18" s="37"/>
      <c r="BV18" s="48"/>
      <c r="CI18" s="2"/>
    </row>
    <row r="19" spans="1:87" ht="12.75">
      <c r="A19" s="15">
        <v>1371</v>
      </c>
      <c r="B19" s="14" t="s">
        <v>859</v>
      </c>
      <c r="C19" s="14" t="s">
        <v>1072</v>
      </c>
      <c r="D19" s="14" t="s">
        <v>264</v>
      </c>
      <c r="E19" s="14" t="s">
        <v>269</v>
      </c>
      <c r="F19" s="2" t="s">
        <v>131</v>
      </c>
      <c r="G19" s="2">
        <v>1</v>
      </c>
      <c r="H19" s="2" t="s">
        <v>1328</v>
      </c>
      <c r="I19" s="2" t="s">
        <v>308</v>
      </c>
      <c r="J19" s="14" t="s">
        <v>288</v>
      </c>
      <c r="K19" s="2" t="s">
        <v>1336</v>
      </c>
      <c r="L19" s="14" t="s">
        <v>1322</v>
      </c>
      <c r="M19" s="14" t="s">
        <v>850</v>
      </c>
      <c r="N19" s="2" t="s">
        <v>1284</v>
      </c>
      <c r="O19" s="10">
        <v>3</v>
      </c>
      <c r="P19" s="10"/>
      <c r="Q19" s="10"/>
      <c r="R19" s="28">
        <v>222</v>
      </c>
      <c r="S19" s="21">
        <v>0</v>
      </c>
      <c r="T19" s="21">
        <v>0</v>
      </c>
      <c r="U19" s="48">
        <v>222</v>
      </c>
      <c r="V19" s="48">
        <v>74</v>
      </c>
      <c r="X19" s="25">
        <v>6.166666666666667</v>
      </c>
      <c r="Y19" s="13"/>
      <c r="Z19" s="13"/>
      <c r="AA19" s="13"/>
      <c r="AC19" s="13"/>
      <c r="AD19" s="13"/>
      <c r="AE19" s="13"/>
      <c r="AG19">
        <v>6</v>
      </c>
      <c r="AH19">
        <v>3</v>
      </c>
      <c r="AI19">
        <v>4</v>
      </c>
      <c r="AJ19" s="25">
        <v>6.166666666666667</v>
      </c>
      <c r="AM19" s="38"/>
      <c r="AN19" s="38"/>
      <c r="AO19" s="38"/>
      <c r="BE19" s="6"/>
      <c r="BJ19" s="37"/>
      <c r="BK19" s="37"/>
      <c r="BL19" s="37"/>
      <c r="BN19" s="25">
        <v>6.166666666666667</v>
      </c>
      <c r="BR19" s="37"/>
      <c r="BU19" s="48">
        <v>222</v>
      </c>
      <c r="BV19" s="48">
        <v>74</v>
      </c>
      <c r="CH19">
        <v>1371</v>
      </c>
      <c r="CI19" s="2" t="s">
        <v>1336</v>
      </c>
    </row>
    <row r="20" spans="1:87" ht="12.75">
      <c r="A20" s="15"/>
      <c r="B20" s="14"/>
      <c r="C20" s="14"/>
      <c r="D20" s="14"/>
      <c r="E20" s="14"/>
      <c r="F20" s="2"/>
      <c r="G20" s="2"/>
      <c r="H20" s="2"/>
      <c r="I20" s="2"/>
      <c r="J20" s="14"/>
      <c r="K20" s="2"/>
      <c r="L20" s="14"/>
      <c r="M20" s="14"/>
      <c r="N20" s="2"/>
      <c r="O20" s="10"/>
      <c r="P20" s="10"/>
      <c r="Q20" s="10"/>
      <c r="R20" s="21"/>
      <c r="S20" s="21"/>
      <c r="T20" s="21"/>
      <c r="U20" s="48"/>
      <c r="V20" s="48"/>
      <c r="X20" s="25"/>
      <c r="AB20" s="48"/>
      <c r="AF20" s="25"/>
      <c r="AJ20" s="6"/>
      <c r="AP20" s="37"/>
      <c r="AQ20" s="17"/>
      <c r="AR20" s="17"/>
      <c r="AS20" s="17"/>
      <c r="AT20" s="17"/>
      <c r="BN20" s="48"/>
      <c r="BO20" s="39"/>
      <c r="BP20" s="39"/>
      <c r="BQ20" s="23"/>
      <c r="BR20" s="37"/>
      <c r="BS20" s="37"/>
      <c r="BT20" s="39"/>
      <c r="BU20" s="37"/>
      <c r="BV20" s="48"/>
      <c r="CI20" s="2"/>
    </row>
    <row r="21" spans="1:87" ht="12.75">
      <c r="A21" s="15">
        <v>1371</v>
      </c>
      <c r="B21" s="14" t="s">
        <v>925</v>
      </c>
      <c r="C21" s="14" t="s">
        <v>1072</v>
      </c>
      <c r="D21" s="14" t="s">
        <v>264</v>
      </c>
      <c r="E21" s="14" t="s">
        <v>272</v>
      </c>
      <c r="F21" s="2" t="s">
        <v>143</v>
      </c>
      <c r="G21" s="2">
        <v>1</v>
      </c>
      <c r="H21" s="2" t="s">
        <v>1328</v>
      </c>
      <c r="I21" s="2" t="s">
        <v>314</v>
      </c>
      <c r="J21" s="14" t="s">
        <v>288</v>
      </c>
      <c r="K21" s="2" t="s">
        <v>1336</v>
      </c>
      <c r="L21" s="14" t="s">
        <v>1322</v>
      </c>
      <c r="M21" s="14" t="s">
        <v>850</v>
      </c>
      <c r="N21" s="2" t="s">
        <v>497</v>
      </c>
      <c r="O21" s="10">
        <v>1</v>
      </c>
      <c r="P21" s="10"/>
      <c r="Q21" s="10"/>
      <c r="R21" s="28">
        <v>68</v>
      </c>
      <c r="S21" s="21">
        <v>8</v>
      </c>
      <c r="T21" s="21">
        <v>0</v>
      </c>
      <c r="U21" s="48">
        <v>68.4</v>
      </c>
      <c r="V21" s="48">
        <v>68.4</v>
      </c>
      <c r="W21" s="25"/>
      <c r="X21" s="25">
        <v>5.7</v>
      </c>
      <c r="Y21" s="13">
        <v>68</v>
      </c>
      <c r="Z21" s="13">
        <v>8</v>
      </c>
      <c r="AA21" s="13">
        <v>0</v>
      </c>
      <c r="AB21" s="48">
        <v>68.4</v>
      </c>
      <c r="AC21" s="13">
        <v>5</v>
      </c>
      <c r="AD21" s="13">
        <v>14</v>
      </c>
      <c r="AE21" s="13">
        <v>0</v>
      </c>
      <c r="AF21" s="25">
        <v>5.7</v>
      </c>
      <c r="AG21">
        <v>5</v>
      </c>
      <c r="AH21">
        <v>14</v>
      </c>
      <c r="AI21">
        <v>0</v>
      </c>
      <c r="AJ21" s="25">
        <v>5.7</v>
      </c>
      <c r="AX21" s="25">
        <v>5.7</v>
      </c>
      <c r="BJ21" s="37"/>
      <c r="BK21" s="37"/>
      <c r="BL21" s="37"/>
      <c r="BN21" s="25">
        <v>5.7</v>
      </c>
      <c r="BO21" s="39"/>
      <c r="BP21" s="39"/>
      <c r="BQ21" s="23"/>
      <c r="BR21" s="37"/>
      <c r="BU21" s="48">
        <v>68.4</v>
      </c>
      <c r="BV21" s="48">
        <v>68.4</v>
      </c>
      <c r="CH21">
        <v>1371</v>
      </c>
      <c r="CI21" s="2" t="s">
        <v>1336</v>
      </c>
    </row>
    <row r="22" spans="1:88" ht="12.75">
      <c r="A22" s="15">
        <v>1371</v>
      </c>
      <c r="B22" s="14" t="s">
        <v>925</v>
      </c>
      <c r="C22" s="14" t="s">
        <v>1072</v>
      </c>
      <c r="D22" s="14" t="s">
        <v>264</v>
      </c>
      <c r="E22" s="14" t="s">
        <v>272</v>
      </c>
      <c r="F22" s="2" t="s">
        <v>146</v>
      </c>
      <c r="G22" s="2">
        <v>1</v>
      </c>
      <c r="H22" s="2" t="s">
        <v>724</v>
      </c>
      <c r="I22" s="2" t="s">
        <v>709</v>
      </c>
      <c r="J22" s="14" t="s">
        <v>288</v>
      </c>
      <c r="K22" s="2" t="s">
        <v>732</v>
      </c>
      <c r="L22" s="14" t="s">
        <v>782</v>
      </c>
      <c r="M22" s="14" t="s">
        <v>1133</v>
      </c>
      <c r="N22" s="2" t="s">
        <v>1119</v>
      </c>
      <c r="O22" s="10">
        <v>3.3333333333333335</v>
      </c>
      <c r="P22" s="10"/>
      <c r="Q22" s="10"/>
      <c r="R22" s="28">
        <v>163</v>
      </c>
      <c r="S22" s="21">
        <v>0</v>
      </c>
      <c r="T22" s="21">
        <v>0</v>
      </c>
      <c r="U22" s="48">
        <v>163</v>
      </c>
      <c r="V22" s="48">
        <v>48.9</v>
      </c>
      <c r="W22" s="25"/>
      <c r="X22" s="25">
        <v>4.075</v>
      </c>
      <c r="Y22" s="13"/>
      <c r="Z22" s="13"/>
      <c r="AA22" s="13"/>
      <c r="AC22" s="13"/>
      <c r="AD22" s="13"/>
      <c r="AE22" s="13"/>
      <c r="AF22" s="25"/>
      <c r="AG22">
        <v>4</v>
      </c>
      <c r="AH22">
        <v>1</v>
      </c>
      <c r="AI22">
        <v>6</v>
      </c>
      <c r="AJ22" s="25">
        <v>4.075</v>
      </c>
      <c r="AM22" s="38"/>
      <c r="AN22" s="38"/>
      <c r="AO22" s="38"/>
      <c r="BB22" s="25">
        <v>4.075</v>
      </c>
      <c r="BJ22" s="37"/>
      <c r="BK22" s="37"/>
      <c r="BL22" s="37"/>
      <c r="BM22" s="37"/>
      <c r="BN22" s="25">
        <v>4.075</v>
      </c>
      <c r="BQ22" s="23"/>
      <c r="BR22" s="37"/>
      <c r="BU22" s="48">
        <v>163.00000000000003</v>
      </c>
      <c r="BV22" s="48">
        <v>48.900000000000006</v>
      </c>
      <c r="CH22">
        <v>1371</v>
      </c>
      <c r="CI22" s="2" t="s">
        <v>732</v>
      </c>
      <c r="CJ22" t="s">
        <v>908</v>
      </c>
    </row>
    <row r="24" spans="1:87" ht="12.75">
      <c r="A24" s="15">
        <v>1372</v>
      </c>
      <c r="B24" s="14" t="s">
        <v>859</v>
      </c>
      <c r="C24" s="14" t="s">
        <v>1072</v>
      </c>
      <c r="D24" s="14" t="s">
        <v>265</v>
      </c>
      <c r="E24" s="14" t="s">
        <v>273</v>
      </c>
      <c r="F24" s="2" t="s">
        <v>180</v>
      </c>
      <c r="G24" s="2">
        <v>1</v>
      </c>
      <c r="H24" s="2" t="s">
        <v>1328</v>
      </c>
      <c r="I24" s="2" t="s">
        <v>303</v>
      </c>
      <c r="J24" s="14" t="s">
        <v>288</v>
      </c>
      <c r="K24" s="2" t="s">
        <v>1329</v>
      </c>
      <c r="L24" s="14" t="s">
        <v>1324</v>
      </c>
      <c r="M24" s="14" t="s">
        <v>290</v>
      </c>
      <c r="N24" s="2" t="s">
        <v>1285</v>
      </c>
      <c r="O24" s="10">
        <v>1</v>
      </c>
      <c r="P24" s="10"/>
      <c r="Q24" s="10"/>
      <c r="R24" s="28">
        <v>132</v>
      </c>
      <c r="S24" s="21"/>
      <c r="T24" s="21"/>
      <c r="U24" s="48">
        <v>132</v>
      </c>
      <c r="V24" s="48">
        <v>132</v>
      </c>
      <c r="W24" s="25" t="e">
        <v>#VALUE!</v>
      </c>
      <c r="X24" s="25">
        <v>11</v>
      </c>
      <c r="Y24" s="13">
        <v>132</v>
      </c>
      <c r="Z24" s="13">
        <v>0</v>
      </c>
      <c r="AA24" s="13">
        <v>0</v>
      </c>
      <c r="AB24" s="48">
        <v>132</v>
      </c>
      <c r="AC24" s="13">
        <v>11</v>
      </c>
      <c r="AD24" s="13">
        <v>0</v>
      </c>
      <c r="AE24" s="13">
        <v>0</v>
      </c>
      <c r="AF24" s="25">
        <v>11</v>
      </c>
      <c r="AG24">
        <v>11</v>
      </c>
      <c r="AH24">
        <v>0</v>
      </c>
      <c r="AI24">
        <v>0</v>
      </c>
      <c r="AJ24" s="25">
        <v>11</v>
      </c>
      <c r="BE24" s="6"/>
      <c r="BJ24" s="37"/>
      <c r="BK24" s="37"/>
      <c r="BL24" s="37"/>
      <c r="BM24" s="37"/>
      <c r="BN24" s="25">
        <v>11</v>
      </c>
      <c r="BO24" s="39"/>
      <c r="BP24" s="39"/>
      <c r="BQ24" s="23"/>
      <c r="BR24" s="37"/>
      <c r="BS24" s="37"/>
      <c r="BT24" s="39"/>
      <c r="BU24" s="48">
        <v>132</v>
      </c>
      <c r="BV24" s="48">
        <v>132</v>
      </c>
      <c r="CH24">
        <v>1372</v>
      </c>
      <c r="CI24" s="2" t="s">
        <v>1329</v>
      </c>
    </row>
    <row r="26" spans="1:87" ht="12.75">
      <c r="A26" s="15">
        <v>1372</v>
      </c>
      <c r="B26" s="14" t="s">
        <v>859</v>
      </c>
      <c r="C26" s="14" t="s">
        <v>1072</v>
      </c>
      <c r="D26" s="14" t="s">
        <v>265</v>
      </c>
      <c r="E26" s="14" t="s">
        <v>273</v>
      </c>
      <c r="F26" s="2" t="s">
        <v>185</v>
      </c>
      <c r="G26" s="2">
        <v>2</v>
      </c>
      <c r="H26" s="2" t="s">
        <v>1328</v>
      </c>
      <c r="I26" s="2" t="s">
        <v>1305</v>
      </c>
      <c r="J26" s="14" t="s">
        <v>288</v>
      </c>
      <c r="K26" s="2" t="s">
        <v>1342</v>
      </c>
      <c r="L26" s="14" t="s">
        <v>1322</v>
      </c>
      <c r="M26" s="14" t="s">
        <v>1310</v>
      </c>
      <c r="N26" s="2" t="s">
        <v>1284</v>
      </c>
      <c r="O26" s="10">
        <v>2</v>
      </c>
      <c r="P26" s="10"/>
      <c r="Q26" s="10"/>
      <c r="R26" s="28">
        <v>129</v>
      </c>
      <c r="S26" s="21">
        <v>12</v>
      </c>
      <c r="T26" s="21">
        <v>0</v>
      </c>
      <c r="U26" s="48">
        <v>129.6</v>
      </c>
      <c r="V26" s="48">
        <v>64.8</v>
      </c>
      <c r="X26" s="25">
        <v>5.4</v>
      </c>
      <c r="Y26" s="13"/>
      <c r="Z26" s="13"/>
      <c r="AA26" s="13"/>
      <c r="AB26" s="48"/>
      <c r="AC26" s="13"/>
      <c r="AD26" s="13"/>
      <c r="AE26" s="13"/>
      <c r="AF26" s="25"/>
      <c r="AG26">
        <v>5</v>
      </c>
      <c r="AH26">
        <v>8</v>
      </c>
      <c r="AI26">
        <v>0</v>
      </c>
      <c r="AJ26" s="25">
        <v>5.4</v>
      </c>
      <c r="AM26" s="38"/>
      <c r="AN26" s="38"/>
      <c r="AO26" s="38"/>
      <c r="BJ26" s="37"/>
      <c r="BK26" s="37"/>
      <c r="BL26" s="37"/>
      <c r="BM26" s="37"/>
      <c r="BN26" s="25">
        <v>5.4</v>
      </c>
      <c r="BO26" s="39"/>
      <c r="BP26" s="39"/>
      <c r="BQ26" s="23"/>
      <c r="BR26" s="37"/>
      <c r="BS26" s="37"/>
      <c r="BT26" s="39"/>
      <c r="BU26" s="48">
        <v>129.6</v>
      </c>
      <c r="BV26" s="48">
        <v>64.8</v>
      </c>
      <c r="CH26">
        <v>1372</v>
      </c>
      <c r="CI26" s="2" t="s">
        <v>1342</v>
      </c>
    </row>
    <row r="27" spans="1:88" ht="12.75">
      <c r="A27" s="15">
        <v>1372</v>
      </c>
      <c r="B27" s="14" t="s">
        <v>859</v>
      </c>
      <c r="C27" s="14" t="s">
        <v>1072</v>
      </c>
      <c r="D27" s="14" t="s">
        <v>265</v>
      </c>
      <c r="E27" s="14" t="s">
        <v>273</v>
      </c>
      <c r="F27" s="2" t="s">
        <v>186</v>
      </c>
      <c r="G27" s="2">
        <v>2</v>
      </c>
      <c r="H27" s="2" t="s">
        <v>1328</v>
      </c>
      <c r="I27" s="2" t="s">
        <v>1305</v>
      </c>
      <c r="J27" s="14" t="s">
        <v>288</v>
      </c>
      <c r="K27" s="2" t="s">
        <v>1342</v>
      </c>
      <c r="L27" s="14" t="s">
        <v>1322</v>
      </c>
      <c r="M27" s="14" t="s">
        <v>1310</v>
      </c>
      <c r="N27" s="2" t="s">
        <v>4</v>
      </c>
      <c r="O27" s="10">
        <v>1</v>
      </c>
      <c r="P27" s="10">
        <v>3</v>
      </c>
      <c r="Q27" s="10"/>
      <c r="R27" s="28">
        <v>70</v>
      </c>
      <c r="S27" s="21">
        <v>10</v>
      </c>
      <c r="T27" s="21">
        <v>0</v>
      </c>
      <c r="U27" s="48">
        <v>70.5</v>
      </c>
      <c r="V27" s="48">
        <v>64.80000000000001</v>
      </c>
      <c r="W27" s="25">
        <v>37.99999999999997</v>
      </c>
      <c r="X27" s="25">
        <v>5.4</v>
      </c>
      <c r="Y27" s="13"/>
      <c r="Z27" s="13"/>
      <c r="AA27" s="13"/>
      <c r="AB27" s="48"/>
      <c r="AC27" s="13"/>
      <c r="AD27" s="13"/>
      <c r="AE27" s="13"/>
      <c r="AF27" s="25"/>
      <c r="AG27">
        <v>5</v>
      </c>
      <c r="AH27">
        <v>8</v>
      </c>
      <c r="AI27">
        <v>0</v>
      </c>
      <c r="AJ27" s="25">
        <v>5.4</v>
      </c>
      <c r="AK27" s="25">
        <v>3.1666666666666643</v>
      </c>
      <c r="AM27" s="38"/>
      <c r="AN27" s="38"/>
      <c r="AO27" s="38"/>
      <c r="BJ27" s="37"/>
      <c r="BK27" s="37"/>
      <c r="BL27" s="37"/>
      <c r="BM27" s="37"/>
      <c r="BN27" s="25">
        <v>5.4</v>
      </c>
      <c r="BO27" s="39"/>
      <c r="BP27" s="39"/>
      <c r="BQ27" s="23"/>
      <c r="BR27" s="37"/>
      <c r="BS27" s="37"/>
      <c r="BT27" s="39"/>
      <c r="BU27" s="48">
        <v>64.80000000000001</v>
      </c>
      <c r="BV27" s="48">
        <v>64.80000000000001</v>
      </c>
      <c r="CH27">
        <v>1372</v>
      </c>
      <c r="CI27" s="2" t="s">
        <v>1342</v>
      </c>
      <c r="CJ27" t="s">
        <v>51</v>
      </c>
    </row>
    <row r="28" spans="1:88" ht="12.75">
      <c r="A28" s="15">
        <v>1372</v>
      </c>
      <c r="B28" s="14" t="s">
        <v>859</v>
      </c>
      <c r="C28" s="14" t="s">
        <v>1072</v>
      </c>
      <c r="D28" s="14" t="s">
        <v>265</v>
      </c>
      <c r="E28" s="14" t="s">
        <v>273</v>
      </c>
      <c r="F28" s="2" t="s">
        <v>162</v>
      </c>
      <c r="G28" s="2">
        <v>2</v>
      </c>
      <c r="H28" s="2" t="s">
        <v>724</v>
      </c>
      <c r="I28" s="2" t="s">
        <v>712</v>
      </c>
      <c r="J28" s="14" t="s">
        <v>289</v>
      </c>
      <c r="K28" s="2" t="s">
        <v>733</v>
      </c>
      <c r="L28" s="14" t="s">
        <v>782</v>
      </c>
      <c r="M28" s="14" t="s">
        <v>1132</v>
      </c>
      <c r="N28" s="2" t="s">
        <v>1117</v>
      </c>
      <c r="O28" s="10">
        <v>3.3333333333333335</v>
      </c>
      <c r="P28" s="10"/>
      <c r="Q28" s="10"/>
      <c r="R28" s="28">
        <v>176</v>
      </c>
      <c r="S28" s="21">
        <v>0</v>
      </c>
      <c r="T28" s="21">
        <v>0</v>
      </c>
      <c r="U28" s="48">
        <v>176</v>
      </c>
      <c r="V28" s="48">
        <v>52.8</v>
      </c>
      <c r="W28" s="25"/>
      <c r="X28" s="25">
        <v>4.3999999999999995</v>
      </c>
      <c r="Y28" s="13"/>
      <c r="Z28" s="13"/>
      <c r="AA28" s="13"/>
      <c r="AC28" s="13">
        <v>4</v>
      </c>
      <c r="AD28" s="13">
        <v>8</v>
      </c>
      <c r="AE28" s="13">
        <v>0</v>
      </c>
      <c r="AF28" s="25">
        <v>4.4</v>
      </c>
      <c r="AG28">
        <v>4</v>
      </c>
      <c r="AH28">
        <v>8</v>
      </c>
      <c r="AI28">
        <v>0</v>
      </c>
      <c r="AJ28" s="25">
        <v>4.3999999999999995</v>
      </c>
      <c r="AL28" s="25">
        <v>4.3999999999999995</v>
      </c>
      <c r="AM28" s="38"/>
      <c r="AN28" s="38"/>
      <c r="AO28" s="38"/>
      <c r="BB28" s="25">
        <v>4.3999999999999995</v>
      </c>
      <c r="BJ28" s="37"/>
      <c r="BK28" s="37"/>
      <c r="BL28" s="37"/>
      <c r="BM28" s="37"/>
      <c r="BN28" s="25">
        <v>4.3999999999999995</v>
      </c>
      <c r="BO28" s="39"/>
      <c r="BP28" s="39"/>
      <c r="BQ28" s="23"/>
      <c r="BR28" s="37"/>
      <c r="BS28" s="37"/>
      <c r="BT28" s="39"/>
      <c r="BU28" s="48">
        <v>176</v>
      </c>
      <c r="BV28" s="48">
        <v>52.8</v>
      </c>
      <c r="CH28">
        <v>1372</v>
      </c>
      <c r="CI28" s="2" t="s">
        <v>733</v>
      </c>
      <c r="CJ28" t="s">
        <v>9</v>
      </c>
    </row>
    <row r="29" spans="1:87" ht="12.75">
      <c r="A29" s="15"/>
      <c r="B29" s="14"/>
      <c r="C29" s="14"/>
      <c r="D29" s="14"/>
      <c r="E29" s="14"/>
      <c r="F29" s="2"/>
      <c r="G29" s="2"/>
      <c r="H29" s="2"/>
      <c r="I29" s="2"/>
      <c r="J29" s="14"/>
      <c r="K29" s="2"/>
      <c r="L29" s="14"/>
      <c r="M29" s="14"/>
      <c r="N29" s="2"/>
      <c r="O29" s="10"/>
      <c r="P29" s="10"/>
      <c r="Q29" s="10"/>
      <c r="R29" s="21"/>
      <c r="S29" s="21"/>
      <c r="T29" s="21"/>
      <c r="U29" s="48"/>
      <c r="V29" s="48"/>
      <c r="W29" s="25"/>
      <c r="X29" s="25"/>
      <c r="AB29" s="48"/>
      <c r="AF29" s="25"/>
      <c r="AJ29" s="6"/>
      <c r="AK29" s="25"/>
      <c r="BE29" s="6"/>
      <c r="BN29" s="48"/>
      <c r="BO29" s="39"/>
      <c r="BP29" s="39"/>
      <c r="BQ29" s="23"/>
      <c r="BR29" s="37"/>
      <c r="BS29" s="37"/>
      <c r="BT29" s="39"/>
      <c r="BU29" s="48"/>
      <c r="BV29" s="48"/>
      <c r="CI29" s="2"/>
    </row>
    <row r="30" spans="1:88" ht="12.75">
      <c r="A30" s="15">
        <v>1375</v>
      </c>
      <c r="B30" s="14" t="s">
        <v>859</v>
      </c>
      <c r="C30" s="14" t="s">
        <v>1072</v>
      </c>
      <c r="D30" s="14" t="s">
        <v>266</v>
      </c>
      <c r="E30" s="14" t="s">
        <v>269</v>
      </c>
      <c r="F30" s="2" t="s">
        <v>235</v>
      </c>
      <c r="G30" s="2">
        <v>2</v>
      </c>
      <c r="H30" s="2" t="s">
        <v>1328</v>
      </c>
      <c r="I30" s="2" t="s">
        <v>313</v>
      </c>
      <c r="J30" s="14" t="s">
        <v>288</v>
      </c>
      <c r="K30" s="2" t="s">
        <v>1341</v>
      </c>
      <c r="L30" s="14" t="s">
        <v>1324</v>
      </c>
      <c r="M30" s="14" t="s">
        <v>294</v>
      </c>
      <c r="N30" s="2" t="s">
        <v>1289</v>
      </c>
      <c r="O30" s="10">
        <v>1</v>
      </c>
      <c r="P30" s="10"/>
      <c r="Q30" s="10"/>
      <c r="R30" s="28"/>
      <c r="S30" s="21"/>
      <c r="U30" s="48">
        <v>87</v>
      </c>
      <c r="V30" s="48">
        <v>87</v>
      </c>
      <c r="X30" s="25">
        <v>7.25</v>
      </c>
      <c r="Y30" s="13"/>
      <c r="Z30" s="13"/>
      <c r="AA30" s="13"/>
      <c r="AB30" s="48"/>
      <c r="AC30" s="13">
        <v>7</v>
      </c>
      <c r="AD30" s="13">
        <v>5</v>
      </c>
      <c r="AE30" s="13">
        <v>0</v>
      </c>
      <c r="AF30" s="25">
        <v>7.25</v>
      </c>
      <c r="AG30">
        <v>7</v>
      </c>
      <c r="AH30">
        <v>5</v>
      </c>
      <c r="AI30">
        <v>0</v>
      </c>
      <c r="AJ30" s="25">
        <v>7.25</v>
      </c>
      <c r="AK30" s="38"/>
      <c r="AP30" s="37"/>
      <c r="AQ30" s="17"/>
      <c r="AR30" s="17"/>
      <c r="AS30" s="17"/>
      <c r="AT30" s="17"/>
      <c r="BN30" s="25">
        <v>7.25</v>
      </c>
      <c r="BO30" s="39"/>
      <c r="BP30" s="39"/>
      <c r="BQ30" s="23"/>
      <c r="BR30" s="37"/>
      <c r="BS30" s="37"/>
      <c r="BT30" s="39"/>
      <c r="BU30" s="48">
        <v>87</v>
      </c>
      <c r="BV30" s="48">
        <v>87</v>
      </c>
      <c r="CA30" s="48"/>
      <c r="CH30">
        <v>1375</v>
      </c>
      <c r="CI30" s="2" t="s">
        <v>1341</v>
      </c>
      <c r="CJ30" t="s">
        <v>52</v>
      </c>
    </row>
    <row r="31" spans="1:87" ht="12.75">
      <c r="A31" s="15">
        <v>1375</v>
      </c>
      <c r="B31" s="14" t="s">
        <v>859</v>
      </c>
      <c r="C31" s="14" t="s">
        <v>1072</v>
      </c>
      <c r="D31" s="14" t="s">
        <v>266</v>
      </c>
      <c r="E31" s="14" t="s">
        <v>269</v>
      </c>
      <c r="F31" s="2" t="s">
        <v>236</v>
      </c>
      <c r="G31" s="2">
        <v>2</v>
      </c>
      <c r="H31" s="2" t="s">
        <v>1328</v>
      </c>
      <c r="I31" s="2" t="s">
        <v>309</v>
      </c>
      <c r="J31" s="14" t="s">
        <v>288</v>
      </c>
      <c r="K31" s="2" t="s">
        <v>1341</v>
      </c>
      <c r="L31" s="14" t="s">
        <v>1324</v>
      </c>
      <c r="M31" s="14" t="s">
        <v>294</v>
      </c>
      <c r="N31" s="2" t="s">
        <v>1289</v>
      </c>
      <c r="O31" s="10">
        <v>1</v>
      </c>
      <c r="P31" s="10"/>
      <c r="Q31" s="10"/>
      <c r="R31" s="28"/>
      <c r="S31" s="21"/>
      <c r="T31" s="21"/>
      <c r="U31" s="48">
        <v>84</v>
      </c>
      <c r="V31" s="48">
        <v>84</v>
      </c>
      <c r="X31" s="25">
        <v>7</v>
      </c>
      <c r="Y31" s="13"/>
      <c r="Z31" s="13"/>
      <c r="AA31" s="13"/>
      <c r="AB31" s="48"/>
      <c r="AC31" s="13">
        <v>7</v>
      </c>
      <c r="AD31" s="13">
        <v>0</v>
      </c>
      <c r="AE31" s="13">
        <v>0</v>
      </c>
      <c r="AF31" s="25">
        <v>7</v>
      </c>
      <c r="AG31">
        <v>7</v>
      </c>
      <c r="AH31">
        <v>0</v>
      </c>
      <c r="AI31">
        <v>0</v>
      </c>
      <c r="AJ31" s="25">
        <v>7</v>
      </c>
      <c r="AK31" s="38"/>
      <c r="AP31" s="37"/>
      <c r="AQ31" s="17"/>
      <c r="AR31" s="17"/>
      <c r="AS31" s="17"/>
      <c r="AT31" s="17"/>
      <c r="BN31" s="25">
        <v>7</v>
      </c>
      <c r="BO31" s="39"/>
      <c r="BP31" s="39"/>
      <c r="BQ31" s="23"/>
      <c r="BR31" s="37"/>
      <c r="BS31" s="37"/>
      <c r="BT31" s="39"/>
      <c r="BU31" s="48">
        <v>84</v>
      </c>
      <c r="BV31" s="48">
        <v>84</v>
      </c>
      <c r="CA31" s="48"/>
      <c r="CH31">
        <v>1375</v>
      </c>
      <c r="CI31" s="2" t="s">
        <v>1341</v>
      </c>
    </row>
    <row r="32" spans="1:87" ht="12.75">
      <c r="A32" s="15">
        <v>1375</v>
      </c>
      <c r="B32" s="14" t="s">
        <v>859</v>
      </c>
      <c r="C32" s="14" t="s">
        <v>1072</v>
      </c>
      <c r="D32" s="14" t="s">
        <v>266</v>
      </c>
      <c r="E32" s="14" t="s">
        <v>269</v>
      </c>
      <c r="F32" s="2" t="s">
        <v>236</v>
      </c>
      <c r="G32" s="2">
        <v>2</v>
      </c>
      <c r="H32" s="2" t="s">
        <v>1328</v>
      </c>
      <c r="I32" s="2" t="s">
        <v>309</v>
      </c>
      <c r="J32" s="14" t="s">
        <v>288</v>
      </c>
      <c r="K32" s="2" t="s">
        <v>1341</v>
      </c>
      <c r="L32" s="14" t="s">
        <v>1324</v>
      </c>
      <c r="M32" s="14" t="s">
        <v>294</v>
      </c>
      <c r="N32" s="2" t="s">
        <v>1289</v>
      </c>
      <c r="O32" s="10">
        <v>1</v>
      </c>
      <c r="P32" s="10"/>
      <c r="Q32" s="10"/>
      <c r="R32" s="28"/>
      <c r="S32" s="21"/>
      <c r="T32" s="21"/>
      <c r="U32" s="48">
        <v>86.4</v>
      </c>
      <c r="V32" s="48">
        <v>86.4</v>
      </c>
      <c r="X32" s="25">
        <v>7.2</v>
      </c>
      <c r="Y32" s="13"/>
      <c r="Z32" s="13"/>
      <c r="AA32" s="13"/>
      <c r="AB32" s="48"/>
      <c r="AC32" s="13">
        <v>7</v>
      </c>
      <c r="AD32" s="13">
        <v>4</v>
      </c>
      <c r="AE32" s="13">
        <v>0</v>
      </c>
      <c r="AF32" s="25">
        <v>7.2</v>
      </c>
      <c r="AG32">
        <v>7</v>
      </c>
      <c r="AH32">
        <v>4</v>
      </c>
      <c r="AI32">
        <v>0</v>
      </c>
      <c r="AJ32" s="25">
        <v>7.2</v>
      </c>
      <c r="AK32" s="38"/>
      <c r="AW32" s="7"/>
      <c r="BN32" s="25">
        <v>7.2</v>
      </c>
      <c r="BO32" s="39"/>
      <c r="BP32" s="39"/>
      <c r="BQ32" s="23"/>
      <c r="BR32" s="37"/>
      <c r="BS32" s="37"/>
      <c r="BT32" s="39"/>
      <c r="BU32" s="48">
        <v>86.4</v>
      </c>
      <c r="BV32" s="48">
        <v>86.4</v>
      </c>
      <c r="CA32" s="48"/>
      <c r="CH32">
        <v>1375</v>
      </c>
      <c r="CI32" s="2" t="s">
        <v>1341</v>
      </c>
    </row>
    <row r="33" spans="1:87" ht="12.75">
      <c r="A33" s="15">
        <v>1375</v>
      </c>
      <c r="B33" s="14" t="s">
        <v>859</v>
      </c>
      <c r="C33" s="14" t="s">
        <v>1072</v>
      </c>
      <c r="D33" s="14" t="s">
        <v>266</v>
      </c>
      <c r="E33" s="14" t="s">
        <v>269</v>
      </c>
      <c r="F33" s="2" t="s">
        <v>237</v>
      </c>
      <c r="G33" s="2">
        <v>2</v>
      </c>
      <c r="H33" s="2" t="s">
        <v>1328</v>
      </c>
      <c r="I33" s="2" t="s">
        <v>315</v>
      </c>
      <c r="J33" s="14" t="s">
        <v>288</v>
      </c>
      <c r="K33" s="2" t="s">
        <v>1330</v>
      </c>
      <c r="L33" s="14" t="s">
        <v>1324</v>
      </c>
      <c r="M33" s="14" t="s">
        <v>4</v>
      </c>
      <c r="N33" s="2" t="s">
        <v>497</v>
      </c>
      <c r="O33" s="10">
        <v>1.3333333333333333</v>
      </c>
      <c r="P33" s="10"/>
      <c r="Q33" s="10"/>
      <c r="R33" s="28">
        <v>144</v>
      </c>
      <c r="S33" s="21">
        <v>0</v>
      </c>
      <c r="T33" s="21">
        <v>0</v>
      </c>
      <c r="U33" s="48">
        <v>144</v>
      </c>
      <c r="V33" s="48">
        <v>108</v>
      </c>
      <c r="X33" s="25">
        <v>9</v>
      </c>
      <c r="Y33" s="13"/>
      <c r="Z33" s="13"/>
      <c r="AA33" s="13"/>
      <c r="AB33" s="48"/>
      <c r="AC33" s="13">
        <v>12</v>
      </c>
      <c r="AD33" s="13">
        <v>0</v>
      </c>
      <c r="AE33" s="13">
        <v>0</v>
      </c>
      <c r="AF33" s="25">
        <v>12</v>
      </c>
      <c r="AG33">
        <v>9</v>
      </c>
      <c r="AH33">
        <v>0</v>
      </c>
      <c r="AI33">
        <v>0</v>
      </c>
      <c r="AJ33" s="25">
        <v>9</v>
      </c>
      <c r="AK33" s="38"/>
      <c r="AW33" s="7"/>
      <c r="AX33" s="25">
        <v>9</v>
      </c>
      <c r="BN33" s="25">
        <v>9</v>
      </c>
      <c r="BO33" s="39"/>
      <c r="BP33" s="39"/>
      <c r="BQ33" s="23"/>
      <c r="BR33" s="37"/>
      <c r="BS33" s="37"/>
      <c r="BT33" s="39"/>
      <c r="BU33" s="48">
        <v>144</v>
      </c>
      <c r="BV33" s="48">
        <v>108</v>
      </c>
      <c r="CH33">
        <v>1375</v>
      </c>
      <c r="CI33" s="2" t="s">
        <v>1330</v>
      </c>
    </row>
    <row r="34" spans="1:87" ht="12.75">
      <c r="A34" s="15">
        <v>1375</v>
      </c>
      <c r="B34" s="14" t="s">
        <v>859</v>
      </c>
      <c r="C34" s="14" t="s">
        <v>1072</v>
      </c>
      <c r="D34" s="14" t="s">
        <v>266</v>
      </c>
      <c r="E34" s="14" t="s">
        <v>269</v>
      </c>
      <c r="F34" s="2" t="s">
        <v>215</v>
      </c>
      <c r="G34" s="2">
        <v>2</v>
      </c>
      <c r="H34" s="2" t="s">
        <v>1328</v>
      </c>
      <c r="I34" s="2" t="s">
        <v>769</v>
      </c>
      <c r="J34" s="14" t="s">
        <v>288</v>
      </c>
      <c r="K34" s="2" t="s">
        <v>1335</v>
      </c>
      <c r="L34" s="14" t="s">
        <v>1324</v>
      </c>
      <c r="M34" s="14" t="s">
        <v>682</v>
      </c>
      <c r="N34" s="2" t="s">
        <v>1117</v>
      </c>
      <c r="O34" s="10">
        <v>1</v>
      </c>
      <c r="P34" s="10">
        <v>24</v>
      </c>
      <c r="Q34" s="10"/>
      <c r="R34" s="28">
        <v>114</v>
      </c>
      <c r="S34" s="21">
        <v>0</v>
      </c>
      <c r="T34" s="21">
        <v>0</v>
      </c>
      <c r="U34" s="48">
        <v>114</v>
      </c>
      <c r="V34" s="48">
        <v>68.4</v>
      </c>
      <c r="W34" s="25">
        <v>37.99999999999999</v>
      </c>
      <c r="X34" s="25">
        <v>5.7</v>
      </c>
      <c r="Y34" s="13"/>
      <c r="Z34" s="13"/>
      <c r="AA34" s="13"/>
      <c r="AB34" s="48"/>
      <c r="AC34" s="13">
        <v>5</v>
      </c>
      <c r="AD34" s="13">
        <v>14</v>
      </c>
      <c r="AE34" s="13">
        <v>0</v>
      </c>
      <c r="AF34" s="25">
        <v>5.7</v>
      </c>
      <c r="AG34">
        <v>5</v>
      </c>
      <c r="AH34">
        <v>14</v>
      </c>
      <c r="AI34">
        <v>0</v>
      </c>
      <c r="AJ34" s="25">
        <v>5.7</v>
      </c>
      <c r="AK34" s="38">
        <v>3.166666666666666</v>
      </c>
      <c r="AW34" s="7"/>
      <c r="BB34" s="25">
        <v>5.7</v>
      </c>
      <c r="BN34" s="25">
        <v>5.7</v>
      </c>
      <c r="BO34" s="39"/>
      <c r="BP34" s="39"/>
      <c r="BQ34" s="23"/>
      <c r="BR34" s="37"/>
      <c r="BS34" s="37"/>
      <c r="BT34" s="39"/>
      <c r="BU34" s="48">
        <v>68.4</v>
      </c>
      <c r="BV34" s="48">
        <v>68.4</v>
      </c>
      <c r="CH34">
        <v>1375</v>
      </c>
      <c r="CI34" s="2" t="s">
        <v>1335</v>
      </c>
    </row>
    <row r="36" spans="1:87" ht="12.75">
      <c r="A36" s="15">
        <v>1375</v>
      </c>
      <c r="B36" s="14" t="s">
        <v>859</v>
      </c>
      <c r="C36" s="14" t="s">
        <v>1072</v>
      </c>
      <c r="D36" s="14" t="s">
        <v>266</v>
      </c>
      <c r="E36" s="14" t="s">
        <v>269</v>
      </c>
      <c r="F36" s="2" t="s">
        <v>225</v>
      </c>
      <c r="G36" s="2">
        <v>4</v>
      </c>
      <c r="H36" s="2" t="s">
        <v>1328</v>
      </c>
      <c r="I36" s="2" t="s">
        <v>1082</v>
      </c>
      <c r="J36" s="14" t="s">
        <v>288</v>
      </c>
      <c r="K36" s="2" t="s">
        <v>1340</v>
      </c>
      <c r="L36" s="14" t="s">
        <v>1085</v>
      </c>
      <c r="M36" s="14" t="s">
        <v>1022</v>
      </c>
      <c r="N36" s="2" t="s">
        <v>746</v>
      </c>
      <c r="O36" s="10">
        <v>1</v>
      </c>
      <c r="P36" s="10"/>
      <c r="Q36" s="10"/>
      <c r="R36" s="28">
        <v>114</v>
      </c>
      <c r="S36" s="21">
        <v>0</v>
      </c>
      <c r="T36" s="21">
        <v>0</v>
      </c>
      <c r="U36" s="48">
        <v>114</v>
      </c>
      <c r="V36" s="48">
        <v>114</v>
      </c>
      <c r="W36" s="25"/>
      <c r="X36" s="25">
        <v>9.5</v>
      </c>
      <c r="Y36" s="13">
        <v>114</v>
      </c>
      <c r="Z36" s="13">
        <v>0</v>
      </c>
      <c r="AA36" s="13">
        <v>0</v>
      </c>
      <c r="AB36" s="48">
        <v>114</v>
      </c>
      <c r="AC36" s="13">
        <v>9</v>
      </c>
      <c r="AD36" s="13">
        <v>10</v>
      </c>
      <c r="AE36" s="13">
        <v>0</v>
      </c>
      <c r="AF36" s="25">
        <v>9.5</v>
      </c>
      <c r="AG36">
        <v>9</v>
      </c>
      <c r="AH36">
        <v>10</v>
      </c>
      <c r="AI36">
        <v>0</v>
      </c>
      <c r="AJ36" s="25">
        <v>9.5</v>
      </c>
      <c r="AP36" s="37"/>
      <c r="AQ36" s="37"/>
      <c r="AR36" s="37"/>
      <c r="AS36" s="37"/>
      <c r="AT36" s="37"/>
      <c r="AU36" s="25">
        <v>9.5</v>
      </c>
      <c r="AX36" s="6"/>
      <c r="BE36" s="7"/>
      <c r="BN36" s="25">
        <v>9.5</v>
      </c>
      <c r="BO36" s="39"/>
      <c r="BP36" s="39"/>
      <c r="BQ36" s="23"/>
      <c r="BR36" s="37"/>
      <c r="BS36" s="37"/>
      <c r="BT36" s="39"/>
      <c r="BU36" s="48">
        <v>114</v>
      </c>
      <c r="BV36" s="48">
        <v>114</v>
      </c>
      <c r="CH36">
        <v>1375</v>
      </c>
      <c r="CI36" s="2" t="s">
        <v>1340</v>
      </c>
    </row>
    <row r="37" spans="1:87" ht="12.75">
      <c r="A37" s="15">
        <v>1375</v>
      </c>
      <c r="B37" s="14" t="s">
        <v>859</v>
      </c>
      <c r="C37" s="14" t="s">
        <v>1072</v>
      </c>
      <c r="D37" s="14" t="s">
        <v>266</v>
      </c>
      <c r="E37" s="14" t="s">
        <v>269</v>
      </c>
      <c r="F37" s="2" t="s">
        <v>226</v>
      </c>
      <c r="G37" s="2">
        <v>4</v>
      </c>
      <c r="H37" s="2" t="s">
        <v>1328</v>
      </c>
      <c r="I37" s="2" t="s">
        <v>303</v>
      </c>
      <c r="J37" s="14" t="s">
        <v>288</v>
      </c>
      <c r="K37" s="2" t="s">
        <v>1329</v>
      </c>
      <c r="L37" s="14" t="s">
        <v>1324</v>
      </c>
      <c r="M37" s="14" t="s">
        <v>290</v>
      </c>
      <c r="N37" s="2" t="s">
        <v>534</v>
      </c>
      <c r="O37" s="10">
        <v>1</v>
      </c>
      <c r="P37" s="10"/>
      <c r="Q37" s="10"/>
      <c r="R37" s="28">
        <v>74</v>
      </c>
      <c r="S37" s="21">
        <v>8</v>
      </c>
      <c r="T37" s="21">
        <v>0</v>
      </c>
      <c r="U37" s="48">
        <v>74.4</v>
      </c>
      <c r="V37" s="48">
        <v>74.4</v>
      </c>
      <c r="W37" s="25"/>
      <c r="X37" s="25">
        <v>6.2</v>
      </c>
      <c r="Y37" s="13">
        <v>74</v>
      </c>
      <c r="Z37" s="13">
        <v>8</v>
      </c>
      <c r="AA37" s="13">
        <v>0</v>
      </c>
      <c r="AB37" s="48">
        <v>74.4</v>
      </c>
      <c r="AC37" s="13">
        <v>6</v>
      </c>
      <c r="AD37" s="13">
        <v>4</v>
      </c>
      <c r="AE37" s="13">
        <v>0</v>
      </c>
      <c r="AF37" s="25">
        <v>6.2</v>
      </c>
      <c r="AG37">
        <v>6</v>
      </c>
      <c r="AH37">
        <v>4</v>
      </c>
      <c r="AI37">
        <v>0</v>
      </c>
      <c r="AJ37" s="25">
        <v>6.2</v>
      </c>
      <c r="AP37" s="37"/>
      <c r="AQ37" s="37"/>
      <c r="AR37" s="37"/>
      <c r="AS37" s="37"/>
      <c r="AT37" s="37"/>
      <c r="AX37" s="25">
        <v>6.2</v>
      </c>
      <c r="BE37" s="7"/>
      <c r="BN37" s="25">
        <v>6.2</v>
      </c>
      <c r="BO37" s="39"/>
      <c r="BP37" s="39"/>
      <c r="BQ37" s="23"/>
      <c r="BR37" s="37"/>
      <c r="BS37" s="37"/>
      <c r="BT37" s="39"/>
      <c r="BU37" s="48">
        <v>74.4</v>
      </c>
      <c r="BV37" s="48">
        <v>74.4</v>
      </c>
      <c r="BY37" s="48"/>
      <c r="BZ37" s="25"/>
      <c r="CH37">
        <v>1375</v>
      </c>
      <c r="CI37" s="2" t="s">
        <v>1329</v>
      </c>
    </row>
    <row r="38" spans="1:87" ht="12.75">
      <c r="A38" s="15">
        <v>1375</v>
      </c>
      <c r="B38" s="14" t="s">
        <v>859</v>
      </c>
      <c r="C38" s="14" t="s">
        <v>1072</v>
      </c>
      <c r="D38" s="14" t="s">
        <v>266</v>
      </c>
      <c r="E38" s="14" t="s">
        <v>269</v>
      </c>
      <c r="F38" s="2" t="s">
        <v>227</v>
      </c>
      <c r="G38" s="2">
        <v>4</v>
      </c>
      <c r="H38" s="2" t="s">
        <v>1328</v>
      </c>
      <c r="I38" s="2" t="s">
        <v>317</v>
      </c>
      <c r="J38" s="14" t="s">
        <v>288</v>
      </c>
      <c r="K38" s="2" t="s">
        <v>1336</v>
      </c>
      <c r="L38" s="14" t="s">
        <v>1322</v>
      </c>
      <c r="M38" s="14" t="s">
        <v>850</v>
      </c>
      <c r="N38" s="2" t="s">
        <v>502</v>
      </c>
      <c r="O38" s="10">
        <v>1</v>
      </c>
      <c r="P38" s="10"/>
      <c r="Q38" s="10"/>
      <c r="R38" s="28">
        <v>63</v>
      </c>
      <c r="S38" s="21">
        <v>12</v>
      </c>
      <c r="T38" s="21">
        <v>0</v>
      </c>
      <c r="U38" s="48">
        <v>63.6</v>
      </c>
      <c r="V38" s="48">
        <v>63.6</v>
      </c>
      <c r="W38" s="25"/>
      <c r="X38" s="25">
        <v>5.3</v>
      </c>
      <c r="Y38" s="13">
        <v>63</v>
      </c>
      <c r="Z38" s="13">
        <v>12</v>
      </c>
      <c r="AA38" s="13">
        <v>0</v>
      </c>
      <c r="AB38" s="48">
        <v>63.6</v>
      </c>
      <c r="AC38" s="13">
        <v>5</v>
      </c>
      <c r="AD38" s="13">
        <v>6</v>
      </c>
      <c r="AE38" s="13">
        <v>0</v>
      </c>
      <c r="AF38" s="25">
        <v>5.3</v>
      </c>
      <c r="AG38">
        <v>5</v>
      </c>
      <c r="AH38">
        <v>6</v>
      </c>
      <c r="AI38">
        <v>0</v>
      </c>
      <c r="AJ38" s="25">
        <v>5.3</v>
      </c>
      <c r="AP38" s="37"/>
      <c r="AQ38" s="37"/>
      <c r="AR38" s="37"/>
      <c r="AS38" s="37"/>
      <c r="AT38" s="37"/>
      <c r="AX38" s="25">
        <v>5.3</v>
      </c>
      <c r="BN38" s="25">
        <v>5.3</v>
      </c>
      <c r="BO38" s="39"/>
      <c r="BP38" s="39"/>
      <c r="BQ38" s="23"/>
      <c r="BR38" s="37"/>
      <c r="BS38" s="37"/>
      <c r="BT38" s="39"/>
      <c r="BU38" s="48">
        <v>63.599999999999994</v>
      </c>
      <c r="BV38" s="48">
        <v>63.599999999999994</v>
      </c>
      <c r="BY38" s="48"/>
      <c r="BZ38" s="25"/>
      <c r="CH38">
        <v>1375</v>
      </c>
      <c r="CI38" s="2" t="s">
        <v>1336</v>
      </c>
    </row>
    <row r="40" spans="1:87" ht="12.75">
      <c r="A40" s="15">
        <v>1375</v>
      </c>
      <c r="B40" s="14" t="s">
        <v>925</v>
      </c>
      <c r="C40" s="14" t="s">
        <v>1072</v>
      </c>
      <c r="D40" s="14" t="s">
        <v>266</v>
      </c>
      <c r="E40" s="14" t="s">
        <v>272</v>
      </c>
      <c r="F40" s="2" t="s">
        <v>245</v>
      </c>
      <c r="G40" s="2">
        <v>1</v>
      </c>
      <c r="H40" s="2" t="s">
        <v>1328</v>
      </c>
      <c r="I40" s="2" t="s">
        <v>307</v>
      </c>
      <c r="J40" s="14" t="s">
        <v>288</v>
      </c>
      <c r="K40" s="2" t="s">
        <v>1338</v>
      </c>
      <c r="L40" s="14" t="s">
        <v>774</v>
      </c>
      <c r="M40" s="14" t="s">
        <v>899</v>
      </c>
      <c r="N40" s="2" t="s">
        <v>501</v>
      </c>
      <c r="O40" s="10">
        <v>3</v>
      </c>
      <c r="P40" s="10"/>
      <c r="Q40" s="10"/>
      <c r="R40" s="28">
        <v>316</v>
      </c>
      <c r="S40" s="21">
        <v>16</v>
      </c>
      <c r="T40" s="21">
        <v>0</v>
      </c>
      <c r="U40" s="48">
        <v>316.8</v>
      </c>
      <c r="V40" s="48">
        <v>105.6</v>
      </c>
      <c r="X40" s="25">
        <v>8.8</v>
      </c>
      <c r="AG40">
        <v>8</v>
      </c>
      <c r="AH40">
        <v>16</v>
      </c>
      <c r="AI40">
        <v>0</v>
      </c>
      <c r="AJ40" s="25">
        <v>8.8</v>
      </c>
      <c r="AU40" s="25">
        <v>8.8</v>
      </c>
      <c r="AX40" s="25">
        <v>8.8</v>
      </c>
      <c r="BN40" s="25">
        <v>8.8</v>
      </c>
      <c r="BU40" s="48">
        <v>316.8</v>
      </c>
      <c r="BV40" s="48">
        <v>105.6</v>
      </c>
      <c r="CH40">
        <v>1375</v>
      </c>
      <c r="CI40" s="2" t="s">
        <v>1338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DF10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76.8515625" style="0" customWidth="1"/>
    <col min="10" max="10" width="7.57421875" style="0" customWidth="1"/>
    <col min="11" max="11" width="89.7109375" style="0" customWidth="1"/>
    <col min="12" max="12" width="6.28125" style="0" customWidth="1"/>
    <col min="13" max="13" width="7.57421875" style="0" customWidth="1"/>
    <col min="14" max="14" width="20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3.8515625" style="0" customWidth="1"/>
    <col min="70" max="72" width="19.00390625" style="0" customWidth="1"/>
    <col min="73" max="73" width="10.1406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89.7109375" style="0" customWidth="1"/>
    <col min="88" max="88" width="136.851562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1205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281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105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5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U8" s="37"/>
      <c r="BW8" s="37"/>
      <c r="BX8" s="37"/>
      <c r="BY8" s="37"/>
      <c r="BZ8" s="37"/>
      <c r="CA8" s="37"/>
      <c r="CB8" s="37"/>
      <c r="CC8" s="35"/>
      <c r="CD8" s="35"/>
      <c r="CE8" s="17"/>
      <c r="CF8" s="35"/>
      <c r="CG8" s="35"/>
    </row>
    <row r="9" spans="1:87" ht="12.75">
      <c r="A9" s="15">
        <v>1370</v>
      </c>
      <c r="B9" s="14" t="s">
        <v>859</v>
      </c>
      <c r="C9" s="14" t="s">
        <v>1072</v>
      </c>
      <c r="D9" s="14" t="s">
        <v>263</v>
      </c>
      <c r="E9" s="14" t="s">
        <v>271</v>
      </c>
      <c r="F9" s="2" t="s">
        <v>67</v>
      </c>
      <c r="G9" s="2">
        <v>1</v>
      </c>
      <c r="H9" s="2" t="s">
        <v>448</v>
      </c>
      <c r="I9" s="2" t="s">
        <v>1044</v>
      </c>
      <c r="J9" s="14" t="s">
        <v>288</v>
      </c>
      <c r="K9" s="2" t="s">
        <v>365</v>
      </c>
      <c r="L9" s="14" t="s">
        <v>1085</v>
      </c>
      <c r="M9" s="14" t="s">
        <v>1018</v>
      </c>
      <c r="N9" s="2" t="s">
        <v>1284</v>
      </c>
      <c r="O9" s="10">
        <v>7</v>
      </c>
      <c r="P9" s="10"/>
      <c r="Q9" s="10"/>
      <c r="R9" s="28">
        <v>1243</v>
      </c>
      <c r="S9" s="21">
        <v>4</v>
      </c>
      <c r="T9" s="21">
        <v>0</v>
      </c>
      <c r="U9" s="48">
        <v>1243.2</v>
      </c>
      <c r="V9" s="48">
        <v>177.6</v>
      </c>
      <c r="W9" s="25"/>
      <c r="X9" s="25">
        <v>14.8</v>
      </c>
      <c r="Y9" s="13"/>
      <c r="Z9" s="13"/>
      <c r="AA9" s="13"/>
      <c r="AC9" s="13"/>
      <c r="AD9" s="13"/>
      <c r="AE9" s="13"/>
      <c r="AG9">
        <v>14</v>
      </c>
      <c r="AH9">
        <v>16</v>
      </c>
      <c r="AI9">
        <v>0</v>
      </c>
      <c r="AJ9" s="25">
        <v>14.8</v>
      </c>
      <c r="AM9" s="38"/>
      <c r="AN9" s="38"/>
      <c r="AO9" s="38"/>
      <c r="AU9" s="25">
        <v>14.8</v>
      </c>
      <c r="BD9" s="6"/>
      <c r="BJ9" s="37"/>
      <c r="BK9" s="37"/>
      <c r="BL9" s="37"/>
      <c r="BN9" s="25">
        <v>14.8</v>
      </c>
      <c r="BR9" s="37"/>
      <c r="BS9" s="37"/>
      <c r="BT9" s="39"/>
      <c r="BU9" s="48">
        <v>1243.2</v>
      </c>
      <c r="BV9" s="48">
        <v>177.6</v>
      </c>
      <c r="CH9">
        <v>1370</v>
      </c>
      <c r="CI9" s="2" t="s">
        <v>365</v>
      </c>
    </row>
    <row r="10" spans="1:87" ht="12.75">
      <c r="A10" s="15">
        <v>1370</v>
      </c>
      <c r="B10" s="14" t="s">
        <v>859</v>
      </c>
      <c r="C10" s="14" t="s">
        <v>1072</v>
      </c>
      <c r="D10" s="14" t="s">
        <v>263</v>
      </c>
      <c r="E10" s="14" t="s">
        <v>271</v>
      </c>
      <c r="F10" s="2" t="s">
        <v>78</v>
      </c>
      <c r="G10" s="2">
        <v>1</v>
      </c>
      <c r="H10" s="2" t="s">
        <v>448</v>
      </c>
      <c r="I10" s="2" t="s">
        <v>330</v>
      </c>
      <c r="J10" s="14" t="s">
        <v>288</v>
      </c>
      <c r="K10" s="2" t="s">
        <v>360</v>
      </c>
      <c r="L10" s="14" t="s">
        <v>470</v>
      </c>
      <c r="M10" s="14" t="s">
        <v>298</v>
      </c>
      <c r="N10" s="2" t="s">
        <v>1284</v>
      </c>
      <c r="O10" s="10">
        <v>7</v>
      </c>
      <c r="P10" s="10"/>
      <c r="Q10" s="10"/>
      <c r="R10" s="28">
        <v>783</v>
      </c>
      <c r="S10" s="21">
        <v>6</v>
      </c>
      <c r="T10" s="21">
        <v>0</v>
      </c>
      <c r="U10" s="48">
        <v>783.3</v>
      </c>
      <c r="V10" s="48">
        <v>111.9</v>
      </c>
      <c r="W10" s="25"/>
      <c r="X10" s="25">
        <v>9.325</v>
      </c>
      <c r="Y10" s="13"/>
      <c r="Z10" s="13"/>
      <c r="AA10" s="13"/>
      <c r="AC10" s="13"/>
      <c r="AD10" s="13"/>
      <c r="AE10" s="13"/>
      <c r="AG10">
        <v>9</v>
      </c>
      <c r="AH10">
        <v>7</v>
      </c>
      <c r="AI10">
        <v>0</v>
      </c>
      <c r="AJ10" s="25">
        <v>9.325</v>
      </c>
      <c r="AM10" s="38"/>
      <c r="AN10" s="38"/>
      <c r="AO10" s="38"/>
      <c r="BJ10" s="37"/>
      <c r="BK10" s="37"/>
      <c r="BL10" s="37"/>
      <c r="BN10" s="25">
        <v>9.325</v>
      </c>
      <c r="BR10" s="37"/>
      <c r="BS10" s="37"/>
      <c r="BT10" s="39"/>
      <c r="BU10" s="48">
        <v>783.3</v>
      </c>
      <c r="BV10" s="48">
        <v>111.9</v>
      </c>
      <c r="CH10">
        <v>1370</v>
      </c>
      <c r="CI10" s="2" t="s">
        <v>360</v>
      </c>
    </row>
    <row r="11" spans="1:87" ht="12.75">
      <c r="A11" s="15">
        <v>1370</v>
      </c>
      <c r="B11" s="14" t="s">
        <v>859</v>
      </c>
      <c r="C11" s="14" t="s">
        <v>1072</v>
      </c>
      <c r="D11" s="14" t="s">
        <v>263</v>
      </c>
      <c r="E11" s="14" t="s">
        <v>271</v>
      </c>
      <c r="F11" s="2" t="s">
        <v>82</v>
      </c>
      <c r="G11" s="2">
        <v>1</v>
      </c>
      <c r="H11" s="2" t="s">
        <v>448</v>
      </c>
      <c r="I11" s="2" t="s">
        <v>1056</v>
      </c>
      <c r="J11" s="14" t="s">
        <v>288</v>
      </c>
      <c r="K11" s="2" t="s">
        <v>365</v>
      </c>
      <c r="L11" s="14" t="s">
        <v>1085</v>
      </c>
      <c r="M11" s="14" t="s">
        <v>1018</v>
      </c>
      <c r="N11" s="2" t="s">
        <v>497</v>
      </c>
      <c r="O11" s="10">
        <v>1</v>
      </c>
      <c r="P11" s="10"/>
      <c r="Q11" s="10"/>
      <c r="R11" s="28">
        <v>177</v>
      </c>
      <c r="S11" s="21">
        <v>12</v>
      </c>
      <c r="T11" s="21">
        <v>0</v>
      </c>
      <c r="U11" s="48">
        <v>177.6</v>
      </c>
      <c r="V11" s="48">
        <v>177.6</v>
      </c>
      <c r="W11" s="25"/>
      <c r="X11" s="25">
        <v>14.8</v>
      </c>
      <c r="Y11" s="13">
        <v>177</v>
      </c>
      <c r="Z11" s="13">
        <v>12</v>
      </c>
      <c r="AA11" s="13">
        <v>0</v>
      </c>
      <c r="AB11" s="48">
        <v>177.6</v>
      </c>
      <c r="AC11" s="13">
        <v>14</v>
      </c>
      <c r="AD11" s="13">
        <v>16</v>
      </c>
      <c r="AE11" s="13">
        <v>0</v>
      </c>
      <c r="AF11" s="25">
        <v>14.8</v>
      </c>
      <c r="AG11">
        <v>14</v>
      </c>
      <c r="AH11">
        <v>16</v>
      </c>
      <c r="AI11">
        <v>0</v>
      </c>
      <c r="AJ11" s="25">
        <v>14.8</v>
      </c>
      <c r="AU11" s="25">
        <v>14.8</v>
      </c>
      <c r="AX11" s="25">
        <v>14.8</v>
      </c>
      <c r="BE11" s="7"/>
      <c r="BJ11" s="37"/>
      <c r="BK11" s="37"/>
      <c r="BL11" s="37"/>
      <c r="BN11" s="25">
        <v>14.8</v>
      </c>
      <c r="BR11" s="37"/>
      <c r="BS11" s="37"/>
      <c r="BT11" s="39"/>
      <c r="BU11" s="48">
        <v>177.6</v>
      </c>
      <c r="BV11" s="48">
        <v>177.6</v>
      </c>
      <c r="CH11">
        <v>1370</v>
      </c>
      <c r="CI11" s="2" t="s">
        <v>365</v>
      </c>
    </row>
    <row r="12" spans="1:87" ht="12.75">
      <c r="A12" s="15">
        <v>1370</v>
      </c>
      <c r="B12" s="14" t="s">
        <v>859</v>
      </c>
      <c r="C12" s="14" t="s">
        <v>1072</v>
      </c>
      <c r="D12" s="14" t="s">
        <v>263</v>
      </c>
      <c r="E12" s="14" t="s">
        <v>271</v>
      </c>
      <c r="F12" s="2" t="s">
        <v>83</v>
      </c>
      <c r="G12" s="2">
        <v>1</v>
      </c>
      <c r="H12" s="2" t="s">
        <v>448</v>
      </c>
      <c r="I12" s="2" t="s">
        <v>327</v>
      </c>
      <c r="J12" s="14" t="s">
        <v>288</v>
      </c>
      <c r="K12" s="2" t="s">
        <v>363</v>
      </c>
      <c r="L12" s="14" t="s">
        <v>470</v>
      </c>
      <c r="M12" s="14" t="s">
        <v>850</v>
      </c>
      <c r="N12" s="2" t="s">
        <v>1285</v>
      </c>
      <c r="O12" s="10">
        <v>1</v>
      </c>
      <c r="P12" s="10"/>
      <c r="Q12" s="10"/>
      <c r="R12" s="28">
        <v>129</v>
      </c>
      <c r="S12" s="21">
        <v>0</v>
      </c>
      <c r="T12" s="21">
        <v>0</v>
      </c>
      <c r="U12" s="48">
        <v>129</v>
      </c>
      <c r="V12" s="48">
        <v>129</v>
      </c>
      <c r="W12" s="25"/>
      <c r="X12" s="25">
        <v>10.75</v>
      </c>
      <c r="Y12" s="13">
        <v>129</v>
      </c>
      <c r="Z12" s="13">
        <v>0</v>
      </c>
      <c r="AA12" s="13">
        <v>0</v>
      </c>
      <c r="AB12" s="48">
        <v>129</v>
      </c>
      <c r="AC12" s="13">
        <v>10</v>
      </c>
      <c r="AD12" s="13">
        <v>15</v>
      </c>
      <c r="AE12" s="13">
        <v>0</v>
      </c>
      <c r="AF12" s="25">
        <v>10.75</v>
      </c>
      <c r="AG12">
        <v>10</v>
      </c>
      <c r="AH12">
        <v>15</v>
      </c>
      <c r="AI12">
        <v>0</v>
      </c>
      <c r="AJ12" s="25">
        <v>10.75</v>
      </c>
      <c r="AM12" s="38"/>
      <c r="AN12" s="38"/>
      <c r="AO12" s="38"/>
      <c r="AU12" s="6"/>
      <c r="BE12" s="7"/>
      <c r="BJ12" s="37"/>
      <c r="BK12" s="37"/>
      <c r="BL12" s="37"/>
      <c r="BN12" s="25">
        <v>10.75</v>
      </c>
      <c r="BR12" s="37"/>
      <c r="BS12" s="37"/>
      <c r="BT12" s="39"/>
      <c r="BU12" s="48">
        <v>129</v>
      </c>
      <c r="BV12" s="48">
        <v>129</v>
      </c>
      <c r="BY12" s="48"/>
      <c r="CH12">
        <v>1370</v>
      </c>
      <c r="CI12" s="2" t="s">
        <v>363</v>
      </c>
    </row>
    <row r="13" spans="1:87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8"/>
      <c r="V13" s="48"/>
      <c r="W13" s="25"/>
      <c r="X13" s="25"/>
      <c r="AB13" s="48"/>
      <c r="AJ13" s="6"/>
      <c r="AU13" s="6"/>
      <c r="BJ13" s="37"/>
      <c r="BK13" s="37"/>
      <c r="BL13" s="37"/>
      <c r="BM13" s="37"/>
      <c r="BN13" s="48"/>
      <c r="BO13" s="39"/>
      <c r="BP13" s="39"/>
      <c r="BQ13" s="23"/>
      <c r="BR13" s="37"/>
      <c r="BS13" s="37"/>
      <c r="BT13" s="39"/>
      <c r="BU13" s="37"/>
      <c r="BV13" s="48"/>
      <c r="CI13" s="2"/>
    </row>
    <row r="14" spans="1:87" ht="12.75">
      <c r="A14" s="15">
        <v>1370</v>
      </c>
      <c r="B14" s="14" t="s">
        <v>859</v>
      </c>
      <c r="C14" s="14" t="s">
        <v>1072</v>
      </c>
      <c r="D14" s="14" t="s">
        <v>263</v>
      </c>
      <c r="E14" s="14" t="s">
        <v>271</v>
      </c>
      <c r="F14" s="2" t="s">
        <v>80</v>
      </c>
      <c r="G14" s="2">
        <v>3</v>
      </c>
      <c r="H14" s="2" t="s">
        <v>448</v>
      </c>
      <c r="I14" s="2" t="s">
        <v>328</v>
      </c>
      <c r="J14" s="14" t="s">
        <v>288</v>
      </c>
      <c r="K14" s="2" t="s">
        <v>361</v>
      </c>
      <c r="L14" s="14" t="s">
        <v>471</v>
      </c>
      <c r="M14" s="14" t="s">
        <v>4</v>
      </c>
      <c r="N14" s="2" t="s">
        <v>491</v>
      </c>
      <c r="O14" s="10">
        <v>1</v>
      </c>
      <c r="P14" s="10"/>
      <c r="Q14" s="10"/>
      <c r="R14" s="28">
        <v>126</v>
      </c>
      <c r="S14" s="21">
        <v>0</v>
      </c>
      <c r="T14" s="21">
        <v>0</v>
      </c>
      <c r="U14" s="48">
        <v>126</v>
      </c>
      <c r="V14" s="48">
        <v>126</v>
      </c>
      <c r="W14" s="25"/>
      <c r="X14" s="25">
        <v>10.5</v>
      </c>
      <c r="Y14" s="13">
        <v>126</v>
      </c>
      <c r="Z14" s="13">
        <v>0</v>
      </c>
      <c r="AA14" s="13">
        <v>0</v>
      </c>
      <c r="AB14" s="48">
        <v>126</v>
      </c>
      <c r="AC14" s="13">
        <v>10</v>
      </c>
      <c r="AD14" s="13">
        <v>10</v>
      </c>
      <c r="AE14" s="13">
        <v>0</v>
      </c>
      <c r="AF14" s="25">
        <v>10.5</v>
      </c>
      <c r="AG14">
        <v>10</v>
      </c>
      <c r="AH14">
        <v>10</v>
      </c>
      <c r="AI14">
        <v>0</v>
      </c>
      <c r="AJ14" s="25">
        <v>10.5</v>
      </c>
      <c r="AM14" s="38"/>
      <c r="AN14" s="38"/>
      <c r="AO14" s="38"/>
      <c r="BJ14" s="37"/>
      <c r="BK14" s="37"/>
      <c r="BL14" s="37"/>
      <c r="BM14" s="37"/>
      <c r="BN14" s="25">
        <v>10.5</v>
      </c>
      <c r="BO14" s="39"/>
      <c r="BP14" s="39"/>
      <c r="BQ14" s="23"/>
      <c r="BR14" s="37"/>
      <c r="BS14" s="37"/>
      <c r="BT14" s="39"/>
      <c r="BU14" s="48">
        <v>126</v>
      </c>
      <c r="BV14" s="48">
        <v>126</v>
      </c>
      <c r="CH14">
        <v>1370</v>
      </c>
      <c r="CI14" s="2" t="s">
        <v>361</v>
      </c>
    </row>
    <row r="16" spans="1:88" ht="12.75">
      <c r="A16" s="15">
        <v>1371</v>
      </c>
      <c r="B16" s="14" t="s">
        <v>859</v>
      </c>
      <c r="C16" s="14" t="s">
        <v>1072</v>
      </c>
      <c r="D16" s="14" t="s">
        <v>264</v>
      </c>
      <c r="E16" s="14" t="s">
        <v>269</v>
      </c>
      <c r="F16" s="2" t="s">
        <v>114</v>
      </c>
      <c r="G16" s="2">
        <v>1</v>
      </c>
      <c r="H16" s="2" t="s">
        <v>448</v>
      </c>
      <c r="I16" s="2" t="s">
        <v>332</v>
      </c>
      <c r="J16" s="14" t="s">
        <v>288</v>
      </c>
      <c r="K16" s="2" t="s">
        <v>364</v>
      </c>
      <c r="L16" s="14" t="s">
        <v>1085</v>
      </c>
      <c r="M16" s="14" t="s">
        <v>977</v>
      </c>
      <c r="N16" s="2" t="s">
        <v>1284</v>
      </c>
      <c r="O16" s="10">
        <v>7</v>
      </c>
      <c r="P16" s="10"/>
      <c r="Q16" s="10"/>
      <c r="R16" s="28"/>
      <c r="S16" s="21"/>
      <c r="T16" s="21"/>
      <c r="U16" s="48">
        <v>1352.8374999999999</v>
      </c>
      <c r="V16" s="48">
        <v>193.2625</v>
      </c>
      <c r="W16" s="25"/>
      <c r="X16" s="25">
        <v>16.105208333333334</v>
      </c>
      <c r="Y16" s="13">
        <v>193</v>
      </c>
      <c r="Z16" s="13">
        <v>5</v>
      </c>
      <c r="AA16" s="13">
        <v>3</v>
      </c>
      <c r="AB16" s="48">
        <v>193.2625</v>
      </c>
      <c r="AC16" s="13"/>
      <c r="AD16" s="13"/>
      <c r="AE16" s="13"/>
      <c r="AF16" s="25"/>
      <c r="AG16">
        <v>16</v>
      </c>
      <c r="AH16">
        <v>2</v>
      </c>
      <c r="AI16">
        <v>0</v>
      </c>
      <c r="AJ16" s="25">
        <v>16.105208333333334</v>
      </c>
      <c r="AM16" s="38"/>
      <c r="AN16" s="38"/>
      <c r="AO16" s="38"/>
      <c r="AP16" s="48">
        <v>14.016666666666667</v>
      </c>
      <c r="AQ16" s="48"/>
      <c r="AR16" s="48"/>
      <c r="AS16" s="48"/>
      <c r="AT16" s="48"/>
      <c r="AU16" s="25">
        <v>16.105208333333334</v>
      </c>
      <c r="BB16" s="6"/>
      <c r="BJ16" s="37"/>
      <c r="BK16" s="37"/>
      <c r="BL16" s="37"/>
      <c r="BN16" s="25">
        <v>16.105208333333334</v>
      </c>
      <c r="BR16" s="37"/>
      <c r="BU16" s="48">
        <v>1352.8374999999999</v>
      </c>
      <c r="BV16" s="48">
        <v>193.2625</v>
      </c>
      <c r="BW16" t="s">
        <v>897</v>
      </c>
      <c r="BX16" s="48"/>
      <c r="BY16" s="48"/>
      <c r="BZ16" s="48"/>
      <c r="CA16" s="48">
        <v>0.8703901749059924</v>
      </c>
      <c r="CH16">
        <v>1371</v>
      </c>
      <c r="CI16" s="2" t="s">
        <v>364</v>
      </c>
      <c r="CJ16" t="s">
        <v>57</v>
      </c>
    </row>
    <row r="17" spans="1:87" ht="12.75">
      <c r="A17" s="15">
        <v>1371</v>
      </c>
      <c r="B17" s="14" t="s">
        <v>859</v>
      </c>
      <c r="C17" s="14" t="s">
        <v>1072</v>
      </c>
      <c r="D17" s="14" t="s">
        <v>264</v>
      </c>
      <c r="E17" s="14" t="s">
        <v>269</v>
      </c>
      <c r="F17" s="2" t="s">
        <v>115</v>
      </c>
      <c r="G17" s="2">
        <v>1</v>
      </c>
      <c r="H17" s="2" t="s">
        <v>448</v>
      </c>
      <c r="I17" s="2" t="s">
        <v>333</v>
      </c>
      <c r="J17" s="14" t="s">
        <v>288</v>
      </c>
      <c r="K17" s="2" t="s">
        <v>366</v>
      </c>
      <c r="L17" s="14" t="s">
        <v>1085</v>
      </c>
      <c r="M17" s="14" t="s">
        <v>1020</v>
      </c>
      <c r="N17" s="2" t="s">
        <v>1284</v>
      </c>
      <c r="O17" s="10">
        <v>7</v>
      </c>
      <c r="P17" s="10"/>
      <c r="Q17" s="10"/>
      <c r="R17" s="28"/>
      <c r="S17" s="21"/>
      <c r="T17" s="21"/>
      <c r="U17" s="48">
        <v>1352.8374999999999</v>
      </c>
      <c r="V17" s="48">
        <v>193.2625</v>
      </c>
      <c r="W17" s="25"/>
      <c r="X17" s="25">
        <v>16.105208333333334</v>
      </c>
      <c r="Y17" s="13">
        <v>193</v>
      </c>
      <c r="Z17" s="13">
        <v>5</v>
      </c>
      <c r="AA17" s="13">
        <v>3</v>
      </c>
      <c r="AB17" s="48">
        <v>193.2625</v>
      </c>
      <c r="AC17" s="13"/>
      <c r="AD17" s="13"/>
      <c r="AE17" s="13"/>
      <c r="AF17" s="25"/>
      <c r="AG17">
        <v>16</v>
      </c>
      <c r="AH17">
        <v>2</v>
      </c>
      <c r="AI17">
        <v>0</v>
      </c>
      <c r="AJ17" s="25">
        <v>16.105208333333334</v>
      </c>
      <c r="AM17" s="38"/>
      <c r="AN17" s="38"/>
      <c r="AO17" s="38"/>
      <c r="AP17" s="48">
        <v>14.016666666666667</v>
      </c>
      <c r="AQ17" s="48"/>
      <c r="AR17" s="48"/>
      <c r="AS17" s="48"/>
      <c r="AT17" s="48"/>
      <c r="AU17" s="25">
        <v>16.105208333333334</v>
      </c>
      <c r="BE17" s="6"/>
      <c r="BJ17" s="37"/>
      <c r="BK17" s="37"/>
      <c r="BL17" s="37"/>
      <c r="BN17" s="25">
        <v>16.105208333333334</v>
      </c>
      <c r="BR17" s="37"/>
      <c r="BU17" s="48">
        <v>1352.8374999999999</v>
      </c>
      <c r="BV17" s="48">
        <v>193.2625</v>
      </c>
      <c r="BW17" t="s">
        <v>897</v>
      </c>
      <c r="BX17" s="48"/>
      <c r="BZ17" s="48"/>
      <c r="CA17" s="48">
        <v>0.8703901749059924</v>
      </c>
      <c r="CH17">
        <v>1371</v>
      </c>
      <c r="CI17" s="2" t="s">
        <v>366</v>
      </c>
    </row>
    <row r="18" spans="1:87" ht="12.75">
      <c r="A18" s="15"/>
      <c r="B18" s="14"/>
      <c r="C18" s="14"/>
      <c r="D18" s="14"/>
      <c r="E18" s="14"/>
      <c r="F18" s="2"/>
      <c r="G18" s="2"/>
      <c r="H18" s="2"/>
      <c r="I18" s="2"/>
      <c r="J18" s="14"/>
      <c r="K18" s="2"/>
      <c r="L18" s="14"/>
      <c r="M18" s="14"/>
      <c r="N18" s="2"/>
      <c r="O18" s="10"/>
      <c r="P18" s="10"/>
      <c r="Q18" s="10"/>
      <c r="R18" s="21"/>
      <c r="S18" s="21"/>
      <c r="T18" s="21"/>
      <c r="U18" s="48"/>
      <c r="V18" s="48"/>
      <c r="X18" s="25"/>
      <c r="AB18" s="48"/>
      <c r="AJ18" s="6"/>
      <c r="AY18" s="6"/>
      <c r="BJ18" s="37"/>
      <c r="BK18" s="37"/>
      <c r="BL18" s="37"/>
      <c r="BN18" s="48"/>
      <c r="BO18" s="39"/>
      <c r="BP18" s="39"/>
      <c r="BQ18" s="23"/>
      <c r="BR18" s="37"/>
      <c r="BS18" s="37"/>
      <c r="BT18" s="39"/>
      <c r="BU18" s="37"/>
      <c r="BV18" s="48"/>
      <c r="BY18" s="48"/>
      <c r="BZ18" s="25"/>
      <c r="CI18" s="2"/>
    </row>
    <row r="19" spans="1:92" ht="12.75">
      <c r="A19" s="15">
        <v>1371</v>
      </c>
      <c r="B19" s="14" t="s">
        <v>859</v>
      </c>
      <c r="C19" s="14" t="s">
        <v>1072</v>
      </c>
      <c r="D19" s="14" t="s">
        <v>264</v>
      </c>
      <c r="E19" s="14" t="s">
        <v>269</v>
      </c>
      <c r="F19" s="2" t="s">
        <v>125</v>
      </c>
      <c r="G19" s="2">
        <v>3</v>
      </c>
      <c r="H19" s="2" t="s">
        <v>448</v>
      </c>
      <c r="I19" s="2" t="s">
        <v>329</v>
      </c>
      <c r="J19" s="14" t="s">
        <v>288</v>
      </c>
      <c r="K19" s="2" t="s">
        <v>361</v>
      </c>
      <c r="L19" s="14" t="s">
        <v>471</v>
      </c>
      <c r="M19" s="14" t="s">
        <v>4</v>
      </c>
      <c r="N19" s="2" t="s">
        <v>491</v>
      </c>
      <c r="O19" s="10">
        <v>1</v>
      </c>
      <c r="P19" s="10"/>
      <c r="Q19" s="10"/>
      <c r="R19" s="28">
        <v>147</v>
      </c>
      <c r="S19" s="21">
        <v>0</v>
      </c>
      <c r="T19" s="21">
        <v>0</v>
      </c>
      <c r="U19" s="48">
        <v>147</v>
      </c>
      <c r="V19" s="48">
        <v>147</v>
      </c>
      <c r="W19" s="25"/>
      <c r="X19" s="25">
        <v>12.25</v>
      </c>
      <c r="Y19" s="13">
        <v>147</v>
      </c>
      <c r="Z19" s="13">
        <v>0</v>
      </c>
      <c r="AA19" s="13">
        <v>0</v>
      </c>
      <c r="AB19" s="48">
        <v>147</v>
      </c>
      <c r="AC19" s="13">
        <v>12</v>
      </c>
      <c r="AD19" s="13">
        <v>5</v>
      </c>
      <c r="AE19" s="13">
        <v>0</v>
      </c>
      <c r="AF19" s="25">
        <v>12.25</v>
      </c>
      <c r="AG19">
        <v>12</v>
      </c>
      <c r="AH19">
        <v>5</v>
      </c>
      <c r="AI19">
        <v>0</v>
      </c>
      <c r="AJ19" s="25">
        <v>12.25</v>
      </c>
      <c r="AK19" s="38"/>
      <c r="BJ19" s="37"/>
      <c r="BK19" s="37"/>
      <c r="BL19" s="37"/>
      <c r="BN19" s="25">
        <v>12.25</v>
      </c>
      <c r="BO19" s="39"/>
      <c r="BP19" s="39"/>
      <c r="BQ19" s="23"/>
      <c r="BR19" s="37"/>
      <c r="BS19" s="37"/>
      <c r="BT19" s="39"/>
      <c r="BU19" s="48">
        <v>147</v>
      </c>
      <c r="BV19" s="48">
        <v>147</v>
      </c>
      <c r="CH19">
        <v>1371</v>
      </c>
      <c r="CI19" s="2" t="s">
        <v>361</v>
      </c>
      <c r="CK19" s="14"/>
      <c r="CL19" s="2"/>
      <c r="CM19" s="10"/>
      <c r="CN19" s="10"/>
    </row>
    <row r="20" spans="1:87" ht="12.75">
      <c r="A20" s="15">
        <v>1371</v>
      </c>
      <c r="B20" s="14" t="s">
        <v>859</v>
      </c>
      <c r="C20" s="14" t="s">
        <v>1072</v>
      </c>
      <c r="D20" s="14" t="s">
        <v>264</v>
      </c>
      <c r="E20" s="14" t="s">
        <v>269</v>
      </c>
      <c r="F20" s="2" t="s">
        <v>129</v>
      </c>
      <c r="G20" s="2">
        <v>3</v>
      </c>
      <c r="H20" s="2" t="s">
        <v>448</v>
      </c>
      <c r="I20" s="2" t="s">
        <v>649</v>
      </c>
      <c r="J20" s="14" t="s">
        <v>288</v>
      </c>
      <c r="K20" s="2" t="s">
        <v>629</v>
      </c>
      <c r="L20" s="14" t="s">
        <v>1085</v>
      </c>
      <c r="M20" s="14" t="s">
        <v>977</v>
      </c>
      <c r="N20" s="2" t="s">
        <v>4</v>
      </c>
      <c r="O20" s="10"/>
      <c r="P20" s="10">
        <v>8</v>
      </c>
      <c r="Q20" s="10"/>
      <c r="R20" s="28"/>
      <c r="S20" s="21"/>
      <c r="T20" s="21"/>
      <c r="U20" s="48">
        <v>36</v>
      </c>
      <c r="W20" s="25">
        <v>90</v>
      </c>
      <c r="Y20" s="13"/>
      <c r="Z20" s="13"/>
      <c r="AA20" s="13"/>
      <c r="AC20" s="13"/>
      <c r="AD20" s="13"/>
      <c r="AE20" s="13"/>
      <c r="AF20" s="25"/>
      <c r="AJ20" s="25"/>
      <c r="AK20" s="38">
        <v>7.5</v>
      </c>
      <c r="BJ20" s="37"/>
      <c r="BK20" s="37"/>
      <c r="BL20" s="37"/>
      <c r="BO20" s="39"/>
      <c r="BP20" s="39"/>
      <c r="BQ20" s="23"/>
      <c r="BR20" s="37"/>
      <c r="BU20" s="48"/>
      <c r="BV20" s="48"/>
      <c r="CH20">
        <v>1371</v>
      </c>
      <c r="CI20" s="2" t="s">
        <v>629</v>
      </c>
    </row>
    <row r="21" spans="1:87" ht="12.75">
      <c r="A21" s="15">
        <v>1371</v>
      </c>
      <c r="B21" s="14" t="s">
        <v>859</v>
      </c>
      <c r="C21" s="14" t="s">
        <v>1072</v>
      </c>
      <c r="D21" s="14" t="s">
        <v>264</v>
      </c>
      <c r="E21" s="14" t="s">
        <v>269</v>
      </c>
      <c r="F21" s="2" t="s">
        <v>130</v>
      </c>
      <c r="G21" s="2">
        <v>3</v>
      </c>
      <c r="H21" s="2" t="s">
        <v>448</v>
      </c>
      <c r="I21" s="2" t="s">
        <v>378</v>
      </c>
      <c r="J21" s="14" t="s">
        <v>288</v>
      </c>
      <c r="K21" s="2" t="s">
        <v>631</v>
      </c>
      <c r="L21" s="14" t="s">
        <v>1085</v>
      </c>
      <c r="M21" s="14" t="s">
        <v>1020</v>
      </c>
      <c r="N21" s="2" t="s">
        <v>4</v>
      </c>
      <c r="O21" s="10"/>
      <c r="P21" s="10">
        <v>8</v>
      </c>
      <c r="Q21" s="10"/>
      <c r="R21" s="28"/>
      <c r="S21" s="21"/>
      <c r="T21" s="21"/>
      <c r="U21" s="48">
        <v>36</v>
      </c>
      <c r="W21" s="25">
        <v>90</v>
      </c>
      <c r="Y21" s="13"/>
      <c r="Z21" s="13"/>
      <c r="AA21" s="13"/>
      <c r="AC21" s="13"/>
      <c r="AD21" s="13"/>
      <c r="AE21" s="13"/>
      <c r="AF21" s="25"/>
      <c r="AJ21" s="25"/>
      <c r="AK21" s="38">
        <v>7.5</v>
      </c>
      <c r="AM21" s="38"/>
      <c r="AN21" s="38"/>
      <c r="AO21" s="38"/>
      <c r="BJ21" s="37"/>
      <c r="BK21" s="37"/>
      <c r="BL21" s="37"/>
      <c r="BO21" s="39"/>
      <c r="BP21" s="39"/>
      <c r="BQ21" s="23"/>
      <c r="BR21" s="37"/>
      <c r="BU21" s="48"/>
      <c r="BV21" s="48"/>
      <c r="CH21">
        <v>1371</v>
      </c>
      <c r="CI21" s="2" t="s">
        <v>631</v>
      </c>
    </row>
    <row r="22" spans="1:87" ht="12.75">
      <c r="A22" s="15"/>
      <c r="B22" s="14"/>
      <c r="C22" s="14"/>
      <c r="D22" s="14"/>
      <c r="E22" s="14"/>
      <c r="F22" s="2"/>
      <c r="G22" s="2"/>
      <c r="H22" s="2"/>
      <c r="I22" s="2"/>
      <c r="J22" s="14"/>
      <c r="K22" s="2"/>
      <c r="L22" s="14"/>
      <c r="M22" s="14"/>
      <c r="N22" s="2"/>
      <c r="O22" s="10"/>
      <c r="P22" s="10"/>
      <c r="Q22" s="10"/>
      <c r="R22" s="21"/>
      <c r="S22" s="21"/>
      <c r="T22" s="21"/>
      <c r="U22" s="48"/>
      <c r="V22" s="48"/>
      <c r="X22" s="25"/>
      <c r="AB22" s="48"/>
      <c r="AJ22" s="6"/>
      <c r="BB22" s="6"/>
      <c r="BJ22" s="37"/>
      <c r="BK22" s="37"/>
      <c r="BL22" s="37"/>
      <c r="BM22" s="37"/>
      <c r="BN22" s="48"/>
      <c r="BO22" s="39"/>
      <c r="BP22" s="39"/>
      <c r="BQ22" s="23"/>
      <c r="BR22" s="37"/>
      <c r="BS22" s="37"/>
      <c r="BT22" s="39"/>
      <c r="BU22" s="37"/>
      <c r="BV22" s="48"/>
      <c r="CI22" s="2"/>
    </row>
    <row r="23" spans="1:87" ht="12.75">
      <c r="A23" s="15">
        <v>1372</v>
      </c>
      <c r="B23" s="14" t="s">
        <v>859</v>
      </c>
      <c r="C23" s="14" t="s">
        <v>1072</v>
      </c>
      <c r="D23" s="14" t="s">
        <v>265</v>
      </c>
      <c r="E23" s="14" t="s">
        <v>273</v>
      </c>
      <c r="F23" s="2" t="s">
        <v>159</v>
      </c>
      <c r="G23" s="2">
        <v>1</v>
      </c>
      <c r="H23" s="2" t="s">
        <v>448</v>
      </c>
      <c r="I23" s="2" t="s">
        <v>771</v>
      </c>
      <c r="J23" s="14" t="s">
        <v>288</v>
      </c>
      <c r="K23" s="2" t="s">
        <v>362</v>
      </c>
      <c r="L23" s="14" t="s">
        <v>470</v>
      </c>
      <c r="M23" s="14" t="s">
        <v>684</v>
      </c>
      <c r="N23" s="2" t="s">
        <v>1284</v>
      </c>
      <c r="O23" s="10">
        <v>7</v>
      </c>
      <c r="P23" s="10"/>
      <c r="Q23" s="10"/>
      <c r="R23" s="28">
        <v>801</v>
      </c>
      <c r="S23" s="21">
        <v>10</v>
      </c>
      <c r="T23" s="21">
        <v>0</v>
      </c>
      <c r="U23" s="48">
        <v>801.5</v>
      </c>
      <c r="V23" s="48">
        <v>114.5</v>
      </c>
      <c r="W23" s="25" t="e">
        <v>#VALUE!</v>
      </c>
      <c r="X23" s="25">
        <v>9.541666666666666</v>
      </c>
      <c r="Y23" s="13"/>
      <c r="Z23" s="13"/>
      <c r="AA23" s="13"/>
      <c r="AC23" s="13"/>
      <c r="AD23" s="13"/>
      <c r="AE23" s="13"/>
      <c r="AG23">
        <v>10</v>
      </c>
      <c r="AH23">
        <v>2</v>
      </c>
      <c r="AI23">
        <v>6</v>
      </c>
      <c r="AJ23" s="25">
        <v>9.541666666666666</v>
      </c>
      <c r="BE23" s="6"/>
      <c r="BJ23" s="37"/>
      <c r="BK23" s="37"/>
      <c r="BL23" s="37"/>
      <c r="BM23" s="37"/>
      <c r="BN23" s="25">
        <v>9.541666666666666</v>
      </c>
      <c r="BO23" s="39"/>
      <c r="BP23" s="39"/>
      <c r="BQ23" s="23"/>
      <c r="BR23" s="37"/>
      <c r="BS23" s="37"/>
      <c r="BT23" s="39"/>
      <c r="BU23" s="48">
        <v>801.5</v>
      </c>
      <c r="BV23" s="48">
        <v>114.5</v>
      </c>
      <c r="CH23">
        <v>1372</v>
      </c>
      <c r="CI23" s="2" t="s">
        <v>362</v>
      </c>
    </row>
    <row r="24" spans="1:88" ht="12.75">
      <c r="A24" s="15">
        <v>1372</v>
      </c>
      <c r="B24" s="14" t="s">
        <v>859</v>
      </c>
      <c r="C24" s="14" t="s">
        <v>1072</v>
      </c>
      <c r="D24" s="14" t="s">
        <v>265</v>
      </c>
      <c r="E24" s="14" t="s">
        <v>273</v>
      </c>
      <c r="F24" s="2" t="s">
        <v>170</v>
      </c>
      <c r="G24" s="2">
        <v>1</v>
      </c>
      <c r="H24" s="2" t="s">
        <v>448</v>
      </c>
      <c r="I24" s="2" t="s">
        <v>1303</v>
      </c>
      <c r="J24" s="14" t="s">
        <v>288</v>
      </c>
      <c r="K24" s="2" t="s">
        <v>367</v>
      </c>
      <c r="L24" s="14" t="s">
        <v>1085</v>
      </c>
      <c r="M24" s="14" t="s">
        <v>1018</v>
      </c>
      <c r="N24" s="2" t="s">
        <v>1284</v>
      </c>
      <c r="O24" s="10">
        <v>7</v>
      </c>
      <c r="P24" s="10"/>
      <c r="Q24" s="10"/>
      <c r="R24" s="28"/>
      <c r="S24" s="21"/>
      <c r="T24" s="21"/>
      <c r="U24" s="48">
        <v>0</v>
      </c>
      <c r="V24" s="48">
        <v>0</v>
      </c>
      <c r="W24" s="25" t="e">
        <v>#VALUE!</v>
      </c>
      <c r="Y24" s="13"/>
      <c r="Z24" s="13"/>
      <c r="AA24" s="13"/>
      <c r="AC24" s="13">
        <v>62</v>
      </c>
      <c r="AD24" s="13">
        <v>10</v>
      </c>
      <c r="AE24" s="13">
        <v>0</v>
      </c>
      <c r="AF24" s="25">
        <v>62.5</v>
      </c>
      <c r="AJ24" s="25">
        <v>8.928571428571429</v>
      </c>
      <c r="AU24" s="25">
        <v>8.928571428571429</v>
      </c>
      <c r="BE24" s="6"/>
      <c r="BG24">
        <v>281</v>
      </c>
      <c r="BH24" s="48">
        <v>28.1</v>
      </c>
      <c r="BI24" s="48">
        <v>4.014285714285714</v>
      </c>
      <c r="BJ24" s="37"/>
      <c r="BK24" s="37"/>
      <c r="BL24" s="37">
        <v>0.9773809523809524</v>
      </c>
      <c r="BM24" s="37">
        <v>4.991666666666666</v>
      </c>
      <c r="BN24" s="25">
        <v>13.920238095238094</v>
      </c>
      <c r="BO24" s="39">
        <v>0.2883776618489695</v>
      </c>
      <c r="BP24" s="39">
        <v>0.07021294791755751</v>
      </c>
      <c r="BQ24" s="23">
        <v>0.35859060976652696</v>
      </c>
      <c r="BR24" s="37"/>
      <c r="BS24" s="37"/>
      <c r="BT24" s="39"/>
      <c r="BU24" s="48">
        <v>1169.3</v>
      </c>
      <c r="BV24" s="48">
        <v>167.04285714285714</v>
      </c>
      <c r="CH24">
        <v>1372</v>
      </c>
      <c r="CI24" s="2" t="s">
        <v>367</v>
      </c>
      <c r="CJ24" t="s">
        <v>58</v>
      </c>
    </row>
    <row r="25" spans="1:87" ht="12.75">
      <c r="A25" s="15">
        <v>1372</v>
      </c>
      <c r="B25" s="14" t="s">
        <v>859</v>
      </c>
      <c r="C25" s="14" t="s">
        <v>1072</v>
      </c>
      <c r="D25" s="14" t="s">
        <v>265</v>
      </c>
      <c r="E25" s="14" t="s">
        <v>273</v>
      </c>
      <c r="F25" s="2" t="s">
        <v>181</v>
      </c>
      <c r="G25" s="2">
        <v>1</v>
      </c>
      <c r="H25" s="2" t="s">
        <v>448</v>
      </c>
      <c r="I25" s="2" t="s">
        <v>331</v>
      </c>
      <c r="J25" s="14" t="s">
        <v>288</v>
      </c>
      <c r="K25" s="2" t="s">
        <v>363</v>
      </c>
      <c r="L25" s="14" t="s">
        <v>470</v>
      </c>
      <c r="M25" s="14" t="s">
        <v>850</v>
      </c>
      <c r="N25" s="2" t="s">
        <v>497</v>
      </c>
      <c r="O25" s="10">
        <v>2</v>
      </c>
      <c r="P25" s="10"/>
      <c r="Q25" s="10"/>
      <c r="R25" s="28">
        <v>244</v>
      </c>
      <c r="S25" s="21"/>
      <c r="T25" s="21"/>
      <c r="U25" s="48">
        <v>244</v>
      </c>
      <c r="V25" s="48">
        <v>122</v>
      </c>
      <c r="W25" s="25" t="e">
        <v>#VALUE!</v>
      </c>
      <c r="X25" s="25">
        <v>10.166666666666666</v>
      </c>
      <c r="Y25" s="13">
        <v>122</v>
      </c>
      <c r="Z25" s="13">
        <v>0</v>
      </c>
      <c r="AA25" s="13">
        <v>0</v>
      </c>
      <c r="AB25" s="48">
        <v>122</v>
      </c>
      <c r="AC25" s="13">
        <v>10</v>
      </c>
      <c r="AD25" s="13">
        <v>3</v>
      </c>
      <c r="AE25" s="13">
        <v>4</v>
      </c>
      <c r="AF25" s="25">
        <v>10.166666666666666</v>
      </c>
      <c r="AG25">
        <v>10</v>
      </c>
      <c r="AH25">
        <v>3</v>
      </c>
      <c r="AI25">
        <v>4</v>
      </c>
      <c r="AJ25" s="25">
        <v>10.166666666666666</v>
      </c>
      <c r="AX25" s="25">
        <v>10.166666666666666</v>
      </c>
      <c r="BC25" s="6"/>
      <c r="BJ25" s="37"/>
      <c r="BK25" s="37"/>
      <c r="BL25" s="37"/>
      <c r="BM25" s="37"/>
      <c r="BN25" s="25">
        <v>10.166666666666666</v>
      </c>
      <c r="BO25" s="39"/>
      <c r="BP25" s="39"/>
      <c r="BQ25" s="23"/>
      <c r="BR25" s="37"/>
      <c r="BS25" s="37"/>
      <c r="BT25" s="39"/>
      <c r="BU25" s="48">
        <v>244</v>
      </c>
      <c r="BV25" s="48">
        <v>122</v>
      </c>
      <c r="CH25">
        <v>1372</v>
      </c>
      <c r="CI25" s="2" t="s">
        <v>363</v>
      </c>
    </row>
    <row r="26" spans="1:87" ht="12.75">
      <c r="A26" s="15"/>
      <c r="B26" s="14"/>
      <c r="C26" s="14"/>
      <c r="D26" s="14"/>
      <c r="E26" s="14"/>
      <c r="F26" s="2"/>
      <c r="G26" s="2"/>
      <c r="H26" s="2"/>
      <c r="I26" s="2"/>
      <c r="J26" s="14"/>
      <c r="K26" s="2"/>
      <c r="L26" s="14"/>
      <c r="M26" s="14"/>
      <c r="N26" s="2"/>
      <c r="O26" s="10"/>
      <c r="P26" s="10"/>
      <c r="Q26" s="10"/>
      <c r="R26" s="21"/>
      <c r="S26" s="21"/>
      <c r="T26" s="21"/>
      <c r="U26" s="48"/>
      <c r="V26" s="48"/>
      <c r="W26" s="25"/>
      <c r="X26" s="25"/>
      <c r="AJ26" s="6"/>
      <c r="AK26" s="25"/>
      <c r="AU26" s="7"/>
      <c r="AW26" s="7"/>
      <c r="BO26" s="39"/>
      <c r="BP26" s="39"/>
      <c r="BQ26" s="23"/>
      <c r="BR26" s="37"/>
      <c r="BS26" s="37"/>
      <c r="BT26" s="39"/>
      <c r="CI26" s="2"/>
    </row>
    <row r="27" spans="1:110" ht="12.75">
      <c r="A27" s="15">
        <v>1372</v>
      </c>
      <c r="B27" s="14" t="s">
        <v>859</v>
      </c>
      <c r="C27" s="14" t="s">
        <v>1072</v>
      </c>
      <c r="D27" s="14" t="s">
        <v>265</v>
      </c>
      <c r="E27" s="14" t="s">
        <v>274</v>
      </c>
      <c r="F27" s="2" t="s">
        <v>173</v>
      </c>
      <c r="G27" s="2">
        <v>4</v>
      </c>
      <c r="H27" s="2" t="s">
        <v>448</v>
      </c>
      <c r="I27" s="2" t="s">
        <v>326</v>
      </c>
      <c r="J27" s="14" t="s">
        <v>288</v>
      </c>
      <c r="K27" s="2" t="s">
        <v>361</v>
      </c>
      <c r="L27" s="14" t="s">
        <v>471</v>
      </c>
      <c r="M27" s="14" t="s">
        <v>4</v>
      </c>
      <c r="N27" s="2" t="s">
        <v>491</v>
      </c>
      <c r="O27" s="10">
        <v>1</v>
      </c>
      <c r="P27" s="10"/>
      <c r="Q27" s="10"/>
      <c r="R27" s="28">
        <v>127</v>
      </c>
      <c r="S27" s="21">
        <v>4</v>
      </c>
      <c r="T27" s="21">
        <v>0</v>
      </c>
      <c r="U27" s="48">
        <v>127.2</v>
      </c>
      <c r="V27" s="48">
        <v>127.2</v>
      </c>
      <c r="W27" s="25"/>
      <c r="X27" s="25">
        <v>10.6</v>
      </c>
      <c r="Y27" s="13">
        <v>127</v>
      </c>
      <c r="Z27" s="13">
        <v>4</v>
      </c>
      <c r="AA27" s="13">
        <v>0</v>
      </c>
      <c r="AB27" s="48">
        <v>127.2</v>
      </c>
      <c r="AC27" s="13">
        <v>10</v>
      </c>
      <c r="AD27" s="13">
        <v>12</v>
      </c>
      <c r="AE27" s="13">
        <v>0</v>
      </c>
      <c r="AF27" s="25">
        <v>10.6</v>
      </c>
      <c r="AG27">
        <v>10</v>
      </c>
      <c r="AH27">
        <v>12</v>
      </c>
      <c r="AI27">
        <v>0</v>
      </c>
      <c r="AJ27" s="25">
        <v>10.6</v>
      </c>
      <c r="AX27" s="7"/>
      <c r="AY27" s="17"/>
      <c r="AZ27" s="17"/>
      <c r="BB27" s="6"/>
      <c r="BN27" s="25">
        <v>10.6</v>
      </c>
      <c r="BO27" s="39"/>
      <c r="BP27" s="39"/>
      <c r="BQ27" s="23"/>
      <c r="BR27" s="37"/>
      <c r="BS27" s="37"/>
      <c r="BT27" s="39"/>
      <c r="BU27" s="48">
        <v>127.19999999999999</v>
      </c>
      <c r="BV27" s="48">
        <v>127.19999999999999</v>
      </c>
      <c r="CH27">
        <v>1372</v>
      </c>
      <c r="CI27" s="2" t="s">
        <v>361</v>
      </c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</row>
    <row r="28" spans="1:110" ht="12.75">
      <c r="A28" s="15">
        <v>1372</v>
      </c>
      <c r="B28" s="14" t="s">
        <v>859</v>
      </c>
      <c r="C28" s="14" t="s">
        <v>1072</v>
      </c>
      <c r="D28" s="14" t="s">
        <v>265</v>
      </c>
      <c r="E28" s="14" t="s">
        <v>274</v>
      </c>
      <c r="F28" s="2" t="s">
        <v>176</v>
      </c>
      <c r="G28" s="2">
        <v>4</v>
      </c>
      <c r="H28" s="2" t="s">
        <v>448</v>
      </c>
      <c r="I28" s="2" t="s">
        <v>620</v>
      </c>
      <c r="J28" s="14" t="s">
        <v>288</v>
      </c>
      <c r="K28" s="2" t="s">
        <v>632</v>
      </c>
      <c r="L28" s="14" t="s">
        <v>1085</v>
      </c>
      <c r="M28" s="14" t="s">
        <v>1018</v>
      </c>
      <c r="N28" s="2" t="s">
        <v>1284</v>
      </c>
      <c r="O28" s="10"/>
      <c r="P28" s="10">
        <v>4</v>
      </c>
      <c r="Q28" s="10"/>
      <c r="R28" s="28"/>
      <c r="S28" s="21"/>
      <c r="T28" s="21"/>
      <c r="U28" s="48">
        <v>16</v>
      </c>
      <c r="W28" s="25">
        <v>80</v>
      </c>
      <c r="Y28" s="13"/>
      <c r="Z28" s="13"/>
      <c r="AA28" s="13"/>
      <c r="AC28" s="13"/>
      <c r="AD28" s="13"/>
      <c r="AE28" s="13"/>
      <c r="AF28" s="25"/>
      <c r="AK28" s="38">
        <v>6.666666666666667</v>
      </c>
      <c r="BE28" s="6"/>
      <c r="BN28" s="25"/>
      <c r="BO28" s="39"/>
      <c r="BP28" s="39"/>
      <c r="BQ28" s="23"/>
      <c r="BR28" s="37"/>
      <c r="BS28" s="37"/>
      <c r="BT28" s="39"/>
      <c r="CH28">
        <v>1372</v>
      </c>
      <c r="CI28" s="2" t="s">
        <v>632</v>
      </c>
      <c r="CJ28" t="s">
        <v>46</v>
      </c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</row>
    <row r="29" spans="1:110" ht="12.75">
      <c r="A29" s="15">
        <v>1372</v>
      </c>
      <c r="B29" s="14" t="s">
        <v>859</v>
      </c>
      <c r="C29" s="14" t="s">
        <v>1072</v>
      </c>
      <c r="D29" s="14" t="s">
        <v>265</v>
      </c>
      <c r="E29" s="14" t="s">
        <v>274</v>
      </c>
      <c r="F29" s="2" t="s">
        <v>177</v>
      </c>
      <c r="G29" s="2">
        <v>4</v>
      </c>
      <c r="H29" s="2" t="s">
        <v>448</v>
      </c>
      <c r="I29" s="2" t="s">
        <v>619</v>
      </c>
      <c r="J29" s="14" t="s">
        <v>288</v>
      </c>
      <c r="K29" s="2" t="s">
        <v>628</v>
      </c>
      <c r="L29" s="14" t="s">
        <v>470</v>
      </c>
      <c r="M29" s="14" t="s">
        <v>850</v>
      </c>
      <c r="N29" s="2" t="s">
        <v>1284</v>
      </c>
      <c r="O29" s="10"/>
      <c r="P29" s="10">
        <v>4</v>
      </c>
      <c r="Q29" s="10"/>
      <c r="R29" s="28"/>
      <c r="S29" s="21"/>
      <c r="T29" s="21"/>
      <c r="U29" s="48">
        <v>11.6</v>
      </c>
      <c r="W29" s="25">
        <v>58</v>
      </c>
      <c r="Y29" s="13"/>
      <c r="Z29" s="13"/>
      <c r="AA29" s="13"/>
      <c r="AC29" s="13"/>
      <c r="AD29" s="13"/>
      <c r="AE29" s="13"/>
      <c r="AF29" s="25"/>
      <c r="AK29" s="38">
        <v>4.833333333333333</v>
      </c>
      <c r="BE29" s="6"/>
      <c r="BN29" s="25"/>
      <c r="BO29" s="39"/>
      <c r="BP29" s="39"/>
      <c r="BQ29" s="23"/>
      <c r="BR29" s="37"/>
      <c r="BS29" s="37"/>
      <c r="BT29" s="39"/>
      <c r="CH29">
        <v>1372</v>
      </c>
      <c r="CI29" s="2" t="s">
        <v>628</v>
      </c>
      <c r="CJ29" t="s">
        <v>53</v>
      </c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</row>
    <row r="30" spans="1:110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</row>
    <row r="31" spans="1:110" ht="12.75">
      <c r="A31" s="15">
        <v>1375</v>
      </c>
      <c r="B31" s="14" t="s">
        <v>859</v>
      </c>
      <c r="C31" s="14" t="s">
        <v>1072</v>
      </c>
      <c r="D31" s="14" t="s">
        <v>266</v>
      </c>
      <c r="E31" s="14" t="s">
        <v>269</v>
      </c>
      <c r="F31" s="2" t="s">
        <v>223</v>
      </c>
      <c r="G31" s="2">
        <v>1</v>
      </c>
      <c r="H31" s="2" t="s">
        <v>448</v>
      </c>
      <c r="I31" s="2" t="s">
        <v>1048</v>
      </c>
      <c r="J31" s="14" t="s">
        <v>288</v>
      </c>
      <c r="K31" s="2" t="s">
        <v>365</v>
      </c>
      <c r="L31" s="14" t="s">
        <v>1085</v>
      </c>
      <c r="M31" s="14" t="s">
        <v>1018</v>
      </c>
      <c r="N31" s="2" t="s">
        <v>1284</v>
      </c>
      <c r="O31" s="10">
        <v>7</v>
      </c>
      <c r="P31" s="10"/>
      <c r="Q31" s="10"/>
      <c r="R31" s="28">
        <v>1299</v>
      </c>
      <c r="S31" s="21">
        <v>18</v>
      </c>
      <c r="T31" s="21">
        <v>0</v>
      </c>
      <c r="U31" s="48">
        <v>1299.9</v>
      </c>
      <c r="V31" s="48">
        <v>185.7</v>
      </c>
      <c r="W31" s="25"/>
      <c r="X31" s="25">
        <v>15.475000000000001</v>
      </c>
      <c r="Y31" s="13"/>
      <c r="Z31" s="13"/>
      <c r="AA31" s="13"/>
      <c r="AB31" s="48"/>
      <c r="AC31" s="13"/>
      <c r="AD31" s="13"/>
      <c r="AE31" s="13"/>
      <c r="AG31">
        <v>15</v>
      </c>
      <c r="AH31">
        <v>7</v>
      </c>
      <c r="AI31">
        <v>6</v>
      </c>
      <c r="AJ31" s="25">
        <v>15.475000000000001</v>
      </c>
      <c r="AP31" s="37"/>
      <c r="AQ31" s="37"/>
      <c r="AR31" s="37"/>
      <c r="AS31" s="37"/>
      <c r="AT31" s="37"/>
      <c r="AU31" s="25">
        <v>15.475000000000001</v>
      </c>
      <c r="BE31" s="6"/>
      <c r="BN31" s="25">
        <v>15.475000000000001</v>
      </c>
      <c r="BO31" s="39"/>
      <c r="BP31" s="39"/>
      <c r="BQ31" s="23"/>
      <c r="BR31" s="37"/>
      <c r="BS31" s="37"/>
      <c r="BT31" s="39"/>
      <c r="BU31" s="48">
        <v>1299.9</v>
      </c>
      <c r="BV31" s="48">
        <v>185.7</v>
      </c>
      <c r="CA31" s="48"/>
      <c r="CH31">
        <v>1375</v>
      </c>
      <c r="CI31" s="2" t="s">
        <v>365</v>
      </c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</row>
    <row r="32" spans="1:110" ht="12.75">
      <c r="A32" s="15">
        <v>1375</v>
      </c>
      <c r="B32" s="14" t="s">
        <v>859</v>
      </c>
      <c r="C32" s="14" t="s">
        <v>1072</v>
      </c>
      <c r="D32" s="14" t="s">
        <v>266</v>
      </c>
      <c r="E32" s="14" t="s">
        <v>269</v>
      </c>
      <c r="F32" s="2" t="s">
        <v>231</v>
      </c>
      <c r="G32" s="2">
        <v>1</v>
      </c>
      <c r="H32" s="2" t="s">
        <v>448</v>
      </c>
      <c r="I32" s="2" t="s">
        <v>1055</v>
      </c>
      <c r="J32" s="14" t="s">
        <v>288</v>
      </c>
      <c r="K32" s="2" t="s">
        <v>365</v>
      </c>
      <c r="L32" s="14" t="s">
        <v>1085</v>
      </c>
      <c r="M32" s="14" t="s">
        <v>1018</v>
      </c>
      <c r="N32" s="2" t="s">
        <v>497</v>
      </c>
      <c r="O32" s="10">
        <v>1</v>
      </c>
      <c r="P32" s="10"/>
      <c r="Q32" s="10"/>
      <c r="R32" s="28">
        <v>183</v>
      </c>
      <c r="S32" s="21">
        <v>18</v>
      </c>
      <c r="T32" s="21">
        <v>0</v>
      </c>
      <c r="U32" s="48">
        <v>183.9</v>
      </c>
      <c r="V32" s="48">
        <v>183.9</v>
      </c>
      <c r="W32" s="25"/>
      <c r="X32" s="25">
        <v>15.325</v>
      </c>
      <c r="Y32" s="13">
        <v>183</v>
      </c>
      <c r="Z32" s="13">
        <v>18</v>
      </c>
      <c r="AA32" s="13">
        <v>0</v>
      </c>
      <c r="AB32" s="48">
        <v>183.9</v>
      </c>
      <c r="AC32" s="13">
        <v>15</v>
      </c>
      <c r="AD32" s="13">
        <v>6</v>
      </c>
      <c r="AE32" s="13">
        <v>6</v>
      </c>
      <c r="AF32" s="25">
        <v>15.325</v>
      </c>
      <c r="AG32">
        <v>15</v>
      </c>
      <c r="AH32">
        <v>6</v>
      </c>
      <c r="AI32">
        <v>6</v>
      </c>
      <c r="AJ32" s="25">
        <v>15.325</v>
      </c>
      <c r="AU32" s="25">
        <v>15.325</v>
      </c>
      <c r="AX32" s="25">
        <v>15.325</v>
      </c>
      <c r="BD32" s="7"/>
      <c r="BN32" s="25">
        <v>15.325</v>
      </c>
      <c r="BO32" s="39"/>
      <c r="BP32" s="39"/>
      <c r="BQ32" s="23"/>
      <c r="BR32" s="37"/>
      <c r="BS32" s="37"/>
      <c r="BT32" s="39"/>
      <c r="BU32" s="48">
        <v>183.9</v>
      </c>
      <c r="BV32" s="48">
        <v>183.9</v>
      </c>
      <c r="BY32" s="48"/>
      <c r="BZ32" s="25"/>
      <c r="CH32">
        <v>1375</v>
      </c>
      <c r="CI32" s="2" t="s">
        <v>365</v>
      </c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2.75">
      <c r="A33" s="15">
        <v>1375</v>
      </c>
      <c r="B33" s="14" t="s">
        <v>859</v>
      </c>
      <c r="C33" s="14" t="s">
        <v>1072</v>
      </c>
      <c r="D33" s="14" t="s">
        <v>266</v>
      </c>
      <c r="E33" s="14" t="s">
        <v>269</v>
      </c>
      <c r="F33" s="2" t="s">
        <v>232</v>
      </c>
      <c r="G33" s="2">
        <v>1</v>
      </c>
      <c r="H33" s="2" t="s">
        <v>448</v>
      </c>
      <c r="I33" s="2" t="s">
        <v>655</v>
      </c>
      <c r="J33" s="14" t="s">
        <v>288</v>
      </c>
      <c r="K33" s="2" t="s">
        <v>630</v>
      </c>
      <c r="L33" s="14" t="s">
        <v>1085</v>
      </c>
      <c r="M33" s="14" t="s">
        <v>1018</v>
      </c>
      <c r="N33" s="2" t="s">
        <v>4</v>
      </c>
      <c r="O33" s="10"/>
      <c r="P33" s="10">
        <v>14</v>
      </c>
      <c r="Q33" s="10"/>
      <c r="R33" s="28">
        <v>75</v>
      </c>
      <c r="S33" s="21">
        <v>12</v>
      </c>
      <c r="T33" s="21">
        <v>0</v>
      </c>
      <c r="U33" s="48">
        <v>75.6</v>
      </c>
      <c r="V33" s="48"/>
      <c r="W33" s="25">
        <v>107.99999999999999</v>
      </c>
      <c r="Y33" s="13"/>
      <c r="Z33" s="13"/>
      <c r="AA33" s="13"/>
      <c r="AC33" s="13"/>
      <c r="AD33" s="13"/>
      <c r="AE33" s="13"/>
      <c r="AF33" s="25"/>
      <c r="AJ33" s="25"/>
      <c r="AK33" s="38">
        <v>8.999999999999998</v>
      </c>
      <c r="BD33" s="7"/>
      <c r="BN33" s="25"/>
      <c r="BO33" s="39"/>
      <c r="BP33" s="39"/>
      <c r="BQ33" s="23"/>
      <c r="BR33" s="37"/>
      <c r="BS33" s="37"/>
      <c r="BT33" s="39"/>
      <c r="CH33">
        <v>1375</v>
      </c>
      <c r="CI33" s="2" t="s">
        <v>630</v>
      </c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</row>
    <row r="37" spans="1:11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</row>
    <row r="39" spans="1:1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</row>
    <row r="40" spans="1:11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</row>
    <row r="42" spans="1:110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1:110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1:110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</row>
    <row r="45" spans="1:110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</row>
    <row r="46" spans="1:110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</row>
    <row r="47" spans="1:110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</row>
    <row r="48" spans="1:110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</row>
    <row r="49" spans="1:1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</row>
    <row r="50" spans="1:1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</row>
    <row r="51" spans="1:1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</row>
    <row r="52" spans="1:1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</row>
    <row r="53" spans="1:1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</row>
    <row r="54" spans="1:110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</row>
    <row r="55" spans="1:1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</row>
    <row r="56" spans="1:1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</row>
    <row r="57" spans="1:1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</row>
    <row r="58" spans="1:110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</row>
    <row r="62" spans="1:110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</row>
    <row r="72" spans="1:11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1:110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</row>
    <row r="74" spans="1:1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</row>
    <row r="76" spans="1:11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88" spans="1:110" ht="12.75">
      <c r="A88" s="25">
        <f>IB88+IV88</f>
        <v>0</v>
      </c>
      <c r="B88" s="25">
        <f aca="true" t="shared" si="0" ref="B88:U88">IC88+A88</f>
        <v>0</v>
      </c>
      <c r="C88" s="25">
        <f t="shared" si="0"/>
        <v>0</v>
      </c>
      <c r="D88" s="25">
        <f t="shared" si="0"/>
        <v>0</v>
      </c>
      <c r="E88" s="25">
        <f t="shared" si="0"/>
        <v>0</v>
      </c>
      <c r="F88" s="25">
        <f t="shared" si="0"/>
        <v>0</v>
      </c>
      <c r="G88" s="25">
        <f t="shared" si="0"/>
        <v>0</v>
      </c>
      <c r="H88" s="25">
        <f t="shared" si="0"/>
        <v>0</v>
      </c>
      <c r="I88" s="25">
        <f t="shared" si="0"/>
        <v>0</v>
      </c>
      <c r="J88" s="25">
        <f t="shared" si="0"/>
        <v>0</v>
      </c>
      <c r="K88" s="25">
        <f t="shared" si="0"/>
        <v>0</v>
      </c>
      <c r="L88" s="25">
        <f t="shared" si="0"/>
        <v>0</v>
      </c>
      <c r="M88" s="25">
        <f t="shared" si="0"/>
        <v>0</v>
      </c>
      <c r="N88" s="25">
        <f t="shared" si="0"/>
        <v>0</v>
      </c>
      <c r="O88" s="25">
        <f t="shared" si="0"/>
        <v>0</v>
      </c>
      <c r="P88" s="25">
        <f t="shared" si="0"/>
        <v>0</v>
      </c>
      <c r="Q88" s="25">
        <f t="shared" si="0"/>
        <v>0</v>
      </c>
      <c r="R88" s="25">
        <f t="shared" si="0"/>
        <v>0</v>
      </c>
      <c r="S88" s="25">
        <f t="shared" si="0"/>
        <v>0</v>
      </c>
      <c r="T88" s="25">
        <f t="shared" si="0"/>
        <v>0</v>
      </c>
      <c r="U88" s="25">
        <f t="shared" si="0"/>
        <v>0</v>
      </c>
      <c r="V88" s="25">
        <f>IV88+U88</f>
        <v>0</v>
      </c>
      <c r="W88" s="25">
        <f>IS88+V88</f>
        <v>0</v>
      </c>
      <c r="X88" s="25">
        <f>IT88+W88</f>
        <v>0</v>
      </c>
      <c r="Y88" s="25">
        <f>IU88+X88</f>
        <v>0</v>
      </c>
      <c r="Z88" s="25">
        <f>IV88+Y88</f>
        <v>0</v>
      </c>
      <c r="AA88" s="25">
        <f aca="true" t="shared" si="1" ref="AA88:AP88">A88+Z88</f>
        <v>0</v>
      </c>
      <c r="AB88" s="25">
        <f t="shared" si="1"/>
        <v>0</v>
      </c>
      <c r="AC88" s="25">
        <f t="shared" si="1"/>
        <v>0</v>
      </c>
      <c r="AD88" s="25">
        <f t="shared" si="1"/>
        <v>0</v>
      </c>
      <c r="AE88" s="25">
        <f t="shared" si="1"/>
        <v>0</v>
      </c>
      <c r="AF88" s="25">
        <f t="shared" si="1"/>
        <v>0</v>
      </c>
      <c r="AG88" s="25">
        <f t="shared" si="1"/>
        <v>0</v>
      </c>
      <c r="AH88" s="25">
        <f t="shared" si="1"/>
        <v>0</v>
      </c>
      <c r="AI88" s="25">
        <f t="shared" si="1"/>
        <v>0</v>
      </c>
      <c r="AJ88" s="25">
        <f t="shared" si="1"/>
        <v>0</v>
      </c>
      <c r="AK88" s="25">
        <f t="shared" si="1"/>
        <v>0</v>
      </c>
      <c r="AL88" s="25">
        <f t="shared" si="1"/>
        <v>0</v>
      </c>
      <c r="AM88" s="25">
        <f t="shared" si="1"/>
        <v>0</v>
      </c>
      <c r="AN88" s="25">
        <f t="shared" si="1"/>
        <v>0</v>
      </c>
      <c r="AO88" s="25">
        <f t="shared" si="1"/>
        <v>0</v>
      </c>
      <c r="AP88" s="25">
        <f t="shared" si="1"/>
        <v>0</v>
      </c>
      <c r="AQ88" s="25"/>
      <c r="AR88" s="25"/>
      <c r="AS88" s="25"/>
      <c r="AT88" s="25"/>
      <c r="AU88" s="25">
        <f>Q88+AP88</f>
        <v>0</v>
      </c>
      <c r="AV88" s="25">
        <f aca="true" t="shared" si="2" ref="AV88:BT88">R88+AU88</f>
        <v>0</v>
      </c>
      <c r="AW88" s="25">
        <f t="shared" si="2"/>
        <v>0</v>
      </c>
      <c r="AX88" s="25">
        <f t="shared" si="2"/>
        <v>0</v>
      </c>
      <c r="AY88" s="25">
        <f t="shared" si="2"/>
        <v>0</v>
      </c>
      <c r="AZ88" s="25">
        <f t="shared" si="2"/>
        <v>0</v>
      </c>
      <c r="BA88" s="25">
        <f t="shared" si="2"/>
        <v>0</v>
      </c>
      <c r="BB88" s="25">
        <f t="shared" si="2"/>
        <v>0</v>
      </c>
      <c r="BC88" s="25">
        <f t="shared" si="2"/>
        <v>0</v>
      </c>
      <c r="BD88" s="25">
        <f t="shared" si="2"/>
        <v>0</v>
      </c>
      <c r="BE88" s="25">
        <f t="shared" si="2"/>
        <v>0</v>
      </c>
      <c r="BF88" s="25">
        <f t="shared" si="2"/>
        <v>0</v>
      </c>
      <c r="BG88" s="25">
        <f t="shared" si="2"/>
        <v>0</v>
      </c>
      <c r="BH88" s="25">
        <f t="shared" si="2"/>
        <v>0</v>
      </c>
      <c r="BI88" s="25">
        <f t="shared" si="2"/>
        <v>0</v>
      </c>
      <c r="BJ88" s="25">
        <f t="shared" si="2"/>
        <v>0</v>
      </c>
      <c r="BK88" s="25">
        <f t="shared" si="2"/>
        <v>0</v>
      </c>
      <c r="BL88" s="25">
        <f t="shared" si="2"/>
        <v>0</v>
      </c>
      <c r="BM88" s="25">
        <f t="shared" si="2"/>
        <v>0</v>
      </c>
      <c r="BN88" s="25">
        <f t="shared" si="2"/>
        <v>0</v>
      </c>
      <c r="BO88" s="25">
        <f t="shared" si="2"/>
        <v>0</v>
      </c>
      <c r="BP88" s="25">
        <f t="shared" si="2"/>
        <v>0</v>
      </c>
      <c r="BQ88" s="25">
        <f t="shared" si="2"/>
        <v>0</v>
      </c>
      <c r="BR88" s="25">
        <f t="shared" si="2"/>
        <v>0</v>
      </c>
      <c r="BS88" s="25">
        <f t="shared" si="2"/>
        <v>0</v>
      </c>
      <c r="BT88" s="25">
        <f t="shared" si="2"/>
        <v>0</v>
      </c>
      <c r="BU88" s="25">
        <f aca="true" t="shared" si="3" ref="BU88:CA88">AU88+BT88</f>
        <v>0</v>
      </c>
      <c r="BV88" s="25">
        <f t="shared" si="3"/>
        <v>0</v>
      </c>
      <c r="BW88" s="25">
        <f t="shared" si="3"/>
        <v>0</v>
      </c>
      <c r="BX88" s="25">
        <f t="shared" si="3"/>
        <v>0</v>
      </c>
      <c r="BY88" s="25">
        <f t="shared" si="3"/>
        <v>0</v>
      </c>
      <c r="BZ88" s="25">
        <f t="shared" si="3"/>
        <v>0</v>
      </c>
      <c r="CA88" s="25">
        <f t="shared" si="3"/>
        <v>0</v>
      </c>
      <c r="CB88" s="25"/>
      <c r="CC88" s="25">
        <f>BB88+CA88</f>
        <v>0</v>
      </c>
      <c r="CD88" s="25">
        <f aca="true" t="shared" si="4" ref="CD88:DB88">BC88+CC88</f>
        <v>0</v>
      </c>
      <c r="CE88" s="25">
        <f t="shared" si="4"/>
        <v>0</v>
      </c>
      <c r="CF88" s="25">
        <f t="shared" si="4"/>
        <v>0</v>
      </c>
      <c r="CG88" s="25">
        <f t="shared" si="4"/>
        <v>0</v>
      </c>
      <c r="CH88" s="25">
        <f t="shared" si="4"/>
        <v>0</v>
      </c>
      <c r="CI88" s="25">
        <f t="shared" si="4"/>
        <v>0</v>
      </c>
      <c r="CJ88" s="25">
        <f t="shared" si="4"/>
        <v>0</v>
      </c>
      <c r="CK88" s="25">
        <f t="shared" si="4"/>
        <v>0</v>
      </c>
      <c r="CL88" s="25">
        <f t="shared" si="4"/>
        <v>0</v>
      </c>
      <c r="CM88" s="25">
        <f t="shared" si="4"/>
        <v>0</v>
      </c>
      <c r="CN88" s="25">
        <f t="shared" si="4"/>
        <v>0</v>
      </c>
      <c r="CO88" s="25">
        <f t="shared" si="4"/>
        <v>0</v>
      </c>
      <c r="CP88" s="25">
        <f t="shared" si="4"/>
        <v>0</v>
      </c>
      <c r="CQ88" s="25">
        <f t="shared" si="4"/>
        <v>0</v>
      </c>
      <c r="CR88" s="25">
        <f t="shared" si="4"/>
        <v>0</v>
      </c>
      <c r="CS88" s="25">
        <f t="shared" si="4"/>
        <v>0</v>
      </c>
      <c r="CT88" s="25">
        <f t="shared" si="4"/>
        <v>0</v>
      </c>
      <c r="CU88" s="25">
        <f t="shared" si="4"/>
        <v>0</v>
      </c>
      <c r="CV88" s="25">
        <f t="shared" si="4"/>
        <v>0</v>
      </c>
      <c r="CW88" s="25">
        <f t="shared" si="4"/>
        <v>0</v>
      </c>
      <c r="CX88" s="25">
        <f t="shared" si="4"/>
        <v>0</v>
      </c>
      <c r="CY88" s="25">
        <f t="shared" si="4"/>
        <v>0</v>
      </c>
      <c r="CZ88" s="25">
        <f t="shared" si="4"/>
        <v>0</v>
      </c>
      <c r="DA88" s="25">
        <f t="shared" si="4"/>
        <v>0</v>
      </c>
      <c r="DB88" s="25">
        <f t="shared" si="4"/>
        <v>0</v>
      </c>
      <c r="DC88" s="25">
        <f>CC88+DB88</f>
        <v>0</v>
      </c>
      <c r="DD88" s="25">
        <f>CD88+DC88</f>
        <v>0</v>
      </c>
      <c r="DE88" s="25">
        <f>CE88+DD88</f>
        <v>0</v>
      </c>
      <c r="DF88" s="25">
        <f>CF88+DE88</f>
        <v>0</v>
      </c>
    </row>
    <row r="89" spans="1:1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</row>
    <row r="90" spans="1:1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</row>
    <row r="91" spans="1:110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</row>
    <row r="92" spans="1:110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</row>
    <row r="93" spans="1:110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</row>
    <row r="94" spans="1:1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</row>
    <row r="95" spans="1:110" ht="12.75">
      <c r="A95" s="48" t="e">
        <f aca="true" t="shared" si="5" ref="A95:AO95">B95*GZ95</f>
        <v>#VALUE!</v>
      </c>
      <c r="B95" s="48" t="e">
        <f t="shared" si="5"/>
        <v>#VALUE!</v>
      </c>
      <c r="C95" s="48" t="e">
        <f t="shared" si="5"/>
        <v>#VALUE!</v>
      </c>
      <c r="D95" s="48" t="e">
        <f t="shared" si="5"/>
        <v>#VALUE!</v>
      </c>
      <c r="E95" s="48" t="e">
        <f t="shared" si="5"/>
        <v>#VALUE!</v>
      </c>
      <c r="F95" s="48" t="e">
        <f t="shared" si="5"/>
        <v>#VALUE!</v>
      </c>
      <c r="G95" s="48" t="e">
        <f t="shared" si="5"/>
        <v>#VALUE!</v>
      </c>
      <c r="H95" s="48" t="e">
        <f t="shared" si="5"/>
        <v>#VALUE!</v>
      </c>
      <c r="I95" s="48" t="e">
        <f t="shared" si="5"/>
        <v>#VALUE!</v>
      </c>
      <c r="J95" s="48" t="e">
        <f t="shared" si="5"/>
        <v>#VALUE!</v>
      </c>
      <c r="K95" s="48" t="e">
        <f t="shared" si="5"/>
        <v>#VALUE!</v>
      </c>
      <c r="L95" s="48" t="e">
        <f t="shared" si="5"/>
        <v>#VALUE!</v>
      </c>
      <c r="M95" s="48" t="e">
        <f t="shared" si="5"/>
        <v>#VALUE!</v>
      </c>
      <c r="N95" s="48" t="e">
        <f t="shared" si="5"/>
        <v>#VALUE!</v>
      </c>
      <c r="O95" s="48" t="e">
        <f t="shared" si="5"/>
        <v>#VALUE!</v>
      </c>
      <c r="P95" s="48" t="e">
        <f t="shared" si="5"/>
        <v>#VALUE!</v>
      </c>
      <c r="Q95" s="48" t="e">
        <f t="shared" si="5"/>
        <v>#VALUE!</v>
      </c>
      <c r="R95" s="48" t="e">
        <f t="shared" si="5"/>
        <v>#VALUE!</v>
      </c>
      <c r="S95" s="48" t="e">
        <f t="shared" si="5"/>
        <v>#VALUE!</v>
      </c>
      <c r="T95" s="48" t="e">
        <f t="shared" si="5"/>
        <v>#VALUE!</v>
      </c>
      <c r="U95" s="48" t="e">
        <f t="shared" si="5"/>
        <v>#VALUE!</v>
      </c>
      <c r="V95" s="48" t="e">
        <f t="shared" si="5"/>
        <v>#VALUE!</v>
      </c>
      <c r="W95" s="48" t="e">
        <f t="shared" si="5"/>
        <v>#VALUE!</v>
      </c>
      <c r="X95" s="48" t="e">
        <f t="shared" si="5"/>
        <v>#VALUE!</v>
      </c>
      <c r="Y95" s="48" t="e">
        <f t="shared" si="5"/>
        <v>#VALUE!</v>
      </c>
      <c r="Z95" s="48" t="e">
        <f t="shared" si="5"/>
        <v>#VALUE!</v>
      </c>
      <c r="AA95" s="48" t="e">
        <f t="shared" si="5"/>
        <v>#VALUE!</v>
      </c>
      <c r="AB95" s="48" t="e">
        <f t="shared" si="5"/>
        <v>#VALUE!</v>
      </c>
      <c r="AC95" s="48" t="e">
        <f t="shared" si="5"/>
        <v>#VALUE!</v>
      </c>
      <c r="AD95" s="48" t="e">
        <f t="shared" si="5"/>
        <v>#VALUE!</v>
      </c>
      <c r="AE95" s="48" t="e">
        <f t="shared" si="5"/>
        <v>#VALUE!</v>
      </c>
      <c r="AF95" s="48" t="e">
        <f t="shared" si="5"/>
        <v>#VALUE!</v>
      </c>
      <c r="AG95" s="48" t="e">
        <f t="shared" si="5"/>
        <v>#VALUE!</v>
      </c>
      <c r="AH95" s="48" t="e">
        <f t="shared" si="5"/>
        <v>#VALUE!</v>
      </c>
      <c r="AI95" s="48" t="e">
        <f t="shared" si="5"/>
        <v>#VALUE!</v>
      </c>
      <c r="AJ95" s="48" t="e">
        <f t="shared" si="5"/>
        <v>#VALUE!</v>
      </c>
      <c r="AK95" s="48" t="e">
        <f t="shared" si="5"/>
        <v>#VALUE!</v>
      </c>
      <c r="AL95" s="48" t="e">
        <f t="shared" si="5"/>
        <v>#VALUE!</v>
      </c>
      <c r="AM95" s="48" t="e">
        <f t="shared" si="5"/>
        <v>#VALUE!</v>
      </c>
      <c r="AN95" s="48" t="e">
        <f t="shared" si="5"/>
        <v>#VALUE!</v>
      </c>
      <c r="AO95" s="48" t="e">
        <f t="shared" si="5"/>
        <v>#VALUE!</v>
      </c>
      <c r="AP95" s="48" t="e">
        <f>AU95*IO95</f>
        <v>#VALUE!</v>
      </c>
      <c r="AQ95" s="48"/>
      <c r="AR95" s="48"/>
      <c r="AS95" s="48"/>
      <c r="AT95" s="48"/>
      <c r="AU95" s="48" t="e">
        <f aca="true" t="shared" si="6" ref="AU95:BA95">AV95*IP95</f>
        <v>#VALUE!</v>
      </c>
      <c r="AV95" s="48" t="e">
        <f t="shared" si="6"/>
        <v>#VALUE!</v>
      </c>
      <c r="AW95" s="48" t="e">
        <f t="shared" si="6"/>
        <v>#VALUE!</v>
      </c>
      <c r="AX95" s="48" t="e">
        <f t="shared" si="6"/>
        <v>#VALUE!</v>
      </c>
      <c r="AY95" s="48" t="e">
        <f t="shared" si="6"/>
        <v>#VALUE!</v>
      </c>
      <c r="AZ95" s="48" t="e">
        <f t="shared" si="6"/>
        <v>#VALUE!</v>
      </c>
      <c r="BA95" s="48" t="e">
        <f t="shared" si="6"/>
        <v>#VALUE!</v>
      </c>
      <c r="BB95" s="48" t="e">
        <f>BC95*IV95</f>
        <v>#VALUE!</v>
      </c>
      <c r="BC95" s="48" t="e">
        <f>BD95*A95</f>
        <v>#VALUE!</v>
      </c>
      <c r="BD95" s="48" t="e">
        <f>BE95*B95</f>
        <v>#VALUE!</v>
      </c>
      <c r="BE95" s="48" t="e">
        <f>BF95*C95</f>
        <v>#VALUE!</v>
      </c>
      <c r="BF95" s="48" t="e">
        <f>BG95*D95</f>
        <v>#VALUE!</v>
      </c>
      <c r="BG95" s="48" t="e">
        <f aca="true" t="shared" si="7" ref="BG95:BZ95">BH95*A95</f>
        <v>#VALUE!</v>
      </c>
      <c r="BH95" s="48" t="e">
        <f t="shared" si="7"/>
        <v>#VALUE!</v>
      </c>
      <c r="BI95" s="48" t="e">
        <f t="shared" si="7"/>
        <v>#VALUE!</v>
      </c>
      <c r="BJ95" s="48" t="e">
        <f t="shared" si="7"/>
        <v>#VALUE!</v>
      </c>
      <c r="BK95" s="48" t="e">
        <f t="shared" si="7"/>
        <v>#VALUE!</v>
      </c>
      <c r="BL95" s="48" t="e">
        <f t="shared" si="7"/>
        <v>#VALUE!</v>
      </c>
      <c r="BM95" s="48" t="e">
        <f t="shared" si="7"/>
        <v>#VALUE!</v>
      </c>
      <c r="BN95" s="48" t="e">
        <f t="shared" si="7"/>
        <v>#VALUE!</v>
      </c>
      <c r="BO95" s="48" t="e">
        <f t="shared" si="7"/>
        <v>#VALUE!</v>
      </c>
      <c r="BP95" s="48" t="e">
        <f t="shared" si="7"/>
        <v>#VALUE!</v>
      </c>
      <c r="BQ95" s="48" t="e">
        <f t="shared" si="7"/>
        <v>#VALUE!</v>
      </c>
      <c r="BR95" s="48" t="e">
        <f t="shared" si="7"/>
        <v>#VALUE!</v>
      </c>
      <c r="BS95" s="48" t="e">
        <f t="shared" si="7"/>
        <v>#VALUE!</v>
      </c>
      <c r="BT95" s="48" t="e">
        <f t="shared" si="7"/>
        <v>#VALUE!</v>
      </c>
      <c r="BU95" s="48" t="e">
        <f t="shared" si="7"/>
        <v>#VALUE!</v>
      </c>
      <c r="BV95" s="48" t="e">
        <f t="shared" si="7"/>
        <v>#VALUE!</v>
      </c>
      <c r="BW95" s="48" t="e">
        <f t="shared" si="7"/>
        <v>#VALUE!</v>
      </c>
      <c r="BX95" s="48" t="e">
        <f t="shared" si="7"/>
        <v>#VALUE!</v>
      </c>
      <c r="BY95" s="48" t="e">
        <f t="shared" si="7"/>
        <v>#VALUE!</v>
      </c>
      <c r="BZ95" s="48" t="e">
        <f t="shared" si="7"/>
        <v>#VALUE!</v>
      </c>
      <c r="CA95" s="48" t="e">
        <f>CC95*U95</f>
        <v>#VALUE!</v>
      </c>
      <c r="CB95" s="48"/>
      <c r="CC95" s="48" t="e">
        <f aca="true" t="shared" si="8" ref="CC95:CW95">CD95*V95</f>
        <v>#VALUE!</v>
      </c>
      <c r="CD95" s="48" t="e">
        <f t="shared" si="8"/>
        <v>#VALUE!</v>
      </c>
      <c r="CE95" s="48" t="e">
        <f t="shared" si="8"/>
        <v>#VALUE!</v>
      </c>
      <c r="CF95" s="48" t="e">
        <f t="shared" si="8"/>
        <v>#VALUE!</v>
      </c>
      <c r="CG95" s="48" t="e">
        <f t="shared" si="8"/>
        <v>#VALUE!</v>
      </c>
      <c r="CH95" s="48" t="e">
        <f t="shared" si="8"/>
        <v>#VALUE!</v>
      </c>
      <c r="CI95" s="48" t="e">
        <f t="shared" si="8"/>
        <v>#VALUE!</v>
      </c>
      <c r="CJ95" s="48" t="e">
        <f t="shared" si="8"/>
        <v>#VALUE!</v>
      </c>
      <c r="CK95" s="48" t="e">
        <f t="shared" si="8"/>
        <v>#VALUE!</v>
      </c>
      <c r="CL95" s="48" t="e">
        <f t="shared" si="8"/>
        <v>#VALUE!</v>
      </c>
      <c r="CM95" s="48" t="e">
        <f t="shared" si="8"/>
        <v>#VALUE!</v>
      </c>
      <c r="CN95" s="48" t="e">
        <f t="shared" si="8"/>
        <v>#VALUE!</v>
      </c>
      <c r="CO95" s="48" t="e">
        <f t="shared" si="8"/>
        <v>#VALUE!</v>
      </c>
      <c r="CP95" s="48" t="e">
        <f t="shared" si="8"/>
        <v>#VALUE!</v>
      </c>
      <c r="CQ95" s="48" t="e">
        <f t="shared" si="8"/>
        <v>#VALUE!</v>
      </c>
      <c r="CR95" s="48" t="e">
        <f t="shared" si="8"/>
        <v>#VALUE!</v>
      </c>
      <c r="CS95" s="48" t="e">
        <f t="shared" si="8"/>
        <v>#VALUE!</v>
      </c>
      <c r="CT95" s="48" t="e">
        <f t="shared" si="8"/>
        <v>#VALUE!</v>
      </c>
      <c r="CU95" s="48" t="e">
        <f t="shared" si="8"/>
        <v>#VALUE!</v>
      </c>
      <c r="CV95" s="48" t="e">
        <f t="shared" si="8"/>
        <v>#VALUE!</v>
      </c>
      <c r="CW95" s="48" t="e">
        <f t="shared" si="8"/>
        <v>#VALUE!</v>
      </c>
      <c r="CX95" s="48" t="e">
        <f aca="true" t="shared" si="9" ref="CX95:DF95">CY95*AU95</f>
        <v>#VALUE!</v>
      </c>
      <c r="CY95" s="48" t="e">
        <f t="shared" si="9"/>
        <v>#VALUE!</v>
      </c>
      <c r="CZ95" s="48" t="e">
        <f t="shared" si="9"/>
        <v>#VALUE!</v>
      </c>
      <c r="DA95" s="48" t="e">
        <f t="shared" si="9"/>
        <v>#VALUE!</v>
      </c>
      <c r="DB95" s="48" t="e">
        <f t="shared" si="9"/>
        <v>#VALUE!</v>
      </c>
      <c r="DC95" s="48" t="e">
        <f t="shared" si="9"/>
        <v>#VALUE!</v>
      </c>
      <c r="DD95" s="48" t="e">
        <f t="shared" si="9"/>
        <v>#VALUE!</v>
      </c>
      <c r="DE95" s="48" t="e">
        <f t="shared" si="9"/>
        <v>#VALUE!</v>
      </c>
      <c r="DF95" s="48" t="e">
        <f t="shared" si="9"/>
        <v>#VALUE!</v>
      </c>
    </row>
    <row r="96" spans="1:110" ht="12.75">
      <c r="A96" s="48">
        <f>(IT96+IT96)*12</f>
        <v>0</v>
      </c>
      <c r="B96" s="48">
        <f>(IU96+IU96)*12</f>
        <v>0</v>
      </c>
      <c r="C96" s="48">
        <f>(IV96+IV96)*12</f>
        <v>0</v>
      </c>
      <c r="D96" s="48">
        <f>(IV96+A96)*12</f>
        <v>0</v>
      </c>
      <c r="E96" s="48">
        <f>(IS96+B96)*12</f>
        <v>0</v>
      </c>
      <c r="F96" s="48">
        <f>(IT96+C96)*12</f>
        <v>0</v>
      </c>
      <c r="G96" s="48">
        <f>(IU96+D96)*12</f>
        <v>0</v>
      </c>
      <c r="H96" s="48">
        <f>(IV96+E96)*12</f>
        <v>0</v>
      </c>
      <c r="I96" s="48">
        <f aca="true" t="shared" si="10" ref="I96:AP96">(A96+F96)*12</f>
        <v>0</v>
      </c>
      <c r="J96" s="48">
        <f t="shared" si="10"/>
        <v>0</v>
      </c>
      <c r="K96" s="48">
        <f t="shared" si="10"/>
        <v>0</v>
      </c>
      <c r="L96" s="48">
        <f t="shared" si="10"/>
        <v>0</v>
      </c>
      <c r="M96" s="48">
        <f t="shared" si="10"/>
        <v>0</v>
      </c>
      <c r="N96" s="48">
        <f t="shared" si="10"/>
        <v>0</v>
      </c>
      <c r="O96" s="48">
        <f t="shared" si="10"/>
        <v>0</v>
      </c>
      <c r="P96" s="48">
        <f t="shared" si="10"/>
        <v>0</v>
      </c>
      <c r="Q96" s="48">
        <f t="shared" si="10"/>
        <v>0</v>
      </c>
      <c r="R96" s="48">
        <f t="shared" si="10"/>
        <v>0</v>
      </c>
      <c r="S96" s="48">
        <f t="shared" si="10"/>
        <v>0</v>
      </c>
      <c r="T96" s="48">
        <f t="shared" si="10"/>
        <v>0</v>
      </c>
      <c r="U96" s="48">
        <f t="shared" si="10"/>
        <v>0</v>
      </c>
      <c r="V96" s="48">
        <f t="shared" si="10"/>
        <v>0</v>
      </c>
      <c r="W96" s="48">
        <f t="shared" si="10"/>
        <v>0</v>
      </c>
      <c r="X96" s="48">
        <f t="shared" si="10"/>
        <v>0</v>
      </c>
      <c r="Y96" s="48">
        <f t="shared" si="10"/>
        <v>0</v>
      </c>
      <c r="Z96" s="48">
        <f t="shared" si="10"/>
        <v>0</v>
      </c>
      <c r="AA96" s="48">
        <f t="shared" si="10"/>
        <v>0</v>
      </c>
      <c r="AB96" s="48">
        <f t="shared" si="10"/>
        <v>0</v>
      </c>
      <c r="AC96" s="48">
        <f t="shared" si="10"/>
        <v>0</v>
      </c>
      <c r="AD96" s="48">
        <f t="shared" si="10"/>
        <v>0</v>
      </c>
      <c r="AE96" s="48">
        <f t="shared" si="10"/>
        <v>0</v>
      </c>
      <c r="AF96" s="48">
        <f t="shared" si="10"/>
        <v>0</v>
      </c>
      <c r="AG96" s="48">
        <f t="shared" si="10"/>
        <v>0</v>
      </c>
      <c r="AH96" s="48">
        <f t="shared" si="10"/>
        <v>0</v>
      </c>
      <c r="AI96" s="48">
        <f t="shared" si="10"/>
        <v>0</v>
      </c>
      <c r="AJ96" s="48">
        <f t="shared" si="10"/>
        <v>0</v>
      </c>
      <c r="AK96" s="48">
        <f t="shared" si="10"/>
        <v>0</v>
      </c>
      <c r="AL96" s="48">
        <f t="shared" si="10"/>
        <v>0</v>
      </c>
      <c r="AM96" s="48">
        <f t="shared" si="10"/>
        <v>0</v>
      </c>
      <c r="AN96" s="48">
        <f t="shared" si="10"/>
        <v>0</v>
      </c>
      <c r="AO96" s="48">
        <f t="shared" si="10"/>
        <v>0</v>
      </c>
      <c r="AP96" s="48">
        <f t="shared" si="10"/>
        <v>0</v>
      </c>
      <c r="AQ96" s="48"/>
      <c r="AR96" s="48"/>
      <c r="AS96" s="48"/>
      <c r="AT96" s="48"/>
      <c r="AU96" s="48">
        <f>(AI96+AN96)*12</f>
        <v>0</v>
      </c>
      <c r="AV96" s="48">
        <f>(AJ96+AO96)*12</f>
        <v>0</v>
      </c>
      <c r="AW96" s="48">
        <f>(AK96+AP96)*12</f>
        <v>0</v>
      </c>
      <c r="AX96" s="48">
        <f>(AL96+AU96)*12</f>
        <v>0</v>
      </c>
      <c r="AY96" s="48">
        <f>(AM96+AV96)*12</f>
        <v>0</v>
      </c>
      <c r="AZ96" s="48">
        <f>(AN96+AW96)*12</f>
        <v>0</v>
      </c>
      <c r="BA96" s="48">
        <f>(AO96+AX96)*12</f>
        <v>0</v>
      </c>
      <c r="BB96" s="48">
        <f>(AP96+AY96)*12</f>
        <v>0</v>
      </c>
      <c r="BC96" s="48">
        <f aca="true" t="shared" si="11" ref="BC96:CA96">(AU96+AZ96)*12</f>
        <v>0</v>
      </c>
      <c r="BD96" s="48">
        <f t="shared" si="11"/>
        <v>0</v>
      </c>
      <c r="BE96" s="48">
        <f t="shared" si="11"/>
        <v>0</v>
      </c>
      <c r="BF96" s="48">
        <f t="shared" si="11"/>
        <v>0</v>
      </c>
      <c r="BG96" s="48">
        <f t="shared" si="11"/>
        <v>0</v>
      </c>
      <c r="BH96" s="48">
        <f t="shared" si="11"/>
        <v>0</v>
      </c>
      <c r="BI96" s="48">
        <f t="shared" si="11"/>
        <v>0</v>
      </c>
      <c r="BJ96" s="48">
        <f t="shared" si="11"/>
        <v>0</v>
      </c>
      <c r="BK96" s="48">
        <f t="shared" si="11"/>
        <v>0</v>
      </c>
      <c r="BL96" s="48">
        <f t="shared" si="11"/>
        <v>0</v>
      </c>
      <c r="BM96" s="48">
        <f t="shared" si="11"/>
        <v>0</v>
      </c>
      <c r="BN96" s="48">
        <f t="shared" si="11"/>
        <v>0</v>
      </c>
      <c r="BO96" s="48">
        <f t="shared" si="11"/>
        <v>0</v>
      </c>
      <c r="BP96" s="48">
        <f t="shared" si="11"/>
        <v>0</v>
      </c>
      <c r="BQ96" s="48">
        <f t="shared" si="11"/>
        <v>0</v>
      </c>
      <c r="BR96" s="48">
        <f t="shared" si="11"/>
        <v>0</v>
      </c>
      <c r="BS96" s="48">
        <f t="shared" si="11"/>
        <v>0</v>
      </c>
      <c r="BT96" s="48">
        <f t="shared" si="11"/>
        <v>0</v>
      </c>
      <c r="BU96" s="48">
        <f t="shared" si="11"/>
        <v>0</v>
      </c>
      <c r="BV96" s="48">
        <f t="shared" si="11"/>
        <v>0</v>
      </c>
      <c r="BW96" s="48">
        <f t="shared" si="11"/>
        <v>0</v>
      </c>
      <c r="BX96" s="48">
        <f t="shared" si="11"/>
        <v>0</v>
      </c>
      <c r="BY96" s="48">
        <f t="shared" si="11"/>
        <v>0</v>
      </c>
      <c r="BZ96" s="48">
        <f t="shared" si="11"/>
        <v>0</v>
      </c>
      <c r="CA96" s="48">
        <f t="shared" si="11"/>
        <v>0</v>
      </c>
      <c r="CB96" s="48"/>
      <c r="CC96" s="48">
        <f>(BT96+BY96)*12</f>
        <v>0</v>
      </c>
      <c r="CD96" s="48">
        <f>(BU96+BZ96)*12</f>
        <v>0</v>
      </c>
      <c r="CE96" s="48">
        <f>(BV96+CA96)*12</f>
        <v>0</v>
      </c>
      <c r="CF96" s="48">
        <f>(BW96+CC96)*12</f>
        <v>0</v>
      </c>
      <c r="CG96" s="48">
        <f>(BX96+CD96)*12</f>
        <v>0</v>
      </c>
      <c r="CH96" s="48">
        <f>(BY96+CE96)*12</f>
        <v>0</v>
      </c>
      <c r="CI96" s="48">
        <f>(BZ96+CF96)*12</f>
        <v>0</v>
      </c>
      <c r="CJ96" s="48">
        <f>(CA96+CG96)*12</f>
        <v>0</v>
      </c>
      <c r="CK96" s="48">
        <f aca="true" t="shared" si="12" ref="CK96:DF96">(CC96+CH96)*12</f>
        <v>0</v>
      </c>
      <c r="CL96" s="48">
        <f t="shared" si="12"/>
        <v>0</v>
      </c>
      <c r="CM96" s="48">
        <f t="shared" si="12"/>
        <v>0</v>
      </c>
      <c r="CN96" s="48">
        <f t="shared" si="12"/>
        <v>0</v>
      </c>
      <c r="CO96" s="48">
        <f t="shared" si="12"/>
        <v>0</v>
      </c>
      <c r="CP96" s="48">
        <f t="shared" si="12"/>
        <v>0</v>
      </c>
      <c r="CQ96" s="48">
        <f t="shared" si="12"/>
        <v>0</v>
      </c>
      <c r="CR96" s="48">
        <f t="shared" si="12"/>
        <v>0</v>
      </c>
      <c r="CS96" s="48">
        <f t="shared" si="12"/>
        <v>0</v>
      </c>
      <c r="CT96" s="48">
        <f t="shared" si="12"/>
        <v>0</v>
      </c>
      <c r="CU96" s="48">
        <f t="shared" si="12"/>
        <v>0</v>
      </c>
      <c r="CV96" s="48">
        <f t="shared" si="12"/>
        <v>0</v>
      </c>
      <c r="CW96" s="48">
        <f t="shared" si="12"/>
        <v>0</v>
      </c>
      <c r="CX96" s="48">
        <f t="shared" si="12"/>
        <v>0</v>
      </c>
      <c r="CY96" s="48">
        <f t="shared" si="12"/>
        <v>0</v>
      </c>
      <c r="CZ96" s="48">
        <f t="shared" si="12"/>
        <v>0</v>
      </c>
      <c r="DA96" s="48">
        <f t="shared" si="12"/>
        <v>0</v>
      </c>
      <c r="DB96" s="48">
        <f t="shared" si="12"/>
        <v>0</v>
      </c>
      <c r="DC96" s="48">
        <f t="shared" si="12"/>
        <v>0</v>
      </c>
      <c r="DD96" s="48">
        <f t="shared" si="12"/>
        <v>0</v>
      </c>
      <c r="DE96" s="48">
        <f t="shared" si="12"/>
        <v>0</v>
      </c>
      <c r="DF96" s="48">
        <f t="shared" si="12"/>
        <v>0</v>
      </c>
    </row>
    <row r="107" spans="1:110" ht="12.75">
      <c r="A107">
        <f aca="true" t="shared" si="13" ref="A107:AP107">FZ107*1</f>
        <v>0</v>
      </c>
      <c r="B107">
        <f t="shared" si="13"/>
        <v>0</v>
      </c>
      <c r="C107">
        <f t="shared" si="13"/>
        <v>0</v>
      </c>
      <c r="D107">
        <f t="shared" si="13"/>
        <v>0</v>
      </c>
      <c r="E107">
        <f t="shared" si="13"/>
        <v>0</v>
      </c>
      <c r="F107">
        <f t="shared" si="13"/>
        <v>0</v>
      </c>
      <c r="G107">
        <f t="shared" si="13"/>
        <v>0</v>
      </c>
      <c r="H107">
        <f t="shared" si="13"/>
        <v>0</v>
      </c>
      <c r="I107">
        <f t="shared" si="13"/>
        <v>0</v>
      </c>
      <c r="J107">
        <f t="shared" si="13"/>
        <v>0</v>
      </c>
      <c r="K107">
        <f t="shared" si="13"/>
        <v>0</v>
      </c>
      <c r="L107">
        <f t="shared" si="13"/>
        <v>0</v>
      </c>
      <c r="M107">
        <f t="shared" si="13"/>
        <v>0</v>
      </c>
      <c r="N107">
        <f t="shared" si="13"/>
        <v>0</v>
      </c>
      <c r="O107">
        <f t="shared" si="13"/>
        <v>0</v>
      </c>
      <c r="P107">
        <f t="shared" si="13"/>
        <v>0</v>
      </c>
      <c r="Q107">
        <f t="shared" si="13"/>
        <v>0</v>
      </c>
      <c r="R107">
        <f t="shared" si="13"/>
        <v>0</v>
      </c>
      <c r="S107">
        <f t="shared" si="13"/>
        <v>0</v>
      </c>
      <c r="T107">
        <f t="shared" si="13"/>
        <v>0</v>
      </c>
      <c r="U107">
        <f t="shared" si="13"/>
        <v>0</v>
      </c>
      <c r="V107">
        <f t="shared" si="13"/>
        <v>0</v>
      </c>
      <c r="W107">
        <f t="shared" si="13"/>
        <v>0</v>
      </c>
      <c r="X107">
        <f t="shared" si="13"/>
        <v>0</v>
      </c>
      <c r="Y107">
        <f t="shared" si="13"/>
        <v>0</v>
      </c>
      <c r="Z107">
        <f t="shared" si="13"/>
        <v>0</v>
      </c>
      <c r="AA107">
        <f t="shared" si="13"/>
        <v>0</v>
      </c>
      <c r="AB107">
        <f t="shared" si="13"/>
        <v>0</v>
      </c>
      <c r="AC107">
        <f t="shared" si="13"/>
        <v>0</v>
      </c>
      <c r="AD107">
        <f t="shared" si="13"/>
        <v>0</v>
      </c>
      <c r="AE107">
        <f t="shared" si="13"/>
        <v>0</v>
      </c>
      <c r="AF107">
        <f t="shared" si="13"/>
        <v>0</v>
      </c>
      <c r="AG107">
        <f t="shared" si="13"/>
        <v>0</v>
      </c>
      <c r="AH107">
        <f t="shared" si="13"/>
        <v>0</v>
      </c>
      <c r="AI107">
        <f t="shared" si="13"/>
        <v>0</v>
      </c>
      <c r="AJ107">
        <f t="shared" si="13"/>
        <v>0</v>
      </c>
      <c r="AK107">
        <f t="shared" si="13"/>
        <v>0</v>
      </c>
      <c r="AL107">
        <f t="shared" si="13"/>
        <v>0</v>
      </c>
      <c r="AM107">
        <f t="shared" si="13"/>
        <v>0</v>
      </c>
      <c r="AN107">
        <f t="shared" si="13"/>
        <v>0</v>
      </c>
      <c r="AO107">
        <f t="shared" si="13"/>
        <v>0</v>
      </c>
      <c r="AP107">
        <f t="shared" si="13"/>
        <v>0</v>
      </c>
      <c r="AU107">
        <f aca="true" t="shared" si="14" ref="AU107:CA107">HP107*1</f>
        <v>0</v>
      </c>
      <c r="AV107">
        <f t="shared" si="14"/>
        <v>0</v>
      </c>
      <c r="AW107">
        <f t="shared" si="14"/>
        <v>0</v>
      </c>
      <c r="AX107">
        <f t="shared" si="14"/>
        <v>0</v>
      </c>
      <c r="AY107">
        <f t="shared" si="14"/>
        <v>0</v>
      </c>
      <c r="AZ107">
        <f t="shared" si="14"/>
        <v>0</v>
      </c>
      <c r="BA107">
        <f t="shared" si="14"/>
        <v>0</v>
      </c>
      <c r="BB107">
        <f t="shared" si="14"/>
        <v>0</v>
      </c>
      <c r="BC107">
        <f t="shared" si="14"/>
        <v>0</v>
      </c>
      <c r="BD107">
        <f t="shared" si="14"/>
        <v>0</v>
      </c>
      <c r="BE107">
        <f t="shared" si="14"/>
        <v>0</v>
      </c>
      <c r="BF107">
        <f t="shared" si="14"/>
        <v>0</v>
      </c>
      <c r="BG107">
        <f t="shared" si="14"/>
        <v>0</v>
      </c>
      <c r="BH107">
        <f t="shared" si="14"/>
        <v>0</v>
      </c>
      <c r="BI107">
        <f t="shared" si="14"/>
        <v>0</v>
      </c>
      <c r="BJ107">
        <f t="shared" si="14"/>
        <v>0</v>
      </c>
      <c r="BK107">
        <f t="shared" si="14"/>
        <v>0</v>
      </c>
      <c r="BL107">
        <f t="shared" si="14"/>
        <v>0</v>
      </c>
      <c r="BM107">
        <f t="shared" si="14"/>
        <v>0</v>
      </c>
      <c r="BN107">
        <f t="shared" si="14"/>
        <v>0</v>
      </c>
      <c r="BO107">
        <f t="shared" si="14"/>
        <v>0</v>
      </c>
      <c r="BP107">
        <f t="shared" si="14"/>
        <v>0</v>
      </c>
      <c r="BQ107">
        <f t="shared" si="14"/>
        <v>0</v>
      </c>
      <c r="BR107">
        <f t="shared" si="14"/>
        <v>0</v>
      </c>
      <c r="BS107">
        <f t="shared" si="14"/>
        <v>0</v>
      </c>
      <c r="BT107">
        <f t="shared" si="14"/>
        <v>0</v>
      </c>
      <c r="BU107">
        <f t="shared" si="14"/>
        <v>0</v>
      </c>
      <c r="BV107">
        <f t="shared" si="14"/>
        <v>0</v>
      </c>
      <c r="BW107">
        <f t="shared" si="14"/>
        <v>0</v>
      </c>
      <c r="BX107">
        <f t="shared" si="14"/>
        <v>0</v>
      </c>
      <c r="BY107">
        <f t="shared" si="14"/>
        <v>0</v>
      </c>
      <c r="BZ107">
        <f t="shared" si="14"/>
        <v>0</v>
      </c>
      <c r="CA107">
        <f t="shared" si="14"/>
        <v>0</v>
      </c>
      <c r="CC107">
        <f>A107*1</f>
        <v>0</v>
      </c>
      <c r="CD107">
        <f>B107*1</f>
        <v>0</v>
      </c>
      <c r="CE107">
        <f>C107*1</f>
        <v>0</v>
      </c>
      <c r="CF107">
        <f>D107*1</f>
        <v>0</v>
      </c>
      <c r="CG107">
        <f>E107*1</f>
        <v>0</v>
      </c>
      <c r="CH107">
        <f aca="true" t="shared" si="15" ref="CH107:DF107">A107*1</f>
        <v>0</v>
      </c>
      <c r="CI107">
        <f t="shared" si="15"/>
        <v>0</v>
      </c>
      <c r="CJ107">
        <f t="shared" si="15"/>
        <v>0</v>
      </c>
      <c r="CK107">
        <f t="shared" si="15"/>
        <v>0</v>
      </c>
      <c r="CL107">
        <f t="shared" si="15"/>
        <v>0</v>
      </c>
      <c r="CM107">
        <f t="shared" si="15"/>
        <v>0</v>
      </c>
      <c r="CN107">
        <f t="shared" si="15"/>
        <v>0</v>
      </c>
      <c r="CO107">
        <f t="shared" si="15"/>
        <v>0</v>
      </c>
      <c r="CP107">
        <f t="shared" si="15"/>
        <v>0</v>
      </c>
      <c r="CQ107">
        <f t="shared" si="15"/>
        <v>0</v>
      </c>
      <c r="CR107">
        <f t="shared" si="15"/>
        <v>0</v>
      </c>
      <c r="CS107">
        <f t="shared" si="15"/>
        <v>0</v>
      </c>
      <c r="CT107">
        <f t="shared" si="15"/>
        <v>0</v>
      </c>
      <c r="CU107">
        <f t="shared" si="15"/>
        <v>0</v>
      </c>
      <c r="CV107">
        <f t="shared" si="15"/>
        <v>0</v>
      </c>
      <c r="CW107">
        <f t="shared" si="15"/>
        <v>0</v>
      </c>
      <c r="CX107">
        <f t="shared" si="15"/>
        <v>0</v>
      </c>
      <c r="CY107">
        <f t="shared" si="15"/>
        <v>0</v>
      </c>
      <c r="CZ107">
        <f t="shared" si="15"/>
        <v>0</v>
      </c>
      <c r="DA107">
        <f t="shared" si="15"/>
        <v>0</v>
      </c>
      <c r="DB107">
        <f t="shared" si="15"/>
        <v>0</v>
      </c>
      <c r="DC107">
        <f t="shared" si="15"/>
        <v>0</v>
      </c>
      <c r="DD107">
        <f t="shared" si="15"/>
        <v>0</v>
      </c>
      <c r="DE107">
        <f t="shared" si="15"/>
        <v>0</v>
      </c>
      <c r="DF107">
        <f t="shared" si="15"/>
        <v>0</v>
      </c>
    </row>
    <row r="108" spans="1:110" ht="12.75">
      <c r="A108" s="2" t="s">
        <v>361</v>
      </c>
      <c r="B108" s="2" t="s">
        <v>361</v>
      </c>
      <c r="C108" s="2" t="s">
        <v>361</v>
      </c>
      <c r="D108" s="2" t="s">
        <v>361</v>
      </c>
      <c r="E108" s="2" t="s">
        <v>361</v>
      </c>
      <c r="F108" s="2" t="s">
        <v>361</v>
      </c>
      <c r="G108" s="2" t="s">
        <v>361</v>
      </c>
      <c r="H108" s="2" t="s">
        <v>361</v>
      </c>
      <c r="I108" s="2" t="s">
        <v>361</v>
      </c>
      <c r="J108" s="2" t="s">
        <v>361</v>
      </c>
      <c r="K108" s="2" t="s">
        <v>361</v>
      </c>
      <c r="L108" s="2" t="s">
        <v>361</v>
      </c>
      <c r="M108" s="2" t="s">
        <v>361</v>
      </c>
      <c r="N108" s="2" t="s">
        <v>361</v>
      </c>
      <c r="O108" s="2" t="s">
        <v>361</v>
      </c>
      <c r="P108" s="2" t="s">
        <v>361</v>
      </c>
      <c r="Q108" s="2" t="s">
        <v>361</v>
      </c>
      <c r="R108" s="2" t="s">
        <v>361</v>
      </c>
      <c r="S108" s="2" t="s">
        <v>361</v>
      </c>
      <c r="T108" s="2" t="s">
        <v>361</v>
      </c>
      <c r="U108" s="2" t="s">
        <v>361</v>
      </c>
      <c r="V108" s="2" t="s">
        <v>361</v>
      </c>
      <c r="W108" s="2" t="s">
        <v>361</v>
      </c>
      <c r="X108" s="2" t="s">
        <v>361</v>
      </c>
      <c r="Y108" s="2" t="s">
        <v>361</v>
      </c>
      <c r="Z108" s="2" t="s">
        <v>361</v>
      </c>
      <c r="AA108" s="2" t="s">
        <v>361</v>
      </c>
      <c r="AB108" s="2" t="s">
        <v>361</v>
      </c>
      <c r="AC108" s="2" t="s">
        <v>361</v>
      </c>
      <c r="AD108" s="2" t="s">
        <v>361</v>
      </c>
      <c r="AE108" s="2" t="s">
        <v>361</v>
      </c>
      <c r="AF108" s="2" t="s">
        <v>361</v>
      </c>
      <c r="AG108" s="2" t="s">
        <v>361</v>
      </c>
      <c r="AH108" s="2" t="s">
        <v>361</v>
      </c>
      <c r="AI108" s="2" t="s">
        <v>361</v>
      </c>
      <c r="AJ108" s="2" t="s">
        <v>361</v>
      </c>
      <c r="AK108" s="2" t="s">
        <v>361</v>
      </c>
      <c r="AL108" s="2" t="s">
        <v>361</v>
      </c>
      <c r="AM108" s="2" t="s">
        <v>361</v>
      </c>
      <c r="AN108" s="2" t="s">
        <v>361</v>
      </c>
      <c r="AO108" s="2" t="s">
        <v>361</v>
      </c>
      <c r="AP108" s="2" t="s">
        <v>361</v>
      </c>
      <c r="AQ108" s="2"/>
      <c r="AR108" s="2"/>
      <c r="AS108" s="2"/>
      <c r="AT108" s="2"/>
      <c r="AU108" s="2" t="s">
        <v>361</v>
      </c>
      <c r="AV108" s="2" t="s">
        <v>361</v>
      </c>
      <c r="AW108" s="2" t="s">
        <v>361</v>
      </c>
      <c r="AX108" s="2" t="s">
        <v>361</v>
      </c>
      <c r="AY108" s="2" t="s">
        <v>361</v>
      </c>
      <c r="AZ108" s="2" t="s">
        <v>361</v>
      </c>
      <c r="BA108" s="2" t="s">
        <v>361</v>
      </c>
      <c r="BB108" s="2" t="s">
        <v>361</v>
      </c>
      <c r="BC108" s="2" t="s">
        <v>361</v>
      </c>
      <c r="BD108" s="2" t="s">
        <v>361</v>
      </c>
      <c r="BE108" s="2" t="s">
        <v>361</v>
      </c>
      <c r="BF108" s="2" t="s">
        <v>361</v>
      </c>
      <c r="BG108" s="2" t="s">
        <v>361</v>
      </c>
      <c r="BH108" s="2" t="s">
        <v>361</v>
      </c>
      <c r="BI108" s="2" t="s">
        <v>361</v>
      </c>
      <c r="BJ108" s="2" t="s">
        <v>361</v>
      </c>
      <c r="BK108" s="2" t="s">
        <v>361</v>
      </c>
      <c r="BL108" s="2" t="s">
        <v>361</v>
      </c>
      <c r="BM108" s="2" t="s">
        <v>361</v>
      </c>
      <c r="BN108" s="2" t="s">
        <v>361</v>
      </c>
      <c r="BO108" s="2" t="s">
        <v>361</v>
      </c>
      <c r="BP108" s="2" t="s">
        <v>361</v>
      </c>
      <c r="BQ108" s="2" t="s">
        <v>361</v>
      </c>
      <c r="BR108" s="2" t="s">
        <v>361</v>
      </c>
      <c r="BS108" s="2" t="s">
        <v>361</v>
      </c>
      <c r="BT108" s="2" t="s">
        <v>361</v>
      </c>
      <c r="BU108" s="2" t="s">
        <v>361</v>
      </c>
      <c r="BV108" s="2" t="s">
        <v>361</v>
      </c>
      <c r="BW108" s="2" t="s">
        <v>361</v>
      </c>
      <c r="BX108" s="2" t="s">
        <v>361</v>
      </c>
      <c r="BY108" s="2" t="s">
        <v>361</v>
      </c>
      <c r="BZ108" s="2" t="s">
        <v>361</v>
      </c>
      <c r="CA108" s="2" t="s">
        <v>361</v>
      </c>
      <c r="CB108" s="2"/>
      <c r="CC108" s="2" t="s">
        <v>361</v>
      </c>
      <c r="CD108" s="2" t="s">
        <v>361</v>
      </c>
      <c r="CE108" s="2" t="s">
        <v>361</v>
      </c>
      <c r="CF108" s="2" t="s">
        <v>361</v>
      </c>
      <c r="CG108" s="2" t="s">
        <v>361</v>
      </c>
      <c r="CH108" s="2" t="s">
        <v>361</v>
      </c>
      <c r="CI108" s="2" t="s">
        <v>361</v>
      </c>
      <c r="CJ108" s="2" t="s">
        <v>361</v>
      </c>
      <c r="CK108" s="2" t="s">
        <v>361</v>
      </c>
      <c r="CL108" s="2" t="s">
        <v>361</v>
      </c>
      <c r="CM108" s="2" t="s">
        <v>361</v>
      </c>
      <c r="CN108" s="2" t="s">
        <v>361</v>
      </c>
      <c r="CO108" s="2" t="s">
        <v>361</v>
      </c>
      <c r="CP108" s="2" t="s">
        <v>361</v>
      </c>
      <c r="CQ108" s="2" t="s">
        <v>361</v>
      </c>
      <c r="CR108" s="2" t="s">
        <v>361</v>
      </c>
      <c r="CS108" s="2" t="s">
        <v>361</v>
      </c>
      <c r="CT108" s="2" t="s">
        <v>361</v>
      </c>
      <c r="CU108" s="2" t="s">
        <v>361</v>
      </c>
      <c r="CV108" s="2" t="s">
        <v>361</v>
      </c>
      <c r="CW108" s="2" t="s">
        <v>361</v>
      </c>
      <c r="CX108" s="2" t="s">
        <v>361</v>
      </c>
      <c r="CY108" s="2" t="s">
        <v>361</v>
      </c>
      <c r="CZ108" s="2" t="s">
        <v>361</v>
      </c>
      <c r="DA108" s="2" t="s">
        <v>361</v>
      </c>
      <c r="DB108" s="2" t="s">
        <v>361</v>
      </c>
      <c r="DC108" s="2" t="s">
        <v>361</v>
      </c>
      <c r="DD108" s="2" t="s">
        <v>361</v>
      </c>
      <c r="DE108" s="2" t="s">
        <v>361</v>
      </c>
      <c r="DF108" s="2" t="s">
        <v>361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DA3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9.8515625" style="0" customWidth="1"/>
    <col min="10" max="10" width="7.57421875" style="0" customWidth="1"/>
    <col min="11" max="11" width="26.8515625" style="0" customWidth="1"/>
    <col min="12" max="12" width="6.28125" style="0" customWidth="1"/>
    <col min="13" max="13" width="7.57421875" style="0" customWidth="1"/>
    <col min="14" max="14" width="39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8.8515625" style="0" customWidth="1"/>
    <col min="58" max="58" width="9.28125" style="0" customWidth="1"/>
    <col min="59" max="59" width="8.8515625" style="0" customWidth="1"/>
    <col min="60" max="60" width="11.7109375" style="0" customWidth="1"/>
    <col min="61" max="61" width="13.28125" style="0" customWidth="1"/>
    <col min="62" max="62" width="8.421875" style="0" customWidth="1"/>
    <col min="63" max="63" width="9.8515625" style="0" customWidth="1"/>
    <col min="64" max="64" width="10.00390625" style="0" customWidth="1"/>
    <col min="65" max="65" width="9.8515625" style="0" customWidth="1"/>
    <col min="66" max="66" width="10.8515625" style="0" customWidth="1"/>
    <col min="67" max="67" width="7.8515625" style="0" customWidth="1"/>
    <col min="68" max="68" width="9.8515625" style="0" customWidth="1"/>
    <col min="69" max="69" width="15.00390625" style="0" customWidth="1"/>
    <col min="70" max="72" width="19.00390625" style="0" customWidth="1"/>
    <col min="73" max="73" width="9.28125" style="0" customWidth="1"/>
    <col min="74" max="74" width="9.8515625" style="0" customWidth="1"/>
    <col min="75" max="76" width="11.421875" style="0" customWidth="1"/>
    <col min="77" max="77" width="12.8515625" style="0" customWidth="1"/>
    <col min="78" max="78" width="13.7109375" style="0" customWidth="1"/>
    <col min="79" max="80" width="15.28125" style="0" customWidth="1"/>
    <col min="81" max="81" width="14.00390625" style="0" customWidth="1"/>
    <col min="82" max="82" width="19.7109375" style="0" customWidth="1"/>
    <col min="83" max="83" width="9.8515625" style="0" customWidth="1"/>
    <col min="84" max="84" width="13.140625" style="0" customWidth="1"/>
    <col min="85" max="85" width="13.00390625" style="0" customWidth="1"/>
    <col min="86" max="86" width="5.7109375" style="0" customWidth="1"/>
    <col min="87" max="87" width="26.8515625" style="0" customWidth="1"/>
    <col min="88" max="88" width="9.421875" style="0" customWidth="1"/>
    <col min="89" max="89" width="13.421875" style="0" customWidth="1"/>
  </cols>
  <sheetData>
    <row r="1" spans="1:86" ht="12.75">
      <c r="A1" s="14"/>
      <c r="B1" s="14"/>
      <c r="C1" s="4" t="s">
        <v>343</v>
      </c>
      <c r="D1" s="3"/>
      <c r="E1" s="18"/>
      <c r="F1" s="28"/>
      <c r="G1" s="42"/>
      <c r="H1" s="3"/>
      <c r="I1" s="2"/>
      <c r="J1" s="16"/>
      <c r="K1" s="18"/>
      <c r="L1" s="16"/>
      <c r="M1" s="16"/>
      <c r="N1" s="2"/>
      <c r="O1" s="44"/>
      <c r="P1" s="44"/>
      <c r="Q1" s="44"/>
      <c r="R1" s="28"/>
      <c r="S1" s="28"/>
      <c r="T1" s="28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7"/>
      <c r="BG1" s="37"/>
      <c r="BH1" s="37"/>
      <c r="BI1" s="37"/>
      <c r="BJ1" s="37"/>
      <c r="BM1" s="17"/>
      <c r="BN1" s="37"/>
      <c r="BO1" s="39"/>
      <c r="BU1" s="38"/>
      <c r="BV1" s="38"/>
      <c r="BW1" s="37"/>
      <c r="BX1" s="37"/>
      <c r="BY1" s="37"/>
      <c r="BZ1" s="37"/>
      <c r="CA1" s="37"/>
      <c r="CB1" s="37"/>
      <c r="CC1" s="35"/>
      <c r="CD1" s="35"/>
      <c r="CE1" s="38"/>
      <c r="CF1" s="35"/>
      <c r="CG1" s="35"/>
      <c r="CH1" s="17"/>
    </row>
    <row r="2" spans="1:86" ht="12.75">
      <c r="A2" s="15"/>
      <c r="B2" s="16"/>
      <c r="C2" s="14"/>
      <c r="D2" s="14"/>
      <c r="E2" s="14"/>
      <c r="F2" s="28"/>
      <c r="G2" s="42"/>
      <c r="H2" s="3"/>
      <c r="I2" s="2"/>
      <c r="J2" s="16"/>
      <c r="K2" s="18"/>
      <c r="L2" s="16"/>
      <c r="M2" s="16"/>
      <c r="N2" s="2"/>
      <c r="O2" s="44"/>
      <c r="P2" s="44"/>
      <c r="Q2" s="44"/>
      <c r="R2" s="28"/>
      <c r="S2" s="28"/>
      <c r="T2" s="28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7"/>
      <c r="BG2" s="37"/>
      <c r="BH2" s="37"/>
      <c r="BI2" s="37"/>
      <c r="BJ2" s="37"/>
      <c r="BM2" s="17"/>
      <c r="BN2" s="37"/>
      <c r="BO2" s="39"/>
      <c r="BU2" s="38"/>
      <c r="BV2" s="38"/>
      <c r="BW2" s="37"/>
      <c r="BX2" s="37"/>
      <c r="BY2" s="37"/>
      <c r="BZ2" s="37"/>
      <c r="CA2" s="37"/>
      <c r="CB2" s="37"/>
      <c r="CC2" s="35"/>
      <c r="CD2" s="35"/>
      <c r="CE2" s="38"/>
      <c r="CF2" s="35"/>
      <c r="CG2" s="35"/>
      <c r="CH2" s="17"/>
    </row>
    <row r="3" spans="1:89" ht="12.75">
      <c r="A3" s="15" t="s">
        <v>1319</v>
      </c>
      <c r="B3" s="15" t="s">
        <v>892</v>
      </c>
      <c r="C3" s="15" t="s">
        <v>1141</v>
      </c>
      <c r="D3" s="15" t="s">
        <v>588</v>
      </c>
      <c r="E3" s="15" t="s">
        <v>677</v>
      </c>
      <c r="F3" s="29" t="s">
        <v>279</v>
      </c>
      <c r="G3" s="1" t="s">
        <v>953</v>
      </c>
      <c r="H3" s="4" t="s">
        <v>986</v>
      </c>
      <c r="I3" s="4" t="s">
        <v>576</v>
      </c>
      <c r="J3" s="15" t="s">
        <v>322</v>
      </c>
      <c r="K3" s="43" t="s">
        <v>1171</v>
      </c>
      <c r="L3" s="15" t="s">
        <v>1170</v>
      </c>
      <c r="M3" s="15" t="s">
        <v>516</v>
      </c>
      <c r="N3" s="4" t="s">
        <v>1028</v>
      </c>
      <c r="O3" s="45" t="s">
        <v>923</v>
      </c>
      <c r="P3" s="45" t="s">
        <v>923</v>
      </c>
      <c r="Q3" s="53" t="s">
        <v>919</v>
      </c>
      <c r="R3" s="47" t="s">
        <v>1207</v>
      </c>
      <c r="S3" s="47" t="s">
        <v>1207</v>
      </c>
      <c r="T3" s="47" t="s">
        <v>1207</v>
      </c>
      <c r="U3" s="31" t="s">
        <v>1207</v>
      </c>
      <c r="V3" s="31" t="s">
        <v>1002</v>
      </c>
      <c r="W3" s="31" t="s">
        <v>1004</v>
      </c>
      <c r="X3" s="31" t="s">
        <v>1002</v>
      </c>
      <c r="Y3" s="8" t="s">
        <v>1002</v>
      </c>
      <c r="Z3" s="8" t="s">
        <v>1002</v>
      </c>
      <c r="AA3" s="8" t="s">
        <v>1002</v>
      </c>
      <c r="AB3" s="8" t="s">
        <v>1002</v>
      </c>
      <c r="AC3" s="8" t="s">
        <v>1207</v>
      </c>
      <c r="AD3" s="27" t="s">
        <v>1207</v>
      </c>
      <c r="AE3" s="8" t="s">
        <v>1207</v>
      </c>
      <c r="AF3" s="24" t="s">
        <v>1207</v>
      </c>
      <c r="AG3" s="24" t="s">
        <v>1002</v>
      </c>
      <c r="AH3" s="24" t="s">
        <v>1002</v>
      </c>
      <c r="AI3" s="24" t="s">
        <v>1002</v>
      </c>
      <c r="AJ3" s="11" t="s">
        <v>1002</v>
      </c>
      <c r="AK3" s="31" t="s">
        <v>999</v>
      </c>
      <c r="AL3" s="31" t="s">
        <v>1139</v>
      </c>
      <c r="AM3" s="31" t="s">
        <v>1002</v>
      </c>
      <c r="AN3" s="31" t="s">
        <v>1002</v>
      </c>
      <c r="AO3" s="31" t="s">
        <v>1002</v>
      </c>
      <c r="AP3" s="31" t="s">
        <v>1002</v>
      </c>
      <c r="AQ3" s="31" t="s">
        <v>1002</v>
      </c>
      <c r="AR3" s="31" t="s">
        <v>1002</v>
      </c>
      <c r="AS3" s="31" t="s">
        <v>1002</v>
      </c>
      <c r="AT3" s="31" t="s">
        <v>1002</v>
      </c>
      <c r="AU3" s="31" t="s">
        <v>1087</v>
      </c>
      <c r="AV3" s="31" t="s">
        <v>1099</v>
      </c>
      <c r="AW3" s="31" t="s">
        <v>797</v>
      </c>
      <c r="AX3" s="31" t="s">
        <v>502</v>
      </c>
      <c r="AY3" s="31" t="s">
        <v>1223</v>
      </c>
      <c r="AZ3" s="31" t="s">
        <v>849</v>
      </c>
      <c r="BA3" s="30" t="s">
        <v>784</v>
      </c>
      <c r="BB3" s="31" t="s">
        <v>1114</v>
      </c>
      <c r="BC3" s="31" t="s">
        <v>883</v>
      </c>
      <c r="BD3" s="31" t="s">
        <v>992</v>
      </c>
      <c r="BE3" s="31" t="s">
        <v>943</v>
      </c>
      <c r="BF3" s="30" t="s">
        <v>511</v>
      </c>
      <c r="BG3" s="30" t="s">
        <v>1203</v>
      </c>
      <c r="BH3" s="30" t="s">
        <v>1208</v>
      </c>
      <c r="BI3" s="30" t="s">
        <v>531</v>
      </c>
      <c r="BJ3" s="30" t="s">
        <v>602</v>
      </c>
      <c r="BK3" s="8" t="s">
        <v>1121</v>
      </c>
      <c r="BL3" s="8" t="s">
        <v>942</v>
      </c>
      <c r="BM3" s="8" t="s">
        <v>1201</v>
      </c>
      <c r="BN3" s="30" t="s">
        <v>1204</v>
      </c>
      <c r="BO3" s="34" t="s">
        <v>602</v>
      </c>
      <c r="BP3" s="8" t="s">
        <v>673</v>
      </c>
      <c r="BQ3" s="8" t="s">
        <v>1206</v>
      </c>
      <c r="BR3" s="8" t="s">
        <v>1215</v>
      </c>
      <c r="BS3" s="8" t="s">
        <v>1215</v>
      </c>
      <c r="BT3" s="8" t="s">
        <v>1214</v>
      </c>
      <c r="BU3" s="31" t="s">
        <v>1202</v>
      </c>
      <c r="BV3" s="31" t="s">
        <v>1003</v>
      </c>
      <c r="BW3" s="30" t="s">
        <v>752</v>
      </c>
      <c r="BX3" s="30" t="s">
        <v>920</v>
      </c>
      <c r="BY3" s="30" t="s">
        <v>1231</v>
      </c>
      <c r="BZ3" s="30" t="s">
        <v>1209</v>
      </c>
      <c r="CA3" s="30" t="s">
        <v>669</v>
      </c>
      <c r="CB3" s="30" t="s">
        <v>669</v>
      </c>
      <c r="CC3" s="24" t="s">
        <v>1231</v>
      </c>
      <c r="CD3" s="24" t="s">
        <v>676</v>
      </c>
      <c r="CE3" s="31" t="s">
        <v>1220</v>
      </c>
      <c r="CF3" s="24" t="s">
        <v>553</v>
      </c>
      <c r="CG3" s="24" t="s">
        <v>558</v>
      </c>
      <c r="CH3" s="8" t="s">
        <v>1319</v>
      </c>
      <c r="CI3" s="8" t="s">
        <v>504</v>
      </c>
      <c r="CJ3" s="8" t="s">
        <v>1038</v>
      </c>
      <c r="CK3" s="8" t="s">
        <v>477</v>
      </c>
    </row>
    <row r="4" spans="1:89" ht="12.75">
      <c r="A4" s="15"/>
      <c r="B4" s="15" t="s">
        <v>1112</v>
      </c>
      <c r="C4" s="15" t="s">
        <v>284</v>
      </c>
      <c r="D4" s="15" t="s">
        <v>918</v>
      </c>
      <c r="E4" s="15" t="s">
        <v>953</v>
      </c>
      <c r="F4" s="29" t="s">
        <v>923</v>
      </c>
      <c r="G4" s="1" t="s">
        <v>923</v>
      </c>
      <c r="H4" s="4" t="s">
        <v>857</v>
      </c>
      <c r="I4" s="4" t="s">
        <v>934</v>
      </c>
      <c r="J4" s="15" t="s">
        <v>1138</v>
      </c>
      <c r="K4" s="43" t="s">
        <v>1181</v>
      </c>
      <c r="L4" s="15" t="s">
        <v>510</v>
      </c>
      <c r="M4" s="15" t="s">
        <v>510</v>
      </c>
      <c r="N4" s="4" t="s">
        <v>526</v>
      </c>
      <c r="O4" s="45" t="s">
        <v>928</v>
      </c>
      <c r="P4" s="45" t="s">
        <v>929</v>
      </c>
      <c r="Q4" s="53" t="s">
        <v>1201</v>
      </c>
      <c r="R4" s="47" t="s">
        <v>847</v>
      </c>
      <c r="S4" s="47" t="s">
        <v>847</v>
      </c>
      <c r="T4" s="47" t="s">
        <v>847</v>
      </c>
      <c r="U4" s="31" t="s">
        <v>846</v>
      </c>
      <c r="V4" s="31" t="s">
        <v>846</v>
      </c>
      <c r="W4" s="31" t="s">
        <v>1124</v>
      </c>
      <c r="X4" s="31" t="s">
        <v>994</v>
      </c>
      <c r="Y4" s="8" t="s">
        <v>846</v>
      </c>
      <c r="Z4" s="8" t="s">
        <v>846</v>
      </c>
      <c r="AA4" s="8" t="s">
        <v>846</v>
      </c>
      <c r="AB4" s="8" t="s">
        <v>846</v>
      </c>
      <c r="AC4" s="8" t="s">
        <v>993</v>
      </c>
      <c r="AD4" s="8" t="s">
        <v>993</v>
      </c>
      <c r="AE4" s="8" t="s">
        <v>993</v>
      </c>
      <c r="AF4" s="8" t="s">
        <v>993</v>
      </c>
      <c r="AG4" s="8" t="s">
        <v>993</v>
      </c>
      <c r="AH4" s="8" t="s">
        <v>993</v>
      </c>
      <c r="AI4" s="8" t="s">
        <v>993</v>
      </c>
      <c r="AJ4" s="11" t="s">
        <v>993</v>
      </c>
      <c r="AK4" s="31" t="s">
        <v>966</v>
      </c>
      <c r="AL4" s="31" t="s">
        <v>1000</v>
      </c>
      <c r="AM4" s="31" t="s">
        <v>21</v>
      </c>
      <c r="AN4" s="31" t="s">
        <v>21</v>
      </c>
      <c r="AO4" s="31" t="s">
        <v>21</v>
      </c>
      <c r="AP4" s="31" t="s">
        <v>21</v>
      </c>
      <c r="AQ4" s="31" t="s">
        <v>22</v>
      </c>
      <c r="AR4" s="31" t="s">
        <v>22</v>
      </c>
      <c r="AS4" s="31" t="s">
        <v>22</v>
      </c>
      <c r="AT4" s="31" t="s">
        <v>22</v>
      </c>
      <c r="AU4" s="1"/>
      <c r="AV4" s="31" t="s">
        <v>301</v>
      </c>
      <c r="AW4" s="31" t="s">
        <v>487</v>
      </c>
      <c r="AX4" s="31"/>
      <c r="AY4" s="31" t="s">
        <v>502</v>
      </c>
      <c r="AZ4" s="31" t="s">
        <v>502</v>
      </c>
      <c r="BA4" s="30"/>
      <c r="BB4" s="31"/>
      <c r="BC4" s="31" t="s">
        <v>1107</v>
      </c>
      <c r="BD4" s="31" t="s">
        <v>1090</v>
      </c>
      <c r="BE4" s="31"/>
      <c r="BF4" s="30" t="s">
        <v>943</v>
      </c>
      <c r="BG4" s="30" t="s">
        <v>998</v>
      </c>
      <c r="BH4" s="30" t="s">
        <v>933</v>
      </c>
      <c r="BI4" s="30" t="s">
        <v>950</v>
      </c>
      <c r="BJ4" s="30" t="s">
        <v>950</v>
      </c>
      <c r="BK4" s="8" t="s">
        <v>950</v>
      </c>
      <c r="BL4" s="8" t="s">
        <v>950</v>
      </c>
      <c r="BM4" s="8" t="s">
        <v>603</v>
      </c>
      <c r="BN4" s="30" t="s">
        <v>927</v>
      </c>
      <c r="BO4" s="34" t="s">
        <v>285</v>
      </c>
      <c r="BP4" s="8" t="s">
        <v>285</v>
      </c>
      <c r="BQ4" s="8" t="s">
        <v>280</v>
      </c>
      <c r="BR4" s="8" t="s">
        <v>282</v>
      </c>
      <c r="BS4" s="8" t="s">
        <v>282</v>
      </c>
      <c r="BT4" s="8" t="s">
        <v>282</v>
      </c>
      <c r="BU4" s="31" t="s">
        <v>808</v>
      </c>
      <c r="BV4" s="31" t="s">
        <v>978</v>
      </c>
      <c r="BW4" s="30" t="s">
        <v>909</v>
      </c>
      <c r="BX4" s="30" t="s">
        <v>752</v>
      </c>
      <c r="BY4" s="30" t="s">
        <v>930</v>
      </c>
      <c r="BZ4" s="30" t="s">
        <v>931</v>
      </c>
      <c r="CA4" s="31" t="s">
        <v>21</v>
      </c>
      <c r="CB4" s="30" t="s">
        <v>22</v>
      </c>
      <c r="CC4" s="24" t="s">
        <v>525</v>
      </c>
      <c r="CD4" s="8" t="s">
        <v>262</v>
      </c>
      <c r="CE4" s="31" t="s">
        <v>926</v>
      </c>
      <c r="CF4" s="24" t="s">
        <v>806</v>
      </c>
      <c r="CG4" s="24" t="s">
        <v>1188</v>
      </c>
      <c r="CH4" s="8"/>
      <c r="CI4" s="8"/>
      <c r="CJ4" s="8" t="s">
        <v>922</v>
      </c>
      <c r="CK4" s="1" t="s">
        <v>283</v>
      </c>
    </row>
    <row r="5" spans="1:89" ht="12.75">
      <c r="A5" s="16"/>
      <c r="B5" s="16"/>
      <c r="C5" s="16"/>
      <c r="D5" s="16"/>
      <c r="E5" s="15"/>
      <c r="F5" s="28"/>
      <c r="G5" s="42"/>
      <c r="H5" s="3"/>
      <c r="I5" s="3"/>
      <c r="J5" s="16"/>
      <c r="K5" s="42"/>
      <c r="L5" s="15"/>
      <c r="M5" s="15"/>
      <c r="N5" s="4"/>
      <c r="O5" s="45"/>
      <c r="P5" s="45"/>
      <c r="Q5" s="45"/>
      <c r="R5" s="47" t="s">
        <v>997</v>
      </c>
      <c r="S5" s="49" t="s">
        <v>1123</v>
      </c>
      <c r="T5" s="49" t="s">
        <v>960</v>
      </c>
      <c r="U5" s="40" t="s">
        <v>7</v>
      </c>
      <c r="V5" s="40" t="s">
        <v>560</v>
      </c>
      <c r="W5" s="40" t="s">
        <v>560</v>
      </c>
      <c r="X5" s="40" t="s">
        <v>560</v>
      </c>
      <c r="Y5" s="1" t="s">
        <v>997</v>
      </c>
      <c r="Z5" s="1" t="s">
        <v>1123</v>
      </c>
      <c r="AA5" s="1" t="s">
        <v>960</v>
      </c>
      <c r="AB5" s="1" t="s">
        <v>7</v>
      </c>
      <c r="AC5" s="8" t="s">
        <v>997</v>
      </c>
      <c r="AD5" s="1" t="s">
        <v>1123</v>
      </c>
      <c r="AE5" s="1" t="s">
        <v>960</v>
      </c>
      <c r="AF5" s="1" t="s">
        <v>7</v>
      </c>
      <c r="AG5" s="8" t="s">
        <v>997</v>
      </c>
      <c r="AH5" s="1" t="s">
        <v>1123</v>
      </c>
      <c r="AI5" s="1" t="s">
        <v>960</v>
      </c>
      <c r="AJ5" s="12" t="s">
        <v>7</v>
      </c>
      <c r="AK5" s="31" t="s">
        <v>807</v>
      </c>
      <c r="AL5" s="31" t="s">
        <v>23</v>
      </c>
      <c r="AM5" s="31" t="s">
        <v>997</v>
      </c>
      <c r="AN5" s="31" t="s">
        <v>1123</v>
      </c>
      <c r="AO5" s="31" t="s">
        <v>960</v>
      </c>
      <c r="AP5" s="31" t="s">
        <v>7</v>
      </c>
      <c r="AQ5" s="31" t="s">
        <v>997</v>
      </c>
      <c r="AR5" s="31" t="s">
        <v>1123</v>
      </c>
      <c r="AS5" s="31" t="s">
        <v>960</v>
      </c>
      <c r="AT5" s="31" t="s">
        <v>7</v>
      </c>
      <c r="AU5" s="31" t="s">
        <v>23</v>
      </c>
      <c r="AV5" s="31" t="s">
        <v>23</v>
      </c>
      <c r="AW5" s="31" t="s">
        <v>29</v>
      </c>
      <c r="AX5" s="31" t="s">
        <v>23</v>
      </c>
      <c r="AY5" s="31" t="s">
        <v>23</v>
      </c>
      <c r="AZ5" s="31" t="s">
        <v>23</v>
      </c>
      <c r="BA5" s="31" t="s">
        <v>23</v>
      </c>
      <c r="BB5" s="31" t="s">
        <v>23</v>
      </c>
      <c r="BC5" s="31" t="s">
        <v>23</v>
      </c>
      <c r="BD5" s="31" t="s">
        <v>23</v>
      </c>
      <c r="BE5" s="31" t="s">
        <v>23</v>
      </c>
      <c r="BF5" s="30"/>
      <c r="BG5" s="30" t="s">
        <v>932</v>
      </c>
      <c r="BH5" s="30" t="s">
        <v>20</v>
      </c>
      <c r="BI5" s="30" t="s">
        <v>20</v>
      </c>
      <c r="BJ5" s="30" t="s">
        <v>20</v>
      </c>
      <c r="BK5" s="8" t="s">
        <v>20</v>
      </c>
      <c r="BL5" s="8" t="s">
        <v>20</v>
      </c>
      <c r="BM5" s="8" t="s">
        <v>673</v>
      </c>
      <c r="BN5" s="8" t="s">
        <v>0</v>
      </c>
      <c r="BO5" s="34" t="s">
        <v>1201</v>
      </c>
      <c r="BP5" s="8" t="s">
        <v>1201</v>
      </c>
      <c r="BQ5" s="8" t="s">
        <v>286</v>
      </c>
      <c r="BR5" s="8" t="s">
        <v>809</v>
      </c>
      <c r="BS5" s="8" t="s">
        <v>2</v>
      </c>
      <c r="BT5" s="8" t="s">
        <v>287</v>
      </c>
      <c r="BU5" s="31" t="s">
        <v>955</v>
      </c>
      <c r="BV5" s="31" t="s">
        <v>28</v>
      </c>
      <c r="BW5" s="30"/>
      <c r="BX5" s="30"/>
      <c r="BY5" s="30" t="s">
        <v>807</v>
      </c>
      <c r="BZ5" s="30" t="s">
        <v>3</v>
      </c>
      <c r="CA5" s="30" t="s">
        <v>27</v>
      </c>
      <c r="CB5" s="30" t="s">
        <v>27</v>
      </c>
      <c r="CC5" s="24" t="s">
        <v>302</v>
      </c>
      <c r="CD5" s="24" t="s">
        <v>851</v>
      </c>
      <c r="CE5" s="31" t="s">
        <v>965</v>
      </c>
      <c r="CF5" s="24" t="s">
        <v>858</v>
      </c>
      <c r="CG5" s="24" t="s">
        <v>938</v>
      </c>
      <c r="CH5" s="8"/>
      <c r="CI5" s="1"/>
      <c r="CJ5" s="1"/>
      <c r="CK5" s="1"/>
    </row>
    <row r="6" spans="1:89" ht="12.75">
      <c r="A6" s="14"/>
      <c r="B6" s="14"/>
      <c r="C6" s="14"/>
      <c r="D6" s="14"/>
      <c r="E6" s="18"/>
      <c r="F6" s="21"/>
      <c r="G6" s="18"/>
      <c r="H6" s="2"/>
      <c r="I6" s="2"/>
      <c r="J6" s="14"/>
      <c r="K6" s="18"/>
      <c r="L6" s="15"/>
      <c r="M6" s="15"/>
      <c r="N6" s="51"/>
      <c r="O6" s="46"/>
      <c r="P6" s="46"/>
      <c r="Q6" s="46"/>
      <c r="R6" s="47"/>
      <c r="S6" s="49"/>
      <c r="T6" s="49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1" t="s">
        <v>810</v>
      </c>
      <c r="AL6" s="31" t="s">
        <v>5</v>
      </c>
      <c r="AM6" s="31"/>
      <c r="AN6" s="31"/>
      <c r="AO6" s="31"/>
      <c r="AP6" s="31"/>
      <c r="AQ6" s="31"/>
      <c r="AR6" s="31"/>
      <c r="AS6" s="31"/>
      <c r="AT6" s="31"/>
      <c r="AU6" s="31" t="s">
        <v>560</v>
      </c>
      <c r="AV6" s="31" t="s">
        <v>560</v>
      </c>
      <c r="AW6" s="31" t="s">
        <v>560</v>
      </c>
      <c r="AX6" s="31" t="s">
        <v>560</v>
      </c>
      <c r="AY6" s="31" t="s">
        <v>560</v>
      </c>
      <c r="AZ6" s="31" t="s">
        <v>560</v>
      </c>
      <c r="BA6" s="31" t="s">
        <v>560</v>
      </c>
      <c r="BB6" s="31" t="s">
        <v>560</v>
      </c>
      <c r="BC6" s="31" t="s">
        <v>560</v>
      </c>
      <c r="BD6" s="31" t="s">
        <v>560</v>
      </c>
      <c r="BE6" s="31" t="s">
        <v>560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1"/>
      <c r="BV6" s="1"/>
      <c r="BW6" s="30"/>
      <c r="BX6" s="30"/>
      <c r="BY6" s="30"/>
      <c r="BZ6" s="30"/>
      <c r="CA6" s="30"/>
      <c r="CB6" s="30"/>
      <c r="CC6" s="1"/>
      <c r="CD6" s="1"/>
      <c r="CE6" s="1"/>
      <c r="CF6" s="1"/>
      <c r="CG6" s="1"/>
      <c r="CH6" s="1"/>
      <c r="CI6" s="1"/>
      <c r="CJ6" s="1"/>
      <c r="CK6" s="1"/>
    </row>
    <row r="7" spans="1:105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9">
        <v>6</v>
      </c>
      <c r="G7" s="29">
        <v>7</v>
      </c>
      <c r="H7" s="29">
        <v>8</v>
      </c>
      <c r="I7" s="19">
        <v>9</v>
      </c>
      <c r="J7" s="29">
        <v>10</v>
      </c>
      <c r="K7" s="19">
        <v>11</v>
      </c>
      <c r="L7" s="29">
        <v>12</v>
      </c>
      <c r="M7" s="19">
        <v>13</v>
      </c>
      <c r="N7" s="50">
        <v>14</v>
      </c>
      <c r="O7" s="19">
        <v>15</v>
      </c>
      <c r="P7" s="29">
        <v>16</v>
      </c>
      <c r="Q7" s="29">
        <v>17</v>
      </c>
      <c r="R7" s="29">
        <v>18</v>
      </c>
      <c r="S7" s="19">
        <v>19</v>
      </c>
      <c r="T7" s="29">
        <v>20</v>
      </c>
      <c r="U7" s="19">
        <v>21</v>
      </c>
      <c r="V7" s="2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26</v>
      </c>
      <c r="AB7" s="19">
        <v>27</v>
      </c>
      <c r="AC7" s="29">
        <v>28</v>
      </c>
      <c r="AD7" s="19">
        <v>29</v>
      </c>
      <c r="AE7" s="29">
        <v>30</v>
      </c>
      <c r="AF7" s="19">
        <v>31</v>
      </c>
      <c r="AG7" s="29">
        <v>32</v>
      </c>
      <c r="AH7" s="19">
        <v>33</v>
      </c>
      <c r="AI7" s="29">
        <v>34</v>
      </c>
      <c r="AJ7" s="19">
        <v>35</v>
      </c>
      <c r="AK7" s="29">
        <v>36</v>
      </c>
      <c r="AL7" s="19">
        <v>37</v>
      </c>
      <c r="AM7" s="29">
        <v>38</v>
      </c>
      <c r="AN7" s="19">
        <v>39</v>
      </c>
      <c r="AO7" s="19">
        <v>40</v>
      </c>
      <c r="AP7" s="29">
        <v>41</v>
      </c>
      <c r="AQ7" s="19">
        <v>42</v>
      </c>
      <c r="AR7" s="19">
        <v>43</v>
      </c>
      <c r="AS7" s="19">
        <v>44</v>
      </c>
      <c r="AT7" s="29">
        <v>45</v>
      </c>
      <c r="AU7" s="19">
        <v>46</v>
      </c>
      <c r="AV7" s="29">
        <v>47</v>
      </c>
      <c r="AW7" s="19">
        <v>48</v>
      </c>
      <c r="AX7" s="29">
        <v>49</v>
      </c>
      <c r="AY7" s="19">
        <v>50</v>
      </c>
      <c r="AZ7" s="29">
        <v>51</v>
      </c>
      <c r="BA7" s="19">
        <v>52</v>
      </c>
      <c r="BB7" s="29">
        <v>53</v>
      </c>
      <c r="BC7" s="19">
        <v>54</v>
      </c>
      <c r="BD7" s="2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29">
        <v>61</v>
      </c>
      <c r="BK7" s="29">
        <v>62</v>
      </c>
      <c r="BL7" s="29">
        <v>63</v>
      </c>
      <c r="BM7" s="29">
        <v>64</v>
      </c>
      <c r="BN7" s="29">
        <v>65</v>
      </c>
      <c r="BO7" s="29">
        <v>66</v>
      </c>
      <c r="BP7" s="29">
        <v>67</v>
      </c>
      <c r="BQ7" s="29">
        <v>68</v>
      </c>
      <c r="BR7" s="29">
        <v>69</v>
      </c>
      <c r="BS7" s="29">
        <v>70</v>
      </c>
      <c r="BT7" s="29">
        <v>71</v>
      </c>
      <c r="BU7" s="29">
        <v>72</v>
      </c>
      <c r="BV7" s="29">
        <v>73</v>
      </c>
      <c r="BW7" s="29">
        <v>74</v>
      </c>
      <c r="BX7" s="29">
        <v>75</v>
      </c>
      <c r="BY7" s="19">
        <v>76</v>
      </c>
      <c r="BZ7" s="19">
        <v>77</v>
      </c>
      <c r="CA7" s="19">
        <v>78</v>
      </c>
      <c r="CB7" s="19">
        <v>79</v>
      </c>
      <c r="CC7" s="19">
        <v>80</v>
      </c>
      <c r="CD7" s="19">
        <v>81</v>
      </c>
      <c r="CE7" s="19">
        <v>82</v>
      </c>
      <c r="CF7" s="19">
        <v>83</v>
      </c>
      <c r="CG7" s="19">
        <v>84</v>
      </c>
      <c r="CH7" s="19">
        <v>85</v>
      </c>
      <c r="CI7" s="19">
        <v>86</v>
      </c>
      <c r="CJ7" s="19">
        <v>87</v>
      </c>
      <c r="CK7" s="19">
        <v>88</v>
      </c>
      <c r="CL7" s="19"/>
      <c r="CM7" s="29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5" ht="12.75">
      <c r="A8" s="14"/>
      <c r="B8" s="14"/>
      <c r="C8" s="14"/>
      <c r="D8" s="14"/>
      <c r="E8" s="18"/>
      <c r="F8" s="21"/>
      <c r="G8" s="18"/>
      <c r="H8" s="2"/>
      <c r="I8" s="2"/>
      <c r="J8" s="14"/>
      <c r="K8" s="18"/>
      <c r="L8" s="16"/>
      <c r="M8" s="16"/>
      <c r="N8" s="2"/>
      <c r="O8" s="10"/>
      <c r="P8" s="10"/>
      <c r="Q8" s="10"/>
      <c r="R8" s="28"/>
      <c r="S8" s="21"/>
      <c r="T8" s="21"/>
      <c r="U8" s="25"/>
      <c r="V8" s="25"/>
      <c r="W8" s="25"/>
      <c r="X8" s="25"/>
      <c r="AJ8" s="6"/>
      <c r="AK8" s="17"/>
      <c r="AL8" s="17"/>
      <c r="AM8" s="17"/>
      <c r="AN8" s="17"/>
      <c r="AO8" s="17"/>
      <c r="AP8" s="17"/>
      <c r="AU8" s="17"/>
      <c r="AV8" s="17"/>
      <c r="AW8" s="17"/>
      <c r="AX8" s="17"/>
      <c r="AY8" s="17"/>
      <c r="AZ8" s="17"/>
      <c r="BA8" s="37"/>
      <c r="BB8" s="17"/>
      <c r="BC8" s="17"/>
      <c r="BD8" s="17"/>
      <c r="BE8" s="17"/>
      <c r="BF8" s="37"/>
      <c r="BG8" s="37"/>
      <c r="BH8" s="37"/>
      <c r="BI8" s="37"/>
      <c r="BJ8" s="37"/>
      <c r="BK8" s="17"/>
      <c r="BL8" s="17"/>
      <c r="BM8" s="17"/>
      <c r="BN8" s="17"/>
      <c r="BO8" s="39"/>
      <c r="BP8" s="17"/>
      <c r="BQ8" s="17"/>
      <c r="BR8" s="17"/>
      <c r="BS8" s="17"/>
      <c r="BT8" s="17"/>
      <c r="BW8" s="37"/>
      <c r="BX8" s="37"/>
      <c r="BY8" s="37"/>
      <c r="BZ8" s="37"/>
      <c r="CA8" s="37"/>
      <c r="CC8" s="35"/>
      <c r="CD8" s="35"/>
      <c r="CE8" s="17"/>
      <c r="CF8" s="35"/>
      <c r="CG8" s="35"/>
    </row>
    <row r="9" spans="1:87" ht="12.75">
      <c r="A9" s="15">
        <v>1370</v>
      </c>
      <c r="B9" s="14" t="s">
        <v>4</v>
      </c>
      <c r="C9" s="14" t="s">
        <v>1072</v>
      </c>
      <c r="D9" s="14" t="s">
        <v>263</v>
      </c>
      <c r="E9" s="14" t="s">
        <v>271</v>
      </c>
      <c r="F9" s="2" t="s">
        <v>82</v>
      </c>
      <c r="G9" s="2">
        <v>4</v>
      </c>
      <c r="H9" s="2" t="s">
        <v>860</v>
      </c>
      <c r="I9" s="2" t="s">
        <v>1089</v>
      </c>
      <c r="J9" s="14" t="s">
        <v>288</v>
      </c>
      <c r="K9" s="2" t="s">
        <v>868</v>
      </c>
      <c r="L9" s="14" t="s">
        <v>889</v>
      </c>
      <c r="M9" s="14" t="s">
        <v>294</v>
      </c>
      <c r="N9" s="2" t="s">
        <v>4</v>
      </c>
      <c r="O9" s="10">
        <v>1</v>
      </c>
      <c r="P9" s="10"/>
      <c r="Q9" s="10"/>
      <c r="R9" s="28">
        <v>81</v>
      </c>
      <c r="S9" s="21">
        <v>0</v>
      </c>
      <c r="T9" s="21">
        <v>0</v>
      </c>
      <c r="U9" s="48">
        <v>81</v>
      </c>
      <c r="V9" s="48">
        <v>81</v>
      </c>
      <c r="X9" s="25">
        <v>6.75</v>
      </c>
      <c r="Y9" s="13">
        <v>81</v>
      </c>
      <c r="Z9" s="13">
        <v>0</v>
      </c>
      <c r="AA9" s="13">
        <v>0</v>
      </c>
      <c r="AB9" s="48">
        <v>81</v>
      </c>
      <c r="AC9" s="13">
        <v>6</v>
      </c>
      <c r="AD9" s="13">
        <v>15</v>
      </c>
      <c r="AE9" s="13">
        <v>0</v>
      </c>
      <c r="AF9" s="25">
        <v>6.75</v>
      </c>
      <c r="AG9">
        <v>6</v>
      </c>
      <c r="AH9">
        <v>15</v>
      </c>
      <c r="AI9">
        <v>0</v>
      </c>
      <c r="AJ9" s="25">
        <v>6.75</v>
      </c>
      <c r="AK9" s="38"/>
      <c r="BE9" s="6"/>
      <c r="BJ9" s="37"/>
      <c r="BK9" s="37"/>
      <c r="BL9" s="37"/>
      <c r="BM9" s="37"/>
      <c r="BN9" s="25">
        <v>6.75</v>
      </c>
      <c r="BR9" s="37"/>
      <c r="BU9" s="48">
        <v>81</v>
      </c>
      <c r="BV9" s="48">
        <v>81</v>
      </c>
      <c r="CH9">
        <v>1370</v>
      </c>
      <c r="CI9" s="2" t="s">
        <v>868</v>
      </c>
    </row>
    <row r="10" spans="1:87" ht="12.75">
      <c r="A10" s="15">
        <v>1370</v>
      </c>
      <c r="B10" s="14" t="s">
        <v>4</v>
      </c>
      <c r="C10" s="14" t="s">
        <v>1072</v>
      </c>
      <c r="D10" s="14" t="s">
        <v>263</v>
      </c>
      <c r="E10" s="14" t="s">
        <v>271</v>
      </c>
      <c r="F10" s="2" t="s">
        <v>83</v>
      </c>
      <c r="G10" s="2">
        <v>4</v>
      </c>
      <c r="H10" s="2" t="s">
        <v>860</v>
      </c>
      <c r="I10" s="2" t="s">
        <v>657</v>
      </c>
      <c r="J10" s="14" t="s">
        <v>288</v>
      </c>
      <c r="K10" s="2" t="s">
        <v>647</v>
      </c>
      <c r="L10" s="14" t="s">
        <v>889</v>
      </c>
      <c r="M10" s="14" t="s">
        <v>294</v>
      </c>
      <c r="N10" s="2" t="s">
        <v>4</v>
      </c>
      <c r="O10" s="10"/>
      <c r="P10" s="10">
        <v>11</v>
      </c>
      <c r="Q10" s="10"/>
      <c r="R10" s="28">
        <v>26</v>
      </c>
      <c r="S10" s="21">
        <v>8</v>
      </c>
      <c r="T10" s="21">
        <v>0</v>
      </c>
      <c r="U10" s="48">
        <v>26.4</v>
      </c>
      <c r="V10" s="48"/>
      <c r="W10" s="25">
        <v>48</v>
      </c>
      <c r="X10" s="25"/>
      <c r="Y10" s="13"/>
      <c r="Z10" s="13"/>
      <c r="AA10" s="13"/>
      <c r="AC10" s="13"/>
      <c r="AD10" s="13"/>
      <c r="AE10" s="13"/>
      <c r="AF10" s="25"/>
      <c r="AJ10" s="25"/>
      <c r="AK10" s="38">
        <v>4</v>
      </c>
      <c r="BE10" s="6"/>
      <c r="BJ10" s="37"/>
      <c r="BK10" s="37"/>
      <c r="BL10" s="37"/>
      <c r="BM10" s="37"/>
      <c r="BN10" s="25"/>
      <c r="BR10" s="37"/>
      <c r="CH10">
        <v>1370</v>
      </c>
      <c r="CI10" s="2" t="s">
        <v>647</v>
      </c>
    </row>
    <row r="11" spans="1:87" ht="12.75">
      <c r="A11" s="15">
        <v>1370</v>
      </c>
      <c r="B11" s="14" t="s">
        <v>4</v>
      </c>
      <c r="C11" s="14" t="s">
        <v>1072</v>
      </c>
      <c r="D11" s="14" t="s">
        <v>263</v>
      </c>
      <c r="E11" s="14" t="s">
        <v>271</v>
      </c>
      <c r="F11" s="2" t="s">
        <v>84</v>
      </c>
      <c r="G11" s="2">
        <v>4</v>
      </c>
      <c r="H11" s="2" t="s">
        <v>860</v>
      </c>
      <c r="I11" s="2" t="s">
        <v>772</v>
      </c>
      <c r="J11" s="14" t="s">
        <v>288</v>
      </c>
      <c r="K11" s="2" t="s">
        <v>863</v>
      </c>
      <c r="L11" s="14" t="s">
        <v>889</v>
      </c>
      <c r="M11" s="14" t="s">
        <v>682</v>
      </c>
      <c r="N11" s="2" t="s">
        <v>4</v>
      </c>
      <c r="O11" s="10">
        <v>2</v>
      </c>
      <c r="P11" s="10"/>
      <c r="Q11" s="10"/>
      <c r="R11" s="28">
        <v>139</v>
      </c>
      <c r="S11" s="21">
        <v>4</v>
      </c>
      <c r="T11" s="21">
        <v>0</v>
      </c>
      <c r="U11" s="48">
        <v>139.2</v>
      </c>
      <c r="V11" s="48">
        <v>69.6</v>
      </c>
      <c r="X11" s="25">
        <v>5.8</v>
      </c>
      <c r="Y11" s="13"/>
      <c r="Z11" s="13"/>
      <c r="AA11" s="13"/>
      <c r="AB11" s="48"/>
      <c r="AC11" s="13"/>
      <c r="AD11" s="13"/>
      <c r="AE11" s="13"/>
      <c r="AF11" s="25"/>
      <c r="AG11">
        <v>5</v>
      </c>
      <c r="AH11">
        <v>16</v>
      </c>
      <c r="AI11">
        <v>0</v>
      </c>
      <c r="AJ11" s="25">
        <v>5.8</v>
      </c>
      <c r="BE11" s="6"/>
      <c r="BJ11" s="37"/>
      <c r="BK11" s="37"/>
      <c r="BL11" s="37"/>
      <c r="BM11" s="37"/>
      <c r="BN11" s="25">
        <v>5.8</v>
      </c>
      <c r="BR11" s="37"/>
      <c r="BU11" s="48">
        <v>139.2</v>
      </c>
      <c r="BV11" s="48">
        <v>69.6</v>
      </c>
      <c r="CH11">
        <v>1370</v>
      </c>
      <c r="CI11" s="2" t="s">
        <v>863</v>
      </c>
    </row>
    <row r="12" spans="1:87" ht="12.75">
      <c r="A12" s="15">
        <v>1370</v>
      </c>
      <c r="B12" s="14" t="s">
        <v>4</v>
      </c>
      <c r="C12" s="14" t="s">
        <v>1072</v>
      </c>
      <c r="D12" s="14" t="s">
        <v>263</v>
      </c>
      <c r="E12" s="14" t="s">
        <v>271</v>
      </c>
      <c r="F12" s="2" t="s">
        <v>85</v>
      </c>
      <c r="G12" s="2">
        <v>4</v>
      </c>
      <c r="H12" s="2" t="s">
        <v>860</v>
      </c>
      <c r="I12" s="2" t="s">
        <v>643</v>
      </c>
      <c r="J12" s="14" t="s">
        <v>288</v>
      </c>
      <c r="K12" s="2" t="s">
        <v>646</v>
      </c>
      <c r="L12" s="14" t="s">
        <v>889</v>
      </c>
      <c r="M12" s="14" t="s">
        <v>682</v>
      </c>
      <c r="N12" s="2" t="s">
        <v>4</v>
      </c>
      <c r="O12" s="10"/>
      <c r="P12" s="10">
        <v>23</v>
      </c>
      <c r="Q12" s="10"/>
      <c r="R12" s="28">
        <v>50</v>
      </c>
      <c r="S12" s="21">
        <v>12</v>
      </c>
      <c r="T12" s="21">
        <v>0</v>
      </c>
      <c r="U12" s="48">
        <v>50.6</v>
      </c>
      <c r="W12" s="25">
        <v>44</v>
      </c>
      <c r="Y12" s="13"/>
      <c r="Z12" s="13"/>
      <c r="AA12" s="13"/>
      <c r="AC12" s="13"/>
      <c r="AD12" s="13"/>
      <c r="AE12" s="13"/>
      <c r="AF12" s="25"/>
      <c r="AK12" s="38">
        <v>3.6666666666666665</v>
      </c>
      <c r="BE12" s="6"/>
      <c r="BJ12" s="37"/>
      <c r="BK12" s="37"/>
      <c r="BL12" s="37"/>
      <c r="BM12" s="37"/>
      <c r="BN12" s="25"/>
      <c r="BR12" s="37"/>
      <c r="BU12" s="48"/>
      <c r="BV12" s="48"/>
      <c r="CH12">
        <v>1370</v>
      </c>
      <c r="CI12" s="2" t="s">
        <v>646</v>
      </c>
    </row>
    <row r="13" spans="1:87" ht="12.75">
      <c r="A13" s="15"/>
      <c r="B13" s="14"/>
      <c r="C13" s="14"/>
      <c r="D13" s="14"/>
      <c r="E13" s="14"/>
      <c r="F13" s="2"/>
      <c r="G13" s="2"/>
      <c r="I13" s="2"/>
      <c r="J13" s="14"/>
      <c r="K13" s="2"/>
      <c r="L13" s="14"/>
      <c r="M13" s="14"/>
      <c r="N13" s="2"/>
      <c r="O13" s="10"/>
      <c r="P13" s="10"/>
      <c r="Q13" s="10"/>
      <c r="R13" s="21"/>
      <c r="S13" s="21"/>
      <c r="T13" s="21"/>
      <c r="U13" s="48"/>
      <c r="V13" s="48"/>
      <c r="X13" s="25"/>
      <c r="AB13" s="48"/>
      <c r="AJ13" s="6"/>
      <c r="AK13" s="38"/>
      <c r="BJ13" s="37"/>
      <c r="BK13" s="37"/>
      <c r="BL13" s="37"/>
      <c r="BN13" s="48"/>
      <c r="BR13" s="37"/>
      <c r="BS13" s="37"/>
      <c r="BT13" s="39"/>
      <c r="BU13" s="37"/>
      <c r="BV13" s="48"/>
      <c r="CI13" s="2"/>
    </row>
    <row r="14" spans="1:87" ht="12.75">
      <c r="A14" s="15">
        <v>1371</v>
      </c>
      <c r="B14" s="14" t="s">
        <v>859</v>
      </c>
      <c r="C14" s="14" t="s">
        <v>1072</v>
      </c>
      <c r="D14" s="14" t="s">
        <v>264</v>
      </c>
      <c r="E14" s="14" t="s">
        <v>269</v>
      </c>
      <c r="F14" s="2" t="s">
        <v>136</v>
      </c>
      <c r="G14" s="2">
        <v>2</v>
      </c>
      <c r="H14" s="2" t="s">
        <v>860</v>
      </c>
      <c r="I14" s="2" t="s">
        <v>854</v>
      </c>
      <c r="J14" s="14" t="s">
        <v>288</v>
      </c>
      <c r="K14" s="2" t="s">
        <v>866</v>
      </c>
      <c r="L14" s="14" t="s">
        <v>889</v>
      </c>
      <c r="M14" s="14" t="s">
        <v>924</v>
      </c>
      <c r="N14" s="2" t="s">
        <v>1119</v>
      </c>
      <c r="O14" s="10">
        <v>1.6666666666666667</v>
      </c>
      <c r="P14" s="10"/>
      <c r="Q14" s="10"/>
      <c r="R14" s="28">
        <v>101</v>
      </c>
      <c r="S14" s="21">
        <v>0</v>
      </c>
      <c r="T14" s="21">
        <v>0</v>
      </c>
      <c r="U14" s="48">
        <v>101</v>
      </c>
      <c r="V14" s="48">
        <v>60.599999999999994</v>
      </c>
      <c r="W14" s="25"/>
      <c r="X14" s="25">
        <v>5.05</v>
      </c>
      <c r="Y14" s="13"/>
      <c r="Z14" s="13"/>
      <c r="AA14" s="13"/>
      <c r="AC14" s="13"/>
      <c r="AD14" s="13"/>
      <c r="AE14" s="13"/>
      <c r="AG14">
        <v>5</v>
      </c>
      <c r="AH14">
        <v>1</v>
      </c>
      <c r="AI14">
        <v>0</v>
      </c>
      <c r="AJ14" s="25">
        <v>5.05</v>
      </c>
      <c r="AM14" s="38"/>
      <c r="AN14" s="38"/>
      <c r="AO14" s="38"/>
      <c r="BB14" s="25">
        <v>5.05</v>
      </c>
      <c r="BJ14" s="37"/>
      <c r="BK14" s="37"/>
      <c r="BL14" s="37"/>
      <c r="BM14" s="37"/>
      <c r="BN14" s="25">
        <v>5.05</v>
      </c>
      <c r="BR14" s="37"/>
      <c r="BU14" s="48">
        <v>101</v>
      </c>
      <c r="BV14" s="48">
        <v>60.599999999999994</v>
      </c>
      <c r="CH14">
        <v>1371</v>
      </c>
      <c r="CI14" s="2" t="s">
        <v>866</v>
      </c>
    </row>
    <row r="15" spans="1:87" ht="12.75">
      <c r="A15" s="15"/>
      <c r="B15" s="14"/>
      <c r="C15" s="14"/>
      <c r="D15" s="14"/>
      <c r="E15" s="14"/>
      <c r="F15" s="2"/>
      <c r="G15" s="2"/>
      <c r="H15" s="2"/>
      <c r="I15" s="2"/>
      <c r="J15" s="14"/>
      <c r="K15" s="2"/>
      <c r="L15" s="14"/>
      <c r="M15" s="14"/>
      <c r="N15" s="2"/>
      <c r="O15" s="10"/>
      <c r="P15" s="10"/>
      <c r="Q15" s="10"/>
      <c r="R15" s="21"/>
      <c r="S15" s="21"/>
      <c r="T15" s="21"/>
      <c r="U15" s="48"/>
      <c r="V15" s="48"/>
      <c r="W15" s="25"/>
      <c r="X15" s="25"/>
      <c r="AB15" s="48"/>
      <c r="AJ15" s="6"/>
      <c r="AK15" s="38"/>
      <c r="AV15" s="7"/>
      <c r="AW15" s="17"/>
      <c r="AX15" s="6"/>
      <c r="BJ15" s="37"/>
      <c r="BK15" s="37"/>
      <c r="BL15" s="37"/>
      <c r="BM15" s="37"/>
      <c r="BN15" s="48"/>
      <c r="BO15" s="39"/>
      <c r="BP15" s="39"/>
      <c r="BQ15" s="23"/>
      <c r="BR15" s="37"/>
      <c r="BS15" s="37"/>
      <c r="BT15" s="39"/>
      <c r="BU15" s="37"/>
      <c r="BV15" s="48"/>
      <c r="CI15" s="2"/>
    </row>
    <row r="16" spans="1:87" ht="12.75">
      <c r="A16" s="15">
        <v>1372</v>
      </c>
      <c r="B16" s="14" t="s">
        <v>859</v>
      </c>
      <c r="C16" s="14" t="s">
        <v>1072</v>
      </c>
      <c r="D16" s="14" t="s">
        <v>265</v>
      </c>
      <c r="E16" s="14" t="s">
        <v>274</v>
      </c>
      <c r="F16" s="2" t="s">
        <v>179</v>
      </c>
      <c r="G16" s="2">
        <v>4</v>
      </c>
      <c r="H16" s="2" t="s">
        <v>860</v>
      </c>
      <c r="I16" s="2" t="s">
        <v>618</v>
      </c>
      <c r="J16" s="14" t="s">
        <v>288</v>
      </c>
      <c r="K16" s="2" t="s">
        <v>645</v>
      </c>
      <c r="L16" s="14" t="s">
        <v>889</v>
      </c>
      <c r="M16" s="14" t="s">
        <v>290</v>
      </c>
      <c r="N16" s="2" t="s">
        <v>4</v>
      </c>
      <c r="O16" s="10"/>
      <c r="P16" s="10">
        <v>7</v>
      </c>
      <c r="Q16" s="10"/>
      <c r="R16" s="28">
        <v>16</v>
      </c>
      <c r="S16" s="21">
        <v>16</v>
      </c>
      <c r="T16" s="21"/>
      <c r="U16" s="48">
        <v>16.8</v>
      </c>
      <c r="W16" s="25">
        <v>48</v>
      </c>
      <c r="Y16" s="13"/>
      <c r="Z16" s="13"/>
      <c r="AA16" s="13"/>
      <c r="AC16" s="13"/>
      <c r="AD16" s="13"/>
      <c r="AE16" s="13"/>
      <c r="AF16" s="25"/>
      <c r="AK16" s="38">
        <v>4</v>
      </c>
      <c r="AU16" s="7"/>
      <c r="BN16" s="25"/>
      <c r="BO16" s="39"/>
      <c r="BP16" s="39"/>
      <c r="BQ16" s="23"/>
      <c r="BR16" s="37"/>
      <c r="BS16" s="37"/>
      <c r="BT16" s="39"/>
      <c r="CH16">
        <v>1372</v>
      </c>
      <c r="CI16" s="2" t="s">
        <v>645</v>
      </c>
    </row>
    <row r="17" spans="1:87" ht="12.75">
      <c r="A17" s="15"/>
      <c r="B17" s="14"/>
      <c r="C17" s="14"/>
      <c r="D17" s="14"/>
      <c r="E17" s="14"/>
      <c r="F17" s="2"/>
      <c r="G17" s="2"/>
      <c r="H17" s="2"/>
      <c r="I17" s="2"/>
      <c r="J17" s="14"/>
      <c r="K17" s="2"/>
      <c r="L17" s="14"/>
      <c r="M17" s="14"/>
      <c r="N17" s="2"/>
      <c r="O17" s="10"/>
      <c r="P17" s="10"/>
      <c r="Q17" s="10"/>
      <c r="R17" s="21"/>
      <c r="S17" s="21"/>
      <c r="T17" s="21"/>
      <c r="U17" s="48"/>
      <c r="V17" s="48"/>
      <c r="X17" s="25"/>
      <c r="AB17" s="48"/>
      <c r="AJ17" s="6"/>
      <c r="BE17" s="6"/>
      <c r="BJ17" s="37"/>
      <c r="BK17" s="37"/>
      <c r="BL17" s="37"/>
      <c r="BN17" s="48"/>
      <c r="BO17" s="39"/>
      <c r="BP17" s="39"/>
      <c r="BQ17" s="23"/>
      <c r="BR17" s="37"/>
      <c r="BU17" s="37"/>
      <c r="BV17" s="48"/>
      <c r="CI17" s="2"/>
    </row>
    <row r="18" spans="1:87" ht="12.75">
      <c r="A18" s="15">
        <v>1375</v>
      </c>
      <c r="B18" s="14" t="s">
        <v>859</v>
      </c>
      <c r="C18" s="14" t="s">
        <v>1072</v>
      </c>
      <c r="D18" s="14" t="s">
        <v>266</v>
      </c>
      <c r="E18" s="14" t="s">
        <v>269</v>
      </c>
      <c r="F18" s="2" t="s">
        <v>233</v>
      </c>
      <c r="G18" s="2">
        <v>1</v>
      </c>
      <c r="H18" s="2" t="s">
        <v>860</v>
      </c>
      <c r="I18" s="2" t="s">
        <v>830</v>
      </c>
      <c r="J18" s="14" t="s">
        <v>288</v>
      </c>
      <c r="K18" s="2" t="s">
        <v>864</v>
      </c>
      <c r="L18" s="14" t="s">
        <v>889</v>
      </c>
      <c r="M18" s="14" t="s">
        <v>683</v>
      </c>
      <c r="N18" s="2" t="s">
        <v>1284</v>
      </c>
      <c r="O18" s="10">
        <v>7</v>
      </c>
      <c r="P18" s="10"/>
      <c r="Q18" s="10"/>
      <c r="R18" s="28">
        <v>551</v>
      </c>
      <c r="S18" s="21">
        <v>5</v>
      </c>
      <c r="T18" s="21">
        <v>0</v>
      </c>
      <c r="U18" s="48">
        <v>551.25</v>
      </c>
      <c r="V18" s="48">
        <v>78.75</v>
      </c>
      <c r="X18" s="25">
        <v>6.5625</v>
      </c>
      <c r="Y18" s="13"/>
      <c r="Z18" s="13"/>
      <c r="AA18" s="13"/>
      <c r="AC18" s="13"/>
      <c r="AD18" s="13"/>
      <c r="AE18" s="13"/>
      <c r="AF18" s="25"/>
      <c r="AG18">
        <v>6</v>
      </c>
      <c r="AH18">
        <v>11</v>
      </c>
      <c r="AI18">
        <v>3</v>
      </c>
      <c r="AJ18" s="25">
        <v>6.5625</v>
      </c>
      <c r="BE18" s="7"/>
      <c r="BN18" s="25">
        <v>6.5625</v>
      </c>
      <c r="BO18" s="39"/>
      <c r="BP18" s="39"/>
      <c r="BQ18" s="23"/>
      <c r="BR18" s="37"/>
      <c r="BS18" s="37"/>
      <c r="BT18" s="39"/>
      <c r="BU18" s="48">
        <v>551.25</v>
      </c>
      <c r="BV18" s="48">
        <v>78.75</v>
      </c>
      <c r="CH18">
        <v>1375</v>
      </c>
      <c r="CI18" s="2" t="s">
        <v>864</v>
      </c>
    </row>
    <row r="19" spans="1:87" ht="12.75">
      <c r="A19" s="15"/>
      <c r="B19" s="14"/>
      <c r="C19" s="14"/>
      <c r="D19" s="14"/>
      <c r="E19" s="14"/>
      <c r="F19" s="2"/>
      <c r="G19" s="2"/>
      <c r="H19" s="2"/>
      <c r="I19" s="2"/>
      <c r="J19" s="14"/>
      <c r="K19" s="2"/>
      <c r="L19" s="14"/>
      <c r="M19" s="14"/>
      <c r="N19" s="2"/>
      <c r="O19" s="10"/>
      <c r="P19" s="10"/>
      <c r="Q19" s="10"/>
      <c r="R19" s="21"/>
      <c r="S19" s="21"/>
      <c r="T19" s="21"/>
      <c r="U19" s="48"/>
      <c r="V19" s="48"/>
      <c r="X19" s="25"/>
      <c r="AB19" s="48"/>
      <c r="AJ19" s="6"/>
      <c r="BE19" s="7"/>
      <c r="BJ19" s="37"/>
      <c r="BK19" s="37"/>
      <c r="BL19" s="37"/>
      <c r="BN19" s="48"/>
      <c r="BO19" s="39"/>
      <c r="BP19" s="39"/>
      <c r="BQ19" s="23"/>
      <c r="BR19" s="37"/>
      <c r="BU19" s="37"/>
      <c r="BV19" s="48"/>
      <c r="BY19" s="48"/>
      <c r="BZ19" s="48"/>
      <c r="CI19" s="2"/>
    </row>
    <row r="20" spans="1:87" ht="12.75">
      <c r="A20" s="15">
        <v>1375</v>
      </c>
      <c r="B20" s="14" t="s">
        <v>859</v>
      </c>
      <c r="C20" s="14" t="s">
        <v>1072</v>
      </c>
      <c r="D20" s="14" t="s">
        <v>266</v>
      </c>
      <c r="E20" s="14" t="s">
        <v>269</v>
      </c>
      <c r="F20" s="2" t="s">
        <v>229</v>
      </c>
      <c r="G20" s="2">
        <v>4</v>
      </c>
      <c r="H20" s="2" t="s">
        <v>860</v>
      </c>
      <c r="I20" s="2" t="s">
        <v>853</v>
      </c>
      <c r="J20" s="14" t="s">
        <v>288</v>
      </c>
      <c r="K20" s="2" t="s">
        <v>862</v>
      </c>
      <c r="L20" s="14" t="s">
        <v>889</v>
      </c>
      <c r="M20" s="14" t="s">
        <v>4</v>
      </c>
      <c r="N20" s="2" t="s">
        <v>745</v>
      </c>
      <c r="O20" s="10">
        <v>1</v>
      </c>
      <c r="P20" s="10"/>
      <c r="Q20" s="10"/>
      <c r="R20" s="28">
        <v>68</v>
      </c>
      <c r="S20" s="21">
        <v>0</v>
      </c>
      <c r="T20" s="21">
        <v>0</v>
      </c>
      <c r="U20" s="48">
        <v>68</v>
      </c>
      <c r="V20" s="48">
        <v>68</v>
      </c>
      <c r="W20" s="25"/>
      <c r="X20" s="25">
        <v>5.666666666666667</v>
      </c>
      <c r="Y20" s="13">
        <v>68</v>
      </c>
      <c r="Z20" s="13">
        <v>0</v>
      </c>
      <c r="AA20" s="13">
        <v>0</v>
      </c>
      <c r="AB20" s="48">
        <v>68</v>
      </c>
      <c r="AC20" s="13">
        <v>5</v>
      </c>
      <c r="AD20" s="13">
        <v>13</v>
      </c>
      <c r="AE20" s="13">
        <v>4</v>
      </c>
      <c r="AF20" s="25">
        <v>5.666666666666667</v>
      </c>
      <c r="AG20">
        <v>5</v>
      </c>
      <c r="AH20">
        <v>13</v>
      </c>
      <c r="AI20">
        <v>4</v>
      </c>
      <c r="AJ20" s="25">
        <v>5.666666666666667</v>
      </c>
      <c r="AP20" s="37"/>
      <c r="AQ20" s="37"/>
      <c r="AR20" s="37"/>
      <c r="AS20" s="37"/>
      <c r="AT20" s="37"/>
      <c r="AV20" s="7"/>
      <c r="BB20" s="6"/>
      <c r="BN20" s="25">
        <v>5.666666666666667</v>
      </c>
      <c r="BO20" s="39"/>
      <c r="BP20" s="39"/>
      <c r="BQ20" s="23"/>
      <c r="BR20" s="37"/>
      <c r="BS20" s="37"/>
      <c r="BT20" s="39"/>
      <c r="BU20" s="48">
        <v>68</v>
      </c>
      <c r="BV20" s="48">
        <v>68</v>
      </c>
      <c r="CH20">
        <v>1375</v>
      </c>
      <c r="CI20" s="2" t="s">
        <v>862</v>
      </c>
    </row>
    <row r="21" spans="1:87" ht="12.75">
      <c r="A21" s="15"/>
      <c r="B21" s="14"/>
      <c r="C21" s="14"/>
      <c r="D21" s="14"/>
      <c r="E21" s="14"/>
      <c r="F21" s="2"/>
      <c r="G21" s="2"/>
      <c r="H21" s="2"/>
      <c r="I21" s="2"/>
      <c r="J21" s="14"/>
      <c r="K21" s="2"/>
      <c r="L21" s="14"/>
      <c r="M21" s="14"/>
      <c r="N21" s="2"/>
      <c r="O21" s="10"/>
      <c r="P21" s="10"/>
      <c r="Q21" s="10"/>
      <c r="R21" s="21"/>
      <c r="S21" s="21"/>
      <c r="T21" s="21"/>
      <c r="U21" s="48"/>
      <c r="V21" s="48"/>
      <c r="X21" s="25"/>
      <c r="AB21" s="48"/>
      <c r="AJ21" s="6"/>
      <c r="AX21" s="6"/>
      <c r="BE21" s="7"/>
      <c r="BJ21" s="37"/>
      <c r="BK21" s="37"/>
      <c r="BL21" s="37"/>
      <c r="BN21" s="48"/>
      <c r="BO21" s="39"/>
      <c r="BP21" s="39"/>
      <c r="BQ21" s="23"/>
      <c r="BR21" s="37"/>
      <c r="BU21" s="37"/>
      <c r="BV21" s="48"/>
      <c r="BY21" s="48"/>
      <c r="BZ21" s="48"/>
      <c r="CI21" s="2"/>
    </row>
    <row r="22" spans="1:87" ht="12.75">
      <c r="A22" s="15">
        <v>1375</v>
      </c>
      <c r="B22" s="14" t="s">
        <v>925</v>
      </c>
      <c r="C22" s="14" t="s">
        <v>1072</v>
      </c>
      <c r="D22" s="14" t="s">
        <v>266</v>
      </c>
      <c r="E22" s="14" t="s">
        <v>272</v>
      </c>
      <c r="F22" s="2" t="s">
        <v>250</v>
      </c>
      <c r="G22" s="2">
        <v>2</v>
      </c>
      <c r="H22" s="2" t="s">
        <v>860</v>
      </c>
      <c r="I22" s="2" t="s">
        <v>1047</v>
      </c>
      <c r="J22" s="14" t="s">
        <v>288</v>
      </c>
      <c r="K22" s="2" t="s">
        <v>867</v>
      </c>
      <c r="L22" s="14" t="s">
        <v>889</v>
      </c>
      <c r="M22" s="14" t="s">
        <v>1016</v>
      </c>
      <c r="N22" s="2" t="s">
        <v>1117</v>
      </c>
      <c r="O22" s="10">
        <v>2</v>
      </c>
      <c r="P22" s="10"/>
      <c r="Q22" s="10"/>
      <c r="R22" s="28"/>
      <c r="S22" s="21"/>
      <c r="T22" s="21"/>
      <c r="U22" s="48">
        <v>151.2</v>
      </c>
      <c r="V22" s="48">
        <v>75.6</v>
      </c>
      <c r="X22" s="25">
        <v>6.3</v>
      </c>
      <c r="AG22">
        <v>6</v>
      </c>
      <c r="AH22">
        <v>6</v>
      </c>
      <c r="AI22">
        <v>0</v>
      </c>
      <c r="AJ22" s="25">
        <v>6.3</v>
      </c>
      <c r="BB22" s="25">
        <v>6.3</v>
      </c>
      <c r="BN22" s="25">
        <v>6.3</v>
      </c>
      <c r="BU22" s="48">
        <v>151.2</v>
      </c>
      <c r="BV22" s="48">
        <v>75.6</v>
      </c>
      <c r="CH22">
        <v>1375</v>
      </c>
      <c r="CI22" s="2" t="s">
        <v>867</v>
      </c>
    </row>
    <row r="23" spans="1:87" ht="12.75">
      <c r="A23" s="15"/>
      <c r="B23" s="14"/>
      <c r="C23" s="14"/>
      <c r="D23" s="14"/>
      <c r="E23" s="14"/>
      <c r="F23" s="2"/>
      <c r="G23" s="2"/>
      <c r="H23" s="2"/>
      <c r="I23" s="2"/>
      <c r="J23" s="14"/>
      <c r="K23" s="2"/>
      <c r="L23" s="14"/>
      <c r="M23" s="14"/>
      <c r="N23" s="2"/>
      <c r="O23" s="10"/>
      <c r="P23" s="10"/>
      <c r="Q23" s="10"/>
      <c r="R23" s="21"/>
      <c r="S23" s="21"/>
      <c r="T23" s="21"/>
      <c r="U23" s="48"/>
      <c r="V23" s="48"/>
      <c r="X23" s="25"/>
      <c r="AB23" s="48"/>
      <c r="AJ23" s="6"/>
      <c r="AK23" s="38"/>
      <c r="BJ23" s="37"/>
      <c r="BK23" s="37"/>
      <c r="BL23" s="37"/>
      <c r="BM23" s="37"/>
      <c r="BN23" s="48"/>
      <c r="BO23" s="39"/>
      <c r="BP23" s="39"/>
      <c r="BQ23" s="23"/>
      <c r="BR23" s="37"/>
      <c r="BS23" s="37"/>
      <c r="BT23" s="39"/>
      <c r="BU23" s="37"/>
      <c r="BV23" s="48"/>
      <c r="CI23" s="2"/>
    </row>
    <row r="24" spans="1:87" ht="12.75">
      <c r="A24" s="15"/>
      <c r="B24" s="14"/>
      <c r="C24" s="14"/>
      <c r="D24" s="14"/>
      <c r="E24" s="14"/>
      <c r="F24" s="2"/>
      <c r="G24" s="2"/>
      <c r="H24" s="2"/>
      <c r="I24" s="2"/>
      <c r="J24" s="14"/>
      <c r="K24" s="2"/>
      <c r="L24" s="14"/>
      <c r="M24" s="14"/>
      <c r="N24" s="2"/>
      <c r="O24" s="10"/>
      <c r="P24" s="10"/>
      <c r="Q24" s="10"/>
      <c r="R24" s="21"/>
      <c r="S24" s="21"/>
      <c r="T24" s="21"/>
      <c r="U24" s="48"/>
      <c r="V24" s="48"/>
      <c r="X24" s="25"/>
      <c r="AB24" s="48"/>
      <c r="AJ24" s="6"/>
      <c r="AK24" s="38"/>
      <c r="AX24" s="6"/>
      <c r="BJ24" s="37"/>
      <c r="BK24" s="37"/>
      <c r="BL24" s="37"/>
      <c r="BM24" s="37"/>
      <c r="BN24" s="48"/>
      <c r="BO24" s="39"/>
      <c r="BP24" s="39"/>
      <c r="BQ24" s="23"/>
      <c r="BR24" s="37"/>
      <c r="BS24" s="37"/>
      <c r="BT24" s="39"/>
      <c r="BU24" s="37"/>
      <c r="BV24" s="48"/>
      <c r="CI24" s="2"/>
    </row>
    <row r="25" ht="12.75">
      <c r="BU25" s="37"/>
    </row>
    <row r="26" spans="1:87" ht="12.75">
      <c r="A26" s="15"/>
      <c r="B26" s="14"/>
      <c r="C26" s="14"/>
      <c r="D26" s="14"/>
      <c r="E26" s="14"/>
      <c r="F26" s="2"/>
      <c r="G26" s="2"/>
      <c r="H26" s="2"/>
      <c r="I26" s="2"/>
      <c r="J26" s="14"/>
      <c r="K26" s="2"/>
      <c r="L26" s="14"/>
      <c r="M26" s="14"/>
      <c r="N26" s="2"/>
      <c r="O26" s="10"/>
      <c r="P26" s="10"/>
      <c r="Q26" s="10"/>
      <c r="R26" s="21"/>
      <c r="S26" s="21"/>
      <c r="T26" s="21"/>
      <c r="U26" s="48"/>
      <c r="V26" s="48"/>
      <c r="X26" s="25"/>
      <c r="AB26" s="48"/>
      <c r="AJ26" s="6"/>
      <c r="AK26" s="38"/>
      <c r="BJ26" s="37"/>
      <c r="BK26" s="37"/>
      <c r="BL26" s="37"/>
      <c r="BM26" s="37"/>
      <c r="BN26" s="48"/>
      <c r="BO26" s="39"/>
      <c r="BP26" s="39"/>
      <c r="BQ26" s="23"/>
      <c r="BR26" s="37"/>
      <c r="BS26" s="37"/>
      <c r="BT26" s="39"/>
      <c r="BU26" s="37"/>
      <c r="BV26" s="48"/>
      <c r="CI26" s="2"/>
    </row>
    <row r="28" spans="1:87" ht="12.75">
      <c r="A28" s="15"/>
      <c r="B28" s="14"/>
      <c r="C28" s="14"/>
      <c r="D28" s="14"/>
      <c r="E28" s="14"/>
      <c r="F28" s="2"/>
      <c r="G28" s="2"/>
      <c r="H28" s="2"/>
      <c r="I28" s="2"/>
      <c r="J28" s="14"/>
      <c r="K28" s="2"/>
      <c r="L28" s="14"/>
      <c r="M28" s="14"/>
      <c r="N28" s="2"/>
      <c r="O28" s="10"/>
      <c r="P28" s="10"/>
      <c r="Q28" s="10"/>
      <c r="R28" s="21"/>
      <c r="S28" s="21"/>
      <c r="T28" s="21"/>
      <c r="U28" s="48"/>
      <c r="V28" s="48"/>
      <c r="X28" s="25"/>
      <c r="AB28" s="48"/>
      <c r="AF28" s="25"/>
      <c r="AJ28" s="6"/>
      <c r="AP28" s="37"/>
      <c r="AQ28" s="17"/>
      <c r="AR28" s="17"/>
      <c r="AS28" s="17"/>
      <c r="AT28" s="17"/>
      <c r="AW28" s="7"/>
      <c r="AX28" s="6"/>
      <c r="BN28" s="48"/>
      <c r="BO28" s="39"/>
      <c r="BP28" s="39"/>
      <c r="BQ28" s="23"/>
      <c r="BR28" s="37"/>
      <c r="BS28" s="37"/>
      <c r="BT28" s="39"/>
      <c r="BU28" s="37"/>
      <c r="BV28" s="48"/>
      <c r="CI28" s="2"/>
    </row>
    <row r="29" spans="1:87" ht="12.75">
      <c r="A29" s="15"/>
      <c r="B29" s="14"/>
      <c r="C29" s="14"/>
      <c r="D29" s="14"/>
      <c r="E29" s="14"/>
      <c r="F29" s="2"/>
      <c r="G29" s="2"/>
      <c r="H29" s="2"/>
      <c r="I29" s="2"/>
      <c r="J29" s="14"/>
      <c r="K29" s="2"/>
      <c r="L29" s="14"/>
      <c r="M29" s="14"/>
      <c r="N29" s="2"/>
      <c r="O29" s="10"/>
      <c r="P29" s="10"/>
      <c r="Q29" s="10"/>
      <c r="R29" s="21"/>
      <c r="S29" s="21"/>
      <c r="T29" s="21"/>
      <c r="U29" s="48"/>
      <c r="V29" s="48"/>
      <c r="X29" s="25"/>
      <c r="AB29" s="48"/>
      <c r="AF29" s="25"/>
      <c r="AJ29" s="6"/>
      <c r="AP29" s="37"/>
      <c r="AQ29" s="17"/>
      <c r="AR29" s="17"/>
      <c r="AS29" s="17"/>
      <c r="AT29" s="17"/>
      <c r="AU29" s="6"/>
      <c r="AW29" s="7"/>
      <c r="BE29" s="6"/>
      <c r="BN29" s="48"/>
      <c r="BO29" s="39"/>
      <c r="BP29" s="39"/>
      <c r="BQ29" s="23"/>
      <c r="BR29" s="37"/>
      <c r="BS29" s="37"/>
      <c r="BT29" s="39"/>
      <c r="BU29" s="37"/>
      <c r="BV29" s="48"/>
      <c r="BY29" s="48"/>
      <c r="BZ29" s="25"/>
      <c r="CI29" s="2"/>
    </row>
    <row r="31" spans="1:87" ht="12.75">
      <c r="A31" s="15"/>
      <c r="B31" s="14"/>
      <c r="C31" s="14"/>
      <c r="D31" s="14"/>
      <c r="E31" s="14"/>
      <c r="F31" s="2"/>
      <c r="G31" s="2"/>
      <c r="H31" s="2"/>
      <c r="I31" s="2"/>
      <c r="J31" s="14"/>
      <c r="K31" s="2"/>
      <c r="L31" s="14"/>
      <c r="M31" s="14"/>
      <c r="N31" s="2"/>
      <c r="O31" s="10"/>
      <c r="P31" s="10"/>
      <c r="Q31" s="10"/>
      <c r="R31" s="21"/>
      <c r="S31" s="21"/>
      <c r="T31" s="21"/>
      <c r="U31" s="48"/>
      <c r="V31" s="48"/>
      <c r="X31" s="25"/>
      <c r="AB31" s="48"/>
      <c r="AF31" s="25"/>
      <c r="AJ31" s="6"/>
      <c r="AP31" s="37"/>
      <c r="AQ31" s="17"/>
      <c r="AR31" s="17"/>
      <c r="AS31" s="17"/>
      <c r="AT31" s="17"/>
      <c r="AX31" s="6"/>
      <c r="BE31" s="7"/>
      <c r="BN31" s="48"/>
      <c r="BO31" s="39"/>
      <c r="BP31" s="39"/>
      <c r="BQ31" s="23"/>
      <c r="BR31" s="37"/>
      <c r="BS31" s="37"/>
      <c r="BT31" s="39"/>
      <c r="BU31" s="37"/>
      <c r="BV31" s="48"/>
      <c r="BY31" s="48"/>
      <c r="BZ31" s="25"/>
      <c r="CI31" s="2"/>
    </row>
    <row r="32" spans="1:87" ht="12.75">
      <c r="A32" s="15"/>
      <c r="B32" s="14"/>
      <c r="C32" s="14"/>
      <c r="D32" s="14"/>
      <c r="E32" s="14"/>
      <c r="F32" s="2"/>
      <c r="G32" s="2"/>
      <c r="H32" s="2"/>
      <c r="I32" s="2"/>
      <c r="J32" s="14"/>
      <c r="K32" s="2"/>
      <c r="L32" s="14"/>
      <c r="M32" s="14"/>
      <c r="N32" s="2"/>
      <c r="O32" s="10"/>
      <c r="P32" s="10"/>
      <c r="Q32" s="10"/>
      <c r="R32" s="21"/>
      <c r="S32" s="21"/>
      <c r="T32" s="21"/>
      <c r="U32" s="48"/>
      <c r="V32" s="48"/>
      <c r="X32" s="25"/>
      <c r="AB32" s="48"/>
      <c r="AF32" s="25"/>
      <c r="AJ32" s="6"/>
      <c r="AP32" s="37"/>
      <c r="AQ32" s="17"/>
      <c r="AR32" s="17"/>
      <c r="AS32" s="17"/>
      <c r="AT32" s="17"/>
      <c r="AX32" s="6"/>
      <c r="BN32" s="48"/>
      <c r="BO32" s="39"/>
      <c r="BP32" s="39"/>
      <c r="BQ32" s="23"/>
      <c r="BR32" s="37"/>
      <c r="BS32" s="37"/>
      <c r="BT32" s="39"/>
      <c r="BU32" s="37"/>
      <c r="BV32" s="48"/>
      <c r="BY32" s="48"/>
      <c r="BZ32" s="25"/>
      <c r="CI32" s="2"/>
    </row>
    <row r="34" spans="1:87" ht="12.75">
      <c r="A34" s="15"/>
      <c r="B34" s="14"/>
      <c r="C34" s="14"/>
      <c r="D34" s="14"/>
      <c r="E34" s="14"/>
      <c r="F34" s="2"/>
      <c r="G34" s="2"/>
      <c r="H34" s="2"/>
      <c r="I34" s="2"/>
      <c r="J34" s="14"/>
      <c r="K34" s="2"/>
      <c r="L34" s="14"/>
      <c r="M34" s="14"/>
      <c r="N34" s="2"/>
      <c r="O34" s="10"/>
      <c r="P34" s="10"/>
      <c r="Q34" s="10"/>
      <c r="R34" s="21"/>
      <c r="S34" s="21"/>
      <c r="T34" s="21"/>
      <c r="U34" s="48"/>
      <c r="V34" s="48"/>
      <c r="X34" s="25"/>
      <c r="AF34" s="25"/>
      <c r="AJ34" s="6"/>
      <c r="AK34" s="25"/>
      <c r="BB34" s="6"/>
      <c r="BE34" s="7"/>
      <c r="BN34" s="48"/>
      <c r="BO34" s="39"/>
      <c r="BP34" s="39"/>
      <c r="BQ34" s="23"/>
      <c r="BR34" s="37"/>
      <c r="BS34" s="37"/>
      <c r="BT34" s="39"/>
      <c r="BU34" s="48"/>
      <c r="BV34" s="48"/>
      <c r="CI34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2008-07-29T18:43:40Z</dcterms:modified>
  <cp:category/>
  <cp:version/>
  <cp:contentType/>
  <cp:contentStatus/>
</cp:coreProperties>
</file>