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Vuuren" sheetId="1" r:id="rId1"/>
  </sheets>
  <definedNames/>
  <calcPr fullCalcOnLoad="1"/>
</workbook>
</file>

<file path=xl/sharedStrings.xml><?xml version="1.0" encoding="utf-8"?>
<sst xmlns="http://schemas.openxmlformats.org/spreadsheetml/2006/main" count="709" uniqueCount="353">
  <si>
    <t xml:space="preserve"> smals lakens</t>
  </si>
  <si>
    <t xml:space="preserve"> Ypres</t>
  </si>
  <si>
    <t>% of Total</t>
  </si>
  <si>
    <t>&amp; Packing</t>
  </si>
  <si>
    <t>?</t>
  </si>
  <si>
    <t>02-feb-1417</t>
  </si>
  <si>
    <t>04-feb-1416</t>
  </si>
  <si>
    <t>04-feb-1417</t>
  </si>
  <si>
    <t>04-mar-1426</t>
  </si>
  <si>
    <t>05-Feb-1419</t>
  </si>
  <si>
    <t>06-feb-1419</t>
  </si>
  <si>
    <t>06-may-1429</t>
  </si>
  <si>
    <t>07-feb-1414</t>
  </si>
  <si>
    <t>08-mar-1428</t>
  </si>
  <si>
    <t>09-mar-1413</t>
  </si>
  <si>
    <t>09-mar-1428</t>
  </si>
  <si>
    <t>10-feb-1422</t>
  </si>
  <si>
    <t>11-feb-1415</t>
  </si>
  <si>
    <t>11-feb-1422</t>
  </si>
  <si>
    <t>11-feb-1427</t>
  </si>
  <si>
    <t>12-may-1434</t>
  </si>
  <si>
    <t>13-feb-1438</t>
  </si>
  <si>
    <t>13-feb-1447</t>
  </si>
  <si>
    <t>14-feb-1438</t>
  </si>
  <si>
    <t>14-feb-1446</t>
  </si>
  <si>
    <t>14-jul-1411</t>
  </si>
  <si>
    <t>14-mar-1418</t>
  </si>
  <si>
    <t>15-feb-1414</t>
  </si>
  <si>
    <t>15-mar-1412</t>
  </si>
  <si>
    <t>15-mar-1440</t>
  </si>
  <si>
    <t>16-feb-1445</t>
  </si>
  <si>
    <t>17-feb-1444</t>
  </si>
  <si>
    <t>17-Mar-1410</t>
  </si>
  <si>
    <t>18-feb-1432</t>
  </si>
  <si>
    <t>18-feb-1443</t>
  </si>
  <si>
    <t>2/3 of same cloth for Hooch Bailliu and Poort Bailliu</t>
  </si>
  <si>
    <t>20-mar-1441</t>
  </si>
  <si>
    <t>22-mar-1423</t>
  </si>
  <si>
    <t>22-mar-1430</t>
  </si>
  <si>
    <t>23-jun-1433</t>
  </si>
  <si>
    <t>23-mar-1420</t>
  </si>
  <si>
    <t>24-jun-1433</t>
  </si>
  <si>
    <t>24-may-1424</t>
  </si>
  <si>
    <t>25-apr-1431</t>
  </si>
  <si>
    <t>26-feb-1439</t>
  </si>
  <si>
    <t>27 officials: 20 li each</t>
  </si>
  <si>
    <t>27-mar-1437</t>
  </si>
  <si>
    <t>28 gold crowns at 43d the crown</t>
  </si>
  <si>
    <t>28-feb-1442</t>
  </si>
  <si>
    <t>28-mar-1421</t>
  </si>
  <si>
    <t>28-mar-1425</t>
  </si>
  <si>
    <t>28s.</t>
  </si>
  <si>
    <t>3 dienaren vander stede: at 6 ells each</t>
  </si>
  <si>
    <t>30 Ell Cloth in</t>
  </si>
  <si>
    <t>30 ells</t>
  </si>
  <si>
    <t>4 dienaers vander stede</t>
  </si>
  <si>
    <t>4 dienaers vander stede: each 6 ells</t>
  </si>
  <si>
    <t>4 dienaren vander stede: 6 ells each</t>
  </si>
  <si>
    <t>5 dienaers</t>
  </si>
  <si>
    <t>5 dienaers van der stede</t>
  </si>
  <si>
    <t>5 dienaren vander stede: each 6 ells</t>
  </si>
  <si>
    <t>5 dieners vander stede: each 6 ells</t>
  </si>
  <si>
    <t>564 lb. paid, with 144 lb owing to the merchant</t>
  </si>
  <si>
    <t>Abelle van der Strate of Vuuren</t>
  </si>
  <si>
    <t>Abelle van der Strate, of Vuuren</t>
  </si>
  <si>
    <t>Abelle vander Straete of Vuuren</t>
  </si>
  <si>
    <t>Account</t>
  </si>
  <si>
    <t>account total is 636 li; but price per cloth is given as 70 li 16s each</t>
  </si>
  <si>
    <t>account total seems to be 608 li 6s.  Silk = Alexandrian damask</t>
  </si>
  <si>
    <t>AGR/AR</t>
  </si>
  <si>
    <t>al in nieuwen ghelde</t>
  </si>
  <si>
    <t>ALGEMEEN RIJKSARCHIEF,  Rekenkamer:  CLOTH PRICES AT VUUREN (FURNES): FROM 1410</t>
  </si>
  <si>
    <t>and Taxes</t>
  </si>
  <si>
    <t>Andrieze Bijtevocke, poorter in Ypre</t>
  </si>
  <si>
    <t>Antwerp</t>
  </si>
  <si>
    <t>as % of</t>
  </si>
  <si>
    <t>as % of Total Cost</t>
  </si>
  <si>
    <t>as above</t>
  </si>
  <si>
    <t>blaeus lakens</t>
  </si>
  <si>
    <t>blue</t>
  </si>
  <si>
    <t>blue-brown</t>
  </si>
  <si>
    <t>bonne ende rozeide halve lakenen</t>
  </si>
  <si>
    <t>Boudin Britsaerde [also master mason]</t>
  </si>
  <si>
    <t>Boudin den Werd</t>
  </si>
  <si>
    <t>brede blawe Ypersche lakenen</t>
  </si>
  <si>
    <t>brede Bruxssche mincsele lakenen</t>
  </si>
  <si>
    <t>breder Ypersch lakenen</t>
  </si>
  <si>
    <t>breder Ypersche lakenen</t>
  </si>
  <si>
    <t>breder Yperscher lakenen</t>
  </si>
  <si>
    <t>breed laken</t>
  </si>
  <si>
    <t>breede</t>
  </si>
  <si>
    <t>breede blawe Ypersche lakenen</t>
  </si>
  <si>
    <t>breede laken</t>
  </si>
  <si>
    <t>breede lakene</t>
  </si>
  <si>
    <t>breede Ypersche lakene</t>
  </si>
  <si>
    <t>breede Ypersche lakenen</t>
  </si>
  <si>
    <t>breede Yperschen lakenen</t>
  </si>
  <si>
    <t>breeden mijnscele Ypersche lakenen</t>
  </si>
  <si>
    <t>breeder Ypersche lakenen</t>
  </si>
  <si>
    <t>breeds groens lakens</t>
  </si>
  <si>
    <t>breeds lakens</t>
  </si>
  <si>
    <t>breeds Ypersche lakenen</t>
  </si>
  <si>
    <t>breeds Ypersche lakens</t>
  </si>
  <si>
    <t>breets laken</t>
  </si>
  <si>
    <t>breets lakens</t>
  </si>
  <si>
    <t>Bruges</t>
  </si>
  <si>
    <t>Bruges?</t>
  </si>
  <si>
    <t>capellan vander wet</t>
  </si>
  <si>
    <t>capellan vander wet, sergeant, meester surgien, taelman</t>
  </si>
  <si>
    <t>cash payment only: 20 li each</t>
  </si>
  <si>
    <t>cash payment: 10 li</t>
  </si>
  <si>
    <t>cash payment: 12 li</t>
  </si>
  <si>
    <t>cash payment: 6 li each</t>
  </si>
  <si>
    <t>Clais den coopman</t>
  </si>
  <si>
    <t>Clais Van Tucht</t>
  </si>
  <si>
    <t>Cloth</t>
  </si>
  <si>
    <t>Cloth 30 ells</t>
  </si>
  <si>
    <t>Cloth Price</t>
  </si>
  <si>
    <t>Colour</t>
  </si>
  <si>
    <t>Comments</t>
  </si>
  <si>
    <t>Consumer:</t>
  </si>
  <si>
    <t>Cost of</t>
  </si>
  <si>
    <t>Cost per</t>
  </si>
  <si>
    <t>Cost per Piece</t>
  </si>
  <si>
    <t>Costs in</t>
  </si>
  <si>
    <t>Crijstaen den Crane of Bruges and Abelle van der Strate of Vuuren</t>
  </si>
  <si>
    <t>dark-green</t>
  </si>
  <si>
    <t>Date from</t>
  </si>
  <si>
    <t>Date to</t>
  </si>
  <si>
    <t>de vors lakenen to voerne van der halle daer ziy besleighen waren....en adners van cleenen costen</t>
  </si>
  <si>
    <t>dieneren</t>
  </si>
  <si>
    <t>Dye</t>
  </si>
  <si>
    <t>Dyeing</t>
  </si>
  <si>
    <t>Dyeing Cost</t>
  </si>
  <si>
    <t>Dyeing Costs</t>
  </si>
  <si>
    <t>each 10 ells</t>
  </si>
  <si>
    <t>each received 7 li 4s:  6 x 7.2 = 43 li 4s parisis</t>
  </si>
  <si>
    <t>each received in cash 10 li 16s: 2 x 10.8 = 21.6 li parisis</t>
  </si>
  <si>
    <t>each received in cash 18 li parisis for their clothing: 18 x 27 = 486 li parisis.  Red satin</t>
  </si>
  <si>
    <t>each received in cash 6 li: 2 x 6 = 12 li parisis</t>
  </si>
  <si>
    <t>Ell in</t>
  </si>
  <si>
    <t>Ell in d gros/</t>
  </si>
  <si>
    <t>Ell in sh par</t>
  </si>
  <si>
    <t>Ells</t>
  </si>
  <si>
    <t>Finishing</t>
  </si>
  <si>
    <t>Finishing Costs</t>
  </si>
  <si>
    <t>five dienaers</t>
  </si>
  <si>
    <t>five dienaers vander stede: each 6 ells</t>
  </si>
  <si>
    <t>five dienaren</t>
  </si>
  <si>
    <t>five dienars vander stede: each 6 ells</t>
  </si>
  <si>
    <t>Flemish</t>
  </si>
  <si>
    <t>for ?</t>
  </si>
  <si>
    <t>for Cloth</t>
  </si>
  <si>
    <t>for five dienaers</t>
  </si>
  <si>
    <t>for hoochbailliu</t>
  </si>
  <si>
    <t>for meester surgien, sergant vander wet camera, taelman</t>
  </si>
  <si>
    <t>for meester surgien, sergeant, taelman: each 6 ells</t>
  </si>
  <si>
    <t>for mijn heere clays uten hove</t>
  </si>
  <si>
    <t>for six dienaren</t>
  </si>
  <si>
    <t>for the 5 kinderen vander stede</t>
  </si>
  <si>
    <t>For the hooch bailliu, etc.</t>
  </si>
  <si>
    <t>for the kinderen (dienaers)</t>
  </si>
  <si>
    <t>For the meester surgien, etc.</t>
  </si>
  <si>
    <t>for the talemans</t>
  </si>
  <si>
    <t>France van Jonger</t>
  </si>
  <si>
    <t>Francois van Jonger</t>
  </si>
  <si>
    <t>Frans van Jangy</t>
  </si>
  <si>
    <t>Fransosye van Jonger</t>
  </si>
  <si>
    <t>Fransosye van Jongere</t>
  </si>
  <si>
    <t>Fransoyse van Jonger</t>
  </si>
  <si>
    <t>Fransoyse van Jongere</t>
  </si>
  <si>
    <t>Franssoys van Jonger</t>
  </si>
  <si>
    <t>gives price as 3 li 6s gros per halve laken</t>
  </si>
  <si>
    <t>graeus lakens</t>
  </si>
  <si>
    <t>gray</t>
  </si>
  <si>
    <t>green</t>
  </si>
  <si>
    <t>green + sanguine</t>
  </si>
  <si>
    <t>groene</t>
  </si>
  <si>
    <t>groens ende graeus mincsels lakens</t>
  </si>
  <si>
    <t>groens lakens</t>
  </si>
  <si>
    <t>halve brede Leysche brune lakenen</t>
  </si>
  <si>
    <t>hooch bailliu, poort bailliu</t>
  </si>
  <si>
    <t>hooch bailliu, poort bailliu, 2 buerchmeesters, 12 scepenen, 10 raden, and clerc</t>
  </si>
  <si>
    <t>hooch bailliu, poort bailliu, de ghemeene wet</t>
  </si>
  <si>
    <t>hooch bailliu, poort bailliu, ghemeene wet &amp; haere clerc</t>
  </si>
  <si>
    <t>hoochbailliu</t>
  </si>
  <si>
    <t>in lb gr.</t>
  </si>
  <si>
    <t>in lb par</t>
  </si>
  <si>
    <t>in lb par.</t>
  </si>
  <si>
    <t>in lb parisis*</t>
  </si>
  <si>
    <t>in lb. parisis</t>
  </si>
  <si>
    <t>in Pounds Gros</t>
  </si>
  <si>
    <t>in pounds parisis</t>
  </si>
  <si>
    <t>in sh par.</t>
  </si>
  <si>
    <t>ix donker groene breede Ypersche lakennine</t>
  </si>
  <si>
    <t>Jacob Peckele</t>
  </si>
  <si>
    <t>Jacob Peckele, poorter in Ypre</t>
  </si>
  <si>
    <t>Jacob Renaerd, poorter in Ypre</t>
  </si>
  <si>
    <t>Jan Gheraardssone.... van Leye [Leiden]</t>
  </si>
  <si>
    <t>Jan vander Poortre van Ypre</t>
  </si>
  <si>
    <t>Janne Boudins, poortere van Ypre</t>
  </si>
  <si>
    <t>Janne Buedens and Jan van de Porte, poorters in Ypre</t>
  </si>
  <si>
    <t>Janne Buedins and Jacob Ruewin, poorters in Ypere</t>
  </si>
  <si>
    <t>Janne Buedins and Jan vander Porte, poorters in Ypere</t>
  </si>
  <si>
    <t>Janne de Molin</t>
  </si>
  <si>
    <t>Janne vander Poorter</t>
  </si>
  <si>
    <t>kinderen vander stede</t>
  </si>
  <si>
    <t>laken</t>
  </si>
  <si>
    <t>lakens</t>
  </si>
  <si>
    <t>lakine</t>
  </si>
  <si>
    <t>lakinine</t>
  </si>
  <si>
    <t>Lankine den Piper</t>
  </si>
  <si>
    <t>Laurenine Wassaers</t>
  </si>
  <si>
    <t>lb gros Flemish</t>
  </si>
  <si>
    <t>lb parisis</t>
  </si>
  <si>
    <t>lb. parisis</t>
  </si>
  <si>
    <t>Leiden</t>
  </si>
  <si>
    <t>Leiden?</t>
  </si>
  <si>
    <t>licht ewerlincs</t>
  </si>
  <si>
    <t>licht groens lakens</t>
  </si>
  <si>
    <t>light/dark green</t>
  </si>
  <si>
    <t>Lys Valley</t>
  </si>
  <si>
    <t>master mason</t>
  </si>
  <si>
    <t>medley</t>
  </si>
  <si>
    <t>meester Jan van Grispere, hoochbailliu</t>
  </si>
  <si>
    <t>meester medicijn</t>
  </si>
  <si>
    <t>meester medicijn (only)</t>
  </si>
  <si>
    <t>meester medicine</t>
  </si>
  <si>
    <t>meester sergien, sergiant, taelman: 6 ells each</t>
  </si>
  <si>
    <t>meester surgien, and sergeant van der wet camera</t>
  </si>
  <si>
    <t>meester surgien, sergant van der camera, de taleman:</t>
  </si>
  <si>
    <t>meester surgien, sergant, and taelman</t>
  </si>
  <si>
    <t>meester surgien, sergant, taelman</t>
  </si>
  <si>
    <t>meester surgien, sergant, taleman</t>
  </si>
  <si>
    <t>meester surgien, sergeant vander camera, de taleman</t>
  </si>
  <si>
    <t>meester surgien, sergeant vdr wet camere, taleman: 6 ells</t>
  </si>
  <si>
    <t>meester surgien, sergeant vdr wet camere, taleman: 6.33 ells</t>
  </si>
  <si>
    <t>meester surgien, sergeant, taelman: 6 ells each</t>
  </si>
  <si>
    <t>meester surgien, sergeant, taleman</t>
  </si>
  <si>
    <t>meester surgien, sergeant, taleman: 6 ells each</t>
  </si>
  <si>
    <t>meester surgien, sergent, taleman: each 6 ells</t>
  </si>
  <si>
    <t>Merchant</t>
  </si>
  <si>
    <t>Michiel den Wulf, Jan de Brouckere, poorters van Ypre</t>
  </si>
  <si>
    <t>mids dat vuter der jaremaerct was</t>
  </si>
  <si>
    <t>mijncxselen Bruesche lakene</t>
  </si>
  <si>
    <t>ms total is given as 38 li 4s; should be 34 li 4s.</t>
  </si>
  <si>
    <t>No. of Ells</t>
  </si>
  <si>
    <t>Number</t>
  </si>
  <si>
    <t>Officials</t>
  </si>
  <si>
    <t>One rode scarlaken, eight grawe minxelen</t>
  </si>
  <si>
    <t>or sh. par.</t>
  </si>
  <si>
    <t>Origin</t>
  </si>
  <si>
    <t>Ounce in</t>
  </si>
  <si>
    <t>Ounces</t>
  </si>
  <si>
    <t>Packing and</t>
  </si>
  <si>
    <t>Pauwel den Wale</t>
  </si>
  <si>
    <t>Payment</t>
  </si>
  <si>
    <t>per Cloth</t>
  </si>
  <si>
    <t>per Ell</t>
  </si>
  <si>
    <t>per Ell in</t>
  </si>
  <si>
    <t>per piece</t>
  </si>
  <si>
    <t>Piece</t>
  </si>
  <si>
    <t>Pieter Henrycssone</t>
  </si>
  <si>
    <t>Pieteren Bondine, bailliu</t>
  </si>
  <si>
    <t>Place of</t>
  </si>
  <si>
    <t xml:space="preserve">Place of </t>
  </si>
  <si>
    <t>price given as 7 li 17s 8d gros each</t>
  </si>
  <si>
    <t>Price per</t>
  </si>
  <si>
    <t>Price per Piece</t>
  </si>
  <si>
    <t>Purchase</t>
  </si>
  <si>
    <t>red</t>
  </si>
  <si>
    <t>Red</t>
  </si>
  <si>
    <t>red/green</t>
  </si>
  <si>
    <t>Red-Orange</t>
  </si>
  <si>
    <t>Rekenkamer</t>
  </si>
  <si>
    <t>rood ende groen lakens</t>
  </si>
  <si>
    <t>rood lakens</t>
  </si>
  <si>
    <t>roods breeds lakens</t>
  </si>
  <si>
    <t>roodslakens</t>
  </si>
  <si>
    <t>rose</t>
  </si>
  <si>
    <t>RS + GMinx</t>
  </si>
  <si>
    <t>same</t>
  </si>
  <si>
    <t>same as above</t>
  </si>
  <si>
    <t>sanguine</t>
  </si>
  <si>
    <t>sanguine + brown</t>
  </si>
  <si>
    <t>sangwijn lakens</t>
  </si>
  <si>
    <t>sangwyn lakenen</t>
  </si>
  <si>
    <t>Scarlet at 15 li 2s 0d gros; others at 6li 12s 1d??</t>
  </si>
  <si>
    <t>Selling</t>
  </si>
  <si>
    <t>sergeant and surgien: each 6 ells</t>
  </si>
  <si>
    <t>sergeant vander stede</t>
  </si>
  <si>
    <t>sergeant vander wet camera, surgien, and taleman</t>
  </si>
  <si>
    <t>sergeant, meester surgien, and the taelman</t>
  </si>
  <si>
    <t>sh parisis/d gros</t>
  </si>
  <si>
    <t>sh. parisis</t>
  </si>
  <si>
    <t>Silk Lining</t>
  </si>
  <si>
    <t>six dienaeren van der stede</t>
  </si>
  <si>
    <t>six dieneren</t>
  </si>
  <si>
    <t>six garsoene: 6 ells each</t>
  </si>
  <si>
    <t>smaels laken</t>
  </si>
  <si>
    <t>smaels laken: dyeing</t>
  </si>
  <si>
    <t>smaels lakens</t>
  </si>
  <si>
    <t>smaels lakin</t>
  </si>
  <si>
    <t>smal laken</t>
  </si>
  <si>
    <t>smale rode Ypersche lakene</t>
  </si>
  <si>
    <t>smalle Ypersche lakene mijncsele</t>
  </si>
  <si>
    <t>smals laken</t>
  </si>
  <si>
    <t>smals lakens</t>
  </si>
  <si>
    <t>smals Ypersche lakens</t>
  </si>
  <si>
    <t>surgien and sergant vander stede</t>
  </si>
  <si>
    <t>surgien and sergeant vander stede</t>
  </si>
  <si>
    <t>surgien, medicijn, sergeant vander stede: each 6 ells</t>
  </si>
  <si>
    <t>surgien, sergeant vander wet camera, taleman</t>
  </si>
  <si>
    <t>Taxes and</t>
  </si>
  <si>
    <t>Taxes, Transport</t>
  </si>
  <si>
    <t>te 181 li 4s de copple belopen 815 li 8s [par]</t>
  </si>
  <si>
    <t>Textile</t>
  </si>
  <si>
    <t>the same</t>
  </si>
  <si>
    <t>the six kinderen (dienaers)</t>
  </si>
  <si>
    <t>the two taelmans</t>
  </si>
  <si>
    <t>Thomase van Rusele</t>
  </si>
  <si>
    <t>Thomaze van Rijsele</t>
  </si>
  <si>
    <t>Thomaze van Rijsele, poorter in Ypre</t>
  </si>
  <si>
    <t>Toll of 5 li 13s: van toolne ende van assijssen, mids dat buter jaermarkt was</t>
  </si>
  <si>
    <t>Tolls</t>
  </si>
  <si>
    <t>tolls higher when not bought at annual Ypres fair</t>
  </si>
  <si>
    <t>Total</t>
  </si>
  <si>
    <t>TOTAL</t>
  </si>
  <si>
    <t>Total amount paid given as 20 li 19s 6d</t>
  </si>
  <si>
    <t>Total amount paid given as 31 li 11s 6d</t>
  </si>
  <si>
    <t>Total amount paid given as 511 li 17s 6d</t>
  </si>
  <si>
    <t xml:space="preserve">Total Cost </t>
  </si>
  <si>
    <t>Total Cost of</t>
  </si>
  <si>
    <t>Total Ells</t>
  </si>
  <si>
    <t>Total Payment</t>
  </si>
  <si>
    <t>Total Silk</t>
  </si>
  <si>
    <t>Transport as</t>
  </si>
  <si>
    <t>Transport Costs</t>
  </si>
  <si>
    <t>Type</t>
  </si>
  <si>
    <t>up der kinder cleedren vander stede</t>
  </si>
  <si>
    <t>van Andwerpe ter Nieupoort te brighene ende vander Nieupoort here, overal:  3 li 10s</t>
  </si>
  <si>
    <t>vander selve lakenen van Brugghe hier te bringhen, 38s.</t>
  </si>
  <si>
    <t>Veurensche lakens</t>
  </si>
  <si>
    <t>Veurensche lakens [Vuuren]</t>
  </si>
  <si>
    <t>vier garsoene</t>
  </si>
  <si>
    <t>vier garsoene and Jan den Bos, de huerclocke</t>
  </si>
  <si>
    <t>Vuuren</t>
  </si>
  <si>
    <t>White</t>
  </si>
  <si>
    <t>Willem de Jonchere</t>
  </si>
  <si>
    <t>Willem vander Bussche</t>
  </si>
  <si>
    <t>wits smals ypres lakens</t>
  </si>
  <si>
    <t>Ypres</t>
  </si>
  <si>
    <t xml:space="preserve">Ypres </t>
  </si>
</sst>
</file>

<file path=xl/styles.xml><?xml version="1.0" encoding="utf-8"?>
<styleSheet xmlns="http://schemas.openxmlformats.org/spreadsheetml/2006/main">
  <numFmts count="33">
    <numFmt numFmtId="164" formatCode="[$$-1009]\ #,##0.00"/>
    <numFmt numFmtId="165" formatCode="[$$-1009]\ #,##0"/>
    <numFmt numFmtId="166" formatCode="0.000"/>
    <numFmt numFmtId="167" formatCode="0.000"/>
    <numFmt numFmtId="168" formatCode="0.000"/>
    <numFmt numFmtId="169" formatCode="0.0000%"/>
    <numFmt numFmtId="170" formatCode="0.000"/>
    <numFmt numFmtId="171" formatCode="0.000"/>
    <numFmt numFmtId="172" formatCode="0.000"/>
    <numFmt numFmtId="173" formatCode="0.000"/>
    <numFmt numFmtId="174" formatCode="0.0000%"/>
    <numFmt numFmtId="175" formatCode="0.0000%"/>
    <numFmt numFmtId="176" formatCode="0.000"/>
    <numFmt numFmtId="177" formatCode="0.000"/>
    <numFmt numFmtId="178" formatCode="0.000"/>
    <numFmt numFmtId="179" formatCode="0.000"/>
    <numFmt numFmtId="180" formatCode="0.000"/>
    <numFmt numFmtId="181" formatCode="0.000"/>
    <numFmt numFmtId="182" formatCode="0.00000"/>
    <numFmt numFmtId="183" formatCode="0.00000"/>
    <numFmt numFmtId="184" formatCode="0.00000"/>
    <numFmt numFmtId="185" formatCode="0.00000"/>
    <numFmt numFmtId="186" formatCode="0.00000"/>
    <numFmt numFmtId="187" formatCode="0.00000"/>
    <numFmt numFmtId="188" formatCode="0.00000"/>
    <numFmt numFmtId="189" formatCode="0.00000"/>
    <numFmt numFmtId="190" formatCode="0.00000"/>
    <numFmt numFmtId="191" formatCode="0.00000"/>
    <numFmt numFmtId="192" formatCode="0.0000"/>
    <numFmt numFmtId="193" formatCode="0.0000"/>
    <numFmt numFmtId="194" formatCode="0.0000"/>
    <numFmt numFmtId="195" formatCode="0.000"/>
    <numFmt numFmtId="196" formatCode="0.000"/>
  </numFmts>
  <fonts count="1">
    <font>
      <b/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2" borderId="0" applyNumberFormat="0" applyFont="0" applyFill="0" applyBorder="0" applyProtection="0">
      <alignment horizontal="left"/>
    </xf>
  </cellStyleXfs>
  <cellXfs count="61">
    <xf numFmtId="0" fontId="0" fillId="2" borderId="0" xfId="0" applyAlignment="1">
      <alignment horizontal="centerContinuous"/>
    </xf>
    <xf numFmtId="0" fontId="0" fillId="2" borderId="0" xfId="0" applyAlignment="1">
      <alignment horizontal="left"/>
    </xf>
    <xf numFmtId="0" fontId="0" fillId="2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/>
    </xf>
    <xf numFmtId="2" fontId="0" fillId="2" borderId="0" xfId="0" applyAlignment="1">
      <alignment horizontal="right"/>
    </xf>
    <xf numFmtId="2" fontId="0" fillId="2" borderId="0" xfId="0" applyAlignment="1">
      <alignment horizontal="right"/>
    </xf>
    <xf numFmtId="166" fontId="0" fillId="2" borderId="0" xfId="0" applyAlignment="1">
      <alignment/>
    </xf>
    <xf numFmtId="166" fontId="0" fillId="2" borderId="0" xfId="0" applyAlignment="1">
      <alignment/>
    </xf>
    <xf numFmtId="0" fontId="0" fillId="2" borderId="0" xfId="0" applyAlignment="1">
      <alignment/>
    </xf>
    <xf numFmtId="169" fontId="0" fillId="2" borderId="0" xfId="0" applyAlignment="1">
      <alignment/>
    </xf>
    <xf numFmtId="166" fontId="0" fillId="2" borderId="0" xfId="0" applyAlignment="1">
      <alignment/>
    </xf>
    <xf numFmtId="166" fontId="0" fillId="2" borderId="0" xfId="0" applyAlignment="1">
      <alignment/>
    </xf>
    <xf numFmtId="166" fontId="0" fillId="2" borderId="0" xfId="0" applyAlignment="1">
      <alignment/>
    </xf>
    <xf numFmtId="166" fontId="0" fillId="2" borderId="0" xfId="0" applyAlignment="1">
      <alignment/>
    </xf>
    <xf numFmtId="0" fontId="0" fillId="2" borderId="0" xfId="0" applyAlignment="1">
      <alignment horizontal="centerContinuous"/>
    </xf>
    <xf numFmtId="10" fontId="0" fillId="2" borderId="0" xfId="0" applyAlignment="1">
      <alignment/>
    </xf>
    <xf numFmtId="10" fontId="0" fillId="2" borderId="0" xfId="0" applyAlignment="1">
      <alignment/>
    </xf>
    <xf numFmtId="169" fontId="0" fillId="2" borderId="0" xfId="0">
      <alignment/>
    </xf>
    <xf numFmtId="169" fontId="0" fillId="2" borderId="0" xfId="0">
      <alignment/>
    </xf>
    <xf numFmtId="2" fontId="0" fillId="2" borderId="0" xfId="0" applyAlignment="1">
      <alignment/>
    </xf>
    <xf numFmtId="2" fontId="0" fillId="2" borderId="0" xfId="0" applyAlignment="1">
      <alignment/>
    </xf>
    <xf numFmtId="166" fontId="0" fillId="2" borderId="0" xfId="0" applyAlignment="1">
      <alignment/>
    </xf>
    <xf numFmtId="166" fontId="0" fillId="2" borderId="0" xfId="0" applyAlignment="1">
      <alignment/>
    </xf>
    <xf numFmtId="166" fontId="0" fillId="2" borderId="0" xfId="0" applyAlignment="1">
      <alignment/>
    </xf>
    <xf numFmtId="166" fontId="0" fillId="2" borderId="0" xfId="0" applyAlignment="1">
      <alignment/>
    </xf>
    <xf numFmtId="2" fontId="0" fillId="2" borderId="0" xfId="0" applyAlignment="1">
      <alignment/>
    </xf>
    <xf numFmtId="3" fontId="0" fillId="2" borderId="0" xfId="0">
      <alignment horizontal="left"/>
    </xf>
    <xf numFmtId="3" fontId="0" fillId="2" borderId="0" xfId="0" applyAlignment="1">
      <alignment horizontal="left"/>
    </xf>
    <xf numFmtId="166" fontId="0" fillId="2" borderId="0" xfId="0" applyAlignment="1">
      <alignment/>
    </xf>
    <xf numFmtId="0" fontId="0" fillId="2" borderId="0" xfId="0" applyAlignment="1">
      <alignment/>
    </xf>
    <xf numFmtId="2" fontId="0" fillId="2" borderId="0" xfId="0" applyAlignment="1">
      <alignment/>
    </xf>
    <xf numFmtId="166" fontId="0" fillId="2" borderId="0" xfId="0" applyAlignment="1">
      <alignment/>
    </xf>
    <xf numFmtId="10" fontId="0" fillId="2" borderId="0" xfId="0">
      <alignment/>
    </xf>
    <xf numFmtId="182" fontId="0" fillId="2" borderId="0" xfId="0" applyAlignment="1">
      <alignment/>
    </xf>
    <xf numFmtId="182" fontId="0" fillId="2" borderId="0" xfId="0" applyAlignment="1">
      <alignment/>
    </xf>
    <xf numFmtId="182" fontId="0" fillId="2" borderId="0" xfId="0" applyAlignment="1">
      <alignment/>
    </xf>
    <xf numFmtId="182" fontId="0" fillId="2" borderId="0" xfId="0" applyAlignment="1">
      <alignment/>
    </xf>
    <xf numFmtId="182" fontId="0" fillId="2" borderId="0" xfId="0" applyAlignment="1">
      <alignment/>
    </xf>
    <xf numFmtId="182" fontId="0" fillId="2" borderId="0" xfId="0" applyAlignment="1">
      <alignment/>
    </xf>
    <xf numFmtId="182" fontId="0" fillId="2" borderId="0" xfId="0" applyAlignment="1">
      <alignment/>
    </xf>
    <xf numFmtId="182" fontId="0" fillId="2" borderId="0" xfId="0" applyAlignment="1">
      <alignment/>
    </xf>
    <xf numFmtId="10" fontId="0" fillId="2" borderId="0" xfId="0">
      <alignment/>
    </xf>
    <xf numFmtId="182" fontId="0" fillId="2" borderId="0" xfId="0" applyAlignment="1">
      <alignment/>
    </xf>
    <xf numFmtId="182" fontId="0" fillId="2" borderId="0" xfId="0" applyAlignment="1">
      <alignment/>
    </xf>
    <xf numFmtId="0" fontId="0" fillId="2" borderId="0" xfId="0" applyAlignment="1">
      <alignment/>
    </xf>
    <xf numFmtId="192" fontId="0" fillId="2" borderId="0" xfId="0" applyAlignment="1">
      <alignment/>
    </xf>
    <xf numFmtId="192" fontId="0" fillId="2" borderId="0" xfId="0" applyAlignment="1">
      <alignment/>
    </xf>
    <xf numFmtId="192" fontId="0" fillId="2" borderId="0" xfId="0" applyAlignment="1">
      <alignment/>
    </xf>
    <xf numFmtId="2" fontId="0" fillId="2" borderId="0" xfId="0" applyAlignment="1">
      <alignment horizontal="right"/>
    </xf>
    <xf numFmtId="15" fontId="0" fillId="2" borderId="0" xfId="0" applyAlignment="1">
      <alignment/>
    </xf>
    <xf numFmtId="0" fontId="0" fillId="2" borderId="0" xfId="0" applyAlignment="1">
      <alignment horizontal="right"/>
    </xf>
    <xf numFmtId="0" fontId="0" fillId="2" borderId="0" xfId="0" applyAlignment="1">
      <alignment horizontal="right"/>
    </xf>
    <xf numFmtId="2" fontId="0" fillId="2" borderId="0" xfId="0" applyAlignment="1">
      <alignment horizontal="right"/>
    </xf>
    <xf numFmtId="2" fontId="0" fillId="2" borderId="0" xfId="0" applyAlignment="1">
      <alignment horizontal="right"/>
    </xf>
    <xf numFmtId="0" fontId="0" fillId="2" borderId="0" xfId="0" applyAlignment="1">
      <alignment horizontal="right"/>
    </xf>
    <xf numFmtId="2" fontId="0" fillId="2" borderId="0" xfId="0" applyAlignment="1">
      <alignment horizontal="right"/>
    </xf>
    <xf numFmtId="2" fontId="0" fillId="2" borderId="0" xfId="0" applyAlignment="1">
      <alignment horizontal="right"/>
    </xf>
    <xf numFmtId="2" fontId="0" fillId="2" borderId="0" xfId="0" applyAlignment="1">
      <alignment horizontal="right"/>
    </xf>
    <xf numFmtId="166" fontId="0" fillId="2" borderId="0" xfId="0">
      <alignment/>
    </xf>
    <xf numFmtId="166" fontId="0" fillId="2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FF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Q508"/>
  <sheetViews>
    <sheetView tabSelected="1" defaultGridColor="0" zoomScale="90" zoomScaleNormal="90" colorId="0" workbookViewId="0" topLeftCell="A1">
      <pane xSplit="2" ySplit="7" topLeftCell="C8" activePane="bottomRight" state="frozen"/>
      <selection pane="bottomRight" activeCell="C8" sqref="C8"/>
    </sheetView>
  </sheetViews>
  <sheetFormatPr defaultColWidth="9.140625" defaultRowHeight="12.75"/>
  <cols>
    <col min="1" max="1" width="13.00390625" style="57" customWidth="1"/>
    <col min="2" max="3" width="11.8515625" style="0" customWidth="1"/>
    <col min="4" max="4" width="9.57421875" style="0" customWidth="1"/>
    <col min="5" max="5" width="10.00390625" style="0" customWidth="1"/>
    <col min="6" max="6" width="32.00390625" style="0" customWidth="1"/>
    <col min="7" max="7" width="8.8515625" customWidth="1"/>
    <col min="8" max="8" width="10.57421875" style="33" customWidth="1"/>
    <col min="9" max="9" width="9.8515625" style="33" customWidth="1"/>
    <col min="10" max="11" width="16.8515625" style="53" customWidth="1"/>
    <col min="12" max="12" width="15.57421875" style="58" customWidth="1"/>
    <col min="13" max="13" width="12.8515625" style="53" customWidth="1"/>
    <col min="14" max="14" width="9.8515625" style="26" customWidth="1"/>
    <col min="15" max="15" width="15.8515625" style="0" customWidth="1"/>
    <col min="16" max="16" width="9.140625" style="0" customWidth="1"/>
    <col min="17" max="17" width="12.28125" style="0" customWidth="1"/>
    <col min="18" max="18" width="13.140625" customWidth="1"/>
    <col min="19" max="19" width="12.28125" style="55" customWidth="1"/>
    <col min="20" max="20" width="9.8515625" style="0" customWidth="1"/>
    <col min="21" max="21" width="14.7109375" style="0" customWidth="1"/>
    <col min="22" max="22" width="15.140625" style="0" customWidth="1"/>
    <col min="23" max="23" width="12.28125" style="0" customWidth="1"/>
    <col min="24" max="24" width="12.57421875" style="51" customWidth="1"/>
    <col min="25" max="25" width="12.57421875" customWidth="1"/>
    <col min="26" max="26" width="15.421875" customWidth="1"/>
    <col min="27" max="27" width="12.57421875" customWidth="1"/>
    <col min="28" max="28" width="14.00390625" style="53" customWidth="1"/>
    <col min="29" max="29" width="17.421875" style="38" customWidth="1"/>
    <col min="30" max="30" width="15.421875" customWidth="1"/>
    <col min="31" max="31" width="16.140625" style="0" customWidth="1"/>
    <col min="32" max="32" width="9.7109375" customWidth="1"/>
    <col min="33" max="33" width="12.7109375" style="38" customWidth="1"/>
    <col min="34" max="34" width="10.140625" style="51" customWidth="1"/>
    <col min="35" max="35" width="11.28125" style="49" customWidth="1"/>
    <col min="36" max="36" width="9.8515625" style="35" customWidth="1"/>
    <col min="37" max="37" width="11.28125" style="49" customWidth="1"/>
    <col min="38" max="38" width="9.8515625" style="49" customWidth="1"/>
    <col min="39" max="39" width="66.140625" style="0" customWidth="1"/>
    <col min="40" max="40" width="56.00390625" style="0" customWidth="1"/>
    <col min="41" max="41" width="82.140625" style="0" customWidth="1"/>
    <col min="42" max="42" width="38.140625" style="0" customWidth="1"/>
    <col min="43" max="43" width="24.8515625" style="0" customWidth="1"/>
  </cols>
  <sheetData>
    <row r="1" spans="1:41" ht="12.75">
      <c r="A1" s="56"/>
      <c r="B1" s="27"/>
      <c r="C1" s="28"/>
      <c r="D1" s="29" t="s">
        <v>71</v>
      </c>
      <c r="E1" s="30"/>
      <c r="F1" s="30"/>
      <c r="H1" s="34"/>
      <c r="I1" s="34"/>
      <c r="J1" s="39"/>
      <c r="K1" s="39"/>
      <c r="L1" s="40"/>
      <c r="M1" s="39"/>
      <c r="N1" s="40"/>
      <c r="O1" s="43"/>
      <c r="P1" s="39"/>
      <c r="Q1" s="39"/>
      <c r="R1" s="45"/>
      <c r="S1" s="50"/>
      <c r="T1" s="39"/>
      <c r="U1" s="39"/>
      <c r="V1" s="45"/>
      <c r="W1" s="42"/>
      <c r="X1" s="52"/>
      <c r="Z1" s="42"/>
      <c r="AB1" s="39"/>
      <c r="AC1" s="47"/>
      <c r="AE1" s="39"/>
      <c r="AG1" s="47"/>
      <c r="AH1" s="52"/>
      <c r="AI1" s="50"/>
      <c r="AJ1" s="36"/>
      <c r="AK1" s="50"/>
      <c r="AL1" s="50"/>
      <c r="AM1" s="30"/>
      <c r="AN1" s="30"/>
      <c r="AO1" s="30"/>
    </row>
    <row r="2" spans="1:41" ht="12.75">
      <c r="A2" s="56"/>
      <c r="B2" s="27"/>
      <c r="C2" s="27"/>
      <c r="D2" s="30"/>
      <c r="E2" s="30"/>
      <c r="F2" s="30"/>
      <c r="H2" s="34"/>
      <c r="J2" s="39"/>
      <c r="K2" s="39"/>
      <c r="L2" s="40"/>
      <c r="M2" s="39"/>
      <c r="N2" s="40"/>
      <c r="O2" s="43"/>
      <c r="P2" s="39"/>
      <c r="Q2" s="39"/>
      <c r="R2" s="45"/>
      <c r="S2" s="50"/>
      <c r="T2" s="39"/>
      <c r="U2" s="39"/>
      <c r="V2" s="45"/>
      <c r="W2" s="42"/>
      <c r="X2" s="52"/>
      <c r="Z2" s="42"/>
      <c r="AB2" s="39"/>
      <c r="AC2" s="47"/>
      <c r="AE2" s="39"/>
      <c r="AG2" s="47"/>
      <c r="AH2" s="52"/>
      <c r="AI2" s="50"/>
      <c r="AJ2" s="36"/>
      <c r="AK2" s="50"/>
      <c r="AL2" s="50"/>
      <c r="AM2" s="30"/>
      <c r="AN2" s="30"/>
      <c r="AO2" s="30"/>
    </row>
    <row r="3" spans="1:41" ht="12.75">
      <c r="A3" s="56"/>
      <c r="B3" s="27"/>
      <c r="C3" s="27"/>
      <c r="D3" s="30"/>
      <c r="E3" s="30"/>
      <c r="F3" s="30"/>
      <c r="H3" s="34"/>
      <c r="J3" s="39"/>
      <c r="K3" s="39"/>
      <c r="L3" s="40"/>
      <c r="M3" s="39"/>
      <c r="N3" s="40"/>
      <c r="O3" s="43"/>
      <c r="P3" s="39"/>
      <c r="Q3" s="39"/>
      <c r="R3" s="45"/>
      <c r="S3" s="50"/>
      <c r="T3" s="39"/>
      <c r="U3" s="39"/>
      <c r="V3" s="45"/>
      <c r="W3" s="42"/>
      <c r="X3" s="52"/>
      <c r="Z3" s="42"/>
      <c r="AB3" s="39"/>
      <c r="AC3" s="47"/>
      <c r="AE3" s="39"/>
      <c r="AG3" s="47"/>
      <c r="AH3" s="52"/>
      <c r="AI3" s="50"/>
      <c r="AJ3" s="36"/>
      <c r="AK3" s="50"/>
      <c r="AL3" s="50"/>
      <c r="AM3" s="30"/>
      <c r="AN3" s="30"/>
      <c r="AO3" s="30"/>
    </row>
    <row r="4" spans="1:41" ht="12.75">
      <c r="A4" s="56" t="s">
        <v>66</v>
      </c>
      <c r="B4" s="28" t="s">
        <v>127</v>
      </c>
      <c r="C4" s="28" t="s">
        <v>128</v>
      </c>
      <c r="D4" s="31" t="s">
        <v>265</v>
      </c>
      <c r="E4" s="31" t="s">
        <v>264</v>
      </c>
      <c r="F4" s="32" t="s">
        <v>316</v>
      </c>
      <c r="G4" t="s">
        <v>247</v>
      </c>
      <c r="H4" s="33" t="s">
        <v>246</v>
      </c>
      <c r="I4" s="33" t="s">
        <v>333</v>
      </c>
      <c r="J4" s="40" t="s">
        <v>334</v>
      </c>
      <c r="K4" s="41" t="s">
        <v>267</v>
      </c>
      <c r="L4" s="40" t="s">
        <v>268</v>
      </c>
      <c r="M4" s="41" t="s">
        <v>267</v>
      </c>
      <c r="N4" s="41" t="s">
        <v>267</v>
      </c>
      <c r="O4" s="44" t="s">
        <v>131</v>
      </c>
      <c r="P4" s="41" t="s">
        <v>121</v>
      </c>
      <c r="Q4" s="40" t="s">
        <v>133</v>
      </c>
      <c r="R4" s="46" t="s">
        <v>134</v>
      </c>
      <c r="S4" s="60" t="s">
        <v>133</v>
      </c>
      <c r="T4" s="41" t="s">
        <v>121</v>
      </c>
      <c r="U4" s="41" t="s">
        <v>144</v>
      </c>
      <c r="V4" s="46" t="s">
        <v>145</v>
      </c>
      <c r="W4" s="41" t="s">
        <v>144</v>
      </c>
      <c r="X4" s="54" t="s">
        <v>324</v>
      </c>
      <c r="Y4" t="s">
        <v>122</v>
      </c>
      <c r="Z4" s="41" t="s">
        <v>254</v>
      </c>
      <c r="AA4" t="s">
        <v>122</v>
      </c>
      <c r="AB4" s="40" t="s">
        <v>332</v>
      </c>
      <c r="AC4" s="48" t="s">
        <v>314</v>
      </c>
      <c r="AD4" t="s">
        <v>332</v>
      </c>
      <c r="AE4" s="40" t="s">
        <v>331</v>
      </c>
      <c r="AF4" t="s">
        <v>326</v>
      </c>
      <c r="AG4" s="48" t="s">
        <v>313</v>
      </c>
      <c r="AH4" s="51" t="s">
        <v>335</v>
      </c>
      <c r="AI4" s="60" t="s">
        <v>295</v>
      </c>
      <c r="AJ4" s="35" t="s">
        <v>267</v>
      </c>
      <c r="AK4" s="60" t="s">
        <v>295</v>
      </c>
      <c r="AL4" s="60" t="s">
        <v>267</v>
      </c>
      <c r="AM4" s="31" t="s">
        <v>115</v>
      </c>
      <c r="AN4" s="31" t="s">
        <v>288</v>
      </c>
      <c r="AO4" s="31" t="s">
        <v>119</v>
      </c>
    </row>
    <row r="5" spans="1:41" ht="12.75">
      <c r="A5" s="56" t="s">
        <v>69</v>
      </c>
      <c r="B5" s="28"/>
      <c r="C5" s="28"/>
      <c r="D5" s="31" t="s">
        <v>251</v>
      </c>
      <c r="E5" s="31" t="s">
        <v>269</v>
      </c>
      <c r="F5" s="32" t="s">
        <v>338</v>
      </c>
      <c r="H5" s="33" t="s">
        <v>257</v>
      </c>
      <c r="J5" s="40" t="s">
        <v>152</v>
      </c>
      <c r="K5" s="41" t="s">
        <v>261</v>
      </c>
      <c r="L5" s="40" t="s">
        <v>191</v>
      </c>
      <c r="M5" s="41" t="s">
        <v>141</v>
      </c>
      <c r="N5" s="41" t="s">
        <v>54</v>
      </c>
      <c r="O5" s="44" t="s">
        <v>118</v>
      </c>
      <c r="P5" s="41" t="s">
        <v>132</v>
      </c>
      <c r="Q5" s="40" t="s">
        <v>260</v>
      </c>
      <c r="R5" s="46" t="s">
        <v>75</v>
      </c>
      <c r="S5" s="60" t="s">
        <v>258</v>
      </c>
      <c r="T5" s="41" t="s">
        <v>144</v>
      </c>
      <c r="U5" s="41" t="s">
        <v>123</v>
      </c>
      <c r="V5" s="46" t="s">
        <v>75</v>
      </c>
      <c r="W5" s="41" t="s">
        <v>122</v>
      </c>
      <c r="X5" s="54" t="s">
        <v>72</v>
      </c>
      <c r="Y5" t="s">
        <v>116</v>
      </c>
      <c r="Z5" s="41" t="s">
        <v>337</v>
      </c>
      <c r="AA5" t="s">
        <v>116</v>
      </c>
      <c r="AB5" s="40" t="s">
        <v>53</v>
      </c>
      <c r="AC5" s="48" t="s">
        <v>3</v>
      </c>
      <c r="AD5" t="s">
        <v>53</v>
      </c>
      <c r="AE5" s="40" t="s">
        <v>259</v>
      </c>
      <c r="AF5" t="s">
        <v>124</v>
      </c>
      <c r="AG5" s="48" t="s">
        <v>336</v>
      </c>
      <c r="AH5" s="51" t="s">
        <v>256</v>
      </c>
      <c r="AI5" s="60" t="s">
        <v>143</v>
      </c>
      <c r="AJ5" s="35" t="s">
        <v>140</v>
      </c>
      <c r="AK5" s="60" t="s">
        <v>253</v>
      </c>
      <c r="AL5" s="60" t="s">
        <v>252</v>
      </c>
      <c r="AM5" s="31" t="s">
        <v>120</v>
      </c>
      <c r="AN5" s="31" t="s">
        <v>241</v>
      </c>
      <c r="AO5" s="30"/>
    </row>
    <row r="6" spans="1:41" ht="12.75">
      <c r="A6" s="56" t="s">
        <v>274</v>
      </c>
      <c r="B6" s="28"/>
      <c r="C6" s="28"/>
      <c r="D6" s="31"/>
      <c r="E6" s="31"/>
      <c r="F6" s="32"/>
      <c r="J6" s="40" t="s">
        <v>192</v>
      </c>
      <c r="K6" s="41" t="s">
        <v>192</v>
      </c>
      <c r="L6" s="40" t="s">
        <v>150</v>
      </c>
      <c r="M6" s="41" t="s">
        <v>250</v>
      </c>
      <c r="N6" s="41" t="s">
        <v>186</v>
      </c>
      <c r="O6" s="44"/>
      <c r="P6" s="41" t="s">
        <v>187</v>
      </c>
      <c r="Q6" s="40" t="s">
        <v>187</v>
      </c>
      <c r="R6" s="46" t="s">
        <v>117</v>
      </c>
      <c r="S6" s="60" t="s">
        <v>193</v>
      </c>
      <c r="T6" s="41" t="s">
        <v>187</v>
      </c>
      <c r="U6" s="41" t="s">
        <v>189</v>
      </c>
      <c r="V6" s="46" t="s">
        <v>117</v>
      </c>
      <c r="W6" s="41" t="s">
        <v>142</v>
      </c>
      <c r="X6" s="54" t="s">
        <v>190</v>
      </c>
      <c r="Y6" t="s">
        <v>190</v>
      </c>
      <c r="Z6" s="41" t="s">
        <v>190</v>
      </c>
      <c r="AA6" t="s">
        <v>190</v>
      </c>
      <c r="AB6" s="40" t="s">
        <v>215</v>
      </c>
      <c r="AC6" s="48" t="s">
        <v>76</v>
      </c>
      <c r="AD6" t="s">
        <v>213</v>
      </c>
      <c r="AE6" s="40" t="s">
        <v>293</v>
      </c>
      <c r="AF6" t="s">
        <v>214</v>
      </c>
      <c r="AG6" s="48" t="s">
        <v>2</v>
      </c>
      <c r="AH6" s="51" t="s">
        <v>188</v>
      </c>
      <c r="AI6" s="60"/>
      <c r="AJ6" s="35" t="s">
        <v>294</v>
      </c>
      <c r="AK6" s="60"/>
      <c r="AL6" s="60" t="s">
        <v>294</v>
      </c>
      <c r="AM6" s="31" t="s">
        <v>248</v>
      </c>
      <c r="AN6" s="31"/>
      <c r="AO6" s="30"/>
    </row>
    <row r="7" spans="1:41" ht="12.75">
      <c r="A7" s="56"/>
      <c r="B7" s="27"/>
      <c r="C7" s="27"/>
      <c r="D7" s="30"/>
      <c r="E7" s="30"/>
      <c r="F7" s="30"/>
      <c r="H7" s="34"/>
      <c r="J7" s="39"/>
      <c r="K7" s="39"/>
      <c r="L7" s="40"/>
      <c r="M7" s="39"/>
      <c r="N7" s="40"/>
      <c r="O7" s="43"/>
      <c r="P7" s="39"/>
      <c r="Q7" s="39"/>
      <c r="R7" s="45"/>
      <c r="S7" s="50"/>
      <c r="T7" s="39"/>
      <c r="U7" s="39"/>
      <c r="V7" s="45"/>
      <c r="W7" s="42"/>
      <c r="X7" s="52"/>
      <c r="Z7" s="42"/>
      <c r="AB7" s="39"/>
      <c r="AC7" s="47"/>
      <c r="AE7" s="39"/>
      <c r="AG7" s="47"/>
      <c r="AH7" s="52"/>
      <c r="AI7" s="50"/>
      <c r="AJ7" s="36"/>
      <c r="AK7" s="50"/>
      <c r="AL7" s="50"/>
      <c r="AM7" s="30"/>
      <c r="AN7" s="30"/>
      <c r="AO7" s="30"/>
    </row>
    <row r="8" spans="1:40" ht="12.75">
      <c r="A8" s="57">
        <v>34547</v>
      </c>
      <c r="B8" t="s">
        <v>32</v>
      </c>
      <c r="C8" t="s">
        <v>25</v>
      </c>
      <c r="D8" t="s">
        <v>351</v>
      </c>
      <c r="E8" t="s">
        <v>351</v>
      </c>
      <c r="F8" t="s">
        <v>92</v>
      </c>
      <c r="G8">
        <v>9</v>
      </c>
      <c r="H8" s="33">
        <v>30</v>
      </c>
      <c r="I8" s="33">
        <f>G8*H8</f>
        <v>270</v>
      </c>
      <c r="J8" s="53">
        <v>666</v>
      </c>
      <c r="K8" s="53">
        <f>J8/G8</f>
        <v>74</v>
      </c>
      <c r="L8" s="58">
        <f>K8/12</f>
        <v>6.166666666666667</v>
      </c>
      <c r="M8" s="53">
        <f>J8*20/I8</f>
        <v>49.333333333333336</v>
      </c>
      <c r="N8" s="26">
        <f>M8*30/240</f>
        <v>6.166666666666667</v>
      </c>
      <c r="S8" s="55"/>
      <c r="X8" s="51"/>
      <c r="AB8" s="53"/>
      <c r="AC8" s="38"/>
      <c r="AG8" s="38"/>
      <c r="AH8" s="51"/>
      <c r="AI8" s="49"/>
      <c r="AJ8" s="35"/>
      <c r="AK8" s="49"/>
      <c r="AL8" s="49"/>
      <c r="AM8" t="s">
        <v>183</v>
      </c>
      <c r="AN8" t="s">
        <v>196</v>
      </c>
    </row>
    <row r="9" spans="1:40" ht="12.75">
      <c r="A9" s="57"/>
      <c r="D9" t="s">
        <v>351</v>
      </c>
      <c r="E9" t="s">
        <v>351</v>
      </c>
      <c r="F9" t="s">
        <v>92</v>
      </c>
      <c r="G9">
        <v>4</v>
      </c>
      <c r="H9" s="33">
        <v>6</v>
      </c>
      <c r="I9" s="33">
        <f>G9*H9</f>
        <v>24</v>
      </c>
      <c r="J9" s="53">
        <v>54</v>
      </c>
      <c r="K9" s="53">
        <f>J9/G9</f>
        <v>13.5</v>
      </c>
      <c r="L9" s="58">
        <f>K9/12</f>
        <v>1.125</v>
      </c>
      <c r="M9" s="53">
        <f>J9*20/I9</f>
        <v>45</v>
      </c>
      <c r="N9" s="26">
        <f>M9*30/240</f>
        <v>5.625</v>
      </c>
      <c r="S9" s="55"/>
      <c r="X9" s="51"/>
      <c r="AB9" s="53"/>
      <c r="AC9" s="38"/>
      <c r="AG9" s="38"/>
      <c r="AH9" s="51"/>
      <c r="AI9" s="49"/>
      <c r="AJ9" s="35"/>
      <c r="AK9" s="49"/>
      <c r="AL9" s="49"/>
      <c r="AM9" t="s">
        <v>108</v>
      </c>
      <c r="AN9" t="s">
        <v>113</v>
      </c>
    </row>
    <row r="10" spans="1:40" ht="12.75">
      <c r="A10" s="57"/>
      <c r="D10" t="s">
        <v>351</v>
      </c>
      <c r="F10" t="s">
        <v>301</v>
      </c>
      <c r="G10">
        <v>4</v>
      </c>
      <c r="H10" s="33">
        <v>6</v>
      </c>
      <c r="I10" s="33">
        <f>G10*H10</f>
        <v>24</v>
      </c>
      <c r="J10" s="53">
        <v>40.8</v>
      </c>
      <c r="K10" s="53">
        <f>J10/G10</f>
        <v>10.2</v>
      </c>
      <c r="L10" s="58">
        <f>K10/12</f>
        <v>0.85</v>
      </c>
      <c r="M10" s="53">
        <f>J10*20/I10</f>
        <v>34</v>
      </c>
      <c r="N10" s="26">
        <f>M10*30/240</f>
        <v>4.25</v>
      </c>
      <c r="S10" s="55"/>
      <c r="X10" s="51"/>
      <c r="AB10" s="53"/>
      <c r="AC10" s="38"/>
      <c r="AG10" s="38"/>
      <c r="AH10" s="51"/>
      <c r="AI10" s="49"/>
      <c r="AJ10" s="35"/>
      <c r="AK10" s="49"/>
      <c r="AL10" s="49"/>
      <c r="AM10" t="s">
        <v>344</v>
      </c>
      <c r="AN10" t="s">
        <v>113</v>
      </c>
    </row>
    <row r="11" spans="1:40" ht="12.75">
      <c r="A11" s="57"/>
      <c r="G11">
        <v>1</v>
      </c>
      <c r="H11" s="33">
        <v>6</v>
      </c>
      <c r="I11" s="33">
        <f>G11*H11</f>
        <v>6</v>
      </c>
      <c r="J11" s="53">
        <v>6</v>
      </c>
      <c r="K11" s="53">
        <f>J11/G11</f>
        <v>6</v>
      </c>
      <c r="L11" s="58">
        <f>K11/12</f>
        <v>0.5</v>
      </c>
      <c r="M11" s="53">
        <f>J11*20/I11</f>
        <v>20</v>
      </c>
      <c r="N11" s="26">
        <f>M11*30/240</f>
        <v>2.5</v>
      </c>
      <c r="S11" s="55"/>
      <c r="X11" s="51"/>
      <c r="AB11" s="53"/>
      <c r="AC11" s="38"/>
      <c r="AG11" s="38"/>
      <c r="AH11" s="51"/>
      <c r="AI11" s="49"/>
      <c r="AJ11" s="35"/>
      <c r="AK11" s="49"/>
      <c r="AL11" s="49"/>
      <c r="AM11" t="s">
        <v>211</v>
      </c>
      <c r="AN11" t="s">
        <v>212</v>
      </c>
    </row>
    <row r="12" spans="1:40" ht="12.75">
      <c r="A12" s="25"/>
      <c r="B12" s="59"/>
      <c r="C12" s="59"/>
      <c r="D12" s="59"/>
      <c r="E12" s="59"/>
      <c r="F12" s="59"/>
      <c r="L12" s="26"/>
      <c r="N12" s="26"/>
      <c r="S12" s="55"/>
      <c r="X12" s="51"/>
      <c r="AB12" s="53"/>
      <c r="AC12" s="38"/>
      <c r="AG12" s="38"/>
      <c r="AH12" s="51"/>
      <c r="AI12" s="49"/>
      <c r="AJ12" s="35"/>
      <c r="AK12" s="49"/>
      <c r="AL12" s="49"/>
      <c r="AM12" s="59"/>
      <c r="AN12" s="59"/>
    </row>
    <row r="13" spans="1:38" ht="12.75">
      <c r="A13" s="57"/>
      <c r="F13" s="37" t="s">
        <v>327</v>
      </c>
      <c r="G13">
        <f>SUM(G8:G11)</f>
        <v>18</v>
      </c>
      <c r="H13" s="33"/>
      <c r="I13" s="33">
        <f>SUM(I8:I11)</f>
        <v>324</v>
      </c>
      <c r="J13" s="53">
        <f>SUM(J8:J11)</f>
        <v>766.8</v>
      </c>
      <c r="K13" s="53">
        <f>J13/G13</f>
        <v>42.599999999999994</v>
      </c>
      <c r="L13" s="58">
        <f>K13/12</f>
        <v>3.5499999999999994</v>
      </c>
      <c r="M13" s="53">
        <f>J13*20/I13</f>
        <v>47.333333333333336</v>
      </c>
      <c r="N13" s="26">
        <f>M13*30/240</f>
        <v>5.916666666666667</v>
      </c>
      <c r="S13" s="55"/>
      <c r="X13" s="51">
        <v>11.6</v>
      </c>
      <c r="Y13">
        <f>30/I13*X13</f>
        <v>1.074074074074074</v>
      </c>
      <c r="Z13">
        <f>62/20</f>
        <v>3.1</v>
      </c>
      <c r="AA13">
        <f>30/I13*Z13</f>
        <v>0.28703703703703703</v>
      </c>
      <c r="AB13" s="53">
        <f>(N13*12)+Q13+U13+Y13+AA13</f>
        <v>72.36111111111111</v>
      </c>
      <c r="AC13" s="38">
        <f>(Y13+AA13)/AB13</f>
        <v>0.018809980806142032</v>
      </c>
      <c r="AD13">
        <f>AB13/12</f>
        <v>6.030092592592593</v>
      </c>
      <c r="AF13">
        <f>J13+P13+T13+X13+Z13</f>
        <v>781.5</v>
      </c>
      <c r="AG13" s="38">
        <f>(X13+Z13)/AF13</f>
        <v>0.018809980806142032</v>
      </c>
      <c r="AH13" s="51"/>
      <c r="AI13" s="49"/>
      <c r="AJ13" s="35"/>
      <c r="AK13" s="49"/>
      <c r="AL13" s="49"/>
    </row>
    <row r="14" spans="1:38" ht="12.75">
      <c r="A14" s="57"/>
      <c r="H14" s="33"/>
      <c r="I14" s="33"/>
      <c r="J14" s="53"/>
      <c r="K14" s="53"/>
      <c r="L14" s="58"/>
      <c r="M14" s="53"/>
      <c r="N14" s="26"/>
      <c r="S14" s="55"/>
      <c r="X14" s="51"/>
      <c r="AB14" s="53"/>
      <c r="AC14" s="38"/>
      <c r="AG14" s="38"/>
      <c r="AH14" s="51"/>
      <c r="AI14" s="49"/>
      <c r="AJ14" s="35"/>
      <c r="AK14" s="49"/>
      <c r="AL14" s="49"/>
    </row>
    <row r="15" spans="1:41" ht="12.75">
      <c r="A15" s="57">
        <v>34548</v>
      </c>
      <c r="B15" t="s">
        <v>25</v>
      </c>
      <c r="C15" t="s">
        <v>28</v>
      </c>
      <c r="D15" t="s">
        <v>351</v>
      </c>
      <c r="E15" t="s">
        <v>351</v>
      </c>
      <c r="F15" t="s">
        <v>92</v>
      </c>
      <c r="G15">
        <v>9</v>
      </c>
      <c r="H15" s="33">
        <v>30</v>
      </c>
      <c r="I15" s="33">
        <f>G15*H15</f>
        <v>270</v>
      </c>
      <c r="J15" s="53">
        <v>708</v>
      </c>
      <c r="K15" s="53">
        <f>J15/G15</f>
        <v>78.66666666666667</v>
      </c>
      <c r="L15" s="58">
        <f>K15/12</f>
        <v>6.555555555555556</v>
      </c>
      <c r="M15" s="53">
        <f>J15*20/I15</f>
        <v>52.44444444444444</v>
      </c>
      <c r="N15" s="26">
        <f>M15*30/240</f>
        <v>6.555555555555555</v>
      </c>
      <c r="S15" s="55"/>
      <c r="X15" s="51"/>
      <c r="Y15">
        <f>30/I15*X15</f>
        <v>0</v>
      </c>
      <c r="AA15">
        <f>30/I15*Z15</f>
        <v>0</v>
      </c>
      <c r="AB15" s="53">
        <f>(N15*12)+Q15+U15+Y15+AA15</f>
        <v>78.66666666666666</v>
      </c>
      <c r="AC15" s="38">
        <f>(Y15+AA15)/AB15</f>
        <v>0</v>
      </c>
      <c r="AD15">
        <f>AB15/12</f>
        <v>6.5555555555555545</v>
      </c>
      <c r="AF15">
        <f>J15+P15+T15+X15+Z15</f>
        <v>708</v>
      </c>
      <c r="AG15" s="38">
        <f>(X15+Z15)/AF15</f>
        <v>0</v>
      </c>
      <c r="AH15" s="51"/>
      <c r="AI15" s="49"/>
      <c r="AJ15" s="35"/>
      <c r="AK15" s="49"/>
      <c r="AL15" s="49"/>
      <c r="AM15" t="s">
        <v>183</v>
      </c>
      <c r="AN15" t="s">
        <v>196</v>
      </c>
      <c r="AO15" t="s">
        <v>62</v>
      </c>
    </row>
    <row r="16" spans="1:40" ht="12.75">
      <c r="A16" s="57"/>
      <c r="D16" t="s">
        <v>351</v>
      </c>
      <c r="E16" t="s">
        <v>351</v>
      </c>
      <c r="F16" t="s">
        <v>90</v>
      </c>
      <c r="G16">
        <v>3</v>
      </c>
      <c r="H16" s="33">
        <v>6</v>
      </c>
      <c r="I16" s="33">
        <f>G16*H16</f>
        <v>18</v>
      </c>
      <c r="J16" s="53">
        <v>40.5</v>
      </c>
      <c r="K16" s="53">
        <f>J16/G16</f>
        <v>13.5</v>
      </c>
      <c r="L16" s="58">
        <f>K16/12</f>
        <v>1.125</v>
      </c>
      <c r="M16" s="53">
        <f>J16*20/I16</f>
        <v>45</v>
      </c>
      <c r="N16" s="26">
        <f>M16*30/240</f>
        <v>5.625</v>
      </c>
      <c r="S16" s="55"/>
      <c r="X16" s="51"/>
      <c r="Y16">
        <f>30/I16*X16</f>
        <v>0</v>
      </c>
      <c r="AA16">
        <f>30/I16*Z16</f>
        <v>0</v>
      </c>
      <c r="AB16" s="53">
        <f>(N16*12)+Q16+U16+Y16+AA16</f>
        <v>67.5</v>
      </c>
      <c r="AC16" s="38">
        <f>(Y16+AA16)/AB16</f>
        <v>0</v>
      </c>
      <c r="AD16">
        <f>AB16/12</f>
        <v>5.625</v>
      </c>
      <c r="AF16">
        <f>J16+P16+T16+X16+Z16</f>
        <v>40.5</v>
      </c>
      <c r="AG16" s="38">
        <f>(X16+Z16)/AF16</f>
        <v>0</v>
      </c>
      <c r="AH16" s="51"/>
      <c r="AI16" s="49"/>
      <c r="AJ16" s="35"/>
      <c r="AK16" s="49"/>
      <c r="AL16" s="49"/>
      <c r="AM16" t="s">
        <v>292</v>
      </c>
      <c r="AN16" t="s">
        <v>113</v>
      </c>
    </row>
    <row r="17" spans="1:40" ht="12.75">
      <c r="A17" s="57"/>
      <c r="D17" t="s">
        <v>351</v>
      </c>
      <c r="E17" t="s">
        <v>351</v>
      </c>
      <c r="F17" t="s">
        <v>306</v>
      </c>
      <c r="G17">
        <v>5</v>
      </c>
      <c r="H17" s="33">
        <v>6</v>
      </c>
      <c r="I17" s="33">
        <f>G17*H17</f>
        <v>30</v>
      </c>
      <c r="J17" s="53">
        <v>49.5</v>
      </c>
      <c r="K17" s="53">
        <f>J17/G17</f>
        <v>9.9</v>
      </c>
      <c r="L17" s="58">
        <f>K17/12</f>
        <v>0.8250000000000001</v>
      </c>
      <c r="M17" s="53">
        <f>J17*20/I17</f>
        <v>33</v>
      </c>
      <c r="N17" s="26">
        <f>M17*30/240</f>
        <v>4.125</v>
      </c>
      <c r="S17" s="55"/>
      <c r="X17" s="51"/>
      <c r="Y17">
        <f>30/I17*X17</f>
        <v>0</v>
      </c>
      <c r="AA17">
        <f>30/I17*Z17</f>
        <v>0</v>
      </c>
      <c r="AB17" s="53">
        <f>(N17*12)+Q17+U17+Y17+AA17</f>
        <v>49.5</v>
      </c>
      <c r="AC17" s="38">
        <f>(Y17+AA17)/AB17</f>
        <v>0</v>
      </c>
      <c r="AD17">
        <f>AB17/12</f>
        <v>4.125</v>
      </c>
      <c r="AF17">
        <f>J17+P17+T17+X17+Z17</f>
        <v>49.5</v>
      </c>
      <c r="AG17" s="38">
        <f>(X17+Z17)/AF17</f>
        <v>0</v>
      </c>
      <c r="AH17" s="51"/>
      <c r="AI17" s="49"/>
      <c r="AJ17" s="35"/>
      <c r="AK17" s="49"/>
      <c r="AL17" s="49"/>
      <c r="AM17" t="s">
        <v>345</v>
      </c>
      <c r="AN17" t="s">
        <v>113</v>
      </c>
    </row>
    <row r="18" spans="1:40" ht="12.75">
      <c r="A18" s="57"/>
      <c r="D18" t="s">
        <v>351</v>
      </c>
      <c r="E18" t="s">
        <v>351</v>
      </c>
      <c r="F18" t="s">
        <v>90</v>
      </c>
      <c r="G18">
        <v>1</v>
      </c>
      <c r="H18" s="33">
        <v>6</v>
      </c>
      <c r="I18" s="33">
        <f>G18*H18</f>
        <v>6</v>
      </c>
      <c r="J18" s="53">
        <v>12</v>
      </c>
      <c r="K18" s="53">
        <f>J18/G18</f>
        <v>12</v>
      </c>
      <c r="L18" s="58">
        <f>K18/12</f>
        <v>1</v>
      </c>
      <c r="M18" s="53">
        <f>J18*20/I18</f>
        <v>40</v>
      </c>
      <c r="N18" s="26">
        <f>M18*30/240</f>
        <v>5</v>
      </c>
      <c r="S18" s="55"/>
      <c r="X18" s="51"/>
      <c r="Y18">
        <f>30/I18*X18</f>
        <v>0</v>
      </c>
      <c r="AA18">
        <f>30/I18*Z18</f>
        <v>0</v>
      </c>
      <c r="AB18" s="53">
        <f>(N18*12)+Q18+U18+Y18+AA18</f>
        <v>60</v>
      </c>
      <c r="AC18" s="38">
        <f>(Y18+AA18)/AB18</f>
        <v>0</v>
      </c>
      <c r="AD18">
        <f>AB18/12</f>
        <v>5</v>
      </c>
      <c r="AF18">
        <f>J18+P18+T18+X18+Z18</f>
        <v>12</v>
      </c>
      <c r="AG18" s="38">
        <f>(X18+Z18)/AF18</f>
        <v>0</v>
      </c>
      <c r="AH18" s="51"/>
      <c r="AI18" s="49"/>
      <c r="AJ18" s="35"/>
      <c r="AK18" s="49"/>
      <c r="AL18" s="49"/>
      <c r="AM18" t="s">
        <v>107</v>
      </c>
      <c r="AN18" t="s">
        <v>83</v>
      </c>
    </row>
    <row r="19" spans="1:38" ht="12.75">
      <c r="A19" s="57"/>
      <c r="D19" t="s">
        <v>4</v>
      </c>
      <c r="G19">
        <v>1</v>
      </c>
      <c r="H19" s="33">
        <v>10.5</v>
      </c>
      <c r="I19" s="33">
        <f>G19*H19</f>
        <v>10.5</v>
      </c>
      <c r="J19" s="53">
        <v>6.3</v>
      </c>
      <c r="K19" s="53">
        <f>J19/G19</f>
        <v>6.3</v>
      </c>
      <c r="L19" s="58">
        <f>K19/12</f>
        <v>0.525</v>
      </c>
      <c r="M19" s="53">
        <f>J19*20/I19</f>
        <v>12</v>
      </c>
      <c r="N19" s="26">
        <f>M19*30/240</f>
        <v>1.5</v>
      </c>
      <c r="O19" t="s">
        <v>347</v>
      </c>
      <c r="S19" s="55"/>
      <c r="X19" s="51"/>
      <c r="Y19">
        <f>30/I19*X19</f>
        <v>0</v>
      </c>
      <c r="AA19">
        <f>30/I19*Z19</f>
        <v>0</v>
      </c>
      <c r="AB19" s="53">
        <f>(N19*12)+Q19+U19+Y19+AA19</f>
        <v>18</v>
      </c>
      <c r="AC19" s="38">
        <f>(Y19+AA19)/AB19</f>
        <v>0</v>
      </c>
      <c r="AD19">
        <f>AB19/12</f>
        <v>1.5</v>
      </c>
      <c r="AF19">
        <f>J19+P19+T19+X19+Z19</f>
        <v>6.3</v>
      </c>
      <c r="AG19" s="38">
        <f>(X19+Z19)/AF19</f>
        <v>0</v>
      </c>
      <c r="AH19" s="51"/>
      <c r="AI19" s="49"/>
      <c r="AJ19" s="35"/>
      <c r="AK19" s="49"/>
      <c r="AL19" s="49"/>
    </row>
    <row r="20" spans="1:38" ht="12.75">
      <c r="A20" s="57"/>
      <c r="D20" t="s">
        <v>4</v>
      </c>
      <c r="G20">
        <v>1</v>
      </c>
      <c r="H20" s="33">
        <v>4</v>
      </c>
      <c r="I20" s="33">
        <f>G20*H20</f>
        <v>4</v>
      </c>
      <c r="J20" s="53">
        <v>3.4</v>
      </c>
      <c r="K20" s="53">
        <f>J20/G20</f>
        <v>3.4</v>
      </c>
      <c r="L20" s="58">
        <f>K20/12</f>
        <v>0.2833333333333333</v>
      </c>
      <c r="M20" s="53">
        <f>J20*20/I20</f>
        <v>17</v>
      </c>
      <c r="N20" s="26">
        <f>M20*30/240</f>
        <v>2.125</v>
      </c>
      <c r="O20" t="s">
        <v>271</v>
      </c>
      <c r="S20" s="55"/>
      <c r="X20" s="51"/>
      <c r="Y20">
        <f>30/I20*X20</f>
        <v>0</v>
      </c>
      <c r="AA20">
        <f>30/I20*Z20</f>
        <v>0</v>
      </c>
      <c r="AB20" s="53">
        <f>(N20*12)+Q20+U20+Y20+AA20</f>
        <v>25.5</v>
      </c>
      <c r="AC20" s="38">
        <f>(Y20+AA20)/AB20</f>
        <v>0</v>
      </c>
      <c r="AD20">
        <f>AB20/12</f>
        <v>2.125</v>
      </c>
      <c r="AF20">
        <f>J20+P20+T20+X20+Z20</f>
        <v>3.4</v>
      </c>
      <c r="AG20" s="38">
        <f>(X20+Z20)/AF20</f>
        <v>0</v>
      </c>
      <c r="AH20" s="51"/>
      <c r="AI20" s="49"/>
      <c r="AJ20" s="35"/>
      <c r="AK20" s="49"/>
      <c r="AL20" s="49"/>
    </row>
    <row r="21" spans="1:38" ht="12.75">
      <c r="A21" s="57"/>
      <c r="H21" s="33"/>
      <c r="I21" s="33"/>
      <c r="J21" s="53"/>
      <c r="K21" s="53"/>
      <c r="L21" s="58"/>
      <c r="M21" s="53"/>
      <c r="N21" s="26"/>
      <c r="S21" s="55"/>
      <c r="X21" s="51"/>
      <c r="AB21" s="53"/>
      <c r="AC21" s="38"/>
      <c r="AG21" s="38"/>
      <c r="AH21" s="51"/>
      <c r="AI21" s="49"/>
      <c r="AJ21" s="35"/>
      <c r="AK21" s="49"/>
      <c r="AL21" s="49"/>
    </row>
    <row r="22" spans="1:38" ht="12.75">
      <c r="A22" s="57"/>
      <c r="F22" s="37" t="s">
        <v>327</v>
      </c>
      <c r="G22">
        <f>SUM(G15:G21)</f>
        <v>20</v>
      </c>
      <c r="H22" s="33"/>
      <c r="I22" s="33">
        <f>SUM(I15:I21)</f>
        <v>338.5</v>
      </c>
      <c r="J22" s="53">
        <f>SUM(J15:J21)</f>
        <v>819.7</v>
      </c>
      <c r="K22" s="53">
        <f>J22/G22</f>
        <v>40.985</v>
      </c>
      <c r="L22" s="58">
        <f>K22/12</f>
        <v>3.4154166666666668</v>
      </c>
      <c r="M22" s="53">
        <f>J22*20/I22</f>
        <v>48.43131462333826</v>
      </c>
      <c r="N22" s="26">
        <f>M22*30/240</f>
        <v>6.0539143279172825</v>
      </c>
      <c r="S22" s="55"/>
      <c r="X22" s="51"/>
      <c r="Y22">
        <f>30/I22*X22</f>
        <v>0</v>
      </c>
      <c r="Z22">
        <v>3.6</v>
      </c>
      <c r="AA22">
        <f>30/I22*Z22</f>
        <v>0.3190546528803545</v>
      </c>
      <c r="AB22" s="53">
        <f>(N22*12)+Q22+U22+Y22+AA22</f>
        <v>72.96602658788774</v>
      </c>
      <c r="AC22" s="38">
        <f>(Y22+AA22)/AB22</f>
        <v>0.004372646665856917</v>
      </c>
      <c r="AD22">
        <f>AB22/12</f>
        <v>6.080502215657312</v>
      </c>
      <c r="AF22">
        <f>J22+P22+T22+X22+Z22</f>
        <v>823.3000000000001</v>
      </c>
      <c r="AG22" s="38">
        <f>(X22+Z22)/AF22</f>
        <v>0.004372646665856917</v>
      </c>
      <c r="AH22" s="51"/>
      <c r="AI22" s="49"/>
      <c r="AJ22" s="35"/>
      <c r="AK22" s="49"/>
      <c r="AL22" s="49"/>
    </row>
    <row r="23" spans="1:41" ht="12.75">
      <c r="A23" s="25"/>
      <c r="B23" s="59"/>
      <c r="C23" s="59"/>
      <c r="D23" s="59"/>
      <c r="E23" s="59"/>
      <c r="F23" s="59"/>
      <c r="L23" s="26"/>
      <c r="N23" s="26"/>
      <c r="S23" s="55"/>
      <c r="X23" s="51"/>
      <c r="AB23" s="53"/>
      <c r="AC23" s="38"/>
      <c r="AG23" s="38"/>
      <c r="AH23" s="51"/>
      <c r="AI23" s="49"/>
      <c r="AJ23" s="35"/>
      <c r="AK23" s="49"/>
      <c r="AL23" s="49"/>
      <c r="AM23" s="59"/>
      <c r="AN23" s="59"/>
      <c r="AO23" s="59"/>
    </row>
    <row r="24" spans="1:40" ht="12.75">
      <c r="A24" s="57">
        <v>34549</v>
      </c>
      <c r="B24" t="s">
        <v>14</v>
      </c>
      <c r="C24" t="s">
        <v>12</v>
      </c>
      <c r="D24" t="s">
        <v>351</v>
      </c>
      <c r="E24" t="s">
        <v>351</v>
      </c>
      <c r="F24" t="s">
        <v>92</v>
      </c>
      <c r="G24">
        <v>9</v>
      </c>
      <c r="H24" s="33">
        <v>30</v>
      </c>
      <c r="I24" s="33">
        <f>G24*H24</f>
        <v>270</v>
      </c>
      <c r="J24" s="53">
        <v>720</v>
      </c>
      <c r="K24" s="53">
        <f>J24/G24</f>
        <v>80</v>
      </c>
      <c r="L24" s="58">
        <f>K24/12</f>
        <v>6.666666666666667</v>
      </c>
      <c r="M24" s="53">
        <f>J24*20/I24</f>
        <v>53.333333333333336</v>
      </c>
      <c r="N24" s="26">
        <f>M24*30/240</f>
        <v>6.666666666666667</v>
      </c>
      <c r="S24" s="55"/>
      <c r="X24" s="51"/>
      <c r="Y24">
        <f>30/I24*X24</f>
        <v>0</v>
      </c>
      <c r="AA24">
        <f>30/I24*Z24</f>
        <v>0</v>
      </c>
      <c r="AB24" s="53">
        <f>(N24*12)+Q24+U24+Y24+AA24</f>
        <v>80</v>
      </c>
      <c r="AC24" s="38">
        <f>(Y24+AA24)/AB24</f>
        <v>0</v>
      </c>
      <c r="AD24">
        <f>AB24/12</f>
        <v>6.666666666666667</v>
      </c>
      <c r="AF24">
        <f>J24+P24+T24+X24+Z24</f>
        <v>720</v>
      </c>
      <c r="AG24" s="38">
        <f>(X24+Z24)/AF24</f>
        <v>0</v>
      </c>
      <c r="AH24" s="51"/>
      <c r="AI24" s="49"/>
      <c r="AJ24" s="35"/>
      <c r="AK24" s="49"/>
      <c r="AL24" s="49"/>
      <c r="AM24" t="s">
        <v>183</v>
      </c>
      <c r="AN24" t="s">
        <v>196</v>
      </c>
    </row>
    <row r="25" spans="1:40" ht="12.75">
      <c r="A25" s="57"/>
      <c r="E25" t="s">
        <v>351</v>
      </c>
      <c r="F25" t="s">
        <v>92</v>
      </c>
      <c r="G25">
        <v>3</v>
      </c>
      <c r="H25" s="33">
        <v>6</v>
      </c>
      <c r="I25" s="33">
        <f>G25*H25</f>
        <v>18</v>
      </c>
      <c r="J25" s="53">
        <v>40.5</v>
      </c>
      <c r="K25" s="53">
        <f>J25/G25</f>
        <v>13.5</v>
      </c>
      <c r="L25" s="58">
        <f>K25/12</f>
        <v>1.125</v>
      </c>
      <c r="M25" s="53">
        <f>J25*20/I25</f>
        <v>45</v>
      </c>
      <c r="N25" s="26">
        <f>M25*30/240</f>
        <v>5.625</v>
      </c>
      <c r="S25" s="55"/>
      <c r="X25" s="51"/>
      <c r="Y25">
        <f>30/I25*X25</f>
        <v>0</v>
      </c>
      <c r="AA25">
        <f>30/I25*Z25</f>
        <v>0</v>
      </c>
      <c r="AB25" s="53">
        <f>(N25*12)+Q25+U25+Y25+AA25</f>
        <v>67.5</v>
      </c>
      <c r="AC25" s="38">
        <f>(Y25+AA25)/AB25</f>
        <v>0</v>
      </c>
      <c r="AD25">
        <f>AB25/12</f>
        <v>5.625</v>
      </c>
      <c r="AF25">
        <f>J25+P25+T25+X25+Z25</f>
        <v>40.5</v>
      </c>
      <c r="AG25" s="38">
        <f>(X25+Z25)/AF25</f>
        <v>0</v>
      </c>
      <c r="AH25" s="51"/>
      <c r="AI25" s="49"/>
      <c r="AJ25" s="35"/>
      <c r="AK25" s="49"/>
      <c r="AL25" s="49"/>
      <c r="AM25" t="s">
        <v>292</v>
      </c>
      <c r="AN25" t="s">
        <v>166</v>
      </c>
    </row>
    <row r="26" spans="1:38" ht="12.75">
      <c r="A26" s="57"/>
      <c r="E26" t="s">
        <v>351</v>
      </c>
      <c r="F26" t="s">
        <v>303</v>
      </c>
      <c r="G26">
        <v>5</v>
      </c>
      <c r="H26" s="33">
        <v>6</v>
      </c>
      <c r="I26" s="33">
        <f>G26*H26</f>
        <v>30</v>
      </c>
      <c r="J26" s="53">
        <v>51</v>
      </c>
      <c r="K26" s="53">
        <f>J26/G26</f>
        <v>10.2</v>
      </c>
      <c r="L26" s="58">
        <f>K26/12</f>
        <v>0.85</v>
      </c>
      <c r="M26" s="53">
        <f>J26*20/I26</f>
        <v>34</v>
      </c>
      <c r="N26" s="26">
        <f>M26*30/240</f>
        <v>4.25</v>
      </c>
      <c r="S26" s="55"/>
      <c r="X26" s="51"/>
      <c r="Y26">
        <f>30/I26*X26</f>
        <v>0</v>
      </c>
      <c r="AA26">
        <f>30/I26*Z26</f>
        <v>0</v>
      </c>
      <c r="AB26" s="53">
        <f>(N26*12)+Q26+U26+Y26+AA26</f>
        <v>51</v>
      </c>
      <c r="AC26" s="38">
        <f>(Y26+AA26)/AB26</f>
        <v>0</v>
      </c>
      <c r="AD26">
        <f>AB26/12</f>
        <v>4.25</v>
      </c>
      <c r="AF26">
        <f>J26+P26+T26+X26+Z26</f>
        <v>51</v>
      </c>
      <c r="AG26" s="38">
        <f>(X26+Z26)/AF26</f>
        <v>0</v>
      </c>
      <c r="AH26" s="51"/>
      <c r="AI26" s="49"/>
      <c r="AJ26" s="35"/>
      <c r="AK26" s="49"/>
      <c r="AL26" s="49"/>
    </row>
    <row r="27" spans="1:40" ht="12.75">
      <c r="A27" s="57"/>
      <c r="E27" t="s">
        <v>351</v>
      </c>
      <c r="F27" t="s">
        <v>90</v>
      </c>
      <c r="G27">
        <v>1</v>
      </c>
      <c r="H27" s="33">
        <v>0.75</v>
      </c>
      <c r="I27" s="33">
        <f>G27*H27</f>
        <v>0.75</v>
      </c>
      <c r="J27" s="53">
        <f>34.5/20</f>
        <v>1.725</v>
      </c>
      <c r="K27" s="53">
        <f>J27/G27</f>
        <v>1.725</v>
      </c>
      <c r="L27" s="58">
        <f>K27/12</f>
        <v>0.14375000000000002</v>
      </c>
      <c r="M27" s="53">
        <f>J27*20/I27</f>
        <v>46</v>
      </c>
      <c r="N27" s="26">
        <f>M27*30/240</f>
        <v>5.75</v>
      </c>
      <c r="O27" t="s">
        <v>273</v>
      </c>
      <c r="S27" s="55"/>
      <c r="X27" s="51"/>
      <c r="Y27">
        <f>30/I27*X27</f>
        <v>0</v>
      </c>
      <c r="AA27">
        <f>30/I27*Z27</f>
        <v>0</v>
      </c>
      <c r="AB27" s="53">
        <f>(N27*12)+Q27+U27+Y27+AA27</f>
        <v>69</v>
      </c>
      <c r="AC27" s="38">
        <f>(Y27+AA27)/AB27</f>
        <v>0</v>
      </c>
      <c r="AD27">
        <f>AB27/12</f>
        <v>5.75</v>
      </c>
      <c r="AF27">
        <f>J27+P27+T27+X27+Z27</f>
        <v>1.725</v>
      </c>
      <c r="AG27" s="38">
        <f>(X27+Z27)/AF27</f>
        <v>0</v>
      </c>
      <c r="AH27" s="51"/>
      <c r="AI27" s="49"/>
      <c r="AJ27" s="35"/>
      <c r="AK27" s="49"/>
      <c r="AL27" s="49"/>
      <c r="AN27" t="s">
        <v>82</v>
      </c>
    </row>
    <row r="28" spans="1:38" ht="12.75">
      <c r="A28" s="57"/>
      <c r="H28" s="33"/>
      <c r="I28" s="33"/>
      <c r="J28" s="53"/>
      <c r="K28" s="53"/>
      <c r="L28" s="58"/>
      <c r="M28" s="53"/>
      <c r="N28" s="26"/>
      <c r="S28" s="55"/>
      <c r="X28" s="51"/>
      <c r="AB28" s="53"/>
      <c r="AC28" s="38"/>
      <c r="AG28" s="38"/>
      <c r="AH28" s="51"/>
      <c r="AI28" s="49"/>
      <c r="AJ28" s="35"/>
      <c r="AK28" s="49"/>
      <c r="AL28" s="49"/>
    </row>
    <row r="29" spans="1:38" ht="12.75">
      <c r="A29" s="57"/>
      <c r="F29" s="37" t="s">
        <v>327</v>
      </c>
      <c r="G29">
        <f>SUM(G24:G28)</f>
        <v>18</v>
      </c>
      <c r="H29" s="33"/>
      <c r="I29" s="33">
        <f>SUM(I24:I28)</f>
        <v>318.75</v>
      </c>
      <c r="J29" s="53">
        <f>SUM(J24:J28)</f>
        <v>813.225</v>
      </c>
      <c r="K29" s="53">
        <f>J29/G29</f>
        <v>45.17916666666667</v>
      </c>
      <c r="L29" s="58">
        <f>K29/12</f>
        <v>3.7649305555555554</v>
      </c>
      <c r="M29" s="53">
        <f>J29*20/I29</f>
        <v>51.025882352941174</v>
      </c>
      <c r="N29" s="26">
        <f>M29*30/240</f>
        <v>6.378235294117647</v>
      </c>
      <c r="S29" s="55"/>
      <c r="X29" s="51">
        <v>8</v>
      </c>
      <c r="Y29">
        <f>30/I29*X29</f>
        <v>0.7529411764705882</v>
      </c>
      <c r="Z29">
        <v>6.7</v>
      </c>
      <c r="AA29">
        <f>30/I29*Z29</f>
        <v>0.6305882352941177</v>
      </c>
      <c r="AB29" s="53">
        <f>(N29*12)+Q29+U29+Y29+AA29</f>
        <v>77.92235294117646</v>
      </c>
      <c r="AC29" s="38">
        <f>(Y29+AA29)/AB29</f>
        <v>0.01775523145212429</v>
      </c>
      <c r="AD29">
        <f>AB29/12</f>
        <v>6.493529411764705</v>
      </c>
      <c r="AF29">
        <f>J29+P29+T29+X29+Z29</f>
        <v>827.9250000000001</v>
      </c>
      <c r="AG29" s="38">
        <f>(X29+Z29)/AF29</f>
        <v>0.017755231452124286</v>
      </c>
      <c r="AH29" s="51"/>
      <c r="AI29" s="49"/>
      <c r="AJ29" s="35"/>
      <c r="AK29" s="49"/>
      <c r="AL29" s="49"/>
    </row>
    <row r="30" spans="1:41" ht="12.75">
      <c r="A30" s="25"/>
      <c r="B30" s="59"/>
      <c r="C30" s="59"/>
      <c r="D30" s="59"/>
      <c r="E30" s="59"/>
      <c r="F30" s="59"/>
      <c r="L30" s="26"/>
      <c r="N30" s="26"/>
      <c r="O30" s="59"/>
      <c r="S30" s="55"/>
      <c r="X30" s="51"/>
      <c r="AB30" s="53"/>
      <c r="AC30" s="38"/>
      <c r="AG30" s="38"/>
      <c r="AH30" s="51"/>
      <c r="AI30" s="49"/>
      <c r="AJ30" s="35"/>
      <c r="AK30" s="49"/>
      <c r="AL30" s="49"/>
      <c r="AM30" s="59"/>
      <c r="AN30" s="59"/>
      <c r="AO30" s="59"/>
    </row>
    <row r="31" spans="1:40" ht="12.75">
      <c r="A31" s="57">
        <v>34550</v>
      </c>
      <c r="B31" t="s">
        <v>27</v>
      </c>
      <c r="C31" t="s">
        <v>17</v>
      </c>
      <c r="D31" t="s">
        <v>351</v>
      </c>
      <c r="E31" t="s">
        <v>351</v>
      </c>
      <c r="F31" t="s">
        <v>92</v>
      </c>
      <c r="G31">
        <v>9</v>
      </c>
      <c r="H31" s="33">
        <v>30</v>
      </c>
      <c r="I31" s="33">
        <f>G31*H31</f>
        <v>270</v>
      </c>
      <c r="J31" s="53">
        <v>720</v>
      </c>
      <c r="K31" s="53">
        <f>J31/G31</f>
        <v>80</v>
      </c>
      <c r="L31" s="58">
        <f>K31/12</f>
        <v>6.666666666666667</v>
      </c>
      <c r="M31" s="53">
        <f>J31*20/I31</f>
        <v>53.333333333333336</v>
      </c>
      <c r="N31" s="26">
        <f>M31*30/240</f>
        <v>6.666666666666667</v>
      </c>
      <c r="S31" s="55"/>
      <c r="X31" s="51"/>
      <c r="Y31">
        <f>30/I31*X31</f>
        <v>0</v>
      </c>
      <c r="AA31">
        <f>30/I31*Z31</f>
        <v>0</v>
      </c>
      <c r="AB31" s="53">
        <f>(N31*12)+Q31+U31+Y31+AA31</f>
        <v>80</v>
      </c>
      <c r="AC31" s="38">
        <f>(Y31+AA31)/AB31</f>
        <v>0</v>
      </c>
      <c r="AD31">
        <f>AB31/12</f>
        <v>6.666666666666667</v>
      </c>
      <c r="AF31">
        <f>J31+P31+T31+X31+Z31</f>
        <v>720</v>
      </c>
      <c r="AG31" s="38">
        <f>(X31+Z31)/AF31</f>
        <v>0</v>
      </c>
      <c r="AH31" s="51"/>
      <c r="AI31" s="49"/>
      <c r="AJ31" s="35"/>
      <c r="AK31" s="49"/>
      <c r="AL31" s="49"/>
      <c r="AM31" t="s">
        <v>183</v>
      </c>
      <c r="AN31" t="s">
        <v>196</v>
      </c>
    </row>
    <row r="32" spans="1:41" ht="12.75">
      <c r="A32" s="57"/>
      <c r="D32" t="s">
        <v>351</v>
      </c>
      <c r="E32" t="s">
        <v>351</v>
      </c>
      <c r="F32" t="s">
        <v>92</v>
      </c>
      <c r="G32">
        <v>1</v>
      </c>
      <c r="H32" s="33">
        <v>20</v>
      </c>
      <c r="I32" s="33">
        <f>G32*H32</f>
        <v>20</v>
      </c>
      <c r="J32" s="53">
        <v>53.333333</v>
      </c>
      <c r="K32" s="53">
        <f>J32/G32</f>
        <v>53.333333</v>
      </c>
      <c r="L32" s="58">
        <f>K32/12</f>
        <v>4.444444416666667</v>
      </c>
      <c r="M32" s="53">
        <f>J32*20/I32</f>
        <v>53.333333</v>
      </c>
      <c r="N32" s="26">
        <f>M32*30/240</f>
        <v>6.666666625</v>
      </c>
      <c r="S32" s="55"/>
      <c r="X32" s="51"/>
      <c r="Y32">
        <f>30/I32*X32</f>
        <v>0</v>
      </c>
      <c r="AA32">
        <f>30/I32*Z32</f>
        <v>0</v>
      </c>
      <c r="AB32" s="53">
        <f>(N32*12)+Q32+U32+Y32+AA32</f>
        <v>79.9999995</v>
      </c>
      <c r="AC32" s="38">
        <f>(Y32+AA32)/AB32</f>
        <v>0</v>
      </c>
      <c r="AD32">
        <f>AB32/12</f>
        <v>6.666666625</v>
      </c>
      <c r="AF32">
        <f>J32+P32+T32+X32+Z32</f>
        <v>53.333333</v>
      </c>
      <c r="AG32" s="38">
        <f>(X32+Z32)/AF32</f>
        <v>0</v>
      </c>
      <c r="AH32" s="51"/>
      <c r="AI32" s="49"/>
      <c r="AJ32" s="35"/>
      <c r="AK32" s="49"/>
      <c r="AL32" s="49"/>
      <c r="AM32" t="s">
        <v>181</v>
      </c>
      <c r="AN32" t="s">
        <v>196</v>
      </c>
      <c r="AO32" t="s">
        <v>35</v>
      </c>
    </row>
    <row r="33" spans="1:40" ht="12.75">
      <c r="A33" s="57"/>
      <c r="D33" t="s">
        <v>351</v>
      </c>
      <c r="E33" t="s">
        <v>351</v>
      </c>
      <c r="F33" t="s">
        <v>92</v>
      </c>
      <c r="G33">
        <v>1</v>
      </c>
      <c r="H33" s="33">
        <v>18</v>
      </c>
      <c r="I33" s="33">
        <f>G33*H33</f>
        <v>18</v>
      </c>
      <c r="J33" s="53">
        <v>41.4</v>
      </c>
      <c r="K33" s="53">
        <f>J33/G33</f>
        <v>41.4</v>
      </c>
      <c r="L33" s="58">
        <f>K33/12</f>
        <v>3.4499999999999997</v>
      </c>
      <c r="M33" s="53">
        <f>J33*20/I33</f>
        <v>46</v>
      </c>
      <c r="N33" s="26">
        <f>M33*30/240</f>
        <v>5.75</v>
      </c>
      <c r="S33" s="55"/>
      <c r="X33" s="51"/>
      <c r="Y33">
        <f>30/I33*X33</f>
        <v>0</v>
      </c>
      <c r="AA33">
        <f>30/I33*Z33</f>
        <v>0</v>
      </c>
      <c r="AB33" s="53">
        <f>(N33*12)+Q33+U33+Y33+AA33</f>
        <v>69</v>
      </c>
      <c r="AC33" s="38">
        <f>(Y33+AA33)/AB33</f>
        <v>0</v>
      </c>
      <c r="AD33">
        <f>AB33/12</f>
        <v>5.75</v>
      </c>
      <c r="AF33">
        <f>J33+P33+T33+X33+Z33</f>
        <v>41.4</v>
      </c>
      <c r="AG33" s="38">
        <f>(X33+Z33)/AF33</f>
        <v>0</v>
      </c>
      <c r="AH33" s="51"/>
      <c r="AI33" s="49"/>
      <c r="AJ33" s="35"/>
      <c r="AK33" s="49"/>
      <c r="AL33" s="49"/>
      <c r="AM33" t="s">
        <v>228</v>
      </c>
      <c r="AN33" t="s">
        <v>195</v>
      </c>
    </row>
    <row r="34" spans="1:40" ht="12.75">
      <c r="A34" s="57"/>
      <c r="D34" t="s">
        <v>351</v>
      </c>
      <c r="E34" t="s">
        <v>351</v>
      </c>
      <c r="F34" t="s">
        <v>299</v>
      </c>
      <c r="G34">
        <v>1</v>
      </c>
      <c r="H34" s="33">
        <v>36</v>
      </c>
      <c r="I34" s="33">
        <f>G34*H34</f>
        <v>36</v>
      </c>
      <c r="J34" s="53">
        <v>63</v>
      </c>
      <c r="K34" s="53">
        <f>J34/G34</f>
        <v>63</v>
      </c>
      <c r="L34" s="58">
        <f>K34/12</f>
        <v>5.25</v>
      </c>
      <c r="M34" s="53">
        <f>J34*20/I34</f>
        <v>35</v>
      </c>
      <c r="N34" s="26">
        <f>M34*30/240</f>
        <v>4.375</v>
      </c>
      <c r="S34" s="55"/>
      <c r="X34" s="51"/>
      <c r="Y34">
        <f>30/I34*X34</f>
        <v>0</v>
      </c>
      <c r="AA34">
        <f>30/I34*Z34</f>
        <v>0</v>
      </c>
      <c r="AB34" s="53">
        <f>(N34*12)+Q34+U34+Y34+AA34</f>
        <v>52.5</v>
      </c>
      <c r="AC34" s="38">
        <f>(Y34+AA34)/AB34</f>
        <v>0</v>
      </c>
      <c r="AD34">
        <f>AB34/12</f>
        <v>4.375</v>
      </c>
      <c r="AF34">
        <f>J34+P34+T34+X34+Z34</f>
        <v>63</v>
      </c>
      <c r="AG34" s="38">
        <f>(X34+Z34)/AF34</f>
        <v>0</v>
      </c>
      <c r="AH34" s="51"/>
      <c r="AI34" s="49"/>
      <c r="AJ34" s="35"/>
      <c r="AK34" s="49"/>
      <c r="AL34" s="49"/>
      <c r="AM34" t="s">
        <v>298</v>
      </c>
      <c r="AN34" t="s">
        <v>195</v>
      </c>
    </row>
    <row r="35" spans="1:38" ht="12.75">
      <c r="A35" s="57"/>
      <c r="D35" t="s">
        <v>351</v>
      </c>
      <c r="E35" t="s">
        <v>351</v>
      </c>
      <c r="F35" t="s">
        <v>207</v>
      </c>
      <c r="G35">
        <v>1</v>
      </c>
      <c r="H35" s="33">
        <v>1</v>
      </c>
      <c r="I35" s="33">
        <f>G35*H35</f>
        <v>1</v>
      </c>
      <c r="J35" s="53">
        <v>2</v>
      </c>
      <c r="K35" s="53">
        <f>J35/G35</f>
        <v>2</v>
      </c>
      <c r="L35" s="58">
        <f>K35/12</f>
        <v>0.16666666666666666</v>
      </c>
      <c r="M35" s="53">
        <f>J35*20/I35</f>
        <v>40</v>
      </c>
      <c r="N35" s="26">
        <f>M35*30/240</f>
        <v>5</v>
      </c>
      <c r="S35" s="55"/>
      <c r="X35" s="51"/>
      <c r="Y35">
        <f>30/I35*X35</f>
        <v>0</v>
      </c>
      <c r="AA35">
        <f>30/I35*Z35</f>
        <v>0</v>
      </c>
      <c r="AB35" s="53">
        <f>(N35*12)+Q35+U35+Y35+AA35</f>
        <v>60</v>
      </c>
      <c r="AC35" s="38">
        <f>(Y35+AA35)/AB35</f>
        <v>0</v>
      </c>
      <c r="AD35">
        <f>AB35/12</f>
        <v>5</v>
      </c>
      <c r="AF35">
        <f>J35+P35+T35+X35+Z35</f>
        <v>2</v>
      </c>
      <c r="AG35" s="38">
        <f>(X35+Z35)/AF35</f>
        <v>0</v>
      </c>
      <c r="AH35" s="51"/>
      <c r="AI35" s="49"/>
      <c r="AJ35" s="35"/>
      <c r="AK35" s="49"/>
      <c r="AL35" s="49"/>
    </row>
    <row r="36" spans="1:38" ht="12.75">
      <c r="A36" s="57"/>
      <c r="H36" s="33"/>
      <c r="I36" s="33"/>
      <c r="J36" s="53"/>
      <c r="S36" s="55"/>
      <c r="AC36" s="38"/>
      <c r="AG36" s="38"/>
      <c r="AH36" s="51"/>
      <c r="AI36" s="49"/>
      <c r="AJ36" s="35"/>
      <c r="AK36" s="49"/>
      <c r="AL36" s="49"/>
    </row>
    <row r="37" spans="1:38" ht="12.75">
      <c r="A37" s="57"/>
      <c r="D37" s="37" t="s">
        <v>327</v>
      </c>
      <c r="E37" t="s">
        <v>351</v>
      </c>
      <c r="F37" s="37" t="s">
        <v>327</v>
      </c>
      <c r="G37">
        <f>SUM(G31:G36)</f>
        <v>13</v>
      </c>
      <c r="H37" s="33"/>
      <c r="I37" s="33">
        <f>SUM(I31:I36)</f>
        <v>345</v>
      </c>
      <c r="J37" s="53">
        <f>SUM(J31:J36)</f>
        <v>879.733333</v>
      </c>
      <c r="K37" s="53">
        <f>J37/G37</f>
        <v>67.67179484615384</v>
      </c>
      <c r="L37" s="58">
        <f>K37/12</f>
        <v>5.639316237179487</v>
      </c>
      <c r="M37" s="53">
        <f>J37*20/I37</f>
        <v>50.99903379710145</v>
      </c>
      <c r="N37" s="26">
        <f>M37*30/240</f>
        <v>6.374879224637681</v>
      </c>
      <c r="S37" s="55"/>
      <c r="X37" s="51">
        <v>8</v>
      </c>
      <c r="Y37">
        <f>30/I37*X37</f>
        <v>0.6956521739130435</v>
      </c>
      <c r="Z37">
        <f>12+3.6+2.5</f>
        <v>18.1</v>
      </c>
      <c r="AA37">
        <f>30/I37*Z37</f>
        <v>1.5739130434782609</v>
      </c>
      <c r="AB37" s="53">
        <f>(N37*12)+Q37+U37+Y37+AA37</f>
        <v>78.76811591304347</v>
      </c>
      <c r="AC37" s="38">
        <f>(Y37+AA37)/AB37</f>
        <v>0.028813247480704046</v>
      </c>
      <c r="AD37">
        <f>AB37/12</f>
        <v>6.5640096594202895</v>
      </c>
      <c r="AF37">
        <f>J37+P37+T37+X37+Z37</f>
        <v>905.833333</v>
      </c>
      <c r="AG37" s="38">
        <f>(X37+Z37)/AF37</f>
        <v>0.028813247480704046</v>
      </c>
      <c r="AH37" s="51"/>
      <c r="AI37" s="49"/>
      <c r="AJ37" s="35"/>
      <c r="AK37" s="49"/>
      <c r="AL37" s="49"/>
    </row>
    <row r="38" spans="1:38" ht="12.75">
      <c r="A38" s="57"/>
      <c r="H38" s="33"/>
      <c r="I38" s="33"/>
      <c r="J38" s="53"/>
      <c r="K38" s="53"/>
      <c r="L38" s="58"/>
      <c r="M38" s="53"/>
      <c r="N38" s="26"/>
      <c r="S38" s="55"/>
      <c r="X38" s="51"/>
      <c r="AB38" s="53"/>
      <c r="AC38" s="38"/>
      <c r="AG38" s="38"/>
      <c r="AH38" s="51"/>
      <c r="AI38" s="49"/>
      <c r="AJ38" s="35"/>
      <c r="AK38" s="49"/>
      <c r="AL38" s="49"/>
    </row>
    <row r="39" spans="1:39" ht="12.75">
      <c r="A39" s="57"/>
      <c r="D39" t="s">
        <v>106</v>
      </c>
      <c r="E39" t="s">
        <v>105</v>
      </c>
      <c r="F39" t="s">
        <v>209</v>
      </c>
      <c r="G39">
        <v>1</v>
      </c>
      <c r="H39" s="33">
        <v>30</v>
      </c>
      <c r="I39" s="33">
        <f>G39*H39</f>
        <v>30</v>
      </c>
      <c r="J39" s="53">
        <v>60.2</v>
      </c>
      <c r="K39" s="53">
        <f>J39/G39</f>
        <v>60.2</v>
      </c>
      <c r="L39" s="58">
        <f>K39/12</f>
        <v>5.016666666666667</v>
      </c>
      <c r="M39" s="53">
        <f>J39*20/I39</f>
        <v>40.13333333333333</v>
      </c>
      <c r="N39" s="26">
        <f>M39*30/240</f>
        <v>5.016666666666667</v>
      </c>
      <c r="O39" t="s">
        <v>271</v>
      </c>
      <c r="S39" s="55"/>
      <c r="X39" s="51"/>
      <c r="Y39">
        <f>30/I39*X39</f>
        <v>0</v>
      </c>
      <c r="AA39">
        <f>30/I39*Z39</f>
        <v>0</v>
      </c>
      <c r="AB39" s="53">
        <f>(N39*12)+Q39+U39+Y39+AA39</f>
        <v>60.2</v>
      </c>
      <c r="AC39" s="38">
        <f>(Y39+AA39)/AB39</f>
        <v>0</v>
      </c>
      <c r="AD39">
        <f>AB39/12</f>
        <v>5.016666666666667</v>
      </c>
      <c r="AF39">
        <f>J39+P39+T39+X39+Z39</f>
        <v>60.2</v>
      </c>
      <c r="AG39" s="38">
        <f>(X39+Z39)/AF39</f>
        <v>0</v>
      </c>
      <c r="AH39" s="51"/>
      <c r="AI39" s="49"/>
      <c r="AJ39" s="35"/>
      <c r="AK39" s="49"/>
      <c r="AL39" s="49"/>
      <c r="AM39" t="s">
        <v>47</v>
      </c>
    </row>
    <row r="40" spans="1:38" ht="12.75">
      <c r="A40" s="57"/>
      <c r="S40" s="55"/>
      <c r="AC40" s="38"/>
      <c r="AG40" s="38"/>
      <c r="AH40" s="51"/>
      <c r="AI40" s="49"/>
      <c r="AJ40" s="35"/>
      <c r="AK40" s="49"/>
      <c r="AL40" s="49"/>
    </row>
    <row r="41" spans="1:43" ht="12.75">
      <c r="A41" s="57">
        <v>34551</v>
      </c>
      <c r="B41" t="s">
        <v>17</v>
      </c>
      <c r="C41" t="s">
        <v>6</v>
      </c>
      <c r="D41" t="s">
        <v>351</v>
      </c>
      <c r="E41" t="s">
        <v>351</v>
      </c>
      <c r="F41" t="s">
        <v>92</v>
      </c>
      <c r="G41">
        <v>9</v>
      </c>
      <c r="H41" s="33">
        <v>30</v>
      </c>
      <c r="I41" s="33">
        <f>G41*H41</f>
        <v>270</v>
      </c>
      <c r="J41" s="53">
        <v>815.4</v>
      </c>
      <c r="K41" s="53">
        <f>J41/G41</f>
        <v>90.6</v>
      </c>
      <c r="L41" s="58">
        <f>K41/12</f>
        <v>7.55</v>
      </c>
      <c r="M41" s="53">
        <f>J41*20/I41</f>
        <v>60.4</v>
      </c>
      <c r="N41" s="26">
        <f>M41*30/240</f>
        <v>7.55</v>
      </c>
      <c r="O41" t="s">
        <v>280</v>
      </c>
      <c r="S41" s="55"/>
      <c r="X41" s="51"/>
      <c r="Y41">
        <f>30/I41*X41</f>
        <v>0</v>
      </c>
      <c r="AA41">
        <f>30/I41*Z41</f>
        <v>0</v>
      </c>
      <c r="AB41" s="53">
        <f>(N41*12)+Q41+U41+Y41+AA41</f>
        <v>90.6</v>
      </c>
      <c r="AC41" s="38">
        <f>(Y41+AA41)/AB41</f>
        <v>0</v>
      </c>
      <c r="AD41">
        <f>AB41/12</f>
        <v>7.55</v>
      </c>
      <c r="AF41">
        <f>J41+P41+T41+X41+Z41</f>
        <v>815.4</v>
      </c>
      <c r="AG41" s="38">
        <f>(X41+Z41)/AF41</f>
        <v>0</v>
      </c>
      <c r="AH41" s="51"/>
      <c r="AI41" s="49"/>
      <c r="AJ41" s="35"/>
      <c r="AK41" s="49"/>
      <c r="AL41" s="49"/>
      <c r="AM41" t="s">
        <v>183</v>
      </c>
      <c r="AN41" t="s">
        <v>196</v>
      </c>
      <c r="AO41" t="s">
        <v>249</v>
      </c>
      <c r="AP41" t="s">
        <v>315</v>
      </c>
      <c r="AQ41" t="s">
        <v>287</v>
      </c>
    </row>
    <row r="42" spans="1:40" ht="12.75">
      <c r="A42" s="57"/>
      <c r="D42" t="s">
        <v>351</v>
      </c>
      <c r="E42" t="s">
        <v>351</v>
      </c>
      <c r="F42" t="s">
        <v>92</v>
      </c>
      <c r="G42">
        <v>1</v>
      </c>
      <c r="H42" s="33">
        <v>18</v>
      </c>
      <c r="I42" s="33">
        <f>G42*H42</f>
        <v>18</v>
      </c>
      <c r="J42" s="53">
        <v>38.7</v>
      </c>
      <c r="K42" s="53">
        <f>J42/G42</f>
        <v>38.7</v>
      </c>
      <c r="L42" s="58">
        <f>K42/12</f>
        <v>3.225</v>
      </c>
      <c r="M42" s="53">
        <f>J42*20/I42</f>
        <v>43</v>
      </c>
      <c r="N42" s="26">
        <f>M42*30/240</f>
        <v>5.375</v>
      </c>
      <c r="S42" s="55"/>
      <c r="X42" s="51"/>
      <c r="Y42">
        <f>30/I42*X42</f>
        <v>0</v>
      </c>
      <c r="AA42">
        <f>30/I42*Z42</f>
        <v>0</v>
      </c>
      <c r="AB42" s="53">
        <f>(N42*12)+Q42+U42+Y42+AA42</f>
        <v>64.5</v>
      </c>
      <c r="AC42" s="38">
        <f>(Y42+AA42)/AB42</f>
        <v>0</v>
      </c>
      <c r="AD42">
        <f>AB42/12</f>
        <v>5.375</v>
      </c>
      <c r="AF42">
        <f>J42+P42+T42+X42+Z42</f>
        <v>38.7</v>
      </c>
      <c r="AG42" s="38">
        <f>(X42+Z42)/AF42</f>
        <v>0</v>
      </c>
      <c r="AH42" s="51"/>
      <c r="AI42" s="49"/>
      <c r="AJ42" s="35"/>
      <c r="AK42" s="49"/>
      <c r="AL42" s="49"/>
      <c r="AM42" t="s">
        <v>237</v>
      </c>
      <c r="AN42" t="s">
        <v>195</v>
      </c>
    </row>
    <row r="43" spans="1:39" ht="12.75">
      <c r="A43" s="57"/>
      <c r="D43" t="s">
        <v>351</v>
      </c>
      <c r="E43" t="s">
        <v>351</v>
      </c>
      <c r="F43" t="s">
        <v>299</v>
      </c>
      <c r="G43">
        <v>1</v>
      </c>
      <c r="H43" s="33">
        <v>30</v>
      </c>
      <c r="I43" s="33">
        <f>G43*H43</f>
        <v>30</v>
      </c>
      <c r="J43" s="53">
        <v>49.5</v>
      </c>
      <c r="K43" s="53">
        <f>J43/G43</f>
        <v>49.5</v>
      </c>
      <c r="L43" s="58">
        <f>K43/12</f>
        <v>4.125</v>
      </c>
      <c r="M43" s="53">
        <f>J43*20/I43</f>
        <v>33</v>
      </c>
      <c r="N43" s="26">
        <f>M43*30/240</f>
        <v>4.125</v>
      </c>
      <c r="S43" s="55"/>
      <c r="X43" s="51"/>
      <c r="Y43">
        <f>30/I43*X43</f>
        <v>0</v>
      </c>
      <c r="AA43">
        <f>30/I43*Z43</f>
        <v>0</v>
      </c>
      <c r="AB43" s="53">
        <f>(N43*12)+Q43+U43+Y43+AA43</f>
        <v>49.5</v>
      </c>
      <c r="AC43" s="38">
        <f>(Y43+AA43)/AB43</f>
        <v>0</v>
      </c>
      <c r="AD43">
        <f>AB43/12</f>
        <v>4.125</v>
      </c>
      <c r="AF43">
        <f>J43+P43+T43+X43+Z43</f>
        <v>49.5</v>
      </c>
      <c r="AG43" s="38">
        <f>(X43+Z43)/AF43</f>
        <v>0</v>
      </c>
      <c r="AH43" s="51"/>
      <c r="AI43" s="49"/>
      <c r="AJ43" s="35"/>
      <c r="AK43" s="49"/>
      <c r="AL43" s="49"/>
      <c r="AM43" t="s">
        <v>60</v>
      </c>
    </row>
    <row r="44" spans="1:38" ht="12.75">
      <c r="A44" s="57"/>
      <c r="H44" s="33"/>
      <c r="I44" s="33"/>
      <c r="J44" s="53"/>
      <c r="K44" s="53"/>
      <c r="L44" s="58"/>
      <c r="M44" s="53"/>
      <c r="N44" s="26"/>
      <c r="S44" s="55"/>
      <c r="X44" s="51"/>
      <c r="AB44" s="53"/>
      <c r="AC44" s="38"/>
      <c r="AG44" s="38"/>
      <c r="AH44" s="51"/>
      <c r="AI44" s="49"/>
      <c r="AJ44" s="35"/>
      <c r="AK44" s="49"/>
      <c r="AL44" s="49"/>
    </row>
    <row r="45" spans="1:38" ht="12.75">
      <c r="A45" s="57"/>
      <c r="D45" s="37" t="s">
        <v>327</v>
      </c>
      <c r="F45" s="37" t="s">
        <v>327</v>
      </c>
      <c r="G45">
        <f>SUM(G41:G44)</f>
        <v>11</v>
      </c>
      <c r="H45" s="33"/>
      <c r="I45" s="33">
        <f>SUM(I41:I44)</f>
        <v>318</v>
      </c>
      <c r="J45" s="53">
        <f>SUM(J41:J44)</f>
        <v>903.6</v>
      </c>
      <c r="K45" s="53">
        <f>J45/G45</f>
        <v>82.14545454545454</v>
      </c>
      <c r="L45" s="58">
        <f>K45/12</f>
        <v>6.845454545454545</v>
      </c>
      <c r="M45" s="53">
        <f>J45*20/I45</f>
        <v>56.83018867924528</v>
      </c>
      <c r="N45" s="26">
        <f>M45*30/240</f>
        <v>7.103773584905659</v>
      </c>
      <c r="S45" s="55"/>
      <c r="X45" s="51">
        <v>0.45</v>
      </c>
      <c r="Y45">
        <f>30/I45*X45</f>
        <v>0.04245283018867925</v>
      </c>
      <c r="Z45">
        <f>0.6+2.5+0.1</f>
        <v>3.2</v>
      </c>
      <c r="AA45">
        <f>30/I45*Z45</f>
        <v>0.30188679245283023</v>
      </c>
      <c r="AB45" s="53">
        <f>(N45*12)+Q45+U45+Y45+AA45</f>
        <v>85.58962264150942</v>
      </c>
      <c r="AC45" s="38">
        <f>(Y45+AA45)/AB45</f>
        <v>0.004023146872416645</v>
      </c>
      <c r="AD45">
        <f>AB45/12</f>
        <v>7.132468553459119</v>
      </c>
      <c r="AF45">
        <f>J45+P45+T45+X45+Z45</f>
        <v>907.2500000000001</v>
      </c>
      <c r="AG45" s="38">
        <f>(X45+Z45)/AF45</f>
        <v>0.004023146872416643</v>
      </c>
      <c r="AH45" s="51"/>
      <c r="AI45" s="49"/>
      <c r="AJ45" s="35"/>
      <c r="AK45" s="49"/>
      <c r="AL45" s="49"/>
    </row>
    <row r="46" spans="1:38" ht="12.75">
      <c r="A46" s="57"/>
      <c r="H46" s="33"/>
      <c r="I46" s="33"/>
      <c r="J46" s="53"/>
      <c r="K46" s="53"/>
      <c r="L46" s="58"/>
      <c r="M46" s="53"/>
      <c r="N46" s="26"/>
      <c r="S46" s="55"/>
      <c r="X46" s="51"/>
      <c r="AB46" s="53"/>
      <c r="AC46" s="38"/>
      <c r="AG46" s="38"/>
      <c r="AH46" s="51"/>
      <c r="AI46" s="49"/>
      <c r="AJ46" s="35"/>
      <c r="AK46" s="49"/>
      <c r="AL46" s="49"/>
    </row>
    <row r="47" spans="1:40" ht="12.75">
      <c r="A47" s="57">
        <v>34552</v>
      </c>
      <c r="B47" t="s">
        <v>6</v>
      </c>
      <c r="C47" t="s">
        <v>5</v>
      </c>
      <c r="D47" t="s">
        <v>351</v>
      </c>
      <c r="E47" t="s">
        <v>351</v>
      </c>
      <c r="F47" t="s">
        <v>92</v>
      </c>
      <c r="G47">
        <v>9</v>
      </c>
      <c r="H47" s="33">
        <v>30</v>
      </c>
      <c r="I47" s="33">
        <f>G47*H47</f>
        <v>270</v>
      </c>
      <c r="J47" s="53">
        <v>720</v>
      </c>
      <c r="K47" s="53">
        <f>J47/G47</f>
        <v>80</v>
      </c>
      <c r="L47" s="58">
        <f>K47/12</f>
        <v>6.666666666666667</v>
      </c>
      <c r="M47" s="53">
        <f>J47*20/I47</f>
        <v>53.333333333333336</v>
      </c>
      <c r="N47" s="26">
        <f>M47*30/240</f>
        <v>6.666666666666667</v>
      </c>
      <c r="S47" s="55"/>
      <c r="X47" s="51"/>
      <c r="Y47">
        <f>30/I47*X47</f>
        <v>0</v>
      </c>
      <c r="AA47">
        <f>30/I47*Z47</f>
        <v>0</v>
      </c>
      <c r="AB47" s="53">
        <f>(N47*12)+Q47+U47+Y47+AA47</f>
        <v>80</v>
      </c>
      <c r="AC47" s="38">
        <f>(Y47+AA47)/AB47</f>
        <v>0</v>
      </c>
      <c r="AD47">
        <f>AB47/12</f>
        <v>6.666666666666667</v>
      </c>
      <c r="AF47">
        <f>J47+P47+T47+X47+Z47</f>
        <v>720</v>
      </c>
      <c r="AG47" s="38">
        <f>(X47+Z47)/AF47</f>
        <v>0</v>
      </c>
      <c r="AH47" s="51"/>
      <c r="AI47" s="49"/>
      <c r="AJ47" s="35"/>
      <c r="AK47" s="49"/>
      <c r="AL47" s="49"/>
      <c r="AM47" t="s">
        <v>183</v>
      </c>
      <c r="AN47" t="s">
        <v>196</v>
      </c>
    </row>
    <row r="48" spans="1:40" ht="12.75">
      <c r="A48" s="57"/>
      <c r="E48" t="s">
        <v>351</v>
      </c>
      <c r="F48" t="s">
        <v>89</v>
      </c>
      <c r="G48">
        <v>1</v>
      </c>
      <c r="H48" s="33">
        <v>18</v>
      </c>
      <c r="I48" s="33">
        <f>G48*H48</f>
        <v>18</v>
      </c>
      <c r="J48" s="53">
        <v>39.6</v>
      </c>
      <c r="K48" s="53">
        <f>J48/G48</f>
        <v>39.6</v>
      </c>
      <c r="L48" s="58">
        <f>K48/12</f>
        <v>3.3000000000000003</v>
      </c>
      <c r="M48" s="53">
        <f>J48*20/I48</f>
        <v>44</v>
      </c>
      <c r="N48" s="26">
        <f>M48*30/240</f>
        <v>5.5</v>
      </c>
      <c r="S48" s="55"/>
      <c r="X48" s="51"/>
      <c r="Y48">
        <f>30/I48*X48</f>
        <v>0</v>
      </c>
      <c r="AA48">
        <f>30/I48*Z48</f>
        <v>0</v>
      </c>
      <c r="AB48" s="53">
        <f>(N48*12)+Q48+U48+Y48+AA48</f>
        <v>66</v>
      </c>
      <c r="AC48" s="38">
        <f>(Y48+AA48)/AB48</f>
        <v>0</v>
      </c>
      <c r="AD48">
        <f>AB48/12</f>
        <v>5.5</v>
      </c>
      <c r="AF48">
        <f>J48+P48+T48+X48+Z48</f>
        <v>39.6</v>
      </c>
      <c r="AG48" s="38">
        <f>(X48+Z48)/AF48</f>
        <v>0</v>
      </c>
      <c r="AH48" s="51"/>
      <c r="AI48" s="49"/>
      <c r="AJ48" s="35"/>
      <c r="AK48" s="49"/>
      <c r="AL48" s="49"/>
      <c r="AM48" t="s">
        <v>239</v>
      </c>
      <c r="AN48" t="s">
        <v>165</v>
      </c>
    </row>
    <row r="49" spans="1:40" ht="12.75">
      <c r="A49" s="57"/>
      <c r="E49" t="s">
        <v>351</v>
      </c>
      <c r="F49" t="s">
        <v>301</v>
      </c>
      <c r="G49">
        <v>1</v>
      </c>
      <c r="H49" s="33">
        <v>30</v>
      </c>
      <c r="I49" s="33">
        <f>G49*H49</f>
        <v>30</v>
      </c>
      <c r="J49" s="53">
        <v>51</v>
      </c>
      <c r="K49" s="53">
        <f>J49/G49</f>
        <v>51</v>
      </c>
      <c r="L49" s="58">
        <f>K49/12</f>
        <v>4.25</v>
      </c>
      <c r="M49" s="53">
        <f>J49*20/I49</f>
        <v>34</v>
      </c>
      <c r="N49" s="26">
        <f>M49*30/240</f>
        <v>4.25</v>
      </c>
      <c r="S49" s="55"/>
      <c r="X49" s="51"/>
      <c r="Y49">
        <f>30/I49*X49</f>
        <v>0</v>
      </c>
      <c r="AA49">
        <f>30/I49*Z49</f>
        <v>0</v>
      </c>
      <c r="AB49" s="53">
        <f>(N49*12)+Q49+U49+Y49+AA49</f>
        <v>51</v>
      </c>
      <c r="AC49" s="38">
        <f>(Y49+AA49)/AB49</f>
        <v>0</v>
      </c>
      <c r="AD49">
        <f>AB49/12</f>
        <v>4.25</v>
      </c>
      <c r="AF49">
        <f>J49+P49+T49+X49+Z49</f>
        <v>51</v>
      </c>
      <c r="AG49" s="38">
        <f>(X49+Z49)/AF49</f>
        <v>0</v>
      </c>
      <c r="AH49" s="51"/>
      <c r="AI49" s="49"/>
      <c r="AJ49" s="35"/>
      <c r="AK49" s="49"/>
      <c r="AL49" s="49"/>
      <c r="AM49" t="s">
        <v>60</v>
      </c>
      <c r="AN49" t="s">
        <v>165</v>
      </c>
    </row>
    <row r="50" spans="1:38" ht="12.75">
      <c r="A50" s="57"/>
      <c r="H50" s="33"/>
      <c r="I50" s="33"/>
      <c r="J50" s="53"/>
      <c r="K50" s="53"/>
      <c r="L50" s="58"/>
      <c r="M50" s="53"/>
      <c r="N50" s="26"/>
      <c r="S50" s="55"/>
      <c r="X50" s="51"/>
      <c r="AB50" s="53"/>
      <c r="AC50" s="38"/>
      <c r="AG50" s="38"/>
      <c r="AH50" s="51"/>
      <c r="AI50" s="49"/>
      <c r="AJ50" s="35"/>
      <c r="AK50" s="49"/>
      <c r="AL50" s="49"/>
    </row>
    <row r="51" spans="1:38" ht="12.75">
      <c r="A51" s="57"/>
      <c r="D51" s="37" t="s">
        <v>327</v>
      </c>
      <c r="F51" s="37" t="s">
        <v>327</v>
      </c>
      <c r="G51">
        <f>SUM(G47:G50)</f>
        <v>11</v>
      </c>
      <c r="H51" s="33"/>
      <c r="I51" s="33">
        <f>SUM(I47:I50)</f>
        <v>318</v>
      </c>
      <c r="J51" s="53">
        <f>SUM(J47:J50)</f>
        <v>810.6</v>
      </c>
      <c r="K51" s="53">
        <f>J51/G51</f>
        <v>73.69090909090909</v>
      </c>
      <c r="L51" s="58">
        <f>K51/12</f>
        <v>6.140909090909091</v>
      </c>
      <c r="M51" s="53">
        <f>J51*20/I51</f>
        <v>50.9811320754717</v>
      </c>
      <c r="N51" s="26">
        <f>M51*30/240</f>
        <v>6.372641509433962</v>
      </c>
      <c r="S51" s="55"/>
      <c r="X51" s="51">
        <v>0.5</v>
      </c>
      <c r="Y51">
        <f>30/I51*X51</f>
        <v>0.04716981132075472</v>
      </c>
      <c r="Z51">
        <f>3.6+0.6+1.2+2.5</f>
        <v>7.9</v>
      </c>
      <c r="AA51">
        <f>30/I51*Z51</f>
        <v>0.7452830188679246</v>
      </c>
      <c r="AB51" s="53">
        <f>(N51*12)+Q51+U51+Y51+AA51</f>
        <v>77.26415094339623</v>
      </c>
      <c r="AC51" s="38">
        <f>(Y51+AA51)/AB51</f>
        <v>0.010256410256410256</v>
      </c>
      <c r="AD51">
        <f>AB51/12</f>
        <v>6.438679245283019</v>
      </c>
      <c r="AF51">
        <f>J51+P51+T51+X51+Z51</f>
        <v>819</v>
      </c>
      <c r="AG51" s="38">
        <f>(X51+Z51)/AF51</f>
        <v>0.010256410256410256</v>
      </c>
      <c r="AH51" s="51"/>
      <c r="AI51" s="49"/>
      <c r="AJ51" s="35"/>
      <c r="AK51" s="49"/>
      <c r="AL51" s="49"/>
    </row>
    <row r="52" spans="1:38" ht="12.75">
      <c r="A52" s="57"/>
      <c r="H52" s="33"/>
      <c r="I52" s="33"/>
      <c r="J52" s="53"/>
      <c r="K52" s="53"/>
      <c r="L52" s="58"/>
      <c r="M52" s="53"/>
      <c r="N52" s="26"/>
      <c r="S52" s="55"/>
      <c r="X52" s="51"/>
      <c r="AB52" s="53"/>
      <c r="AC52" s="38"/>
      <c r="AG52" s="38"/>
      <c r="AH52" s="51"/>
      <c r="AI52" s="49"/>
      <c r="AJ52" s="35"/>
      <c r="AK52" s="49"/>
      <c r="AL52" s="49"/>
    </row>
    <row r="53" spans="1:40" ht="12.75">
      <c r="A53" s="57">
        <v>34553</v>
      </c>
      <c r="B53" t="s">
        <v>7</v>
      </c>
      <c r="C53" t="s">
        <v>26</v>
      </c>
      <c r="D53" t="s">
        <v>351</v>
      </c>
      <c r="E53" t="s">
        <v>351</v>
      </c>
      <c r="F53" t="s">
        <v>92</v>
      </c>
      <c r="G53">
        <v>9</v>
      </c>
      <c r="H53" s="33">
        <v>30</v>
      </c>
      <c r="I53" s="33">
        <f>G53*H53</f>
        <v>270</v>
      </c>
      <c r="J53" s="53">
        <v>594</v>
      </c>
      <c r="K53" s="53">
        <f>J53/G53</f>
        <v>66</v>
      </c>
      <c r="L53" s="58">
        <f>K53/12</f>
        <v>5.5</v>
      </c>
      <c r="M53" s="53">
        <f>J53*20/I53</f>
        <v>44</v>
      </c>
      <c r="N53" s="26">
        <f>M53*30/240</f>
        <v>5.5</v>
      </c>
      <c r="S53" s="55"/>
      <c r="X53" s="51"/>
      <c r="Y53">
        <f>30/I53*X53</f>
        <v>0</v>
      </c>
      <c r="AA53">
        <f>30/I53*Z53</f>
        <v>0</v>
      </c>
      <c r="AB53" s="53">
        <f>(N53*12)+Q53+U53+Y53+AA53</f>
        <v>66</v>
      </c>
      <c r="AC53" s="38">
        <f>(Y53+AA53)/AB53</f>
        <v>0</v>
      </c>
      <c r="AD53">
        <f>AB53/12</f>
        <v>5.5</v>
      </c>
      <c r="AF53">
        <f>J53+P53+T53+X53+Z53</f>
        <v>594</v>
      </c>
      <c r="AG53" s="38">
        <f>(X53+Z53)/AF53</f>
        <v>0</v>
      </c>
      <c r="AH53" s="51"/>
      <c r="AI53" s="49"/>
      <c r="AJ53" s="35"/>
      <c r="AK53" s="49"/>
      <c r="AL53" s="49"/>
      <c r="AM53" t="s">
        <v>184</v>
      </c>
      <c r="AN53" t="s">
        <v>242</v>
      </c>
    </row>
    <row r="54" spans="1:40" ht="12.75">
      <c r="A54" s="57"/>
      <c r="D54" t="s">
        <v>351</v>
      </c>
      <c r="E54" t="s">
        <v>351</v>
      </c>
      <c r="F54" t="s">
        <v>92</v>
      </c>
      <c r="G54">
        <v>1</v>
      </c>
      <c r="H54" s="33">
        <v>18</v>
      </c>
      <c r="I54" s="33">
        <f>G54*H54</f>
        <v>18</v>
      </c>
      <c r="J54" s="53">
        <v>37.8</v>
      </c>
      <c r="K54" s="53">
        <f>J54/G54</f>
        <v>37.8</v>
      </c>
      <c r="L54" s="58">
        <f>K54/12</f>
        <v>3.15</v>
      </c>
      <c r="M54" s="53">
        <f>J54*20/I54</f>
        <v>42</v>
      </c>
      <c r="N54" s="26">
        <f>M54*30/240</f>
        <v>5.25</v>
      </c>
      <c r="S54" s="55"/>
      <c r="X54" s="51"/>
      <c r="Y54">
        <f>30/I54*X54</f>
        <v>0</v>
      </c>
      <c r="AA54">
        <f>30/I54*Z54</f>
        <v>0</v>
      </c>
      <c r="AB54" s="53">
        <f>(N54*12)+Q54+U54+Y54+AA54</f>
        <v>63</v>
      </c>
      <c r="AC54" s="38">
        <f>(Y54+AA54)/AB54</f>
        <v>0</v>
      </c>
      <c r="AD54">
        <f>AB54/12</f>
        <v>5.25</v>
      </c>
      <c r="AF54">
        <f>J54+P54+T54+X54+Z54</f>
        <v>37.8</v>
      </c>
      <c r="AG54" s="38">
        <f>(X54+Z54)/AF54</f>
        <v>0</v>
      </c>
      <c r="AH54" s="51"/>
      <c r="AI54" s="49"/>
      <c r="AJ54" s="35"/>
      <c r="AK54" s="49"/>
      <c r="AL54" s="49"/>
      <c r="AM54" t="s">
        <v>240</v>
      </c>
      <c r="AN54" t="s">
        <v>171</v>
      </c>
    </row>
    <row r="55" spans="1:40" ht="12.75">
      <c r="A55" s="57"/>
      <c r="D55" t="s">
        <v>351</v>
      </c>
      <c r="E55" t="s">
        <v>351</v>
      </c>
      <c r="F55" t="s">
        <v>307</v>
      </c>
      <c r="G55">
        <v>1</v>
      </c>
      <c r="H55" s="33">
        <v>24</v>
      </c>
      <c r="I55" s="33">
        <f>G55*H55</f>
        <v>24</v>
      </c>
      <c r="J55" s="53">
        <v>36</v>
      </c>
      <c r="K55" s="53">
        <f>J55/G55</f>
        <v>36</v>
      </c>
      <c r="L55" s="58">
        <f>K55/12</f>
        <v>3</v>
      </c>
      <c r="M55" s="53">
        <f>J55*20/I55</f>
        <v>30</v>
      </c>
      <c r="N55" s="26">
        <f>M55*30/240</f>
        <v>3.75</v>
      </c>
      <c r="S55" s="55"/>
      <c r="X55" s="51"/>
      <c r="Y55">
        <f>30/I55*X55</f>
        <v>0</v>
      </c>
      <c r="AA55">
        <f>30/I55*Z55</f>
        <v>0</v>
      </c>
      <c r="AB55" s="53">
        <f>(N55*12)+Q55+U55+Y55+AA55</f>
        <v>45</v>
      </c>
      <c r="AC55" s="38">
        <f>(Y55+AA55)/AB55</f>
        <v>0</v>
      </c>
      <c r="AD55">
        <f>AB55/12</f>
        <v>3.75</v>
      </c>
      <c r="AF55">
        <f>J55+P55+T55+X55+Z55</f>
        <v>36</v>
      </c>
      <c r="AG55" s="38">
        <f>(X55+Z55)/AF55</f>
        <v>0</v>
      </c>
      <c r="AH55" s="51"/>
      <c r="AI55" s="49"/>
      <c r="AJ55" s="35"/>
      <c r="AK55" s="49"/>
      <c r="AL55" s="49"/>
      <c r="AM55" t="s">
        <v>57</v>
      </c>
      <c r="AN55" t="s">
        <v>171</v>
      </c>
    </row>
    <row r="56" spans="1:40" ht="12.75">
      <c r="A56" s="57"/>
      <c r="D56" t="s">
        <v>351</v>
      </c>
      <c r="E56" t="s">
        <v>351</v>
      </c>
      <c r="G56">
        <v>1</v>
      </c>
      <c r="H56" s="33">
        <v>1</v>
      </c>
      <c r="I56" s="33">
        <f>G56*H56</f>
        <v>1</v>
      </c>
      <c r="J56" s="53">
        <f>35/20</f>
        <v>1.75</v>
      </c>
      <c r="K56" s="53">
        <f>J56/G56</f>
        <v>1.75</v>
      </c>
      <c r="L56" s="58">
        <f>K56/12</f>
        <v>0.14583333333333334</v>
      </c>
      <c r="M56" s="53">
        <f>J56*20/I56</f>
        <v>35</v>
      </c>
      <c r="N56" s="26">
        <f>M56*30/240</f>
        <v>4.375</v>
      </c>
      <c r="O56" t="s">
        <v>218</v>
      </c>
      <c r="S56" s="55"/>
      <c r="X56" s="51"/>
      <c r="Y56">
        <f>30/I56*X56</f>
        <v>0</v>
      </c>
      <c r="AA56">
        <f>30/I56*Z56</f>
        <v>0</v>
      </c>
      <c r="AB56" s="53">
        <f>(N56*12)+Q56+U56+Y56+AA56</f>
        <v>52.5</v>
      </c>
      <c r="AC56" s="38">
        <f>(Y56+AA56)/AB56</f>
        <v>0</v>
      </c>
      <c r="AD56">
        <f>AB56/12</f>
        <v>4.375</v>
      </c>
      <c r="AF56">
        <f>J56+P56+T56+X56+Z56</f>
        <v>1.75</v>
      </c>
      <c r="AG56" s="38">
        <f>(X56+Z56)/AF56</f>
        <v>0</v>
      </c>
      <c r="AH56" s="51"/>
      <c r="AI56" s="49"/>
      <c r="AJ56" s="35"/>
      <c r="AK56" s="49"/>
      <c r="AL56" s="49"/>
      <c r="AN56" t="s">
        <v>171</v>
      </c>
    </row>
    <row r="57" spans="1:38" ht="12.75">
      <c r="A57" s="57"/>
      <c r="H57" s="33"/>
      <c r="I57" s="33"/>
      <c r="J57" s="53"/>
      <c r="K57" s="53"/>
      <c r="L57" s="58"/>
      <c r="M57" s="53"/>
      <c r="N57" s="26"/>
      <c r="S57" s="55"/>
      <c r="X57" s="51"/>
      <c r="AB57" s="53"/>
      <c r="AC57" s="38"/>
      <c r="AG57" s="38"/>
      <c r="AH57" s="51"/>
      <c r="AI57" s="49"/>
      <c r="AJ57" s="35"/>
      <c r="AK57" s="49"/>
      <c r="AL57" s="49"/>
    </row>
    <row r="58" spans="1:42" ht="12.75">
      <c r="A58" s="57"/>
      <c r="D58" s="37" t="s">
        <v>327</v>
      </c>
      <c r="F58" s="37" t="s">
        <v>327</v>
      </c>
      <c r="G58">
        <f>SUM(G53:G57)</f>
        <v>12</v>
      </c>
      <c r="H58" s="33"/>
      <c r="I58" s="33">
        <f>SUM(I53:I57)</f>
        <v>313</v>
      </c>
      <c r="J58" s="53">
        <f>SUM(J53:J57)</f>
        <v>669.55</v>
      </c>
      <c r="K58" s="53">
        <f>J58/G58</f>
        <v>55.79583333333333</v>
      </c>
      <c r="L58" s="58">
        <f>K58/12</f>
        <v>4.649652777777777</v>
      </c>
      <c r="M58" s="53">
        <f>J58*20/I58</f>
        <v>42.78274760383387</v>
      </c>
      <c r="N58" s="26">
        <f>M58*30/240</f>
        <v>5.347843450479234</v>
      </c>
      <c r="S58" s="55"/>
      <c r="X58" s="51">
        <f>9/20</f>
        <v>0.45</v>
      </c>
      <c r="Y58">
        <f>30/I58*X58</f>
        <v>0.04313099041533546</v>
      </c>
      <c r="Z58">
        <f>(12+28+50)/20</f>
        <v>4.5</v>
      </c>
      <c r="AA58">
        <f>30/I58*Z58</f>
        <v>0.43130990415335463</v>
      </c>
      <c r="AB58" s="53">
        <f>(N58*12)+Q58+U58+Y58+AA58</f>
        <v>64.6485623003195</v>
      </c>
      <c r="AC58" s="38">
        <f>(Y58+AA58)/AB58</f>
        <v>0.007338769458858412</v>
      </c>
      <c r="AD58">
        <f>AB58/12</f>
        <v>5.387380191693292</v>
      </c>
      <c r="AF58">
        <f>J58+P58+T58+X58+Z58</f>
        <v>674.5</v>
      </c>
      <c r="AG58" s="38">
        <f>(X58+Z58)/AF58</f>
        <v>0.007338769458858414</v>
      </c>
      <c r="AH58" s="51"/>
      <c r="AI58" s="49"/>
      <c r="AJ58" s="35"/>
      <c r="AK58" s="49"/>
      <c r="AL58" s="49"/>
      <c r="AO58" t="s">
        <v>129</v>
      </c>
      <c r="AP58" t="s">
        <v>51</v>
      </c>
    </row>
    <row r="59" spans="1:38" ht="12.75">
      <c r="A59" s="57"/>
      <c r="H59" s="33"/>
      <c r="I59" s="33"/>
      <c r="J59" s="53"/>
      <c r="K59" s="53"/>
      <c r="L59" s="58"/>
      <c r="M59" s="53"/>
      <c r="N59" s="26"/>
      <c r="S59" s="55"/>
      <c r="X59" s="51"/>
      <c r="AB59" s="53"/>
      <c r="AC59" s="38"/>
      <c r="AG59" s="38"/>
      <c r="AH59" s="51"/>
      <c r="AI59" s="49"/>
      <c r="AJ59" s="35"/>
      <c r="AK59" s="49"/>
      <c r="AL59" s="49"/>
    </row>
    <row r="60" spans="1:41" ht="12.75">
      <c r="A60" s="57">
        <v>34554</v>
      </c>
      <c r="B60" t="s">
        <v>26</v>
      </c>
      <c r="C60" t="s">
        <v>10</v>
      </c>
      <c r="D60" t="s">
        <v>351</v>
      </c>
      <c r="E60" t="s">
        <v>351</v>
      </c>
      <c r="F60" t="s">
        <v>92</v>
      </c>
      <c r="G60">
        <v>9</v>
      </c>
      <c r="H60" s="33">
        <v>30</v>
      </c>
      <c r="I60" s="33">
        <f>G60*H60</f>
        <v>270</v>
      </c>
      <c r="J60" s="53">
        <v>585</v>
      </c>
      <c r="K60" s="53">
        <f>J60/G60</f>
        <v>65</v>
      </c>
      <c r="L60" s="58">
        <f>K60/12</f>
        <v>5.416666666666667</v>
      </c>
      <c r="M60" s="53">
        <f>J60*20/I60</f>
        <v>43.333333333333336</v>
      </c>
      <c r="N60" s="26">
        <f>M60*30/240</f>
        <v>5.416666666666667</v>
      </c>
      <c r="S60" s="55"/>
      <c r="X60" s="51"/>
      <c r="Y60">
        <f>30/I60*X60</f>
        <v>0</v>
      </c>
      <c r="AA60">
        <f>30/I60*Z60</f>
        <v>0</v>
      </c>
      <c r="AB60" s="53">
        <f>(N60*12)+Q60+U60+Y60+AA60</f>
        <v>65</v>
      </c>
      <c r="AC60" s="38">
        <f>(Y60+AA60)/AB60</f>
        <v>0</v>
      </c>
      <c r="AD60">
        <f>AB60/12</f>
        <v>5.416666666666667</v>
      </c>
      <c r="AF60">
        <f>J60+P60+T60+X60+Z60</f>
        <v>585</v>
      </c>
      <c r="AG60" s="38">
        <f>(X60+Z60)/AF60</f>
        <v>0</v>
      </c>
      <c r="AH60" s="51">
        <v>10.4</v>
      </c>
      <c r="AI60" s="55">
        <v>2.5</v>
      </c>
      <c r="AJ60" s="53">
        <f>(AH60*20)/AI60</f>
        <v>83.2</v>
      </c>
      <c r="AK60" s="49"/>
      <c r="AL60" s="49"/>
      <c r="AM60" t="s">
        <v>184</v>
      </c>
      <c r="AN60" t="s">
        <v>320</v>
      </c>
      <c r="AO60" t="s">
        <v>330</v>
      </c>
    </row>
    <row r="61" spans="1:41" ht="12.75">
      <c r="A61" s="57"/>
      <c r="E61" t="s">
        <v>351</v>
      </c>
      <c r="F61" t="s">
        <v>92</v>
      </c>
      <c r="G61">
        <v>1</v>
      </c>
      <c r="H61" s="33">
        <v>18</v>
      </c>
      <c r="I61" s="33">
        <f>G61*H61</f>
        <v>18</v>
      </c>
      <c r="J61" s="53">
        <f>18*38/20</f>
        <v>34.2</v>
      </c>
      <c r="K61" s="53">
        <f>J61/G61</f>
        <v>34.2</v>
      </c>
      <c r="L61" s="58">
        <f>K61/12</f>
        <v>2.85</v>
      </c>
      <c r="M61" s="53">
        <f>J61*20/I61</f>
        <v>38</v>
      </c>
      <c r="N61" s="26">
        <f>M61*30/240</f>
        <v>4.75</v>
      </c>
      <c r="S61" s="55"/>
      <c r="X61" s="51"/>
      <c r="Y61">
        <f>30/I61*X61</f>
        <v>0</v>
      </c>
      <c r="AA61">
        <f>30/I61*Z61</f>
        <v>0</v>
      </c>
      <c r="AB61" s="53">
        <f>(N61*12)+Q61+U61+Y61+AA61</f>
        <v>57</v>
      </c>
      <c r="AC61" s="38">
        <f>(Y61+AA61)/AB61</f>
        <v>0</v>
      </c>
      <c r="AD61">
        <f>AB61/12</f>
        <v>4.75</v>
      </c>
      <c r="AF61">
        <f>J61+P61+T61+X61+Z61</f>
        <v>34.2</v>
      </c>
      <c r="AG61" s="38">
        <f>(X61+Z61)/AF61</f>
        <v>0</v>
      </c>
      <c r="AH61" s="51">
        <v>2</v>
      </c>
      <c r="AI61" s="49">
        <v>0.5</v>
      </c>
      <c r="AJ61" s="53">
        <f>(AH61*20)/AI61</f>
        <v>80</v>
      </c>
      <c r="AK61" s="49"/>
      <c r="AL61" s="49"/>
      <c r="AM61" t="s">
        <v>235</v>
      </c>
      <c r="AO61" t="s">
        <v>329</v>
      </c>
    </row>
    <row r="62" spans="1:41" ht="12.75">
      <c r="A62" s="57"/>
      <c r="E62" t="s">
        <v>351</v>
      </c>
      <c r="F62" t="s">
        <v>306</v>
      </c>
      <c r="G62">
        <v>1</v>
      </c>
      <c r="H62" s="33">
        <v>18</v>
      </c>
      <c r="I62" s="33">
        <f>G62*H62</f>
        <v>18</v>
      </c>
      <c r="J62" s="53">
        <v>23.4</v>
      </c>
      <c r="K62" s="53">
        <f>J62/G62</f>
        <v>23.4</v>
      </c>
      <c r="L62" s="58">
        <f>K62/12</f>
        <v>1.95</v>
      </c>
      <c r="M62" s="53">
        <f>J62*20/I62</f>
        <v>26</v>
      </c>
      <c r="N62" s="26">
        <f>M62*30/240</f>
        <v>3.25</v>
      </c>
      <c r="S62" s="55"/>
      <c r="X62" s="51"/>
      <c r="Y62">
        <f>30/I62*X62</f>
        <v>0</v>
      </c>
      <c r="AA62">
        <f>30/I62*Z62</f>
        <v>0</v>
      </c>
      <c r="AB62" s="53">
        <f>(N62*12)+Q62+U62+Y62+AA62</f>
        <v>39</v>
      </c>
      <c r="AC62" s="38">
        <f>(Y62+AA62)/AB62</f>
        <v>0</v>
      </c>
      <c r="AD62">
        <f>AB62/12</f>
        <v>3.25</v>
      </c>
      <c r="AF62">
        <f>J62+P62+T62+X62+Z62</f>
        <v>23.4</v>
      </c>
      <c r="AG62" s="38">
        <f>(X62+Z62)/AF62</f>
        <v>0</v>
      </c>
      <c r="AH62" s="51"/>
      <c r="AI62" s="49"/>
      <c r="AJ62" s="53"/>
      <c r="AK62" s="49"/>
      <c r="AL62" s="49"/>
      <c r="AM62" t="s">
        <v>52</v>
      </c>
      <c r="AO62" t="s">
        <v>328</v>
      </c>
    </row>
    <row r="63" spans="1:38" ht="12.75">
      <c r="A63" s="57"/>
      <c r="H63" s="33"/>
      <c r="I63" s="33"/>
      <c r="J63" s="53"/>
      <c r="K63" s="53"/>
      <c r="L63" s="58"/>
      <c r="M63" s="53"/>
      <c r="N63" s="26"/>
      <c r="S63" s="55"/>
      <c r="X63" s="51"/>
      <c r="AB63" s="53"/>
      <c r="AC63" s="38"/>
      <c r="AG63" s="38"/>
      <c r="AH63" s="51"/>
      <c r="AI63" s="49"/>
      <c r="AJ63" s="53"/>
      <c r="AK63" s="49"/>
      <c r="AL63" s="49"/>
    </row>
    <row r="64" spans="1:38" ht="12.75">
      <c r="A64" s="57"/>
      <c r="F64" s="37" t="s">
        <v>327</v>
      </c>
      <c r="G64">
        <f>SUM(G60:G63)</f>
        <v>11</v>
      </c>
      <c r="H64" s="33"/>
      <c r="I64" s="33">
        <f>SUM(I60:I63)</f>
        <v>306</v>
      </c>
      <c r="J64" s="53">
        <f>SUM(J60:J63)</f>
        <v>642.6</v>
      </c>
      <c r="K64" s="53">
        <f>J64/G64</f>
        <v>58.41818181818182</v>
      </c>
      <c r="L64" s="58">
        <f>K64/12</f>
        <v>4.868181818181818</v>
      </c>
      <c r="M64" s="53">
        <f>J64*20/I64</f>
        <v>42</v>
      </c>
      <c r="N64" s="26">
        <f>M64*30/240</f>
        <v>5.25</v>
      </c>
      <c r="S64" s="55"/>
      <c r="X64" s="51">
        <v>5.6</v>
      </c>
      <c r="Y64">
        <f>30/I64*X64</f>
        <v>0.5490196078431372</v>
      </c>
      <c r="Z64">
        <f>3+0.5+6.6+0.8+(48/20)</f>
        <v>13.3</v>
      </c>
      <c r="AA64">
        <f>30/I64*Z64</f>
        <v>1.303921568627451</v>
      </c>
      <c r="AB64" s="53">
        <f>(N64*12)+Q64+U64+Y64+AA64</f>
        <v>64.85294117647058</v>
      </c>
      <c r="AC64" s="38">
        <f>(Y64+AA64)/AB64</f>
        <v>0.028571428571428577</v>
      </c>
      <c r="AD64">
        <f>AB64/12</f>
        <v>5.404411764705881</v>
      </c>
      <c r="AF64">
        <f>J64+P64+T64+X64+Z64</f>
        <v>661.5</v>
      </c>
      <c r="AG64" s="38">
        <f>(X64+Z64)/AF64</f>
        <v>0.02857142857142857</v>
      </c>
      <c r="AH64" s="51"/>
      <c r="AI64" s="49"/>
      <c r="AJ64" s="53"/>
      <c r="AK64" s="49"/>
      <c r="AL64" s="49"/>
    </row>
    <row r="65" spans="1:38" ht="12.75">
      <c r="A65" s="57"/>
      <c r="H65" s="33"/>
      <c r="I65" s="33"/>
      <c r="J65" s="53"/>
      <c r="K65" s="53"/>
      <c r="L65" s="58"/>
      <c r="M65" s="53"/>
      <c r="N65" s="26"/>
      <c r="S65" s="55"/>
      <c r="X65" s="51"/>
      <c r="AB65" s="53"/>
      <c r="AC65" s="38"/>
      <c r="AG65" s="38"/>
      <c r="AH65" s="51"/>
      <c r="AI65" s="49"/>
      <c r="AJ65" s="53"/>
      <c r="AK65" s="49"/>
      <c r="AL65" s="49"/>
    </row>
    <row r="66" spans="1:40" ht="12.75">
      <c r="A66" s="57">
        <v>34555</v>
      </c>
      <c r="B66" t="s">
        <v>9</v>
      </c>
      <c r="C66" t="s">
        <v>40</v>
      </c>
      <c r="D66" t="s">
        <v>351</v>
      </c>
      <c r="E66" t="s">
        <v>351</v>
      </c>
      <c r="F66" t="s">
        <v>92</v>
      </c>
      <c r="G66">
        <v>9</v>
      </c>
      <c r="H66" s="33">
        <v>30</v>
      </c>
      <c r="I66" s="33">
        <f>G66*H66</f>
        <v>270</v>
      </c>
      <c r="J66" s="53">
        <v>567</v>
      </c>
      <c r="K66" s="53">
        <f>J66/G66</f>
        <v>63</v>
      </c>
      <c r="L66" s="58">
        <f>K66/12</f>
        <v>5.25</v>
      </c>
      <c r="M66" s="53">
        <f>J66*20/I66</f>
        <v>42</v>
      </c>
      <c r="N66" s="26">
        <f>M66*30/240</f>
        <v>5.25</v>
      </c>
      <c r="S66" s="55"/>
      <c r="X66" s="51"/>
      <c r="Y66">
        <f>30/I66*X66</f>
        <v>0</v>
      </c>
      <c r="AA66">
        <f>30/I66*Z66</f>
        <v>0</v>
      </c>
      <c r="AB66" s="53">
        <f>(N66*12)+Q66+U66+Y66+AA66</f>
        <v>63</v>
      </c>
      <c r="AC66" s="38">
        <f>(Y66+AA66)/AB66</f>
        <v>0</v>
      </c>
      <c r="AD66">
        <f>AB66/12</f>
        <v>5.25</v>
      </c>
      <c r="AF66">
        <f>J66+P66+T66+X66+Z66</f>
        <v>567</v>
      </c>
      <c r="AG66" s="38">
        <f>(X66+Z66)/AF66</f>
        <v>0</v>
      </c>
      <c r="AH66" s="51">
        <v>11.5</v>
      </c>
      <c r="AI66" s="49">
        <v>4</v>
      </c>
      <c r="AJ66" s="53">
        <f>(AH66*20)/AI66</f>
        <v>57.5</v>
      </c>
      <c r="AK66" s="49"/>
      <c r="AL66" s="49"/>
      <c r="AM66" t="s">
        <v>184</v>
      </c>
      <c r="AN66" t="s">
        <v>322</v>
      </c>
    </row>
    <row r="67" spans="1:40" ht="12.75">
      <c r="A67" s="57"/>
      <c r="D67" t="s">
        <v>351</v>
      </c>
      <c r="E67" t="s">
        <v>351</v>
      </c>
      <c r="F67" t="s">
        <v>92</v>
      </c>
      <c r="G67">
        <v>1</v>
      </c>
      <c r="H67" s="33">
        <v>10</v>
      </c>
      <c r="I67" s="33">
        <f>G67*H67</f>
        <v>10</v>
      </c>
      <c r="J67" s="53">
        <v>21</v>
      </c>
      <c r="K67" s="53">
        <f>J67/G67</f>
        <v>21</v>
      </c>
      <c r="L67" s="58">
        <f>K67/12</f>
        <v>1.75</v>
      </c>
      <c r="M67" s="53">
        <f>J67*20/I67</f>
        <v>42</v>
      </c>
      <c r="N67" s="26">
        <f>M67*30/240</f>
        <v>5.25</v>
      </c>
      <c r="S67" s="55"/>
      <c r="X67" s="51"/>
      <c r="Y67">
        <f>30/I67*X67</f>
        <v>0</v>
      </c>
      <c r="AA67">
        <f>30/I67*Z67</f>
        <v>0</v>
      </c>
      <c r="AB67" s="53">
        <f>(N67*12)+Q67+U67+Y67+AA67</f>
        <v>63</v>
      </c>
      <c r="AC67" s="38">
        <f>(Y67+AA67)/AB67</f>
        <v>0</v>
      </c>
      <c r="AD67">
        <f>AB67/12</f>
        <v>5.25</v>
      </c>
      <c r="AF67">
        <f>J67+P67+T67+X67+Z67</f>
        <v>21</v>
      </c>
      <c r="AG67" s="38">
        <f>(X67+Z67)/AF67</f>
        <v>0</v>
      </c>
      <c r="AH67" s="51"/>
      <c r="AI67" s="49"/>
      <c r="AJ67" s="53"/>
      <c r="AK67" s="49"/>
      <c r="AL67" s="49"/>
      <c r="AM67" t="s">
        <v>263</v>
      </c>
      <c r="AN67" t="s">
        <v>322</v>
      </c>
    </row>
    <row r="68" spans="1:40" ht="12.75">
      <c r="A68" s="57"/>
      <c r="D68" t="s">
        <v>351</v>
      </c>
      <c r="E68" t="s">
        <v>351</v>
      </c>
      <c r="F68" t="s">
        <v>92</v>
      </c>
      <c r="G68">
        <v>1</v>
      </c>
      <c r="H68" s="33">
        <v>19</v>
      </c>
      <c r="I68" s="33">
        <f>G68*H68</f>
        <v>19</v>
      </c>
      <c r="J68" s="53">
        <v>36.1</v>
      </c>
      <c r="K68" s="53">
        <f>J68/G68</f>
        <v>36.1</v>
      </c>
      <c r="L68" s="58">
        <f>K68/12</f>
        <v>3.0083333333333333</v>
      </c>
      <c r="M68" s="53">
        <f>J68*20/I68</f>
        <v>38</v>
      </c>
      <c r="N68" s="26">
        <f>M68*30/240</f>
        <v>4.75</v>
      </c>
      <c r="S68" s="55"/>
      <c r="X68" s="51"/>
      <c r="Y68">
        <f>30/I68*X68</f>
        <v>0</v>
      </c>
      <c r="AA68">
        <f>30/I68*Z68</f>
        <v>0</v>
      </c>
      <c r="AB68" s="53">
        <f>(N68*12)+Q68+U68+Y68+AA68</f>
        <v>57</v>
      </c>
      <c r="AC68" s="38">
        <f>(Y68+AA68)/AB68</f>
        <v>0</v>
      </c>
      <c r="AD68">
        <f>AB68/12</f>
        <v>4.75</v>
      </c>
      <c r="AF68">
        <f>J68+P68+T68+X68+Z68</f>
        <v>36.1</v>
      </c>
      <c r="AG68" s="38">
        <f>(X68+Z68)/AF68</f>
        <v>0</v>
      </c>
      <c r="AH68" s="51"/>
      <c r="AI68" s="49"/>
      <c r="AJ68" s="53"/>
      <c r="AK68" s="49"/>
      <c r="AL68" s="49"/>
      <c r="AM68" t="s">
        <v>236</v>
      </c>
      <c r="AN68" t="s">
        <v>322</v>
      </c>
    </row>
    <row r="69" spans="1:40" ht="12.75">
      <c r="A69" s="57"/>
      <c r="D69" t="s">
        <v>351</v>
      </c>
      <c r="E69" t="s">
        <v>351</v>
      </c>
      <c r="F69" t="s">
        <v>299</v>
      </c>
      <c r="G69">
        <v>1</v>
      </c>
      <c r="H69" s="33">
        <v>24</v>
      </c>
      <c r="I69" s="33">
        <f>G69*H69</f>
        <v>24</v>
      </c>
      <c r="J69" s="53">
        <v>37.2</v>
      </c>
      <c r="K69" s="53">
        <f>J69/G69</f>
        <v>37.2</v>
      </c>
      <c r="L69" s="58">
        <f>K69/12</f>
        <v>3.1</v>
      </c>
      <c r="M69" s="53">
        <f>J69*20/I69</f>
        <v>31</v>
      </c>
      <c r="N69" s="26">
        <f>M69*30/240</f>
        <v>3.875</v>
      </c>
      <c r="S69" s="55"/>
      <c r="X69" s="51"/>
      <c r="Y69">
        <f>30/I69*X69</f>
        <v>0</v>
      </c>
      <c r="AA69">
        <f>30/I69*Z69</f>
        <v>0</v>
      </c>
      <c r="AB69" s="53">
        <f>(N69*12)+Q69+U69+Y69+AA69</f>
        <v>46.5</v>
      </c>
      <c r="AC69" s="38">
        <f>(Y69+AA69)/AB69</f>
        <v>0</v>
      </c>
      <c r="AD69">
        <f>AB69/12</f>
        <v>3.875</v>
      </c>
      <c r="AF69">
        <f>J69+P69+T69+X69+Z69</f>
        <v>37.2</v>
      </c>
      <c r="AG69" s="38">
        <f>(X69+Z69)/AF69</f>
        <v>0</v>
      </c>
      <c r="AH69" s="51"/>
      <c r="AI69" s="49"/>
      <c r="AJ69" s="53"/>
      <c r="AK69" s="49"/>
      <c r="AL69" s="49"/>
      <c r="AM69" t="s">
        <v>55</v>
      </c>
      <c r="AN69" t="s">
        <v>73</v>
      </c>
    </row>
    <row r="70" spans="1:38" ht="12.75">
      <c r="A70" s="57"/>
      <c r="H70" s="33"/>
      <c r="I70" s="33"/>
      <c r="J70" s="53"/>
      <c r="K70" s="53"/>
      <c r="L70" s="58"/>
      <c r="M70" s="53"/>
      <c r="N70" s="26"/>
      <c r="S70" s="55"/>
      <c r="X70" s="51"/>
      <c r="AB70" s="53"/>
      <c r="AC70" s="38"/>
      <c r="AG70" s="38"/>
      <c r="AH70" s="51"/>
      <c r="AI70" s="49"/>
      <c r="AJ70" s="53"/>
      <c r="AK70" s="49"/>
      <c r="AL70" s="49"/>
    </row>
    <row r="71" spans="1:38" ht="12.75">
      <c r="A71" s="57"/>
      <c r="F71" s="37" t="s">
        <v>327</v>
      </c>
      <c r="G71">
        <f>SUM(G66:G70)</f>
        <v>12</v>
      </c>
      <c r="H71" s="33"/>
      <c r="I71" s="33">
        <f>SUM(I66:I70)</f>
        <v>323</v>
      </c>
      <c r="J71" s="53">
        <f>SUM(J66:J70)</f>
        <v>661.3</v>
      </c>
      <c r="K71" s="53">
        <f>J71/G71</f>
        <v>55.10833333333333</v>
      </c>
      <c r="L71" s="58">
        <f>K71/12</f>
        <v>4.592361111111111</v>
      </c>
      <c r="M71" s="53">
        <f>J71*20/I71</f>
        <v>40.94736842105263</v>
      </c>
      <c r="N71" s="26">
        <f>M71*30/240</f>
        <v>5.118421052631579</v>
      </c>
      <c r="S71" s="55"/>
      <c r="X71" s="51">
        <v>0.8</v>
      </c>
      <c r="Y71">
        <f>30/I71*X71</f>
        <v>0.07430340557275543</v>
      </c>
      <c r="Z71">
        <f>3+0.5+0.75+(48/20)</f>
        <v>6.65</v>
      </c>
      <c r="AA71">
        <f>30/I71*Z71</f>
        <v>0.6176470588235294</v>
      </c>
      <c r="AB71" s="53">
        <f>(N71*12)+Q71+U71+Y71+AA71</f>
        <v>62.11300309597523</v>
      </c>
      <c r="AC71" s="38">
        <f>(Y71+AA71)/AB71</f>
        <v>0.011140186915887852</v>
      </c>
      <c r="AD71">
        <f>AB71/12</f>
        <v>5.1760835913312695</v>
      </c>
      <c r="AF71">
        <f>J71+P71+T71+X71+Z71</f>
        <v>668.7499999999999</v>
      </c>
      <c r="AG71" s="38">
        <f>(X71+Z71)/AF71</f>
        <v>0.011140186915887853</v>
      </c>
      <c r="AH71" s="51"/>
      <c r="AI71" s="49"/>
      <c r="AJ71" s="53"/>
      <c r="AK71" s="49"/>
      <c r="AL71" s="49"/>
    </row>
    <row r="72" spans="1:38" ht="12.75">
      <c r="A72" s="57"/>
      <c r="H72" s="33"/>
      <c r="I72" s="33"/>
      <c r="J72" s="53"/>
      <c r="K72" s="53"/>
      <c r="L72" s="58"/>
      <c r="M72" s="53"/>
      <c r="N72" s="26"/>
      <c r="S72" s="55"/>
      <c r="X72" s="51"/>
      <c r="AB72" s="53"/>
      <c r="AC72" s="38"/>
      <c r="AG72" s="38"/>
      <c r="AH72" s="51"/>
      <c r="AI72" s="49"/>
      <c r="AJ72" s="53"/>
      <c r="AK72" s="49"/>
      <c r="AL72" s="49"/>
    </row>
    <row r="73" spans="1:41" ht="12.75">
      <c r="A73" s="57">
        <v>34556</v>
      </c>
      <c r="B73" t="s">
        <v>40</v>
      </c>
      <c r="C73" t="s">
        <v>49</v>
      </c>
      <c r="D73" t="s">
        <v>351</v>
      </c>
      <c r="E73" t="s">
        <v>351</v>
      </c>
      <c r="F73" t="s">
        <v>94</v>
      </c>
      <c r="G73">
        <v>9</v>
      </c>
      <c r="H73" s="33">
        <v>30</v>
      </c>
      <c r="I73" s="33">
        <f>G73*H73</f>
        <v>270</v>
      </c>
      <c r="J73" s="53">
        <v>577.8</v>
      </c>
      <c r="K73" s="53">
        <f>J73/G73</f>
        <v>64.19999999999999</v>
      </c>
      <c r="L73" s="58">
        <f>K73/12</f>
        <v>5.349999999999999</v>
      </c>
      <c r="M73" s="53">
        <f>J73*20/I73</f>
        <v>42.8</v>
      </c>
      <c r="N73" s="26">
        <f>M73*30/240</f>
        <v>5.35</v>
      </c>
      <c r="O73" t="s">
        <v>126</v>
      </c>
      <c r="S73" s="55"/>
      <c r="X73" s="51"/>
      <c r="Y73">
        <f>30/I73*X73</f>
        <v>0</v>
      </c>
      <c r="AA73">
        <f>30/I73*Z73</f>
        <v>0</v>
      </c>
      <c r="AB73" s="53">
        <f>(N73*12)+Q73+U73+Y73+AA73</f>
        <v>64.19999999999999</v>
      </c>
      <c r="AC73" s="38">
        <f>(Y73+AA73)/AB73</f>
        <v>0</v>
      </c>
      <c r="AD73">
        <f>AB73/12</f>
        <v>5.349999999999999</v>
      </c>
      <c r="AF73">
        <f>J73+P73+T73+X73+Z73</f>
        <v>577.8</v>
      </c>
      <c r="AG73" s="38">
        <f>(X73+Z73)/AF73</f>
        <v>0</v>
      </c>
      <c r="AH73" s="51">
        <v>11</v>
      </c>
      <c r="AI73" s="49">
        <v>4</v>
      </c>
      <c r="AJ73" s="53">
        <f>(AH73*20)/AI73</f>
        <v>55</v>
      </c>
      <c r="AK73" s="49"/>
      <c r="AL73" s="49"/>
      <c r="AM73" t="s">
        <v>184</v>
      </c>
      <c r="AN73" t="s">
        <v>322</v>
      </c>
      <c r="AO73" t="s">
        <v>194</v>
      </c>
    </row>
    <row r="74" spans="1:40" ht="12.75">
      <c r="A74" s="57"/>
      <c r="D74" t="s">
        <v>351</v>
      </c>
      <c r="E74" t="s">
        <v>351</v>
      </c>
      <c r="F74" t="s">
        <v>94</v>
      </c>
      <c r="G74">
        <v>1</v>
      </c>
      <c r="H74" s="33">
        <v>7</v>
      </c>
      <c r="I74" s="33">
        <f>G74*H74</f>
        <v>7</v>
      </c>
      <c r="J74" s="53">
        <v>14.7</v>
      </c>
      <c r="K74" s="53">
        <f>J74/G74</f>
        <v>14.7</v>
      </c>
      <c r="L74" s="58">
        <f>K74/12</f>
        <v>1.2249999999999999</v>
      </c>
      <c r="M74" s="53">
        <f>J74*20/I74</f>
        <v>42</v>
      </c>
      <c r="N74" s="26">
        <f>M74*30/240</f>
        <v>5.25</v>
      </c>
      <c r="O74" t="s">
        <v>126</v>
      </c>
      <c r="S74" s="55"/>
      <c r="X74" s="51"/>
      <c r="Y74">
        <f>30/I74*X74</f>
        <v>0</v>
      </c>
      <c r="AA74">
        <f>30/I74*Z74</f>
        <v>0</v>
      </c>
      <c r="AB74" s="53">
        <f>(N74*12)+Q74+U74+Y74+AA74</f>
        <v>63</v>
      </c>
      <c r="AC74" s="38">
        <f>(Y74+AA74)/AB74</f>
        <v>0</v>
      </c>
      <c r="AD74">
        <f>AB74/12</f>
        <v>5.25</v>
      </c>
      <c r="AF74">
        <f>J74+P74+T74+X74+Z74</f>
        <v>14.7</v>
      </c>
      <c r="AG74" s="38">
        <f>(X74+Z74)/AF74</f>
        <v>0</v>
      </c>
      <c r="AH74" s="51"/>
      <c r="AI74" s="49"/>
      <c r="AJ74" s="53"/>
      <c r="AK74" s="49"/>
      <c r="AL74" s="49"/>
      <c r="AM74" t="s">
        <v>227</v>
      </c>
      <c r="AN74" t="s">
        <v>164</v>
      </c>
    </row>
    <row r="75" spans="1:40" ht="12.75">
      <c r="A75" s="57"/>
      <c r="D75" t="s">
        <v>351</v>
      </c>
      <c r="E75" t="s">
        <v>351</v>
      </c>
      <c r="F75" t="s">
        <v>93</v>
      </c>
      <c r="G75">
        <v>1</v>
      </c>
      <c r="H75" s="33">
        <v>19</v>
      </c>
      <c r="I75" s="33">
        <f>G75*H75</f>
        <v>19</v>
      </c>
      <c r="J75" s="53">
        <v>32.3</v>
      </c>
      <c r="K75" s="53">
        <f>J75/G75</f>
        <v>32.3</v>
      </c>
      <c r="L75" s="58">
        <f>K75/12</f>
        <v>2.6916666666666664</v>
      </c>
      <c r="M75" s="53">
        <f>J75*20/I75</f>
        <v>34</v>
      </c>
      <c r="N75" s="26">
        <f>M75*30/240</f>
        <v>4.25</v>
      </c>
      <c r="S75" s="55"/>
      <c r="X75" s="51"/>
      <c r="Y75">
        <f>30/I75*X75</f>
        <v>0</v>
      </c>
      <c r="AA75">
        <f>30/I75*Z75</f>
        <v>0</v>
      </c>
      <c r="AB75" s="53">
        <f>(N75*12)+Q75+U75+Y75+AA75</f>
        <v>51</v>
      </c>
      <c r="AC75" s="38">
        <f>(Y75+AA75)/AB75</f>
        <v>0</v>
      </c>
      <c r="AD75">
        <f>AB75/12</f>
        <v>4.25</v>
      </c>
      <c r="AF75">
        <f>J75+P75+T75+X75+Z75</f>
        <v>32.3</v>
      </c>
      <c r="AG75" s="38">
        <f>(X75+Z75)/AF75</f>
        <v>0</v>
      </c>
      <c r="AH75" s="51"/>
      <c r="AI75" s="49"/>
      <c r="AJ75" s="53"/>
      <c r="AK75" s="49"/>
      <c r="AL75" s="49"/>
      <c r="AM75" t="s">
        <v>234</v>
      </c>
      <c r="AN75" t="s">
        <v>322</v>
      </c>
    </row>
    <row r="76" spans="1:40" ht="12.75">
      <c r="A76" s="57"/>
      <c r="D76" t="s">
        <v>351</v>
      </c>
      <c r="E76" t="s">
        <v>351</v>
      </c>
      <c r="F76" t="s">
        <v>302</v>
      </c>
      <c r="G76">
        <v>1</v>
      </c>
      <c r="H76" s="33">
        <v>24</v>
      </c>
      <c r="I76" s="33">
        <f>G76*H76</f>
        <v>24</v>
      </c>
      <c r="J76" s="53">
        <v>25.2</v>
      </c>
      <c r="K76" s="53">
        <f>J76/G76</f>
        <v>25.2</v>
      </c>
      <c r="L76" s="58">
        <f>K76/12</f>
        <v>2.1</v>
      </c>
      <c r="M76" s="53">
        <f>J76*20/I76</f>
        <v>21</v>
      </c>
      <c r="N76" s="26">
        <f>M76*30/240</f>
        <v>2.625</v>
      </c>
      <c r="S76" s="55"/>
      <c r="X76" s="51"/>
      <c r="Y76">
        <f>30/I76*X76</f>
        <v>0</v>
      </c>
      <c r="AA76">
        <f>30/I76*Z76</f>
        <v>0</v>
      </c>
      <c r="AB76" s="53">
        <f>(N76*12)+Q76+U76+Y76+AA76</f>
        <v>31.5</v>
      </c>
      <c r="AC76" s="38">
        <f>(Y76+AA76)/AB76</f>
        <v>0</v>
      </c>
      <c r="AD76">
        <f>AB76/12</f>
        <v>2.625</v>
      </c>
      <c r="AF76">
        <f>J76+P76+T76+X76+Z76</f>
        <v>25.2</v>
      </c>
      <c r="AG76" s="38">
        <f>(X76+Z76)/AF76</f>
        <v>0</v>
      </c>
      <c r="AH76" s="51"/>
      <c r="AI76" s="49"/>
      <c r="AJ76" s="53"/>
      <c r="AK76" s="49"/>
      <c r="AL76" s="49"/>
      <c r="AM76" t="s">
        <v>56</v>
      </c>
      <c r="AN76" t="s">
        <v>321</v>
      </c>
    </row>
    <row r="77" spans="1:40" ht="12.75">
      <c r="A77" s="57"/>
      <c r="F77" t="s">
        <v>210</v>
      </c>
      <c r="G77">
        <v>1</v>
      </c>
      <c r="H77" s="33">
        <v>0.75</v>
      </c>
      <c r="I77" s="33">
        <f>G77*H77</f>
        <v>0.75</v>
      </c>
      <c r="J77" s="53">
        <v>1.5</v>
      </c>
      <c r="K77" s="53">
        <f>J77/G77</f>
        <v>1.5</v>
      </c>
      <c r="L77" s="58">
        <f>K77/12</f>
        <v>0.125</v>
      </c>
      <c r="M77" s="53">
        <f>J77*20/I77</f>
        <v>40</v>
      </c>
      <c r="N77" s="26">
        <f>M77*30/240</f>
        <v>5</v>
      </c>
      <c r="S77" s="55"/>
      <c r="X77" s="51"/>
      <c r="Y77">
        <f>30/I77*X77</f>
        <v>0</v>
      </c>
      <c r="AA77">
        <f>30/I77*Z77</f>
        <v>0</v>
      </c>
      <c r="AB77" s="53">
        <f>(N77*12)+Q77+U77+Y77+AA77</f>
        <v>60</v>
      </c>
      <c r="AC77" s="38">
        <f>(Y77+AA77)/AB77</f>
        <v>0</v>
      </c>
      <c r="AD77">
        <f>AB77/12</f>
        <v>5</v>
      </c>
      <c r="AF77">
        <f>J77+P77+T77+X77+Z77</f>
        <v>1.5</v>
      </c>
      <c r="AG77" s="38">
        <f>(X77+Z77)/AF77</f>
        <v>0</v>
      </c>
      <c r="AH77" s="51"/>
      <c r="AI77" s="49"/>
      <c r="AJ77" s="53"/>
      <c r="AK77" s="49"/>
      <c r="AL77" s="49"/>
      <c r="AM77" t="s">
        <v>339</v>
      </c>
      <c r="AN77" t="s">
        <v>321</v>
      </c>
    </row>
    <row r="78" spans="1:38" ht="12.75">
      <c r="A78" s="57"/>
      <c r="H78" s="33"/>
      <c r="I78" s="33"/>
      <c r="J78" s="53"/>
      <c r="K78" s="53"/>
      <c r="L78" s="58"/>
      <c r="M78" s="53"/>
      <c r="N78" s="26"/>
      <c r="S78" s="55"/>
      <c r="X78" s="51"/>
      <c r="AB78" s="53"/>
      <c r="AC78" s="38"/>
      <c r="AG78" s="38"/>
      <c r="AH78" s="51"/>
      <c r="AI78" s="49"/>
      <c r="AJ78" s="53"/>
      <c r="AK78" s="49"/>
      <c r="AL78" s="49"/>
    </row>
    <row r="79" spans="1:38" ht="12.75">
      <c r="A79" s="57"/>
      <c r="F79" s="37" t="s">
        <v>327</v>
      </c>
      <c r="G79">
        <f>SUM(G73:G78)</f>
        <v>13</v>
      </c>
      <c r="H79" s="33"/>
      <c r="I79" s="33">
        <f>SUM(I73:I78)</f>
        <v>320.75</v>
      </c>
      <c r="J79" s="53">
        <f>SUM(J73:J78)</f>
        <v>651.5</v>
      </c>
      <c r="K79" s="53">
        <f>J79/G79</f>
        <v>50.11538461538461</v>
      </c>
      <c r="L79" s="58">
        <f>K79/12</f>
        <v>4.176282051282051</v>
      </c>
      <c r="M79" s="53">
        <f>J79*20/I79</f>
        <v>40.62353858144973</v>
      </c>
      <c r="N79" s="26">
        <f>M79*30/240</f>
        <v>5.077942322681216</v>
      </c>
      <c r="S79" s="55"/>
      <c r="X79" s="51">
        <v>5.75</v>
      </c>
      <c r="Y79">
        <f>30/I79*X79</f>
        <v>0.5378020265003898</v>
      </c>
      <c r="Z79">
        <f>3+0.5+0.75+(48/20)</f>
        <v>6.65</v>
      </c>
      <c r="AA79">
        <f>30/I79*Z79</f>
        <v>0.6219797349961029</v>
      </c>
      <c r="AB79" s="53">
        <f>(N79*12)+Q79+U79+Y79+AA79</f>
        <v>62.09508963367108</v>
      </c>
      <c r="AC79" s="38">
        <f>(Y79+AA79)/AB79</f>
        <v>0.018677511673444797</v>
      </c>
      <c r="AD79">
        <f>AB79/12</f>
        <v>5.174590802805923</v>
      </c>
      <c r="AF79">
        <f>J79+P79+T79+X79+Z79</f>
        <v>663.9</v>
      </c>
      <c r="AG79" s="38">
        <f>(X79+Z79)/AF79</f>
        <v>0.018677511673444797</v>
      </c>
      <c r="AH79" s="51"/>
      <c r="AI79" s="49"/>
      <c r="AJ79" s="53"/>
      <c r="AK79" s="49"/>
      <c r="AL79" s="49"/>
    </row>
    <row r="80" spans="1:38" ht="12.75">
      <c r="A80" s="57"/>
      <c r="H80" s="33"/>
      <c r="I80" s="33"/>
      <c r="J80" s="53"/>
      <c r="K80" s="53"/>
      <c r="L80" s="58"/>
      <c r="M80" s="53"/>
      <c r="N80" s="26"/>
      <c r="S80" s="55"/>
      <c r="X80" s="51"/>
      <c r="AB80" s="53"/>
      <c r="AC80" s="38"/>
      <c r="AG80" s="38"/>
      <c r="AH80" s="51"/>
      <c r="AI80" s="49"/>
      <c r="AJ80" s="53"/>
      <c r="AK80" s="49"/>
      <c r="AL80" s="49"/>
    </row>
    <row r="81" spans="1:40" ht="12.75">
      <c r="A81" s="57">
        <v>34557</v>
      </c>
      <c r="B81" t="s">
        <v>49</v>
      </c>
      <c r="C81" t="s">
        <v>16</v>
      </c>
      <c r="D81" t="s">
        <v>351</v>
      </c>
      <c r="E81" t="s">
        <v>351</v>
      </c>
      <c r="F81" t="s">
        <v>95</v>
      </c>
      <c r="G81">
        <v>9</v>
      </c>
      <c r="H81" s="33">
        <v>30</v>
      </c>
      <c r="I81" s="33">
        <v>270</v>
      </c>
      <c r="J81" s="53">
        <v>518.4</v>
      </c>
      <c r="K81" s="53">
        <f>J81/G81</f>
        <v>57.599999999999994</v>
      </c>
      <c r="L81" s="58">
        <f>K81/12</f>
        <v>4.8</v>
      </c>
      <c r="M81" s="53">
        <f>J81*20/I81</f>
        <v>38.4</v>
      </c>
      <c r="N81" s="26">
        <f>M81*30/240</f>
        <v>4.8</v>
      </c>
      <c r="O81" t="s">
        <v>270</v>
      </c>
      <c r="S81" s="55"/>
      <c r="X81" s="51"/>
      <c r="Y81">
        <f>30/I81*X81</f>
        <v>0</v>
      </c>
      <c r="AA81">
        <f>30/I81*Z81</f>
        <v>0</v>
      </c>
      <c r="AB81" s="53">
        <f>(N81*12)+Q81+U81+Y81+AA81</f>
        <v>57.599999999999994</v>
      </c>
      <c r="AC81" s="38">
        <f>(Y81+AA81)/AB81</f>
        <v>0</v>
      </c>
      <c r="AD81">
        <f>AB81/12</f>
        <v>4.8</v>
      </c>
      <c r="AF81">
        <f>J81+P81+T81+X81+Z81</f>
        <v>518.4</v>
      </c>
      <c r="AG81" s="38">
        <f>(X81+Z81)/AF81</f>
        <v>0</v>
      </c>
      <c r="AH81" s="51">
        <v>13</v>
      </c>
      <c r="AI81" s="49">
        <v>4</v>
      </c>
      <c r="AJ81" s="53">
        <f>(AH81*20)/AI81</f>
        <v>65</v>
      </c>
      <c r="AK81" s="49"/>
      <c r="AL81" s="49"/>
      <c r="AM81" t="s">
        <v>184</v>
      </c>
      <c r="AN81" t="s">
        <v>322</v>
      </c>
    </row>
    <row r="82" spans="1:40" ht="12.75">
      <c r="A82" s="57"/>
      <c r="D82" t="s">
        <v>351</v>
      </c>
      <c r="E82" t="s">
        <v>351</v>
      </c>
      <c r="F82" t="s">
        <v>95</v>
      </c>
      <c r="G82">
        <v>1</v>
      </c>
      <c r="H82" s="33">
        <v>7</v>
      </c>
      <c r="I82" s="33">
        <f>G82*H82</f>
        <v>7</v>
      </c>
      <c r="J82" s="53">
        <v>13.3</v>
      </c>
      <c r="K82" s="53">
        <f>J82/G82</f>
        <v>13.3</v>
      </c>
      <c r="L82" s="58">
        <f>K82/12</f>
        <v>1.1083333333333334</v>
      </c>
      <c r="M82" s="53">
        <f>J82*20/I82</f>
        <v>38</v>
      </c>
      <c r="N82" s="26">
        <f>M82*30/240</f>
        <v>4.75</v>
      </c>
      <c r="O82" t="s">
        <v>270</v>
      </c>
      <c r="S82" s="55"/>
      <c r="X82" s="51"/>
      <c r="Y82">
        <f>30/I82*X82</f>
        <v>0</v>
      </c>
      <c r="AA82">
        <f>30/I82*Z82</f>
        <v>0</v>
      </c>
      <c r="AB82" s="53">
        <f>(N82*12)+Q82+U82+Y82+AA82</f>
        <v>57</v>
      </c>
      <c r="AC82" s="38">
        <f>(Y82+AA82)/AB82</f>
        <v>0</v>
      </c>
      <c r="AD82">
        <f>AB82/12</f>
        <v>4.75</v>
      </c>
      <c r="AF82">
        <f>J82+P82+T82+X82+Z82</f>
        <v>13.3</v>
      </c>
      <c r="AG82" s="38">
        <f>(X82+Z82)/AF82</f>
        <v>0</v>
      </c>
      <c r="AH82" s="51"/>
      <c r="AI82" s="49"/>
      <c r="AJ82" s="53"/>
      <c r="AK82" s="49"/>
      <c r="AL82" s="49"/>
      <c r="AM82" t="s">
        <v>225</v>
      </c>
      <c r="AN82" t="s">
        <v>169</v>
      </c>
    </row>
    <row r="83" spans="1:40" ht="12.75">
      <c r="A83" s="57"/>
      <c r="D83" t="s">
        <v>351</v>
      </c>
      <c r="E83" t="s">
        <v>351</v>
      </c>
      <c r="F83" t="s">
        <v>93</v>
      </c>
      <c r="G83">
        <v>1</v>
      </c>
      <c r="H83" s="33">
        <v>19</v>
      </c>
      <c r="I83" s="33">
        <f>G83*H83</f>
        <v>19</v>
      </c>
      <c r="J83" s="53">
        <v>38</v>
      </c>
      <c r="K83" s="53">
        <f>J83/G83</f>
        <v>38</v>
      </c>
      <c r="L83" s="58">
        <f>K83/12</f>
        <v>3.1666666666666665</v>
      </c>
      <c r="M83" s="53">
        <f>J83*20/I83</f>
        <v>40</v>
      </c>
      <c r="N83" s="26">
        <f>M83*30/240</f>
        <v>5</v>
      </c>
      <c r="S83" s="55"/>
      <c r="X83" s="51"/>
      <c r="Y83">
        <f>30/I83*X83</f>
        <v>0</v>
      </c>
      <c r="AA83">
        <f>30/I83*Z83</f>
        <v>0</v>
      </c>
      <c r="AB83" s="53">
        <f>(N83*12)+Q83+U83+Y83+AA83</f>
        <v>60</v>
      </c>
      <c r="AC83" s="38">
        <f>(Y83+AA83)/AB83</f>
        <v>0</v>
      </c>
      <c r="AD83">
        <f>AB83/12</f>
        <v>5</v>
      </c>
      <c r="AF83">
        <f>J83+P83+T83+X83+Z83</f>
        <v>38</v>
      </c>
      <c r="AG83" s="38">
        <f>(X83+Z83)/AF83</f>
        <v>0</v>
      </c>
      <c r="AH83" s="51"/>
      <c r="AI83" s="49"/>
      <c r="AJ83" s="53"/>
      <c r="AK83" s="49"/>
      <c r="AL83" s="49"/>
      <c r="AM83" t="s">
        <v>230</v>
      </c>
      <c r="AN83" t="s">
        <v>169</v>
      </c>
    </row>
    <row r="84" spans="1:40" ht="12.75">
      <c r="A84" s="57"/>
      <c r="D84" t="s">
        <v>351</v>
      </c>
      <c r="E84" t="s">
        <v>351</v>
      </c>
      <c r="F84" t="s">
        <v>0</v>
      </c>
      <c r="G84">
        <v>1</v>
      </c>
      <c r="H84" s="33">
        <v>30</v>
      </c>
      <c r="I84" s="33">
        <f>G84*H84</f>
        <v>30</v>
      </c>
      <c r="J84" s="53">
        <v>42</v>
      </c>
      <c r="K84" s="53">
        <f>J84/G84</f>
        <v>42</v>
      </c>
      <c r="L84" s="58">
        <f>K84/12</f>
        <v>3.5</v>
      </c>
      <c r="M84" s="53">
        <f>J84*20/I84</f>
        <v>28</v>
      </c>
      <c r="N84" s="26">
        <f>M84*30/240</f>
        <v>3.5</v>
      </c>
      <c r="S84" s="55"/>
      <c r="X84" s="51"/>
      <c r="Y84">
        <f>30/I84*X84</f>
        <v>0</v>
      </c>
      <c r="AA84">
        <f>30/I84*Z84</f>
        <v>0</v>
      </c>
      <c r="AB84" s="53">
        <f>(N84*12)+Q84+U84+Y84+AA84</f>
        <v>42</v>
      </c>
      <c r="AC84" s="38">
        <f>(Y84+AA84)/AB84</f>
        <v>0</v>
      </c>
      <c r="AD84">
        <f>AB84/12</f>
        <v>3.5</v>
      </c>
      <c r="AF84">
        <f>J84+P84+T84+X84+Z84</f>
        <v>42</v>
      </c>
      <c r="AG84" s="38">
        <f>(X84+Z84)/AF84</f>
        <v>0</v>
      </c>
      <c r="AH84" s="51"/>
      <c r="AI84" s="49"/>
      <c r="AJ84" s="53"/>
      <c r="AK84" s="49"/>
      <c r="AL84" s="49"/>
      <c r="AM84" t="s">
        <v>59</v>
      </c>
      <c r="AN84" t="s">
        <v>167</v>
      </c>
    </row>
    <row r="85" spans="1:38" ht="12.75">
      <c r="A85" s="57"/>
      <c r="H85" s="33"/>
      <c r="I85" s="33"/>
      <c r="J85" s="53"/>
      <c r="K85" s="53"/>
      <c r="L85" s="58"/>
      <c r="M85" s="53"/>
      <c r="N85" s="26"/>
      <c r="S85" s="55"/>
      <c r="X85" s="51"/>
      <c r="AB85" s="53"/>
      <c r="AC85" s="38"/>
      <c r="AG85" s="38"/>
      <c r="AH85" s="51"/>
      <c r="AI85" s="49"/>
      <c r="AJ85" s="53"/>
      <c r="AK85" s="49"/>
      <c r="AL85" s="49"/>
    </row>
    <row r="86" spans="1:38" ht="12.75">
      <c r="A86" s="57"/>
      <c r="F86" s="37" t="s">
        <v>327</v>
      </c>
      <c r="G86">
        <f>SUM(G81:G85)</f>
        <v>12</v>
      </c>
      <c r="H86" s="33"/>
      <c r="I86" s="33">
        <f>SUM(I81:I85)</f>
        <v>326</v>
      </c>
      <c r="J86" s="53">
        <f>SUM(J81:J85)</f>
        <v>611.6999999999999</v>
      </c>
      <c r="K86" s="53">
        <f>J86/G86</f>
        <v>50.974999999999994</v>
      </c>
      <c r="L86" s="58">
        <f>K86/12</f>
        <v>4.247916666666666</v>
      </c>
      <c r="M86" s="53">
        <f>J86*20/I86</f>
        <v>37.527607361963184</v>
      </c>
      <c r="N86" s="26">
        <f>M86*30/240</f>
        <v>4.690950920245398</v>
      </c>
      <c r="S86" s="55"/>
      <c r="X86" s="51">
        <v>5</v>
      </c>
      <c r="Y86">
        <f>30/I86*X86</f>
        <v>0.4601226993865031</v>
      </c>
      <c r="Z86">
        <f>3+0.5+0.75+(48/20)</f>
        <v>6.65</v>
      </c>
      <c r="AA86">
        <f>30/I86*Z86</f>
        <v>0.6119631901840491</v>
      </c>
      <c r="AB86" s="53">
        <f>(N86*12)+Q86+U86+Y86+AA86</f>
        <v>57.363496932515325</v>
      </c>
      <c r="AC86" s="38">
        <f>(Y86+AA86)/AB86</f>
        <v>0.018689339857223077</v>
      </c>
      <c r="AD86">
        <f>AB86/12</f>
        <v>4.780291411042944</v>
      </c>
      <c r="AF86">
        <f>J86+P86+T86+X86+Z86</f>
        <v>623.3499999999999</v>
      </c>
      <c r="AG86" s="38">
        <f>(X86+Z86)/AF86</f>
        <v>0.018689339857223073</v>
      </c>
      <c r="AH86" s="51"/>
      <c r="AI86" s="49"/>
      <c r="AJ86" s="53" t="e">
        <f>(AH86*20)/AI86</f>
        <v>#VALUE!</v>
      </c>
      <c r="AK86" s="49"/>
      <c r="AL86" s="49"/>
    </row>
    <row r="87" spans="1:41" ht="12.75">
      <c r="A87" s="25"/>
      <c r="B87" s="59"/>
      <c r="C87" s="59"/>
      <c r="D87" s="59"/>
      <c r="E87" s="59"/>
      <c r="F87" s="59"/>
      <c r="L87" s="26"/>
      <c r="N87" s="26"/>
      <c r="O87" s="59"/>
      <c r="P87" s="59"/>
      <c r="Q87" s="59"/>
      <c r="S87" s="49"/>
      <c r="T87" s="59"/>
      <c r="U87" s="59"/>
      <c r="V87" s="59"/>
      <c r="W87" s="59"/>
      <c r="X87" s="51"/>
      <c r="AC87" s="38"/>
      <c r="AE87" s="59"/>
      <c r="AG87" s="38"/>
      <c r="AH87" s="51"/>
      <c r="AI87" s="49"/>
      <c r="AJ87" s="53" t="e">
        <f>(AH87*20)/AI87</f>
        <v>#VALUE!</v>
      </c>
      <c r="AK87" s="49"/>
      <c r="AL87" s="49"/>
      <c r="AM87" s="59"/>
      <c r="AN87" s="59"/>
      <c r="AO87" s="59"/>
    </row>
    <row r="88" spans="1:41" ht="12.75">
      <c r="A88" s="25">
        <v>34558</v>
      </c>
      <c r="B88" s="59" t="s">
        <v>18</v>
      </c>
      <c r="C88" s="59" t="s">
        <v>37</v>
      </c>
      <c r="D88" s="59" t="s">
        <v>351</v>
      </c>
      <c r="E88" s="59" t="s">
        <v>351</v>
      </c>
      <c r="F88" s="59" t="s">
        <v>98</v>
      </c>
      <c r="G88">
        <v>9</v>
      </c>
      <c r="H88" s="33">
        <v>30</v>
      </c>
      <c r="I88" s="33">
        <f>G88*H88</f>
        <v>270</v>
      </c>
      <c r="J88" s="53">
        <v>637.2</v>
      </c>
      <c r="K88" s="53">
        <f>J88/G88</f>
        <v>70.80000000000001</v>
      </c>
      <c r="L88" s="58">
        <f>K88/12</f>
        <v>5.900000000000001</v>
      </c>
      <c r="M88" s="53">
        <f>J88*20/I88</f>
        <v>47.2</v>
      </c>
      <c r="N88" s="26">
        <f>M88*30/240</f>
        <v>5.9</v>
      </c>
      <c r="S88" s="55"/>
      <c r="X88" s="51"/>
      <c r="Y88">
        <f>30/I88*X88</f>
        <v>0</v>
      </c>
      <c r="AA88">
        <f>30/I88*Z88</f>
        <v>0</v>
      </c>
      <c r="AB88" s="53">
        <f>(N88*12)+Q88+U88+Y88+AA88</f>
        <v>70.80000000000001</v>
      </c>
      <c r="AC88" s="38">
        <f>(Y88+AA88)/AB88</f>
        <v>0</v>
      </c>
      <c r="AD88">
        <f>AB88/12</f>
        <v>5.900000000000001</v>
      </c>
      <c r="AF88">
        <f>J88+P88+T88+X88+Z88</f>
        <v>637.2</v>
      </c>
      <c r="AG88" s="38">
        <f>(X88+Z88)/AF88</f>
        <v>0</v>
      </c>
      <c r="AH88" s="51"/>
      <c r="AI88" s="49"/>
      <c r="AJ88" s="53" t="e">
        <f>(AH88*20)/AI88</f>
        <v>#VALUE!</v>
      </c>
      <c r="AK88" s="49"/>
      <c r="AL88" s="49"/>
      <c r="AM88" t="s">
        <v>184</v>
      </c>
      <c r="AN88" s="59" t="s">
        <v>197</v>
      </c>
      <c r="AO88" s="59" t="s">
        <v>67</v>
      </c>
    </row>
    <row r="89" spans="1:41" ht="12.75">
      <c r="A89" s="25"/>
      <c r="B89" s="59"/>
      <c r="C89" s="59"/>
      <c r="D89" s="59" t="s">
        <v>351</v>
      </c>
      <c r="E89" s="59" t="s">
        <v>351</v>
      </c>
      <c r="F89" s="59" t="s">
        <v>98</v>
      </c>
      <c r="G89">
        <v>1</v>
      </c>
      <c r="H89" s="33">
        <v>10</v>
      </c>
      <c r="I89" s="33">
        <f>G89*H89</f>
        <v>10</v>
      </c>
      <c r="J89" s="53">
        <v>23.5</v>
      </c>
      <c r="K89" s="53">
        <f>J89/G89</f>
        <v>23.5</v>
      </c>
      <c r="L89" s="58">
        <f>K89/12</f>
        <v>1.9583333333333333</v>
      </c>
      <c r="M89" s="53">
        <f>J89*20/I89</f>
        <v>47</v>
      </c>
      <c r="N89" s="26">
        <f>M89*30/240</f>
        <v>5.875</v>
      </c>
      <c r="O89" s="59"/>
      <c r="P89" s="59"/>
      <c r="Q89" s="59"/>
      <c r="S89" s="49"/>
      <c r="T89" s="59"/>
      <c r="U89" s="59"/>
      <c r="V89" s="59"/>
      <c r="W89" s="59"/>
      <c r="X89" s="51"/>
      <c r="Y89">
        <f>30/I89*X89</f>
        <v>0</v>
      </c>
      <c r="AA89">
        <f>30/I89*Z89</f>
        <v>0</v>
      </c>
      <c r="AB89" s="53">
        <f>(N89*12)+Q89+U89+Y89+AA89</f>
        <v>70.5</v>
      </c>
      <c r="AC89" s="38">
        <f>(Y89+AA89)/AB89</f>
        <v>0</v>
      </c>
      <c r="AD89">
        <f>AB89/12</f>
        <v>5.875</v>
      </c>
      <c r="AE89" s="59"/>
      <c r="AF89">
        <f>J89+P89+T89+X89+Z89</f>
        <v>23.5</v>
      </c>
      <c r="AG89" s="38">
        <f>(X89+Z89)/AF89</f>
        <v>0</v>
      </c>
      <c r="AH89" s="51"/>
      <c r="AI89" s="49"/>
      <c r="AJ89" s="53" t="e">
        <f>(AH89*20)/AI89</f>
        <v>#VALUE!</v>
      </c>
      <c r="AK89" s="49"/>
      <c r="AL89" s="49"/>
      <c r="AM89" s="59" t="s">
        <v>157</v>
      </c>
      <c r="AN89" s="59"/>
      <c r="AO89" s="59"/>
    </row>
    <row r="90" spans="1:41" ht="12.75">
      <c r="A90" s="25"/>
      <c r="B90" s="59"/>
      <c r="C90" s="59"/>
      <c r="D90" s="59" t="s">
        <v>351</v>
      </c>
      <c r="E90" s="59" t="s">
        <v>351</v>
      </c>
      <c r="F90" s="59" t="s">
        <v>101</v>
      </c>
      <c r="G90">
        <v>1</v>
      </c>
      <c r="H90" s="33">
        <v>19</v>
      </c>
      <c r="I90" s="33">
        <f>G90*H90</f>
        <v>19</v>
      </c>
      <c r="J90" s="53">
        <v>38</v>
      </c>
      <c r="K90" s="53">
        <f>J90/G90</f>
        <v>38</v>
      </c>
      <c r="L90" s="58">
        <f>K90/12</f>
        <v>3.1666666666666665</v>
      </c>
      <c r="M90" s="53">
        <f>J90*20/I90</f>
        <v>40</v>
      </c>
      <c r="N90" s="26">
        <f>M90*30/240</f>
        <v>5</v>
      </c>
      <c r="O90" s="59"/>
      <c r="P90" s="59"/>
      <c r="Q90" s="59"/>
      <c r="S90" s="49"/>
      <c r="T90" s="59"/>
      <c r="U90" s="59"/>
      <c r="V90" s="59"/>
      <c r="W90" s="59"/>
      <c r="X90" s="51"/>
      <c r="Y90">
        <f>30/I90*X90</f>
        <v>0</v>
      </c>
      <c r="AA90">
        <f>30/I90*Z90</f>
        <v>0</v>
      </c>
      <c r="AB90" s="53">
        <f>(N90*12)+Q90+U90+Y90+AA90</f>
        <v>60</v>
      </c>
      <c r="AC90" s="38">
        <f>(Y90+AA90)/AB90</f>
        <v>0</v>
      </c>
      <c r="AD90">
        <f>AB90/12</f>
        <v>5</v>
      </c>
      <c r="AE90" s="59"/>
      <c r="AF90">
        <f>J90+P90+T90+X90+Z90</f>
        <v>38</v>
      </c>
      <c r="AG90" s="38">
        <f>(X90+Z90)/AF90</f>
        <v>0</v>
      </c>
      <c r="AH90" s="51"/>
      <c r="AI90" s="49"/>
      <c r="AJ90" s="53" t="e">
        <f>(AH90*20)/AI90</f>
        <v>#VALUE!</v>
      </c>
      <c r="AK90" s="49"/>
      <c r="AL90" s="49"/>
      <c r="AM90" s="59" t="s">
        <v>155</v>
      </c>
      <c r="AN90" s="59" t="s">
        <v>170</v>
      </c>
      <c r="AO90" s="59"/>
    </row>
    <row r="91" spans="1:41" ht="12.75">
      <c r="A91" s="25"/>
      <c r="B91" s="59"/>
      <c r="C91" s="59"/>
      <c r="D91" s="59" t="s">
        <v>351</v>
      </c>
      <c r="E91" s="59" t="s">
        <v>351</v>
      </c>
      <c r="F91" s="59" t="s">
        <v>301</v>
      </c>
      <c r="G91">
        <v>1</v>
      </c>
      <c r="H91" s="33">
        <v>30</v>
      </c>
      <c r="I91" s="33">
        <f>G91*H91</f>
        <v>30</v>
      </c>
      <c r="J91" s="53">
        <v>42</v>
      </c>
      <c r="K91" s="53">
        <f>J91/G91</f>
        <v>42</v>
      </c>
      <c r="L91" s="58">
        <f>K91/12</f>
        <v>3.5</v>
      </c>
      <c r="M91" s="53">
        <f>J91*20/I91</f>
        <v>28</v>
      </c>
      <c r="N91" s="26">
        <f>M91*30/240</f>
        <v>3.5</v>
      </c>
      <c r="O91" s="59"/>
      <c r="P91" s="59"/>
      <c r="Q91" s="59"/>
      <c r="S91" s="49"/>
      <c r="T91" s="59"/>
      <c r="U91" s="59"/>
      <c r="V91" s="59"/>
      <c r="W91" s="59"/>
      <c r="X91" s="51"/>
      <c r="Y91">
        <f>30/I91*X91</f>
        <v>0</v>
      </c>
      <c r="AA91">
        <f>30/I91*Z91</f>
        <v>0</v>
      </c>
      <c r="AB91" s="53">
        <f>(N91*12)+Q91+U91+Y91+AA91</f>
        <v>42</v>
      </c>
      <c r="AC91" s="38">
        <f>(Y91+AA91)/AB91</f>
        <v>0</v>
      </c>
      <c r="AD91">
        <f>AB91/12</f>
        <v>3.5</v>
      </c>
      <c r="AE91" s="59"/>
      <c r="AF91">
        <f>J91+P91+T91+X91+Z91</f>
        <v>42</v>
      </c>
      <c r="AG91" s="38">
        <f>(X91+Z91)/AF91</f>
        <v>0</v>
      </c>
      <c r="AH91" s="51"/>
      <c r="AI91" s="49"/>
      <c r="AJ91" s="53" t="e">
        <f>(AH91*20)/AI91</f>
        <v>#VALUE!</v>
      </c>
      <c r="AK91" s="49"/>
      <c r="AL91" s="49"/>
      <c r="AM91" s="59" t="s">
        <v>146</v>
      </c>
      <c r="AN91" s="59" t="s">
        <v>168</v>
      </c>
      <c r="AO91" s="59"/>
    </row>
    <row r="92" spans="1:41" ht="12.75">
      <c r="A92" s="25"/>
      <c r="B92" s="59"/>
      <c r="C92" s="59"/>
      <c r="D92" s="59"/>
      <c r="E92" s="59"/>
      <c r="F92" s="59"/>
      <c r="I92" s="33"/>
      <c r="K92" s="53"/>
      <c r="L92" s="58"/>
      <c r="M92" s="53"/>
      <c r="N92" s="26"/>
      <c r="O92" s="59"/>
      <c r="P92" s="59"/>
      <c r="Q92" s="59"/>
      <c r="S92" s="49"/>
      <c r="T92" s="59"/>
      <c r="U92" s="59"/>
      <c r="V92" s="59"/>
      <c r="W92" s="59"/>
      <c r="X92" s="51"/>
      <c r="AB92" s="53"/>
      <c r="AC92" s="38"/>
      <c r="AE92" s="59"/>
      <c r="AG92" s="38"/>
      <c r="AH92" s="51"/>
      <c r="AI92" s="49"/>
      <c r="AJ92" s="53" t="e">
        <f>(AH92*20)/AI92</f>
        <v>#VALUE!</v>
      </c>
      <c r="AK92" s="49"/>
      <c r="AL92" s="49"/>
      <c r="AM92" s="59"/>
      <c r="AN92" s="59"/>
      <c r="AO92" s="59"/>
    </row>
    <row r="93" spans="1:41" ht="12.75">
      <c r="A93" s="25"/>
      <c r="B93" s="59"/>
      <c r="C93" s="59"/>
      <c r="D93" s="59"/>
      <c r="E93" s="59"/>
      <c r="F93" t="s">
        <v>327</v>
      </c>
      <c r="G93">
        <f>SUM(G88:G92)</f>
        <v>12</v>
      </c>
      <c r="I93" s="33">
        <f>SUM(I88:I92)</f>
        <v>329</v>
      </c>
      <c r="J93" s="53">
        <f>SUM(J88:J92)</f>
        <v>740.7</v>
      </c>
      <c r="K93" s="53">
        <f>J93/G93</f>
        <v>61.725</v>
      </c>
      <c r="L93" s="58">
        <f>K93/12</f>
        <v>5.14375</v>
      </c>
      <c r="M93" s="53">
        <f>J93*20/I93</f>
        <v>45.027355623100306</v>
      </c>
      <c r="N93" s="26">
        <f>M93*30/240</f>
        <v>5.628419452887538</v>
      </c>
      <c r="O93" s="59"/>
      <c r="P93" s="59"/>
      <c r="Q93" s="59"/>
      <c r="S93" s="49"/>
      <c r="T93" s="59"/>
      <c r="U93" s="59"/>
      <c r="V93" s="59"/>
      <c r="W93" s="59"/>
      <c r="X93" s="51">
        <v>0.45</v>
      </c>
      <c r="Y93">
        <f>30/I93*X93</f>
        <v>0.041033434650455926</v>
      </c>
      <c r="Z93">
        <f>3+0.5+0.75+2.4</f>
        <v>6.65</v>
      </c>
      <c r="AA93">
        <f>30/I93*Z93</f>
        <v>0.6063829787234043</v>
      </c>
      <c r="AB93" s="53">
        <f>(N93*12)+Q93+U93+Y93+AA93</f>
        <v>68.18844984802432</v>
      </c>
      <c r="AC93" s="38">
        <f>(Y93+AA93)/AB93</f>
        <v>0.009494517250601766</v>
      </c>
      <c r="AD93">
        <f>AB93/12</f>
        <v>5.682370820668694</v>
      </c>
      <c r="AE93" s="59"/>
      <c r="AF93">
        <f>J93+P93+T93+X93+Z93</f>
        <v>747.8000000000001</v>
      </c>
      <c r="AG93" s="38">
        <f>(X93+Z93)/AF93</f>
        <v>0.009494517250601764</v>
      </c>
      <c r="AH93" s="51"/>
      <c r="AI93" s="49"/>
      <c r="AJ93" s="53" t="e">
        <f>(AH93*20)/AI93</f>
        <v>#VALUE!</v>
      </c>
      <c r="AK93" s="49"/>
      <c r="AL93" s="49"/>
      <c r="AM93" s="59"/>
      <c r="AN93" s="59"/>
      <c r="AO93" s="59"/>
    </row>
    <row r="94" spans="1:41" ht="12.75">
      <c r="A94" s="25"/>
      <c r="B94" s="59"/>
      <c r="C94" s="59"/>
      <c r="D94" s="59"/>
      <c r="E94" s="59"/>
      <c r="F94" s="59"/>
      <c r="I94" s="33"/>
      <c r="K94" s="53"/>
      <c r="L94" s="58"/>
      <c r="M94" s="53"/>
      <c r="N94" s="26"/>
      <c r="O94" s="59"/>
      <c r="P94" s="59"/>
      <c r="Q94" s="59"/>
      <c r="S94" s="49"/>
      <c r="T94" s="59"/>
      <c r="U94" s="59"/>
      <c r="V94" s="59"/>
      <c r="W94" s="59"/>
      <c r="X94" s="51"/>
      <c r="AB94" s="53"/>
      <c r="AC94" s="38"/>
      <c r="AE94" s="59"/>
      <c r="AG94" s="38"/>
      <c r="AH94" s="51"/>
      <c r="AI94" s="49"/>
      <c r="AJ94" s="53" t="e">
        <f>(AH94*20)/AI94</f>
        <v>#VALUE!</v>
      </c>
      <c r="AK94" s="49"/>
      <c r="AL94" s="49"/>
      <c r="AM94" s="59"/>
      <c r="AN94" s="59"/>
      <c r="AO94" s="59"/>
    </row>
    <row r="95" spans="1:41" ht="12.75">
      <c r="A95" s="25">
        <v>34559</v>
      </c>
      <c r="B95" t="s">
        <v>42</v>
      </c>
      <c r="C95" s="59" t="s">
        <v>50</v>
      </c>
      <c r="D95" s="59" t="s">
        <v>351</v>
      </c>
      <c r="E95" s="59" t="s">
        <v>351</v>
      </c>
      <c r="F95" s="59" t="s">
        <v>87</v>
      </c>
      <c r="G95">
        <v>9</v>
      </c>
      <c r="H95" s="33">
        <v>30</v>
      </c>
      <c r="I95" s="33">
        <f>G95*H95</f>
        <v>270</v>
      </c>
      <c r="J95" s="53">
        <v>570</v>
      </c>
      <c r="K95" s="53">
        <f>J95/G95</f>
        <v>63.333333333333336</v>
      </c>
      <c r="L95" s="58">
        <f>K95/12</f>
        <v>5.277777777777778</v>
      </c>
      <c r="M95" s="53">
        <f>J95*20/I95</f>
        <v>42.22222222222222</v>
      </c>
      <c r="N95" s="26">
        <f>M95*30/240</f>
        <v>5.277777777777778</v>
      </c>
      <c r="O95" s="59"/>
      <c r="P95" s="59"/>
      <c r="Q95" s="59"/>
      <c r="S95" s="49"/>
      <c r="T95" s="59"/>
      <c r="U95" s="59"/>
      <c r="V95" s="59"/>
      <c r="W95" s="59"/>
      <c r="X95" s="51"/>
      <c r="Y95">
        <f>30/I95*X95</f>
        <v>0</v>
      </c>
      <c r="AA95">
        <f>30/I95*Z95</f>
        <v>0</v>
      </c>
      <c r="AB95" s="53">
        <f>(N95*12)+Q95+U95+Y95+AA95</f>
        <v>63.33333333333333</v>
      </c>
      <c r="AC95" s="38">
        <f>(Y95+AA95)/AB95</f>
        <v>0</v>
      </c>
      <c r="AD95">
        <f>AB95/12</f>
        <v>5.277777777777778</v>
      </c>
      <c r="AE95" s="59"/>
      <c r="AF95">
        <f>J95+P95+T95+X95+Z95</f>
        <v>570</v>
      </c>
      <c r="AG95" s="38">
        <f>(X95+Z95)/AF95</f>
        <v>0</v>
      </c>
      <c r="AH95" s="51">
        <v>12.6</v>
      </c>
      <c r="AI95" s="49"/>
      <c r="AJ95" s="53" t="e">
        <f>(AH95*20)/AI95</f>
        <v>#VALUE!</v>
      </c>
      <c r="AK95" s="49">
        <v>10.5</v>
      </c>
      <c r="AL95" s="49">
        <f>(AH95*20)/AK95</f>
        <v>24</v>
      </c>
      <c r="AM95" t="s">
        <v>184</v>
      </c>
      <c r="AN95" s="59" t="s">
        <v>201</v>
      </c>
      <c r="AO95" s="59"/>
    </row>
    <row r="96" spans="1:41" ht="12.75">
      <c r="A96" s="25"/>
      <c r="B96" s="59"/>
      <c r="C96" s="59"/>
      <c r="D96" s="59" t="s">
        <v>351</v>
      </c>
      <c r="E96" s="59" t="s">
        <v>351</v>
      </c>
      <c r="F96" s="59" t="s">
        <v>87</v>
      </c>
      <c r="G96">
        <v>1</v>
      </c>
      <c r="H96" s="33">
        <v>19</v>
      </c>
      <c r="I96" s="33">
        <f>G96*H96</f>
        <v>19</v>
      </c>
      <c r="J96" s="53">
        <v>33.25</v>
      </c>
      <c r="K96" s="53">
        <f>J96/G96</f>
        <v>33.25</v>
      </c>
      <c r="L96" s="58">
        <f>K96/12</f>
        <v>2.7708333333333335</v>
      </c>
      <c r="M96" s="53">
        <f>J96*20/I96</f>
        <v>35</v>
      </c>
      <c r="N96" s="26">
        <f>M96*30/240</f>
        <v>4.375</v>
      </c>
      <c r="O96" s="59"/>
      <c r="P96" s="59"/>
      <c r="Q96" s="59"/>
      <c r="S96" s="49"/>
      <c r="T96" s="59"/>
      <c r="U96" s="59"/>
      <c r="V96" s="59"/>
      <c r="W96" s="59"/>
      <c r="X96" s="51"/>
      <c r="Y96">
        <f>30/I96*X96</f>
        <v>0</v>
      </c>
      <c r="AA96">
        <f>30/I96*Z96</f>
        <v>0</v>
      </c>
      <c r="AB96" s="53">
        <f>(N96*12)+Q96+U96+Y96+AA96</f>
        <v>52.5</v>
      </c>
      <c r="AC96" s="38">
        <f>(Y96+AA96)/AB96</f>
        <v>0</v>
      </c>
      <c r="AD96">
        <f>AB96/12</f>
        <v>4.375</v>
      </c>
      <c r="AE96" s="59"/>
      <c r="AF96">
        <f>J96+P96+T96+X96+Z96</f>
        <v>33.25</v>
      </c>
      <c r="AG96" s="38">
        <f>(X96+Z96)/AF96</f>
        <v>0</v>
      </c>
      <c r="AH96" s="51"/>
      <c r="AI96" s="49"/>
      <c r="AJ96" s="53" t="e">
        <f>(AH96*20)/AI96</f>
        <v>#VALUE!</v>
      </c>
      <c r="AK96" s="49"/>
      <c r="AL96" s="49" t="e">
        <f>(AH96*20)/AK96</f>
        <v>#VALUE!</v>
      </c>
      <c r="AM96" s="59" t="s">
        <v>231</v>
      </c>
      <c r="AN96" s="59" t="s">
        <v>317</v>
      </c>
      <c r="AO96" s="59"/>
    </row>
    <row r="97" spans="1:41" ht="12.75">
      <c r="A97" s="25"/>
      <c r="B97" s="59"/>
      <c r="C97" s="59"/>
      <c r="D97" s="59" t="s">
        <v>351</v>
      </c>
      <c r="E97" s="59" t="s">
        <v>1</v>
      </c>
      <c r="F97" s="59" t="s">
        <v>301</v>
      </c>
      <c r="G97">
        <v>1</v>
      </c>
      <c r="H97" s="33">
        <v>30</v>
      </c>
      <c r="I97" s="33">
        <f>G97*H97</f>
        <v>30</v>
      </c>
      <c r="J97" s="53">
        <v>38.75</v>
      </c>
      <c r="K97" s="53">
        <f>J97/G97</f>
        <v>38.75</v>
      </c>
      <c r="L97" s="58">
        <f>K97/12</f>
        <v>3.2291666666666665</v>
      </c>
      <c r="M97" s="53">
        <f>J97*20/I97</f>
        <v>25.833333333333332</v>
      </c>
      <c r="N97" s="26">
        <f>M97*30/240</f>
        <v>3.2291666666666665</v>
      </c>
      <c r="O97" s="59"/>
      <c r="P97" s="59"/>
      <c r="Q97" s="59"/>
      <c r="S97" s="49"/>
      <c r="T97" s="59"/>
      <c r="U97" s="59"/>
      <c r="V97" s="59"/>
      <c r="W97" s="59"/>
      <c r="X97" s="51"/>
      <c r="Y97">
        <f>30/I97*X97</f>
        <v>0</v>
      </c>
      <c r="AA97">
        <f>30/I97*Z97</f>
        <v>0</v>
      </c>
      <c r="AB97" s="53">
        <f>(N97*12)+Q97+U97+Y97+AA97</f>
        <v>38.75</v>
      </c>
      <c r="AC97" s="38">
        <f>(Y97+AA97)/AB97</f>
        <v>0</v>
      </c>
      <c r="AD97">
        <f>AB97/12</f>
        <v>3.2291666666666665</v>
      </c>
      <c r="AE97" s="59"/>
      <c r="AF97">
        <f>J97+P97+T97+X97+Z97</f>
        <v>38.75</v>
      </c>
      <c r="AG97" s="38">
        <f>(X97+Z97)/AF97</f>
        <v>0</v>
      </c>
      <c r="AH97" s="51"/>
      <c r="AI97" s="49"/>
      <c r="AJ97" s="53" t="e">
        <f>(AH97*20)/AI97</f>
        <v>#VALUE!</v>
      </c>
      <c r="AK97" s="49"/>
      <c r="AL97" s="49" t="e">
        <f>(AH97*20)/AK97</f>
        <v>#VALUE!</v>
      </c>
      <c r="AM97" s="59" t="s">
        <v>148</v>
      </c>
      <c r="AN97" s="59" t="s">
        <v>317</v>
      </c>
      <c r="AO97" s="59"/>
    </row>
    <row r="98" spans="1:41" ht="12.75">
      <c r="A98" s="25"/>
      <c r="B98" s="59"/>
      <c r="C98" s="59"/>
      <c r="D98" s="59" t="s">
        <v>351</v>
      </c>
      <c r="E98" s="59" t="s">
        <v>351</v>
      </c>
      <c r="F98" s="59" t="s">
        <v>86</v>
      </c>
      <c r="G98">
        <v>1</v>
      </c>
      <c r="H98" s="33">
        <v>6</v>
      </c>
      <c r="I98" s="33">
        <f>G98*H98</f>
        <v>6</v>
      </c>
      <c r="J98" s="53">
        <v>12</v>
      </c>
      <c r="K98" s="53">
        <f>J98/G98</f>
        <v>12</v>
      </c>
      <c r="L98" s="58">
        <f>K98/12</f>
        <v>1</v>
      </c>
      <c r="M98" s="53">
        <f>J98*20/I98</f>
        <v>40</v>
      </c>
      <c r="N98" s="26">
        <f>M98*30/240</f>
        <v>5</v>
      </c>
      <c r="O98" s="59"/>
      <c r="P98" s="59"/>
      <c r="Q98" s="59"/>
      <c r="S98" s="49"/>
      <c r="T98" s="59"/>
      <c r="U98" s="59"/>
      <c r="V98" s="59"/>
      <c r="W98" s="59"/>
      <c r="X98" s="51"/>
      <c r="Y98">
        <f>30/I98*X98</f>
        <v>0</v>
      </c>
      <c r="AA98">
        <f>30/I98*Z98</f>
        <v>0</v>
      </c>
      <c r="AB98" s="53">
        <f>(N98*12)+Q98+U98+Y98+AA98</f>
        <v>60</v>
      </c>
      <c r="AC98" s="38">
        <f>(Y98+AA98)/AB98</f>
        <v>0</v>
      </c>
      <c r="AD98">
        <f>AB98/12</f>
        <v>5</v>
      </c>
      <c r="AE98" s="59"/>
      <c r="AF98">
        <f>J98+P98+T98+X98+Z98</f>
        <v>12</v>
      </c>
      <c r="AG98" s="38">
        <f>(X98+Z98)/AF98</f>
        <v>0</v>
      </c>
      <c r="AH98" s="51"/>
      <c r="AI98" s="49"/>
      <c r="AJ98" s="53" t="e">
        <f>(AH98*20)/AI98</f>
        <v>#VALUE!</v>
      </c>
      <c r="AK98" s="49"/>
      <c r="AL98" s="49" t="e">
        <f>(AH98*20)/AK98</f>
        <v>#VALUE!</v>
      </c>
      <c r="AM98" s="59" t="s">
        <v>225</v>
      </c>
      <c r="AN98" s="59" t="s">
        <v>262</v>
      </c>
      <c r="AO98" s="59"/>
    </row>
    <row r="99" spans="1:41" ht="12.75">
      <c r="A99" s="25"/>
      <c r="B99" s="59"/>
      <c r="C99" s="59"/>
      <c r="D99" s="59" t="s">
        <v>351</v>
      </c>
      <c r="E99" s="59" t="s">
        <v>351</v>
      </c>
      <c r="F99" s="59" t="s">
        <v>86</v>
      </c>
      <c r="G99">
        <v>1</v>
      </c>
      <c r="H99" s="33">
        <v>10</v>
      </c>
      <c r="I99" s="33">
        <f>G99*H99</f>
        <v>10</v>
      </c>
      <c r="J99" s="53">
        <v>20</v>
      </c>
      <c r="K99" s="53">
        <f>J99/G99</f>
        <v>20</v>
      </c>
      <c r="L99" s="58">
        <f>K99/12</f>
        <v>1.6666666666666667</v>
      </c>
      <c r="M99" s="53">
        <f>J99*20/I99</f>
        <v>40</v>
      </c>
      <c r="N99" s="26">
        <f>M99*30/240</f>
        <v>5</v>
      </c>
      <c r="O99" s="59"/>
      <c r="P99" s="59"/>
      <c r="Q99" s="59"/>
      <c r="S99" s="49"/>
      <c r="T99" s="59"/>
      <c r="U99" s="59"/>
      <c r="V99" s="59"/>
      <c r="W99" s="59"/>
      <c r="X99" s="51"/>
      <c r="Y99">
        <f>30/I99*X99</f>
        <v>0</v>
      </c>
      <c r="AA99">
        <f>30/I99*Z99</f>
        <v>0</v>
      </c>
      <c r="AB99" s="53">
        <f>(N99*12)+Q99+U99+Y99+AA99</f>
        <v>60</v>
      </c>
      <c r="AC99" s="38">
        <f>(Y99+AA99)/AB99</f>
        <v>0</v>
      </c>
      <c r="AD99">
        <f>AB99/12</f>
        <v>5</v>
      </c>
      <c r="AE99" s="59"/>
      <c r="AF99">
        <f>J99+P99+T99+X99+Z99</f>
        <v>20</v>
      </c>
      <c r="AG99" s="38">
        <f>(X99+Z99)/AF99</f>
        <v>0</v>
      </c>
      <c r="AH99" s="51"/>
      <c r="AI99" s="49"/>
      <c r="AJ99" s="53" t="e">
        <f>(AH99*20)/AI99</f>
        <v>#VALUE!</v>
      </c>
      <c r="AK99" s="49"/>
      <c r="AL99" s="49" t="e">
        <f>(AH99*20)/AK99</f>
        <v>#VALUE!</v>
      </c>
      <c r="AM99" s="59" t="s">
        <v>224</v>
      </c>
      <c r="AN99" s="59"/>
      <c r="AO99" s="59"/>
    </row>
    <row r="100" spans="1:41" ht="12.75">
      <c r="A100" s="25"/>
      <c r="B100" s="59"/>
      <c r="C100" s="59"/>
      <c r="D100" s="59"/>
      <c r="E100" s="59"/>
      <c r="F100" s="59"/>
      <c r="I100" s="33"/>
      <c r="K100" s="53"/>
      <c r="L100" s="58"/>
      <c r="M100" s="53"/>
      <c r="N100" s="26"/>
      <c r="O100" s="59"/>
      <c r="P100" s="59"/>
      <c r="Q100" s="59"/>
      <c r="S100" s="49"/>
      <c r="T100" s="59"/>
      <c r="U100" s="59"/>
      <c r="V100" s="59"/>
      <c r="W100" s="59"/>
      <c r="X100" s="51"/>
      <c r="AB100" s="53"/>
      <c r="AC100" s="38"/>
      <c r="AE100" s="59"/>
      <c r="AG100" s="38"/>
      <c r="AH100" s="51"/>
      <c r="AI100" s="49"/>
      <c r="AJ100" s="53" t="e">
        <f>(AH100*20)/AI100</f>
        <v>#VALUE!</v>
      </c>
      <c r="AK100" s="49"/>
      <c r="AL100" s="49" t="e">
        <f>(AH100*20)/AK100</f>
        <v>#VALUE!</v>
      </c>
      <c r="AM100" s="59"/>
      <c r="AN100" s="59"/>
      <c r="AO100" s="59"/>
    </row>
    <row r="101" spans="1:41" ht="12.75">
      <c r="A101" s="25"/>
      <c r="B101" s="59"/>
      <c r="C101" s="59"/>
      <c r="D101" s="59"/>
      <c r="E101" s="59"/>
      <c r="F101" t="s">
        <v>327</v>
      </c>
      <c r="G101">
        <f>SUM(G95:G100)</f>
        <v>13</v>
      </c>
      <c r="I101" s="33">
        <f>SUM(I95:I100)</f>
        <v>335</v>
      </c>
      <c r="J101" s="53">
        <f>SUM(J95:J100)</f>
        <v>674</v>
      </c>
      <c r="K101" s="53">
        <f>J101/G101</f>
        <v>51.84615384615385</v>
      </c>
      <c r="L101" s="58">
        <f>K101/12</f>
        <v>4.32051282051282</v>
      </c>
      <c r="M101" s="53">
        <f>J101*20/I101</f>
        <v>40.23880597014925</v>
      </c>
      <c r="N101" s="26">
        <f>M101*30/240</f>
        <v>5.029850746268656</v>
      </c>
      <c r="O101" s="59"/>
      <c r="P101" s="59"/>
      <c r="Q101" s="59"/>
      <c r="S101" s="49"/>
      <c r="T101" s="59"/>
      <c r="U101" s="59"/>
      <c r="V101" s="59"/>
      <c r="W101" s="59"/>
      <c r="X101" s="51">
        <v>5.7</v>
      </c>
      <c r="Y101">
        <f>30/I101*X101</f>
        <v>0.5104477611940298</v>
      </c>
      <c r="Z101">
        <f>3+0.5+0.75+2.5</f>
        <v>6.75</v>
      </c>
      <c r="AA101">
        <f>30/I101*Z101</f>
        <v>0.6044776119402985</v>
      </c>
      <c r="AB101" s="53">
        <f>(N101*12)+Q101+U101+Y101+AA101</f>
        <v>61.4731343283582</v>
      </c>
      <c r="AC101" s="38">
        <f>(Y101+AA101)/AB101</f>
        <v>0.01813679073494064</v>
      </c>
      <c r="AD101">
        <f>AB101/12</f>
        <v>5.12276119402985</v>
      </c>
      <c r="AE101" s="59"/>
      <c r="AF101">
        <f>J101+P101+T101+X101+Z101</f>
        <v>686.45</v>
      </c>
      <c r="AG101" s="38">
        <f>(X101+Z101)/AF101</f>
        <v>0.018136790734940636</v>
      </c>
      <c r="AH101" s="51"/>
      <c r="AI101" s="49"/>
      <c r="AJ101" s="53" t="e">
        <f>(AH101*20)/AI101</f>
        <v>#VALUE!</v>
      </c>
      <c r="AK101" s="49"/>
      <c r="AL101" s="49" t="e">
        <f>(AH101*20)/AK101</f>
        <v>#VALUE!</v>
      </c>
      <c r="AM101" s="59"/>
      <c r="AN101" s="59"/>
      <c r="AO101" s="59" t="s">
        <v>323</v>
      </c>
    </row>
    <row r="102" spans="1:41" ht="12.75">
      <c r="A102" s="25"/>
      <c r="B102" s="59"/>
      <c r="C102" s="59"/>
      <c r="D102" s="59"/>
      <c r="E102" s="59"/>
      <c r="F102" s="59"/>
      <c r="I102" s="33"/>
      <c r="K102" s="53"/>
      <c r="L102" s="58"/>
      <c r="M102" s="53"/>
      <c r="N102" s="26"/>
      <c r="O102" s="59"/>
      <c r="P102" s="59"/>
      <c r="Q102" s="59"/>
      <c r="S102" s="49"/>
      <c r="T102" s="59"/>
      <c r="U102" s="59"/>
      <c r="V102" s="59"/>
      <c r="W102" s="59"/>
      <c r="X102" s="51"/>
      <c r="AB102" s="53"/>
      <c r="AC102" s="38"/>
      <c r="AE102" s="59"/>
      <c r="AG102" s="38"/>
      <c r="AH102" s="51"/>
      <c r="AI102" s="49"/>
      <c r="AJ102" s="53" t="e">
        <f>(AH102*20)/AI102</f>
        <v>#VALUE!</v>
      </c>
      <c r="AK102" s="49"/>
      <c r="AL102" s="49" t="e">
        <f>(AH102*20)/AK102</f>
        <v>#VALUE!</v>
      </c>
      <c r="AM102" s="59"/>
      <c r="AN102" s="59"/>
      <c r="AO102" s="59"/>
    </row>
    <row r="103" spans="1:41" ht="12.75">
      <c r="A103" s="25"/>
      <c r="B103" s="59"/>
      <c r="C103" s="59"/>
      <c r="D103" s="59"/>
      <c r="E103" s="59"/>
      <c r="F103" s="59" t="s">
        <v>300</v>
      </c>
      <c r="G103">
        <v>1</v>
      </c>
      <c r="H103" s="33">
        <v>15</v>
      </c>
      <c r="I103" s="33">
        <f>G103*H103</f>
        <v>15</v>
      </c>
      <c r="J103" s="53">
        <f>38.75/2</f>
        <v>19.375</v>
      </c>
      <c r="K103" s="53">
        <f>J103/G103</f>
        <v>19.375</v>
      </c>
      <c r="L103" s="58">
        <f>K103/12</f>
        <v>1.6145833333333333</v>
      </c>
      <c r="M103" s="53">
        <f>J103*20/I103</f>
        <v>25.833333333333332</v>
      </c>
      <c r="N103" s="26">
        <f>M103*30/240</f>
        <v>3.2291666666666665</v>
      </c>
      <c r="O103" s="59" t="s">
        <v>177</v>
      </c>
      <c r="P103" s="59">
        <f>45/20</f>
        <v>2.25</v>
      </c>
      <c r="Q103" s="59">
        <v>2.25</v>
      </c>
      <c r="R103">
        <f>P103/J103</f>
        <v>0.11612903225806452</v>
      </c>
      <c r="S103" s="49"/>
      <c r="T103" s="59"/>
      <c r="U103" s="59"/>
      <c r="V103" s="59"/>
      <c r="W103" s="59"/>
      <c r="X103" s="51"/>
      <c r="Y103">
        <f>30/I103*X103</f>
        <v>0</v>
      </c>
      <c r="AA103">
        <f>30/I103*Z103</f>
        <v>0</v>
      </c>
      <c r="AB103" s="53">
        <f>(N103*12)+Q103+U103+Y103+AA103</f>
        <v>41</v>
      </c>
      <c r="AC103" s="38">
        <f>(Y103+AA103)/AB103</f>
        <v>0</v>
      </c>
      <c r="AD103">
        <f>AB103/12</f>
        <v>3.4166666666666665</v>
      </c>
      <c r="AE103" s="59"/>
      <c r="AF103">
        <f>J103+P103+T103+X103+Z103</f>
        <v>21.625</v>
      </c>
      <c r="AG103" s="38">
        <f>(X103+Z103)/AF103</f>
        <v>0</v>
      </c>
      <c r="AH103" s="51"/>
      <c r="AI103" s="49"/>
      <c r="AJ103" s="53" t="e">
        <f>(AH103*20)/AI103</f>
        <v>#VALUE!</v>
      </c>
      <c r="AK103" s="49"/>
      <c r="AL103" s="49" t="e">
        <f>(AH103*20)/AK103</f>
        <v>#VALUE!</v>
      </c>
      <c r="AM103" s="59" t="s">
        <v>130</v>
      </c>
      <c r="AN103" s="59"/>
      <c r="AO103" s="59"/>
    </row>
    <row r="104" spans="1:41" ht="12.75">
      <c r="A104" s="25"/>
      <c r="B104" s="59"/>
      <c r="C104" s="59"/>
      <c r="D104" s="59"/>
      <c r="E104" s="59"/>
      <c r="F104" s="59"/>
      <c r="I104" s="33"/>
      <c r="K104" s="53"/>
      <c r="L104" s="58"/>
      <c r="M104" s="53"/>
      <c r="N104" s="26"/>
      <c r="O104" s="59"/>
      <c r="P104" s="59"/>
      <c r="Q104" s="59"/>
      <c r="S104" s="49"/>
      <c r="T104" s="59"/>
      <c r="U104" s="59"/>
      <c r="V104" s="59"/>
      <c r="W104" s="59"/>
      <c r="X104" s="51"/>
      <c r="AB104" s="53"/>
      <c r="AC104" s="38"/>
      <c r="AE104" s="59"/>
      <c r="AG104" s="38"/>
      <c r="AH104" s="51"/>
      <c r="AI104" s="49"/>
      <c r="AJ104" s="53"/>
      <c r="AK104" s="49"/>
      <c r="AL104" s="49"/>
      <c r="AM104" s="59"/>
      <c r="AN104" s="59"/>
      <c r="AO104" s="59"/>
    </row>
    <row r="105" spans="1:41" ht="12.75">
      <c r="A105" s="57">
        <v>34560</v>
      </c>
      <c r="B105" t="s">
        <v>50</v>
      </c>
      <c r="C105" t="s">
        <v>8</v>
      </c>
      <c r="D105" t="s">
        <v>351</v>
      </c>
      <c r="E105" t="s">
        <v>351</v>
      </c>
      <c r="F105" t="s">
        <v>87</v>
      </c>
      <c r="G105">
        <v>9</v>
      </c>
      <c r="H105" s="33">
        <v>30</v>
      </c>
      <c r="I105" s="33">
        <f>G105*H105</f>
        <v>270</v>
      </c>
      <c r="J105" s="53">
        <v>654.3</v>
      </c>
      <c r="K105" s="53">
        <f>J105/G105</f>
        <v>72.69999999999999</v>
      </c>
      <c r="L105" s="58">
        <f>K105/12</f>
        <v>6.058333333333333</v>
      </c>
      <c r="M105" s="53">
        <f>J105*20/I105</f>
        <v>48.46666666666667</v>
      </c>
      <c r="N105" s="26">
        <f>M105*30/240</f>
        <v>6.058333333333334</v>
      </c>
      <c r="S105" s="55"/>
      <c r="X105" s="51"/>
      <c r="Y105">
        <f>30/I105*X105</f>
        <v>0</v>
      </c>
      <c r="AA105">
        <f>30/I105*Z105</f>
        <v>0</v>
      </c>
      <c r="AB105" s="53">
        <f>(N105*12)+Q105+U105+Y105+AA105</f>
        <v>72.7</v>
      </c>
      <c r="AC105" s="38">
        <f>(Y105+AA105)/AB105</f>
        <v>0</v>
      </c>
      <c r="AD105">
        <f>AB105/12</f>
        <v>6.058333333333334</v>
      </c>
      <c r="AF105">
        <f>J105+P105+T105+X105+Z105</f>
        <v>654.3</v>
      </c>
      <c r="AG105" s="38">
        <f>(X105+Z105)/AF105</f>
        <v>0</v>
      </c>
      <c r="AH105" s="51">
        <v>43.2</v>
      </c>
      <c r="AI105" s="49">
        <v>6</v>
      </c>
      <c r="AJ105" s="53">
        <f>(AH105*20)/AI105</f>
        <v>144</v>
      </c>
      <c r="AK105" s="49"/>
      <c r="AL105" s="49" t="e">
        <f>(AH105*20)/AK105</f>
        <v>#VALUE!</v>
      </c>
      <c r="AM105" t="s">
        <v>184</v>
      </c>
      <c r="AN105" t="s">
        <v>203</v>
      </c>
      <c r="AO105" t="s">
        <v>68</v>
      </c>
    </row>
    <row r="106" spans="1:40" ht="12.75">
      <c r="A106" s="57"/>
      <c r="D106" t="s">
        <v>351</v>
      </c>
      <c r="E106" t="s">
        <v>351</v>
      </c>
      <c r="F106" t="s">
        <v>101</v>
      </c>
      <c r="G106">
        <v>1</v>
      </c>
      <c r="H106" s="33">
        <v>19</v>
      </c>
      <c r="I106" s="33">
        <f>G106*H106</f>
        <v>19</v>
      </c>
      <c r="J106" s="53">
        <v>43.7</v>
      </c>
      <c r="K106" s="53">
        <f>J106/G106</f>
        <v>43.7</v>
      </c>
      <c r="L106" s="58">
        <f>K106/12</f>
        <v>3.641666666666667</v>
      </c>
      <c r="M106" s="53">
        <f>J106*20/I106</f>
        <v>46</v>
      </c>
      <c r="N106" s="26">
        <f>M106*30/240</f>
        <v>5.75</v>
      </c>
      <c r="S106" s="55"/>
      <c r="X106" s="51"/>
      <c r="Y106">
        <f>30/I106*X106</f>
        <v>0</v>
      </c>
      <c r="AA106">
        <f>30/I106*Z106</f>
        <v>0</v>
      </c>
      <c r="AB106" s="53">
        <f>(N106*12)+Q106+U106+Y106+AA106</f>
        <v>69</v>
      </c>
      <c r="AC106" s="38">
        <f>(Y106+AA106)/AB106</f>
        <v>0</v>
      </c>
      <c r="AD106">
        <f>AB106/12</f>
        <v>5.75</v>
      </c>
      <c r="AF106">
        <f>J106+P106+T106+X106+Z106</f>
        <v>43.7</v>
      </c>
      <c r="AG106" s="38">
        <f>(X106+Z106)/AF106</f>
        <v>0</v>
      </c>
      <c r="AH106" s="51"/>
      <c r="AI106" s="49"/>
      <c r="AJ106" s="53" t="e">
        <f>(AH106*20)/AI106</f>
        <v>#VALUE!</v>
      </c>
      <c r="AK106" s="49"/>
      <c r="AL106" s="49" t="e">
        <f>(AH106*20)/AK106</f>
        <v>#VALUE!</v>
      </c>
      <c r="AM106" t="s">
        <v>233</v>
      </c>
      <c r="AN106" t="s">
        <v>203</v>
      </c>
    </row>
    <row r="107" spans="1:40" ht="12.75">
      <c r="A107" s="57"/>
      <c r="D107" t="s">
        <v>352</v>
      </c>
      <c r="E107" t="s">
        <v>351</v>
      </c>
      <c r="F107" t="s">
        <v>301</v>
      </c>
      <c r="G107">
        <v>1</v>
      </c>
      <c r="H107" s="33">
        <v>30</v>
      </c>
      <c r="I107" s="33">
        <f>G107*H107</f>
        <v>30</v>
      </c>
      <c r="J107" s="53">
        <v>52.5</v>
      </c>
      <c r="K107" s="53">
        <f>J107/G107</f>
        <v>52.5</v>
      </c>
      <c r="L107" s="58">
        <f>K107/12</f>
        <v>4.375</v>
      </c>
      <c r="M107" s="53">
        <f>J107*20/I107</f>
        <v>35</v>
      </c>
      <c r="N107" s="26">
        <f>M107*30/240</f>
        <v>4.375</v>
      </c>
      <c r="S107" s="55"/>
      <c r="X107" s="51"/>
      <c r="Y107">
        <f>30/I107*X107</f>
        <v>0</v>
      </c>
      <c r="AA107">
        <f>30/I107*Z107</f>
        <v>0</v>
      </c>
      <c r="AB107" s="53">
        <f>(N107*12)+Q107+U107+Y107+AA107</f>
        <v>52.5</v>
      </c>
      <c r="AC107" s="38">
        <f>(Y107+AA107)/AB107</f>
        <v>0</v>
      </c>
      <c r="AD107">
        <f>AB107/12</f>
        <v>4.375</v>
      </c>
      <c r="AF107">
        <f>J107+P107+T107+X107+Z107</f>
        <v>52.5</v>
      </c>
      <c r="AG107" s="38">
        <f>(X107+Z107)/AF107</f>
        <v>0</v>
      </c>
      <c r="AH107" s="51"/>
      <c r="AI107" s="49"/>
      <c r="AJ107" s="53" t="e">
        <f>(AH107*20)/AI107</f>
        <v>#VALUE!</v>
      </c>
      <c r="AK107" s="49"/>
      <c r="AL107" s="49" t="e">
        <f>(AH107*20)/AK107</f>
        <v>#VALUE!</v>
      </c>
      <c r="AM107" t="s">
        <v>146</v>
      </c>
      <c r="AN107" t="s">
        <v>203</v>
      </c>
    </row>
    <row r="108" spans="1:38" ht="12.75">
      <c r="A108" s="57"/>
      <c r="D108" t="s">
        <v>351</v>
      </c>
      <c r="E108" t="s">
        <v>351</v>
      </c>
      <c r="F108" t="s">
        <v>78</v>
      </c>
      <c r="G108">
        <v>1</v>
      </c>
      <c r="H108" s="33">
        <v>6</v>
      </c>
      <c r="I108" s="33">
        <f>G108*H108</f>
        <v>6</v>
      </c>
      <c r="J108" s="53">
        <v>13.8</v>
      </c>
      <c r="K108" s="53">
        <f>J108/G108</f>
        <v>13.8</v>
      </c>
      <c r="L108" s="58">
        <f>K108/12</f>
        <v>1.1500000000000001</v>
      </c>
      <c r="M108" s="53">
        <f>J108*20/I108</f>
        <v>46</v>
      </c>
      <c r="N108" s="26">
        <f>M108*30/240</f>
        <v>5.75</v>
      </c>
      <c r="O108" t="s">
        <v>79</v>
      </c>
      <c r="S108" s="55"/>
      <c r="X108" s="51"/>
      <c r="Y108">
        <f>30/I108*X108</f>
        <v>0</v>
      </c>
      <c r="AA108">
        <f>30/I108*Z108</f>
        <v>0</v>
      </c>
      <c r="AB108" s="53">
        <f>(N108*12)+Q108+U108+Y108+AA108</f>
        <v>69</v>
      </c>
      <c r="AC108" s="38">
        <f>(Y108+AA108)/AB108</f>
        <v>0</v>
      </c>
      <c r="AD108">
        <f>AB108/12</f>
        <v>5.75</v>
      </c>
      <c r="AF108">
        <f>J108+P108+T108+X108+Z108</f>
        <v>13.8</v>
      </c>
      <c r="AG108" s="38">
        <f>(X108+Z108)/AF108</f>
        <v>0</v>
      </c>
      <c r="AH108" s="51"/>
      <c r="AI108" s="49"/>
      <c r="AJ108" s="53" t="e">
        <f>(AH108*20)/AI108</f>
        <v>#VALUE!</v>
      </c>
      <c r="AK108" s="49"/>
      <c r="AL108" s="49" t="e">
        <f>(AH108*20)/AK108</f>
        <v>#VALUE!</v>
      </c>
    </row>
    <row r="109" spans="1:38" ht="12.75">
      <c r="A109" s="57"/>
      <c r="S109" s="55"/>
      <c r="AH109" s="51"/>
      <c r="AI109" s="49"/>
      <c r="AJ109" s="53" t="e">
        <f>(AH109*20)/AI109</f>
        <v>#VALUE!</v>
      </c>
      <c r="AK109" s="49"/>
      <c r="AL109" s="49" t="e">
        <f>(AH109*20)/AK109</f>
        <v>#VALUE!</v>
      </c>
    </row>
    <row r="110" spans="1:38" ht="12.75">
      <c r="A110" s="57"/>
      <c r="F110" s="37" t="s">
        <v>327</v>
      </c>
      <c r="G110">
        <f>SUM(G105:G109)</f>
        <v>12</v>
      </c>
      <c r="H110" s="33"/>
      <c r="I110" s="33">
        <f>SUM(I105:I109)</f>
        <v>325</v>
      </c>
      <c r="J110" s="53">
        <f>SUM(J105:J109)</f>
        <v>764.3</v>
      </c>
      <c r="K110" s="53">
        <f>J110/G110</f>
        <v>63.69166666666666</v>
      </c>
      <c r="L110" s="58">
        <f>K110/12</f>
        <v>5.307638888888889</v>
      </c>
      <c r="M110" s="53">
        <f>J110*20/I110</f>
        <v>47.033846153846156</v>
      </c>
      <c r="N110" s="26">
        <f>M110*30/240</f>
        <v>5.8792307692307695</v>
      </c>
      <c r="S110" s="55"/>
      <c r="X110" s="51">
        <v>6.6</v>
      </c>
      <c r="Y110">
        <f>30/I110*X110</f>
        <v>0.6092307692307692</v>
      </c>
      <c r="Z110">
        <f>3+0.5+0.75+2.5</f>
        <v>6.75</v>
      </c>
      <c r="AA110">
        <f>30/I110*Z110</f>
        <v>0.6230769230769231</v>
      </c>
      <c r="AB110" s="53">
        <f>(N110*12)+Q110+U110+Y110+AA110</f>
        <v>71.78307692307692</v>
      </c>
      <c r="AC110" s="38">
        <f>(Y110+AA110)/AB110</f>
        <v>0.017167106024561177</v>
      </c>
      <c r="AD110">
        <f>AB110/12</f>
        <v>5.981923076923077</v>
      </c>
      <c r="AF110">
        <f>J110+P110+T110+X110+Z110</f>
        <v>777.65</v>
      </c>
      <c r="AG110" s="38">
        <f>(X110+Z110)/AF110</f>
        <v>0.017167106024561177</v>
      </c>
      <c r="AH110" s="51"/>
      <c r="AI110" s="49"/>
      <c r="AJ110" s="53" t="e">
        <f>(AH110*20)/AI110</f>
        <v>#VALUE!</v>
      </c>
      <c r="AK110" s="49"/>
      <c r="AL110" s="49" t="e">
        <f>(AH110*20)/AK110</f>
        <v>#VALUE!</v>
      </c>
    </row>
    <row r="111" spans="1:38" ht="12.75">
      <c r="A111" s="57"/>
      <c r="H111" s="33"/>
      <c r="I111" s="33"/>
      <c r="J111" s="53"/>
      <c r="K111" s="53"/>
      <c r="L111" s="58"/>
      <c r="M111" s="53"/>
      <c r="N111" s="26"/>
      <c r="S111" s="55"/>
      <c r="X111" s="51"/>
      <c r="AB111" s="53"/>
      <c r="AC111" s="38"/>
      <c r="AG111" s="38"/>
      <c r="AH111" s="51"/>
      <c r="AI111" s="49"/>
      <c r="AJ111" s="53" t="e">
        <f>(AH111*20)/AI111</f>
        <v>#VALUE!</v>
      </c>
      <c r="AK111" s="49"/>
      <c r="AL111" s="49" t="e">
        <f>(AH111*20)/AK111</f>
        <v>#VALUE!</v>
      </c>
    </row>
    <row r="112" spans="1:38" ht="12.75">
      <c r="A112" s="57"/>
      <c r="F112" t="s">
        <v>301</v>
      </c>
      <c r="G112">
        <v>1</v>
      </c>
      <c r="H112" s="33">
        <v>15</v>
      </c>
      <c r="I112" s="33">
        <f>G112*H112</f>
        <v>15</v>
      </c>
      <c r="J112" s="53">
        <v>26.25</v>
      </c>
      <c r="K112" s="53">
        <f>J112/G112</f>
        <v>26.25</v>
      </c>
      <c r="L112" s="58">
        <f>K112/12</f>
        <v>2.1875</v>
      </c>
      <c r="M112" s="53">
        <f>J112*20/I112</f>
        <v>35</v>
      </c>
      <c r="N112" s="26">
        <f>M112*30/240</f>
        <v>4.375</v>
      </c>
      <c r="O112" t="s">
        <v>270</v>
      </c>
      <c r="P112">
        <v>1.5</v>
      </c>
      <c r="Q112">
        <v>1.5</v>
      </c>
      <c r="R112">
        <f>P112/J112</f>
        <v>0.05714285714285714</v>
      </c>
      <c r="S112" s="55">
        <f>P112*20/I112</f>
        <v>2</v>
      </c>
      <c r="X112" s="51"/>
      <c r="Y112">
        <f>30/I112*X112</f>
        <v>0</v>
      </c>
      <c r="AA112">
        <f>30/I112*Z112</f>
        <v>0</v>
      </c>
      <c r="AB112" s="53">
        <f>(N112*12)+Q112+U112+Y112+AA112</f>
        <v>54</v>
      </c>
      <c r="AC112" s="38">
        <f>(Y112+AA112)/AB112</f>
        <v>0</v>
      </c>
      <c r="AD112">
        <f>AB112/12</f>
        <v>4.5</v>
      </c>
      <c r="AF112">
        <f>J112+P112+T112+X112+Z112</f>
        <v>27.75</v>
      </c>
      <c r="AG112" s="38">
        <f>(X112+Z112)/AF112</f>
        <v>0</v>
      </c>
      <c r="AH112" s="51"/>
      <c r="AI112" s="49"/>
      <c r="AJ112" s="53" t="e">
        <f>(AH112*20)/AI112</f>
        <v>#VALUE!</v>
      </c>
      <c r="AK112" s="49"/>
      <c r="AL112" s="49" t="e">
        <f>(AH112*20)/AK112</f>
        <v>#VALUE!</v>
      </c>
    </row>
    <row r="113" spans="1:38" ht="12.75">
      <c r="A113" s="57"/>
      <c r="H113" s="33"/>
      <c r="I113" s="33"/>
      <c r="J113" s="53"/>
      <c r="K113" s="53"/>
      <c r="L113" s="58"/>
      <c r="M113" s="53"/>
      <c r="N113" s="26"/>
      <c r="S113" s="55"/>
      <c r="X113" s="51"/>
      <c r="AB113" s="53"/>
      <c r="AC113" s="38"/>
      <c r="AG113" s="38"/>
      <c r="AH113" s="51"/>
      <c r="AI113" s="49"/>
      <c r="AJ113" s="53"/>
      <c r="AK113" s="49"/>
      <c r="AL113" s="49"/>
    </row>
    <row r="114" spans="1:40" ht="12.75">
      <c r="A114" s="57">
        <v>34561</v>
      </c>
      <c r="B114" t="s">
        <v>8</v>
      </c>
      <c r="C114" t="s">
        <v>19</v>
      </c>
      <c r="D114" t="s">
        <v>351</v>
      </c>
      <c r="E114" t="s">
        <v>351</v>
      </c>
      <c r="F114" t="s">
        <v>88</v>
      </c>
      <c r="G114">
        <v>9</v>
      </c>
      <c r="H114" s="33">
        <v>30</v>
      </c>
      <c r="I114" s="33">
        <f>G114*H114</f>
        <v>270</v>
      </c>
      <c r="J114" s="53">
        <v>657</v>
      </c>
      <c r="K114" s="53">
        <f>J114/G114</f>
        <v>73</v>
      </c>
      <c r="L114" s="58">
        <f>K114/12</f>
        <v>6.083333333333333</v>
      </c>
      <c r="M114" s="53">
        <f>J114*20/I114</f>
        <v>48.666666666666664</v>
      </c>
      <c r="N114" s="26">
        <f>M114*30/240</f>
        <v>6.083333333333333</v>
      </c>
      <c r="S114" s="55"/>
      <c r="X114" s="51"/>
      <c r="Y114">
        <f>30/I114*X114</f>
        <v>0</v>
      </c>
      <c r="AA114">
        <f>30/I114*Z114</f>
        <v>0</v>
      </c>
      <c r="AB114" s="53">
        <f>(N114*12)+Q114+U114+Y114+AA114</f>
        <v>73</v>
      </c>
      <c r="AC114" s="38">
        <f>(Y114+AA114)/AB114</f>
        <v>0</v>
      </c>
      <c r="AD114">
        <f>AB114/12</f>
        <v>6.083333333333333</v>
      </c>
      <c r="AF114">
        <f>J114+P114+T114+X114+Z114</f>
        <v>657</v>
      </c>
      <c r="AG114" s="38">
        <f>(X114+Z114)/AF114</f>
        <v>0</v>
      </c>
      <c r="AH114" s="51">
        <v>2.4</v>
      </c>
      <c r="AI114" s="49"/>
      <c r="AJ114" s="53" t="e">
        <f>(AH114*20)/AI114</f>
        <v>#VALUE!</v>
      </c>
      <c r="AK114" s="49">
        <v>2</v>
      </c>
      <c r="AL114" s="49">
        <f>(AH114*20)/AK114</f>
        <v>24</v>
      </c>
      <c r="AM114" t="s">
        <v>184</v>
      </c>
      <c r="AN114" t="s">
        <v>203</v>
      </c>
    </row>
    <row r="115" spans="1:40" ht="12.75">
      <c r="A115" s="57"/>
      <c r="D115" t="s">
        <v>351</v>
      </c>
      <c r="E115" t="s">
        <v>351</v>
      </c>
      <c r="F115" t="s">
        <v>100</v>
      </c>
      <c r="G115">
        <v>1</v>
      </c>
      <c r="H115" s="33">
        <v>18</v>
      </c>
      <c r="I115" s="33">
        <f>G115*H115</f>
        <v>18</v>
      </c>
      <c r="J115" s="53">
        <v>43.2</v>
      </c>
      <c r="K115" s="53">
        <f>J115/G115</f>
        <v>43.2</v>
      </c>
      <c r="L115" s="58">
        <f>K115/12</f>
        <v>3.6</v>
      </c>
      <c r="M115" s="53">
        <f>J115*20/I115</f>
        <v>48</v>
      </c>
      <c r="N115" s="26">
        <f>M115*30/240</f>
        <v>6</v>
      </c>
      <c r="S115" s="55"/>
      <c r="X115" s="51"/>
      <c r="Y115">
        <f>30/I115*X115</f>
        <v>0</v>
      </c>
      <c r="AA115">
        <f>30/I115*Z115</f>
        <v>0</v>
      </c>
      <c r="AB115" s="53">
        <f>(N115*12)+Q115+U115+Y115+AA115</f>
        <v>72</v>
      </c>
      <c r="AC115" s="38">
        <f>(Y115+AA115)/AB115</f>
        <v>0</v>
      </c>
      <c r="AD115">
        <f>AB115/12</f>
        <v>6</v>
      </c>
      <c r="AF115">
        <f>J115+P115+T115+X115+Z115</f>
        <v>43.2</v>
      </c>
      <c r="AG115" s="38">
        <f>(X115+Z115)/AF115</f>
        <v>0</v>
      </c>
      <c r="AH115" s="51"/>
      <c r="AI115" s="49"/>
      <c r="AJ115" s="53" t="e">
        <f>(AH115*20)/AI115</f>
        <v>#VALUE!</v>
      </c>
      <c r="AK115" s="49"/>
      <c r="AL115" s="49" t="e">
        <f>(AH115*20)/AK115</f>
        <v>#VALUE!</v>
      </c>
      <c r="AM115" t="s">
        <v>232</v>
      </c>
      <c r="AN115" t="s">
        <v>317</v>
      </c>
    </row>
    <row r="116" spans="1:40" ht="12.75">
      <c r="A116" s="57"/>
      <c r="D116" t="s">
        <v>351</v>
      </c>
      <c r="E116" t="s">
        <v>351</v>
      </c>
      <c r="F116" t="s">
        <v>301</v>
      </c>
      <c r="G116">
        <v>1</v>
      </c>
      <c r="H116" s="33">
        <v>30</v>
      </c>
      <c r="I116" s="33">
        <f>G116*H116</f>
        <v>30</v>
      </c>
      <c r="J116" s="53">
        <v>51</v>
      </c>
      <c r="K116" s="53">
        <f>J116/G116</f>
        <v>51</v>
      </c>
      <c r="L116" s="58">
        <f>K116/12</f>
        <v>4.25</v>
      </c>
      <c r="M116" s="53">
        <f>J116*20/I116</f>
        <v>34</v>
      </c>
      <c r="N116" s="26">
        <f>M116*30/240</f>
        <v>4.25</v>
      </c>
      <c r="S116" s="55"/>
      <c r="X116" s="51"/>
      <c r="Y116">
        <f>30/I116*X116</f>
        <v>0</v>
      </c>
      <c r="AA116">
        <f>30/I116*Z116</f>
        <v>0</v>
      </c>
      <c r="AB116" s="53">
        <f>(N116*12)+Q116+U116+Y116+AA116</f>
        <v>51</v>
      </c>
      <c r="AC116" s="38">
        <f>(Y116+AA116)/AB116</f>
        <v>0</v>
      </c>
      <c r="AD116">
        <f>AB116/12</f>
        <v>4.25</v>
      </c>
      <c r="AF116">
        <f>J116+P116+T116+X116+Z116</f>
        <v>51</v>
      </c>
      <c r="AG116" s="38">
        <f>(X116+Z116)/AF116</f>
        <v>0</v>
      </c>
      <c r="AH116" s="51"/>
      <c r="AI116" s="49"/>
      <c r="AJ116" s="53" t="e">
        <f>(AH116*20)/AI116</f>
        <v>#VALUE!</v>
      </c>
      <c r="AK116" s="49"/>
      <c r="AL116" s="49" t="e">
        <f>(AH116*20)/AK116</f>
        <v>#VALUE!</v>
      </c>
      <c r="AM116" t="s">
        <v>148</v>
      </c>
      <c r="AN116" t="s">
        <v>317</v>
      </c>
    </row>
    <row r="117" spans="1:38" ht="12.75">
      <c r="A117" s="57"/>
      <c r="H117" s="33"/>
      <c r="I117" s="33"/>
      <c r="J117" s="53"/>
      <c r="K117" s="53"/>
      <c r="L117" s="58"/>
      <c r="M117" s="53"/>
      <c r="N117" s="26"/>
      <c r="S117" s="55"/>
      <c r="X117" s="51"/>
      <c r="AB117" s="53"/>
      <c r="AC117" s="38"/>
      <c r="AG117" s="38"/>
      <c r="AH117" s="51"/>
      <c r="AI117" s="49"/>
      <c r="AJ117" s="53"/>
      <c r="AK117" s="49"/>
      <c r="AL117" s="49"/>
    </row>
    <row r="118" spans="1:38" ht="12.75">
      <c r="A118" s="57"/>
      <c r="F118" s="37" t="s">
        <v>327</v>
      </c>
      <c r="G118">
        <f>SUM(G114:G117)</f>
        <v>11</v>
      </c>
      <c r="H118" s="33"/>
      <c r="I118" s="33">
        <f>SUM(I114:I117)</f>
        <v>318</v>
      </c>
      <c r="J118" s="53">
        <f>SUM(J114:J117)</f>
        <v>751.2</v>
      </c>
      <c r="K118" s="53">
        <f>J118/G118</f>
        <v>68.2909090909091</v>
      </c>
      <c r="L118" s="58">
        <f>K118/12</f>
        <v>5.690909090909091</v>
      </c>
      <c r="M118" s="53">
        <f>J118*20/I118</f>
        <v>47.24528301886792</v>
      </c>
      <c r="N118" s="26">
        <f>M118*30/240</f>
        <v>5.90566037735849</v>
      </c>
      <c r="S118" s="55"/>
      <c r="X118" s="51">
        <v>6.65</v>
      </c>
      <c r="Y118">
        <f>30/I118*X118</f>
        <v>0.6273584905660378</v>
      </c>
      <c r="Z118">
        <f>3+1+(58/20)</f>
        <v>6.9</v>
      </c>
      <c r="AA118">
        <f>30/I118*Z118</f>
        <v>0.6509433962264152</v>
      </c>
      <c r="AB118" s="53">
        <f>(N118*12)+Q118+U118+Y118+AA118</f>
        <v>72.14622641509433</v>
      </c>
      <c r="AC118" s="38">
        <f>(Y118+AA118)/AB118</f>
        <v>0.01771820856489049</v>
      </c>
      <c r="AD118">
        <f>AB118/12</f>
        <v>6.012185534591194</v>
      </c>
      <c r="AF118">
        <f>J118+P118+T118+X118+Z118</f>
        <v>764.75</v>
      </c>
      <c r="AG118" s="38">
        <f>(X118+Z118)/AF118</f>
        <v>0.017718208564890488</v>
      </c>
      <c r="AH118" s="51"/>
      <c r="AI118" s="49"/>
      <c r="AJ118" s="53" t="e">
        <f>(AH118*20)/AI118</f>
        <v>#VALUE!</v>
      </c>
      <c r="AK118" s="49"/>
      <c r="AL118" s="49" t="e">
        <f>(AH118*20)/AK118</f>
        <v>#VALUE!</v>
      </c>
    </row>
    <row r="119" spans="1:38" ht="12.75">
      <c r="A119" s="57"/>
      <c r="H119" s="33"/>
      <c r="I119" s="33"/>
      <c r="J119" s="53"/>
      <c r="K119" s="53"/>
      <c r="L119" s="58"/>
      <c r="M119" s="53"/>
      <c r="N119" s="26"/>
      <c r="S119" s="55"/>
      <c r="X119" s="51"/>
      <c r="AB119" s="53"/>
      <c r="AC119" s="38"/>
      <c r="AG119" s="38"/>
      <c r="AH119" s="51"/>
      <c r="AI119" s="49"/>
      <c r="AJ119" s="53"/>
      <c r="AK119" s="49"/>
      <c r="AL119" s="49"/>
    </row>
    <row r="120" spans="1:38" ht="12.75">
      <c r="A120" s="57"/>
      <c r="H120" s="33"/>
      <c r="I120" s="33"/>
      <c r="J120" s="53"/>
      <c r="K120" s="53"/>
      <c r="L120" s="58"/>
      <c r="M120" s="53"/>
      <c r="N120" s="26"/>
      <c r="S120" s="55"/>
      <c r="X120" s="51"/>
      <c r="AB120" s="53"/>
      <c r="AC120" s="38"/>
      <c r="AG120" s="38"/>
      <c r="AH120" s="51"/>
      <c r="AI120" s="49"/>
      <c r="AJ120" s="53"/>
      <c r="AK120" s="49"/>
      <c r="AL120" s="49"/>
    </row>
    <row r="121" spans="1:40" ht="12.75">
      <c r="A121" s="57">
        <v>34562</v>
      </c>
      <c r="B121" t="s">
        <v>19</v>
      </c>
      <c r="C121" t="s">
        <v>13</v>
      </c>
      <c r="D121" t="s">
        <v>351</v>
      </c>
      <c r="E121" t="s">
        <v>351</v>
      </c>
      <c r="F121" t="s">
        <v>96</v>
      </c>
      <c r="G121">
        <v>9</v>
      </c>
      <c r="H121" s="33">
        <v>30</v>
      </c>
      <c r="I121" s="33">
        <f>G121*H121</f>
        <v>270</v>
      </c>
      <c r="J121" s="53">
        <v>603</v>
      </c>
      <c r="K121" s="53">
        <f>J121/G121</f>
        <v>67</v>
      </c>
      <c r="L121" s="58">
        <f>K121/12</f>
        <v>5.583333333333333</v>
      </c>
      <c r="M121" s="53">
        <f>J121*20/I121</f>
        <v>44.666666666666664</v>
      </c>
      <c r="N121" s="26">
        <f>M121*30/240</f>
        <v>5.583333333333333</v>
      </c>
      <c r="S121" s="55"/>
      <c r="X121" s="51"/>
      <c r="Y121">
        <f>30/I121*X121</f>
        <v>0</v>
      </c>
      <c r="AA121">
        <f>30/I121*Z121</f>
        <v>0</v>
      </c>
      <c r="AB121" s="53">
        <f>(N121*12)+Q121+U121+Y121+AA121</f>
        <v>67</v>
      </c>
      <c r="AC121" s="38">
        <f>(Y121+AA121)/AB121</f>
        <v>0</v>
      </c>
      <c r="AD121">
        <f>AB121/12</f>
        <v>5.583333333333333</v>
      </c>
      <c r="AF121">
        <f>J121+P121+T121+X121+Z121</f>
        <v>603</v>
      </c>
      <c r="AG121" s="38">
        <f>(X121+Z121)/AF121</f>
        <v>0</v>
      </c>
      <c r="AH121" s="51">
        <v>11.3</v>
      </c>
      <c r="AI121" s="49"/>
      <c r="AJ121" s="53" t="e">
        <f>(AH121*20)/AI121</f>
        <v>#VALUE!</v>
      </c>
      <c r="AK121" s="49">
        <v>14.5</v>
      </c>
      <c r="AL121" s="49">
        <f>(AH121*20)/AK121</f>
        <v>15.586206896551724</v>
      </c>
      <c r="AM121" t="s">
        <v>184</v>
      </c>
      <c r="AN121" t="s">
        <v>202</v>
      </c>
    </row>
    <row r="122" spans="1:40" ht="12.75">
      <c r="A122" s="57"/>
      <c r="D122" t="s">
        <v>351</v>
      </c>
      <c r="E122" t="s">
        <v>351</v>
      </c>
      <c r="F122" t="s">
        <v>96</v>
      </c>
      <c r="G122">
        <v>1</v>
      </c>
      <c r="H122" s="33">
        <v>10</v>
      </c>
      <c r="I122" s="33">
        <f>G122*H122</f>
        <v>10</v>
      </c>
      <c r="J122" s="53">
        <v>20</v>
      </c>
      <c r="K122" s="53">
        <f>J122/G122</f>
        <v>20</v>
      </c>
      <c r="L122" s="58">
        <f>K122/12</f>
        <v>1.6666666666666667</v>
      </c>
      <c r="M122" s="53">
        <f>J122*20/I122</f>
        <v>40</v>
      </c>
      <c r="N122" s="26">
        <f>M122*30/240</f>
        <v>5</v>
      </c>
      <c r="S122" s="55"/>
      <c r="X122" s="51"/>
      <c r="Y122">
        <f>30/I122*X122</f>
        <v>0</v>
      </c>
      <c r="AA122">
        <f>30/I122*Z122</f>
        <v>0</v>
      </c>
      <c r="AB122" s="53">
        <f>(N122*12)+Q122+U122+Y122+AA122</f>
        <v>60</v>
      </c>
      <c r="AC122" s="38">
        <f>(Y122+AA122)/AB122</f>
        <v>0</v>
      </c>
      <c r="AD122">
        <f>AB122/12</f>
        <v>5</v>
      </c>
      <c r="AF122">
        <f>J122+P122+T122+X122+Z122</f>
        <v>20</v>
      </c>
      <c r="AG122" s="38">
        <f>(X122+Z122)/AF122</f>
        <v>0</v>
      </c>
      <c r="AH122" s="51"/>
      <c r="AI122" s="49"/>
      <c r="AJ122" s="53" t="e">
        <f>(AH122*20)/AI122</f>
        <v>#VALUE!</v>
      </c>
      <c r="AK122" s="49"/>
      <c r="AL122" s="49" t="e">
        <f>(AH122*20)/AK122</f>
        <v>#VALUE!</v>
      </c>
      <c r="AM122" t="s">
        <v>154</v>
      </c>
      <c r="AN122" t="s">
        <v>317</v>
      </c>
    </row>
    <row r="123" spans="1:40" ht="12.75">
      <c r="A123" s="57"/>
      <c r="D123" t="s">
        <v>351</v>
      </c>
      <c r="E123" t="s">
        <v>351</v>
      </c>
      <c r="F123" t="s">
        <v>96</v>
      </c>
      <c r="G123">
        <v>1</v>
      </c>
      <c r="H123" s="33">
        <v>18</v>
      </c>
      <c r="I123" s="33">
        <f>G123*H123</f>
        <v>18</v>
      </c>
      <c r="J123" s="53">
        <v>39.6</v>
      </c>
      <c r="K123" s="53">
        <f>J123/G123</f>
        <v>39.6</v>
      </c>
      <c r="L123" s="58">
        <f>K123/12</f>
        <v>3.3000000000000003</v>
      </c>
      <c r="M123" s="53">
        <f>J123*20/I123</f>
        <v>44</v>
      </c>
      <c r="N123" s="26">
        <f>M123*30/240</f>
        <v>5.5</v>
      </c>
      <c r="S123" s="55"/>
      <c r="X123" s="51"/>
      <c r="Y123">
        <f>30/I123*X123</f>
        <v>0</v>
      </c>
      <c r="AA123">
        <f>30/I123*Z123</f>
        <v>0</v>
      </c>
      <c r="AB123" s="53">
        <f>(N123*12)+Q123+U123+Y123+AA123</f>
        <v>66</v>
      </c>
      <c r="AC123" s="38">
        <f>(Y123+AA123)/AB123</f>
        <v>0</v>
      </c>
      <c r="AD123">
        <f>AB123/12</f>
        <v>5.5</v>
      </c>
      <c r="AF123">
        <f>J123+P123+T123+X123+Z123</f>
        <v>39.6</v>
      </c>
      <c r="AG123" s="38">
        <f>(X123+Z123)/AF123</f>
        <v>0</v>
      </c>
      <c r="AH123" s="51"/>
      <c r="AI123" s="49"/>
      <c r="AJ123" s="53" t="e">
        <f>(AH123*20)/AI123</f>
        <v>#VALUE!</v>
      </c>
      <c r="AK123" s="49"/>
      <c r="AL123" s="49" t="e">
        <f>(AH123*20)/AK123</f>
        <v>#VALUE!</v>
      </c>
      <c r="AM123" t="s">
        <v>156</v>
      </c>
      <c r="AN123" t="s">
        <v>317</v>
      </c>
    </row>
    <row r="124" spans="1:40" ht="12.75">
      <c r="A124" s="57"/>
      <c r="D124" t="s">
        <v>351</v>
      </c>
      <c r="E124" t="s">
        <v>351</v>
      </c>
      <c r="F124" t="s">
        <v>308</v>
      </c>
      <c r="G124">
        <v>1</v>
      </c>
      <c r="H124" s="33">
        <v>36</v>
      </c>
      <c r="I124" s="33">
        <f>G124*H124</f>
        <v>36</v>
      </c>
      <c r="J124" s="53">
        <v>54</v>
      </c>
      <c r="K124" s="53">
        <f>J124/G124</f>
        <v>54</v>
      </c>
      <c r="L124" s="58">
        <f>K124/12</f>
        <v>4.5</v>
      </c>
      <c r="M124" s="53">
        <f>J124*20/I124</f>
        <v>30</v>
      </c>
      <c r="N124" s="26">
        <f>M124*30/240</f>
        <v>3.75</v>
      </c>
      <c r="S124" s="55"/>
      <c r="X124" s="51"/>
      <c r="Y124">
        <f>30/I124*X124</f>
        <v>0</v>
      </c>
      <c r="AA124">
        <f>30/I124*Z124</f>
        <v>0</v>
      </c>
      <c r="AB124" s="53">
        <f>(N124*12)+Q124+U124+Y124+AA124</f>
        <v>45</v>
      </c>
      <c r="AC124" s="38">
        <f>(Y124+AA124)/AB124</f>
        <v>0</v>
      </c>
      <c r="AD124">
        <f>AB124/12</f>
        <v>3.75</v>
      </c>
      <c r="AF124">
        <f>J124+P124+T124+X124+Z124</f>
        <v>54</v>
      </c>
      <c r="AG124" s="38">
        <f>(X124+Z124)/AF124</f>
        <v>0</v>
      </c>
      <c r="AH124" s="51"/>
      <c r="AI124" s="49"/>
      <c r="AJ124" s="53" t="e">
        <f>(AH124*20)/AI124</f>
        <v>#VALUE!</v>
      </c>
      <c r="AK124" s="49"/>
      <c r="AL124" s="49" t="e">
        <f>(AH124*20)/AK124</f>
        <v>#VALUE!</v>
      </c>
      <c r="AM124" t="s">
        <v>158</v>
      </c>
      <c r="AN124" t="s">
        <v>317</v>
      </c>
    </row>
    <row r="125" spans="1:38" ht="12.75">
      <c r="A125" s="57"/>
      <c r="H125" s="33"/>
      <c r="I125" s="33"/>
      <c r="J125" s="53"/>
      <c r="K125" s="53"/>
      <c r="L125" s="58"/>
      <c r="M125" s="53"/>
      <c r="N125" s="26"/>
      <c r="S125" s="55"/>
      <c r="X125" s="51"/>
      <c r="AB125" s="53"/>
      <c r="AC125" s="38"/>
      <c r="AG125" s="38"/>
      <c r="AH125" s="51"/>
      <c r="AI125" s="49"/>
      <c r="AJ125" s="53"/>
      <c r="AK125" s="49"/>
      <c r="AL125" s="49"/>
    </row>
    <row r="126" spans="1:40" ht="12.75">
      <c r="A126" s="57"/>
      <c r="F126" s="37" t="s">
        <v>327</v>
      </c>
      <c r="G126">
        <f>SUM(G121:G125)</f>
        <v>12</v>
      </c>
      <c r="H126" s="33"/>
      <c r="I126" s="33">
        <f>SUM(I121:I125)</f>
        <v>334</v>
      </c>
      <c r="J126" s="53">
        <f>SUM(J121:J125)</f>
        <v>716.6</v>
      </c>
      <c r="K126" s="53">
        <f>J126/G126</f>
        <v>59.71666666666667</v>
      </c>
      <c r="L126" s="58">
        <f>K126/12</f>
        <v>4.976388888888889</v>
      </c>
      <c r="M126" s="53">
        <f>J126*20/I126</f>
        <v>42.91017964071856</v>
      </c>
      <c r="N126" s="26">
        <f>M126*30/240</f>
        <v>5.36377245508982</v>
      </c>
      <c r="S126" s="55"/>
      <c r="X126" s="51">
        <v>6.65</v>
      </c>
      <c r="Y126">
        <f>30/I126*X126</f>
        <v>0.597305389221557</v>
      </c>
      <c r="Z126">
        <f>3+1+(58/20)</f>
        <v>6.9</v>
      </c>
      <c r="AA126">
        <f>30/I126*Z126</f>
        <v>0.6197604790419162</v>
      </c>
      <c r="AB126" s="53">
        <f>(N126*12)+Q126+U126+Y126+AA126</f>
        <v>65.58233532934132</v>
      </c>
      <c r="AC126" s="38">
        <f>(Y126+AA126)/AB126</f>
        <v>0.01855783058275697</v>
      </c>
      <c r="AD126">
        <f>AB126/12</f>
        <v>5.465194610778443</v>
      </c>
      <c r="AF126">
        <f>J126+P126+T126+X126+Z126</f>
        <v>730.15</v>
      </c>
      <c r="AG126" s="38">
        <f>(X126+Z126)/AF126</f>
        <v>0.01855783058275697</v>
      </c>
      <c r="AH126" s="51"/>
      <c r="AI126" s="49"/>
      <c r="AJ126" s="53" t="e">
        <f>(AH126*20)/AI126</f>
        <v>#VALUE!</v>
      </c>
      <c r="AK126" s="49"/>
      <c r="AL126" s="49" t="e">
        <f>(AH126*20)/AK126</f>
        <v>#VALUE!</v>
      </c>
      <c r="AM126" t="s">
        <v>243</v>
      </c>
      <c r="AN126" t="s">
        <v>325</v>
      </c>
    </row>
    <row r="127" spans="1:38" ht="12.75">
      <c r="A127" s="57"/>
      <c r="H127" s="33"/>
      <c r="I127" s="33"/>
      <c r="J127" s="53"/>
      <c r="K127" s="53"/>
      <c r="L127" s="58"/>
      <c r="M127" s="53"/>
      <c r="N127" s="26"/>
      <c r="S127" s="55"/>
      <c r="X127" s="51"/>
      <c r="AB127" s="53"/>
      <c r="AC127" s="38"/>
      <c r="AG127" s="38"/>
      <c r="AH127" s="51"/>
      <c r="AI127" s="49"/>
      <c r="AJ127" s="53"/>
      <c r="AK127" s="49"/>
      <c r="AL127" s="49"/>
    </row>
    <row r="128" spans="1:35" ht="12.75">
      <c r="A128" s="57"/>
      <c r="H128" s="33"/>
      <c r="I128" s="33"/>
      <c r="J128" s="53"/>
      <c r="K128" s="53"/>
      <c r="L128" s="58"/>
      <c r="M128" s="53"/>
      <c r="N128" s="26"/>
      <c r="S128" s="55"/>
      <c r="X128" s="51"/>
      <c r="AB128" s="53"/>
      <c r="AC128" s="38"/>
      <c r="AG128" s="38"/>
      <c r="AH128" s="51"/>
      <c r="AI128" s="49"/>
    </row>
    <row r="129" spans="1:40" ht="12.75">
      <c r="A129" s="57">
        <v>34563</v>
      </c>
      <c r="B129" t="s">
        <v>15</v>
      </c>
      <c r="C129" t="s">
        <v>11</v>
      </c>
      <c r="D129" t="s">
        <v>351</v>
      </c>
      <c r="E129" t="s">
        <v>351</v>
      </c>
      <c r="F129" t="s">
        <v>97</v>
      </c>
      <c r="G129">
        <v>9</v>
      </c>
      <c r="H129" s="33">
        <v>30</v>
      </c>
      <c r="I129" s="33">
        <f>G129*H129</f>
        <v>270</v>
      </c>
      <c r="J129" s="53">
        <v>648</v>
      </c>
      <c r="K129" s="53">
        <f>J129/G129</f>
        <v>72</v>
      </c>
      <c r="L129" s="58">
        <f>K129/12</f>
        <v>6</v>
      </c>
      <c r="M129" s="53">
        <f>J129*20/I129</f>
        <v>48</v>
      </c>
      <c r="N129" s="26">
        <f>M129*30/240</f>
        <v>6</v>
      </c>
      <c r="S129" s="55"/>
      <c r="X129" s="51"/>
      <c r="Y129">
        <f>30/I129*X129</f>
        <v>0</v>
      </c>
      <c r="AA129">
        <f>30/I129*Z129</f>
        <v>0</v>
      </c>
      <c r="AB129" s="53">
        <f>(N129*12)+Q129+U129+Y129+AA129</f>
        <v>72</v>
      </c>
      <c r="AC129" s="38">
        <f>(Y129+AA129)/AB129</f>
        <v>0</v>
      </c>
      <c r="AD129">
        <f>AB129/12</f>
        <v>6</v>
      </c>
      <c r="AF129">
        <f>J129+P129+T129+X129+Z129</f>
        <v>648</v>
      </c>
      <c r="AG129" s="38">
        <f>(X129+Z129)/AF129</f>
        <v>0</v>
      </c>
      <c r="AH129" s="51"/>
      <c r="AI129" s="49"/>
      <c r="AJ129" s="53" t="e">
        <f>(AH129*20)/AI129</f>
        <v>#VALUE!</v>
      </c>
      <c r="AK129" s="49"/>
      <c r="AL129" s="49" t="e">
        <f>(AH129*20)/AK129</f>
        <v>#VALUE!</v>
      </c>
      <c r="AM129" t="s">
        <v>184</v>
      </c>
      <c r="AN129" t="s">
        <v>255</v>
      </c>
    </row>
    <row r="130" spans="1:40" ht="12.75">
      <c r="A130" s="57"/>
      <c r="D130" t="s">
        <v>351</v>
      </c>
      <c r="E130" t="s">
        <v>351</v>
      </c>
      <c r="F130" t="s">
        <v>102</v>
      </c>
      <c r="G130">
        <v>1</v>
      </c>
      <c r="H130" s="33">
        <v>18</v>
      </c>
      <c r="I130" s="33">
        <f>G130*H130</f>
        <v>18</v>
      </c>
      <c r="J130" s="53">
        <v>37.8</v>
      </c>
      <c r="K130" s="53">
        <f>J130/G130</f>
        <v>37.8</v>
      </c>
      <c r="L130" s="58">
        <f>K130/12</f>
        <v>3.15</v>
      </c>
      <c r="M130" s="53">
        <f>J130*20/I130</f>
        <v>42</v>
      </c>
      <c r="N130" s="26">
        <f>M130*30/240</f>
        <v>5.25</v>
      </c>
      <c r="O130" t="s">
        <v>80</v>
      </c>
      <c r="P130">
        <f>2*22.5/20</f>
        <v>2.25</v>
      </c>
      <c r="S130" s="55"/>
      <c r="X130" s="51"/>
      <c r="Y130">
        <f>30/I130*X130</f>
        <v>0</v>
      </c>
      <c r="AA130">
        <f>30/I130*Z130</f>
        <v>0</v>
      </c>
      <c r="AB130" s="53">
        <f>(N130*12)+Q130+U130+Y130+AA130</f>
        <v>63</v>
      </c>
      <c r="AC130" s="38">
        <f>(Y130+AA130)/AB130</f>
        <v>0</v>
      </c>
      <c r="AD130">
        <f>AB130/12</f>
        <v>5.25</v>
      </c>
      <c r="AF130">
        <f>J130+P130+T130+X130+Z130</f>
        <v>40.05</v>
      </c>
      <c r="AG130" s="38">
        <f>(X130+Z130)/AF130</f>
        <v>0</v>
      </c>
      <c r="AH130" s="51"/>
      <c r="AI130" s="49"/>
      <c r="AJ130" s="53" t="e">
        <f>(AH130*20)/AI130</f>
        <v>#VALUE!</v>
      </c>
      <c r="AK130" s="49"/>
      <c r="AL130" s="49" t="e">
        <f>(AH130*20)/AK130</f>
        <v>#VALUE!</v>
      </c>
      <c r="AM130" t="s">
        <v>238</v>
      </c>
      <c r="AN130" t="s">
        <v>317</v>
      </c>
    </row>
    <row r="131" spans="1:40" ht="12.75">
      <c r="A131" s="57"/>
      <c r="D131" t="s">
        <v>351</v>
      </c>
      <c r="E131" t="s">
        <v>351</v>
      </c>
      <c r="F131" t="s">
        <v>350</v>
      </c>
      <c r="G131">
        <v>1</v>
      </c>
      <c r="H131" s="33">
        <v>36</v>
      </c>
      <c r="I131" s="33">
        <f>G131*H131</f>
        <v>36</v>
      </c>
      <c r="J131" s="53">
        <v>48.6</v>
      </c>
      <c r="K131" s="53">
        <f>J131/G131</f>
        <v>48.6</v>
      </c>
      <c r="L131" s="58">
        <f>K131/12</f>
        <v>4.05</v>
      </c>
      <c r="M131" s="53">
        <f>J131*20/I131</f>
        <v>27</v>
      </c>
      <c r="N131" s="26">
        <f>M131*30/240</f>
        <v>3.375</v>
      </c>
      <c r="O131" t="s">
        <v>220</v>
      </c>
      <c r="P131">
        <v>6.3</v>
      </c>
      <c r="S131" s="55"/>
      <c r="X131" s="51"/>
      <c r="Y131">
        <f>30/I131*X131</f>
        <v>0</v>
      </c>
      <c r="AA131">
        <f>30/I131*Z131</f>
        <v>0</v>
      </c>
      <c r="AB131" s="53">
        <f>(N131*12)+Q131+U131+Y131+AA131</f>
        <v>40.5</v>
      </c>
      <c r="AC131" s="38">
        <f>(Y131+AA131)/AB131</f>
        <v>0</v>
      </c>
      <c r="AD131">
        <f>AB131/12</f>
        <v>3.375</v>
      </c>
      <c r="AF131">
        <f>J131+P131+T131+X131+Z131</f>
        <v>54.9</v>
      </c>
      <c r="AG131" s="38">
        <f>(X131+Z131)/AF131</f>
        <v>0</v>
      </c>
      <c r="AH131" s="51"/>
      <c r="AI131" s="49"/>
      <c r="AJ131" s="53" t="e">
        <f>(AH131*20)/AI131</f>
        <v>#VALUE!</v>
      </c>
      <c r="AK131" s="49"/>
      <c r="AL131" s="49" t="e">
        <f>(AH131*20)/AK131</f>
        <v>#VALUE!</v>
      </c>
      <c r="AM131" t="s">
        <v>297</v>
      </c>
      <c r="AN131" t="s">
        <v>317</v>
      </c>
    </row>
    <row r="132" spans="1:39" ht="12.75">
      <c r="A132" s="57"/>
      <c r="D132" t="s">
        <v>351</v>
      </c>
      <c r="E132" t="s">
        <v>351</v>
      </c>
      <c r="F132" t="s">
        <v>100</v>
      </c>
      <c r="G132">
        <v>1</v>
      </c>
      <c r="H132" s="33">
        <v>10</v>
      </c>
      <c r="I132" s="33">
        <v>10</v>
      </c>
      <c r="J132" s="53">
        <v>24</v>
      </c>
      <c r="K132" s="53">
        <f>J132/G132</f>
        <v>24</v>
      </c>
      <c r="L132" s="58">
        <f>K132/12</f>
        <v>2</v>
      </c>
      <c r="M132" s="53">
        <f>J132*20/I132</f>
        <v>48</v>
      </c>
      <c r="N132" s="26">
        <f>M132*30/240</f>
        <v>6</v>
      </c>
      <c r="S132" s="55"/>
      <c r="X132" s="51"/>
      <c r="AB132" s="53"/>
      <c r="AC132" s="38"/>
      <c r="AG132" s="38"/>
      <c r="AH132" s="51"/>
      <c r="AI132" s="49"/>
      <c r="AJ132" s="53" t="e">
        <f>(AH132*20)/AI132</f>
        <v>#VALUE!</v>
      </c>
      <c r="AK132" s="49"/>
      <c r="AL132" s="49" t="e">
        <f>(AH132*20)/AK132</f>
        <v>#VALUE!</v>
      </c>
      <c r="AM132" t="s">
        <v>185</v>
      </c>
    </row>
    <row r="133" spans="1:41" ht="12.75">
      <c r="A133" s="25"/>
      <c r="B133" s="59"/>
      <c r="C133" s="59"/>
      <c r="D133" s="59"/>
      <c r="E133" s="59"/>
      <c r="F133" s="59"/>
      <c r="L133" s="26"/>
      <c r="N133" s="26"/>
      <c r="O133" s="59"/>
      <c r="P133" s="59"/>
      <c r="Q133" s="59"/>
      <c r="S133" s="49"/>
      <c r="X133" s="51"/>
      <c r="AC133" s="38"/>
      <c r="AG133" s="38"/>
      <c r="AH133" s="51"/>
      <c r="AI133" s="49"/>
      <c r="AJ133" s="53"/>
      <c r="AK133" s="49"/>
      <c r="AL133" s="49"/>
      <c r="AM133" s="59"/>
      <c r="AN133" s="59"/>
      <c r="AO133" s="59"/>
    </row>
    <row r="134" spans="1:38" ht="12.75">
      <c r="A134" s="57"/>
      <c r="F134" s="37" t="s">
        <v>327</v>
      </c>
      <c r="G134">
        <f>SUM(G129:G132)</f>
        <v>12</v>
      </c>
      <c r="H134" s="33"/>
      <c r="I134" s="33">
        <f>SUM(I129:I132)</f>
        <v>334</v>
      </c>
      <c r="J134" s="53">
        <f>SUM(J129:J132)</f>
        <v>758.4</v>
      </c>
      <c r="K134" s="53">
        <f>J134/G134</f>
        <v>63.199999999999996</v>
      </c>
      <c r="L134" s="58">
        <f>K134/12</f>
        <v>5.266666666666667</v>
      </c>
      <c r="M134" s="53">
        <f>J134*20/I134</f>
        <v>45.41317365269461</v>
      </c>
      <c r="N134" s="26">
        <f>M134*30/240</f>
        <v>5.676646706586826</v>
      </c>
      <c r="P134">
        <f>SUM(P129:P132)</f>
        <v>8.55</v>
      </c>
      <c r="S134" s="55"/>
      <c r="X134" s="51">
        <v>7.15</v>
      </c>
      <c r="Y134">
        <f>30/I134*X134</f>
        <v>0.6422155688622755</v>
      </c>
      <c r="Z134">
        <f>3+1+3</f>
        <v>7</v>
      </c>
      <c r="AA134">
        <f>30/I134*Z134</f>
        <v>0.6287425149700598</v>
      </c>
      <c r="AB134" s="53">
        <f>(N134*12)+Q134+U134+Y134+AA134</f>
        <v>69.39071856287424</v>
      </c>
      <c r="AC134" s="38">
        <f>(Y134+AA134)/AB134</f>
        <v>0.018315966604103298</v>
      </c>
      <c r="AD134">
        <f>AB134/12</f>
        <v>5.78255988023952</v>
      </c>
      <c r="AF134">
        <f>J134+P134+T134+X134+Z134</f>
        <v>781.0999999999999</v>
      </c>
      <c r="AG134" s="38">
        <f>(X134+Z134)/AF134</f>
        <v>0.01811547817180899</v>
      </c>
      <c r="AH134" s="51"/>
      <c r="AI134" s="49"/>
      <c r="AJ134" s="53" t="e">
        <f>(AH134*20)/AI134</f>
        <v>#VALUE!</v>
      </c>
      <c r="AK134" s="49"/>
      <c r="AL134" s="49" t="e">
        <f>(AH134*20)/AK134</f>
        <v>#VALUE!</v>
      </c>
    </row>
    <row r="135" spans="1:41" ht="12.75">
      <c r="A135" s="25"/>
      <c r="B135" s="59"/>
      <c r="C135" s="59"/>
      <c r="D135" s="59"/>
      <c r="E135" s="59"/>
      <c r="F135" s="59"/>
      <c r="L135" s="26"/>
      <c r="N135" s="26"/>
      <c r="O135" s="59"/>
      <c r="P135" s="59"/>
      <c r="Q135" s="59"/>
      <c r="S135" s="49"/>
      <c r="X135" s="51"/>
      <c r="AC135" s="38"/>
      <c r="AG135" s="38"/>
      <c r="AH135" s="51"/>
      <c r="AI135" s="49"/>
      <c r="AJ135" s="53"/>
      <c r="AK135" s="49"/>
      <c r="AL135" s="49"/>
      <c r="AM135" s="59"/>
      <c r="AN135" s="59"/>
      <c r="AO135" s="59"/>
    </row>
    <row r="136" spans="1:41" ht="12.75">
      <c r="A136" s="57">
        <v>34564</v>
      </c>
      <c r="B136" t="s">
        <v>11</v>
      </c>
      <c r="C136" t="s">
        <v>38</v>
      </c>
      <c r="F136" t="s">
        <v>160</v>
      </c>
      <c r="H136" s="33"/>
      <c r="I136" s="33"/>
      <c r="J136" s="53">
        <v>486</v>
      </c>
      <c r="K136" s="53"/>
      <c r="L136" s="58"/>
      <c r="M136" s="53"/>
      <c r="N136" s="26"/>
      <c r="S136" s="55"/>
      <c r="X136" s="51"/>
      <c r="AB136" s="53"/>
      <c r="AC136" s="38"/>
      <c r="AF136">
        <f>J136+P136+T136+X136+Z136</f>
        <v>486</v>
      </c>
      <c r="AG136" s="38"/>
      <c r="AH136" s="51">
        <v>63</v>
      </c>
      <c r="AI136" s="49">
        <v>7.5</v>
      </c>
      <c r="AJ136" s="53">
        <f>(AH136*20)/AI136</f>
        <v>168</v>
      </c>
      <c r="AK136" s="49"/>
      <c r="AL136" s="49" t="e">
        <f>(AH136*20)/AK136</f>
        <v>#VALUE!</v>
      </c>
      <c r="AM136" t="s">
        <v>182</v>
      </c>
      <c r="AO136" t="s">
        <v>138</v>
      </c>
    </row>
    <row r="137" spans="1:41" ht="12.75">
      <c r="A137" s="57"/>
      <c r="F137" t="s">
        <v>162</v>
      </c>
      <c r="H137" s="33"/>
      <c r="I137" s="33"/>
      <c r="J137" s="53">
        <v>21.6</v>
      </c>
      <c r="K137" s="53"/>
      <c r="L137" s="58"/>
      <c r="M137" s="53"/>
      <c r="N137" s="26"/>
      <c r="S137" s="55"/>
      <c r="X137" s="51"/>
      <c r="AB137" s="53"/>
      <c r="AC137" s="38"/>
      <c r="AF137">
        <f>J137+P137+T137+X137+Z137</f>
        <v>21.6</v>
      </c>
      <c r="AG137" s="38"/>
      <c r="AH137" s="51"/>
      <c r="AI137" s="49"/>
      <c r="AJ137" s="53" t="e">
        <f>(AH137*20)/AI137</f>
        <v>#VALUE!</v>
      </c>
      <c r="AK137" s="49"/>
      <c r="AL137" s="49" t="e">
        <f>(AH137*20)/AK137</f>
        <v>#VALUE!</v>
      </c>
      <c r="AM137" t="s">
        <v>229</v>
      </c>
      <c r="AO137" t="s">
        <v>137</v>
      </c>
    </row>
    <row r="138" spans="1:41" ht="12.75">
      <c r="A138" s="57"/>
      <c r="F138" t="s">
        <v>163</v>
      </c>
      <c r="H138" s="33"/>
      <c r="I138" s="33"/>
      <c r="J138" s="53">
        <v>12</v>
      </c>
      <c r="K138" s="53"/>
      <c r="L138" s="58"/>
      <c r="M138" s="53"/>
      <c r="N138" s="26"/>
      <c r="S138" s="55"/>
      <c r="X138" s="51"/>
      <c r="AB138" s="53"/>
      <c r="AC138" s="38"/>
      <c r="AF138">
        <f>J138+P138+T138+X138+Z138</f>
        <v>12</v>
      </c>
      <c r="AG138" s="38"/>
      <c r="AH138" s="51"/>
      <c r="AI138" s="49"/>
      <c r="AJ138" s="53" t="e">
        <f>(AH138*20)/AI138</f>
        <v>#VALUE!</v>
      </c>
      <c r="AK138" s="49"/>
      <c r="AL138" s="49" t="e">
        <f>(AH138*20)/AK138</f>
        <v>#VALUE!</v>
      </c>
      <c r="AM138" t="s">
        <v>319</v>
      </c>
      <c r="AO138" t="s">
        <v>139</v>
      </c>
    </row>
    <row r="139" spans="1:41" ht="12.75">
      <c r="A139" s="57"/>
      <c r="F139" t="s">
        <v>161</v>
      </c>
      <c r="H139" s="33"/>
      <c r="I139" s="33"/>
      <c r="J139" s="53">
        <v>43.2</v>
      </c>
      <c r="K139" s="53"/>
      <c r="L139" s="58"/>
      <c r="M139" s="53"/>
      <c r="N139" s="26"/>
      <c r="S139" s="55"/>
      <c r="X139" s="51"/>
      <c r="AB139" s="53"/>
      <c r="AC139" s="38"/>
      <c r="AF139">
        <f>J139+P139+T139+X139+Z139</f>
        <v>43.2</v>
      </c>
      <c r="AG139" s="38"/>
      <c r="AH139" s="51"/>
      <c r="AI139" s="49"/>
      <c r="AJ139" s="53" t="e">
        <f>(AH139*20)/AI139</f>
        <v>#VALUE!</v>
      </c>
      <c r="AK139" s="49"/>
      <c r="AL139" s="49" t="e">
        <f>(AH139*20)/AK139</f>
        <v>#VALUE!</v>
      </c>
      <c r="AM139" t="s">
        <v>318</v>
      </c>
      <c r="AO139" t="s">
        <v>136</v>
      </c>
    </row>
    <row r="140" spans="1:38" ht="12.75">
      <c r="A140" s="57"/>
      <c r="H140" s="33"/>
      <c r="I140" s="33"/>
      <c r="J140" s="53"/>
      <c r="K140" s="53"/>
      <c r="L140" s="58"/>
      <c r="M140" s="53"/>
      <c r="N140" s="26"/>
      <c r="S140" s="55"/>
      <c r="X140" s="51"/>
      <c r="AB140" s="53"/>
      <c r="AC140" s="38"/>
      <c r="AG140" s="38"/>
      <c r="AH140" s="51"/>
      <c r="AI140" s="49"/>
      <c r="AJ140" s="53" t="e">
        <f>(AH140*20)/AI140</f>
        <v>#VALUE!</v>
      </c>
      <c r="AK140" s="49"/>
      <c r="AL140" s="49" t="e">
        <f>(AH140*20)/AK140</f>
        <v>#VALUE!</v>
      </c>
    </row>
    <row r="141" spans="1:40" ht="12.75">
      <c r="A141" s="57">
        <v>34565</v>
      </c>
      <c r="B141" t="s">
        <v>43</v>
      </c>
      <c r="C141" t="s">
        <v>33</v>
      </c>
      <c r="D141" t="s">
        <v>105</v>
      </c>
      <c r="E141" t="s">
        <v>105</v>
      </c>
      <c r="F141" t="s">
        <v>244</v>
      </c>
      <c r="G141">
        <v>9</v>
      </c>
      <c r="H141" s="33">
        <v>30</v>
      </c>
      <c r="I141" s="33">
        <f>G141*H141</f>
        <v>270</v>
      </c>
      <c r="J141" s="53">
        <v>680.4</v>
      </c>
      <c r="K141" s="53">
        <f>J141/G141</f>
        <v>75.6</v>
      </c>
      <c r="L141" s="58">
        <f>K141/12</f>
        <v>6.3</v>
      </c>
      <c r="M141" s="53">
        <f>J141*20/I141</f>
        <v>50.4</v>
      </c>
      <c r="N141" s="26">
        <f>M141*30/240</f>
        <v>6.3</v>
      </c>
      <c r="O141" t="s">
        <v>223</v>
      </c>
      <c r="S141" s="55"/>
      <c r="X141" s="51">
        <f>5+8.75</f>
        <v>13.75</v>
      </c>
      <c r="Y141">
        <f>30/I141*X141</f>
        <v>1.5277777777777777</v>
      </c>
      <c r="Z141">
        <f>2+0.45+0.6+(36/20)</f>
        <v>4.8500000000000005</v>
      </c>
      <c r="AA141">
        <f>30/I141*Z141</f>
        <v>0.538888888888889</v>
      </c>
      <c r="AB141" s="53">
        <f>(N141*12)+Q141+U141+Y141+AA141</f>
        <v>77.66666666666666</v>
      </c>
      <c r="AC141" s="38">
        <f>(Y141+AA141)/AB141</f>
        <v>0.026609442060085836</v>
      </c>
      <c r="AD141">
        <f>AB141/12</f>
        <v>6.472222222222221</v>
      </c>
      <c r="AF141">
        <f>J141+P141+T141+X141+Z141</f>
        <v>699</v>
      </c>
      <c r="AG141" s="38">
        <f>(X141+Z141)/AF141</f>
        <v>0.02660944206008584</v>
      </c>
      <c r="AH141" s="51"/>
      <c r="AI141" s="49"/>
      <c r="AJ141" s="53" t="e">
        <f>(AH141*20)/AI141</f>
        <v>#VALUE!</v>
      </c>
      <c r="AK141" s="49"/>
      <c r="AL141" s="49" t="e">
        <f>(AH141*20)/AK141</f>
        <v>#VALUE!</v>
      </c>
      <c r="AM141" t="s">
        <v>182</v>
      </c>
      <c r="AN141" t="s">
        <v>125</v>
      </c>
    </row>
    <row r="142" spans="1:41" ht="12.75">
      <c r="A142" s="57"/>
      <c r="D142" t="s">
        <v>346</v>
      </c>
      <c r="E142" t="s">
        <v>346</v>
      </c>
      <c r="F142" t="s">
        <v>343</v>
      </c>
      <c r="G142">
        <v>1</v>
      </c>
      <c r="H142" s="33">
        <v>18</v>
      </c>
      <c r="I142" s="33">
        <f>G142*H142</f>
        <v>18</v>
      </c>
      <c r="J142" s="53">
        <v>34.2</v>
      </c>
      <c r="K142" s="53">
        <f>J142/G142</f>
        <v>34.2</v>
      </c>
      <c r="L142" s="58">
        <f>K142/12</f>
        <v>2.85</v>
      </c>
      <c r="M142" s="53">
        <f>J142*20/I142</f>
        <v>38</v>
      </c>
      <c r="N142" s="26">
        <f>M142*30/240</f>
        <v>4.75</v>
      </c>
      <c r="O142" t="s">
        <v>176</v>
      </c>
      <c r="S142" s="55"/>
      <c r="X142" s="51"/>
      <c r="Y142">
        <f>30/I142*X142</f>
        <v>0</v>
      </c>
      <c r="AA142">
        <f>30/I142*Z142</f>
        <v>0</v>
      </c>
      <c r="AB142" s="53">
        <f>(N142*12)+Q142+U142+Y142+AA142</f>
        <v>57</v>
      </c>
      <c r="AC142" s="38">
        <f>(Y142+AA142)/AB142</f>
        <v>0</v>
      </c>
      <c r="AD142">
        <f>AB142/12</f>
        <v>4.75</v>
      </c>
      <c r="AF142">
        <f>J142+P142+T142+X142+Z142</f>
        <v>34.2</v>
      </c>
      <c r="AG142" s="38">
        <f>(X142+Z142)/AF142</f>
        <v>0</v>
      </c>
      <c r="AH142" s="51"/>
      <c r="AI142" s="49"/>
      <c r="AJ142" s="53" t="e">
        <f>(AH142*20)/AI142</f>
        <v>#VALUE!</v>
      </c>
      <c r="AK142" s="49"/>
      <c r="AL142" s="49" t="e">
        <f>(AH142*20)/AK142</f>
        <v>#VALUE!</v>
      </c>
      <c r="AM142" t="s">
        <v>291</v>
      </c>
      <c r="AN142" t="s">
        <v>63</v>
      </c>
      <c r="AO142" t="s">
        <v>245</v>
      </c>
    </row>
    <row r="143" spans="1:39" ht="12.75">
      <c r="A143" s="57"/>
      <c r="D143" t="s">
        <v>346</v>
      </c>
      <c r="E143" t="s">
        <v>346</v>
      </c>
      <c r="F143" t="s">
        <v>342</v>
      </c>
      <c r="G143">
        <v>1</v>
      </c>
      <c r="H143" s="33">
        <v>30</v>
      </c>
      <c r="I143" s="33">
        <f>G143*H143</f>
        <v>30</v>
      </c>
      <c r="J143" s="53">
        <v>48</v>
      </c>
      <c r="K143" s="53">
        <f>J143/G143</f>
        <v>48</v>
      </c>
      <c r="L143" s="58">
        <f>K143/12</f>
        <v>4</v>
      </c>
      <c r="M143" s="53">
        <f>J143*20/I143</f>
        <v>32</v>
      </c>
      <c r="N143" s="26">
        <f>M143*30/240</f>
        <v>4</v>
      </c>
      <c r="O143" t="s">
        <v>284</v>
      </c>
      <c r="S143" s="55"/>
      <c r="X143" s="51"/>
      <c r="Y143">
        <f>30/I143*X143</f>
        <v>0</v>
      </c>
      <c r="AA143">
        <f>30/I143*Z143</f>
        <v>0</v>
      </c>
      <c r="AB143" s="53">
        <f>(N143*12)+Q143+U143+Y143+AA143</f>
        <v>48</v>
      </c>
      <c r="AC143" s="38">
        <f>(Y143+AA143)/AB143</f>
        <v>0</v>
      </c>
      <c r="AD143">
        <f>AB143/12</f>
        <v>4</v>
      </c>
      <c r="AF143">
        <f>J143+P143+T143+X143+Z143</f>
        <v>48</v>
      </c>
      <c r="AG143" s="38">
        <f>(X143+Z143)/AF143</f>
        <v>0</v>
      </c>
      <c r="AH143" s="51"/>
      <c r="AI143" s="49"/>
      <c r="AJ143" s="53" t="e">
        <f>(AH143*20)/AI143</f>
        <v>#VALUE!</v>
      </c>
      <c r="AK143" s="49"/>
      <c r="AL143" s="49" t="e">
        <f>(AH143*20)/AK143</f>
        <v>#VALUE!</v>
      </c>
      <c r="AM143" t="s">
        <v>296</v>
      </c>
    </row>
    <row r="144" spans="1:38" ht="12.75">
      <c r="A144" s="57"/>
      <c r="H144" s="33"/>
      <c r="I144" s="33"/>
      <c r="J144" s="53"/>
      <c r="K144" s="53"/>
      <c r="L144" s="58"/>
      <c r="M144" s="53"/>
      <c r="N144" s="26"/>
      <c r="S144" s="55"/>
      <c r="X144" s="51"/>
      <c r="AB144" s="53"/>
      <c r="AC144" s="38"/>
      <c r="AG144" s="38"/>
      <c r="AH144" s="51"/>
      <c r="AI144" s="49"/>
      <c r="AJ144" s="53" t="e">
        <f>(AH144*20)/AI144</f>
        <v>#VALUE!</v>
      </c>
      <c r="AK144" s="49"/>
      <c r="AL144" s="49" t="e">
        <f>(AH144*20)/AK144</f>
        <v>#VALUE!</v>
      </c>
    </row>
    <row r="145" spans="1:38" ht="12.75">
      <c r="A145" s="57"/>
      <c r="F145" s="37" t="s">
        <v>327</v>
      </c>
      <c r="G145">
        <f>SUM(G141:G144)</f>
        <v>11</v>
      </c>
      <c r="H145" s="33"/>
      <c r="I145" s="33">
        <f>SUM(I141:I144)</f>
        <v>318</v>
      </c>
      <c r="J145" s="53">
        <f>SUM(J141:J144)</f>
        <v>762.6</v>
      </c>
      <c r="K145" s="53">
        <f>J145/G145</f>
        <v>69.32727272727273</v>
      </c>
      <c r="L145" s="58">
        <f>K145/12</f>
        <v>5.777272727272727</v>
      </c>
      <c r="M145" s="53">
        <f>J145*20/I145</f>
        <v>47.9622641509434</v>
      </c>
      <c r="N145" s="26">
        <f>M145*30/240</f>
        <v>5.995283018867925</v>
      </c>
      <c r="S145" s="55"/>
      <c r="X145" s="51"/>
      <c r="Y145">
        <f>30/I145*X145</f>
        <v>0</v>
      </c>
      <c r="AA145">
        <f>30/I145*Z145</f>
        <v>0</v>
      </c>
      <c r="AB145" s="53">
        <f>(N145*12)+Q145+U145+Y145+AA145</f>
        <v>71.9433962264151</v>
      </c>
      <c r="AC145" s="38">
        <f>(Y145+AA145)/AB145</f>
        <v>0</v>
      </c>
      <c r="AD145">
        <f>AB145/12</f>
        <v>5.995283018867926</v>
      </c>
      <c r="AF145">
        <f>J145+P145+T145+X145+Z145</f>
        <v>762.6</v>
      </c>
      <c r="AG145" s="38">
        <f>(X145+Z145)/AF145</f>
        <v>0</v>
      </c>
      <c r="AH145" s="51"/>
      <c r="AI145" s="49"/>
      <c r="AJ145" s="53" t="e">
        <f>(AH145*20)/AI145</f>
        <v>#VALUE!</v>
      </c>
      <c r="AK145" s="49"/>
      <c r="AL145" s="49" t="e">
        <f>(AH145*20)/AK145</f>
        <v>#VALUE!</v>
      </c>
    </row>
    <row r="146" spans="1:38" ht="12.75">
      <c r="A146" s="57"/>
      <c r="H146" s="33"/>
      <c r="I146" s="33"/>
      <c r="J146" s="53"/>
      <c r="K146" s="53"/>
      <c r="L146" s="58"/>
      <c r="M146" s="53"/>
      <c r="N146" s="26"/>
      <c r="S146" s="55"/>
      <c r="X146" s="51"/>
      <c r="AB146" s="53"/>
      <c r="AC146" s="38"/>
      <c r="AG146" s="38"/>
      <c r="AH146" s="51"/>
      <c r="AI146" s="49"/>
      <c r="AJ146" s="53" t="e">
        <f>(AH146*20)/AI146</f>
        <v>#VALUE!</v>
      </c>
      <c r="AK146" s="49"/>
      <c r="AL146" s="49" t="e">
        <f>(AH146*20)/AK146</f>
        <v>#VALUE!</v>
      </c>
    </row>
    <row r="147" spans="1:40" ht="12.75">
      <c r="A147" s="57">
        <v>34566</v>
      </c>
      <c r="B147" t="s">
        <v>33</v>
      </c>
      <c r="C147" t="s">
        <v>39</v>
      </c>
      <c r="D147" t="s">
        <v>351</v>
      </c>
      <c r="E147" t="s">
        <v>351</v>
      </c>
      <c r="F147" t="s">
        <v>94</v>
      </c>
      <c r="G147">
        <v>9</v>
      </c>
      <c r="H147" s="33">
        <v>30</v>
      </c>
      <c r="I147" s="33">
        <f>G147*H147</f>
        <v>270</v>
      </c>
      <c r="J147" s="53">
        <v>626.4</v>
      </c>
      <c r="K147" s="53">
        <f>J147/G147</f>
        <v>69.6</v>
      </c>
      <c r="L147" s="58">
        <f>K147/12</f>
        <v>5.8</v>
      </c>
      <c r="M147" s="53">
        <f>J147*20/I147</f>
        <v>46.4</v>
      </c>
      <c r="N147" s="26">
        <f>M147*30/240</f>
        <v>5.8</v>
      </c>
      <c r="S147" s="55"/>
      <c r="X147" s="51"/>
      <c r="Y147">
        <f>30/I147*X147</f>
        <v>0</v>
      </c>
      <c r="AA147">
        <f>30/I147*Z147</f>
        <v>0</v>
      </c>
      <c r="AB147" s="53">
        <f>(N147*12)+Q147+U147+Y147+AA147</f>
        <v>69.6</v>
      </c>
      <c r="AC147" s="38">
        <f>(Y147+AA147)/AB147</f>
        <v>0</v>
      </c>
      <c r="AD147">
        <f>AB147/12</f>
        <v>5.8</v>
      </c>
      <c r="AF147">
        <f>J147+P147+T147+X147+Z147</f>
        <v>626.4</v>
      </c>
      <c r="AG147" s="38">
        <f>(X147+Z147)/AF147</f>
        <v>0</v>
      </c>
      <c r="AH147" s="51"/>
      <c r="AI147" s="49"/>
      <c r="AJ147" s="53" t="e">
        <f>(AH147*20)/AI147</f>
        <v>#VALUE!</v>
      </c>
      <c r="AK147" s="49"/>
      <c r="AL147" s="49" t="e">
        <f>(AH147*20)/AK147</f>
        <v>#VALUE!</v>
      </c>
      <c r="AM147" t="s">
        <v>182</v>
      </c>
      <c r="AN147" t="s">
        <v>200</v>
      </c>
    </row>
    <row r="148" spans="1:39" ht="12.75">
      <c r="A148" s="57"/>
      <c r="D148" t="s">
        <v>351</v>
      </c>
      <c r="E148" t="s">
        <v>352</v>
      </c>
      <c r="F148" t="s">
        <v>104</v>
      </c>
      <c r="G148">
        <v>1</v>
      </c>
      <c r="H148" s="33">
        <v>18</v>
      </c>
      <c r="I148" s="33">
        <f>G148*H148</f>
        <v>18</v>
      </c>
      <c r="J148" s="53">
        <v>42.3</v>
      </c>
      <c r="K148" s="53">
        <f>J148/G148</f>
        <v>42.3</v>
      </c>
      <c r="L148" s="58">
        <f>K148/12</f>
        <v>3.525</v>
      </c>
      <c r="M148" s="53">
        <f>J148*20/I148</f>
        <v>47</v>
      </c>
      <c r="N148" s="26">
        <f>M148*30/240</f>
        <v>5.875</v>
      </c>
      <c r="S148" s="55"/>
      <c r="X148" s="51"/>
      <c r="Y148">
        <f>30/I148*X148</f>
        <v>0</v>
      </c>
      <c r="AA148">
        <f>30/I148*Z148</f>
        <v>0</v>
      </c>
      <c r="AB148" s="53">
        <f>(N148*12)+Q148+U148+Y148+AA148</f>
        <v>70.5</v>
      </c>
      <c r="AC148" s="38">
        <f>(Y148+AA148)/AB148</f>
        <v>0</v>
      </c>
      <c r="AD148">
        <f>AB148/12</f>
        <v>5.875</v>
      </c>
      <c r="AF148">
        <f>J148+P148+T148+X148+Z148</f>
        <v>42.3</v>
      </c>
      <c r="AG148" s="38">
        <f>(X148+Z148)/AF148</f>
        <v>0</v>
      </c>
      <c r="AH148" s="51"/>
      <c r="AI148" s="49"/>
      <c r="AJ148" s="53" t="e">
        <f>(AH148*20)/AI148</f>
        <v>#VALUE!</v>
      </c>
      <c r="AK148" s="49"/>
      <c r="AL148" s="49" t="e">
        <f>(AH148*20)/AK148</f>
        <v>#VALUE!</v>
      </c>
      <c r="AM148" t="s">
        <v>312</v>
      </c>
    </row>
    <row r="149" spans="1:39" ht="12.75">
      <c r="A149" s="57"/>
      <c r="D149" t="s">
        <v>351</v>
      </c>
      <c r="E149" t="s">
        <v>351</v>
      </c>
      <c r="F149" t="s">
        <v>305</v>
      </c>
      <c r="G149">
        <v>1</v>
      </c>
      <c r="H149" s="33">
        <v>30</v>
      </c>
      <c r="I149" s="33">
        <f>G149*H149</f>
        <v>30</v>
      </c>
      <c r="J149" s="53">
        <v>41.45</v>
      </c>
      <c r="K149" s="53">
        <f>J149/G149</f>
        <v>41.45</v>
      </c>
      <c r="L149" s="58">
        <f>K149/12</f>
        <v>3.454166666666667</v>
      </c>
      <c r="M149" s="53">
        <f>J149*20/I149</f>
        <v>27.633333333333333</v>
      </c>
      <c r="N149" s="26">
        <f>M149*30/240</f>
        <v>3.4541666666666666</v>
      </c>
      <c r="O149" t="s">
        <v>223</v>
      </c>
      <c r="S149" s="55"/>
      <c r="X149" s="51"/>
      <c r="Y149">
        <f>30/I149*X149</f>
        <v>0</v>
      </c>
      <c r="AA149">
        <f>30/I149*Z149</f>
        <v>0</v>
      </c>
      <c r="AB149" s="53">
        <f>(N149*12)+Q149+U149+Y149+AA149</f>
        <v>41.45</v>
      </c>
      <c r="AC149" s="38">
        <f>(Y149+AA149)/AB149</f>
        <v>0</v>
      </c>
      <c r="AD149">
        <f>AB149/12</f>
        <v>3.454166666666667</v>
      </c>
      <c r="AF149">
        <f>J149+P149+T149+X149+Z149</f>
        <v>41.45</v>
      </c>
      <c r="AG149" s="38">
        <f>(X149+Z149)/AF149</f>
        <v>0</v>
      </c>
      <c r="AH149" s="51"/>
      <c r="AI149" s="49"/>
      <c r="AJ149" s="53" t="e">
        <f>(AH149*20)/AI149</f>
        <v>#VALUE!</v>
      </c>
      <c r="AK149" s="49"/>
      <c r="AL149" s="49" t="e">
        <f>(AH149*20)/AK149</f>
        <v>#VALUE!</v>
      </c>
      <c r="AM149" t="s">
        <v>159</v>
      </c>
    </row>
    <row r="150" spans="1:38" ht="12.75">
      <c r="A150" s="57"/>
      <c r="H150" s="33"/>
      <c r="I150" s="33"/>
      <c r="J150" s="53"/>
      <c r="K150" s="53"/>
      <c r="L150" s="58"/>
      <c r="M150" s="53"/>
      <c r="N150" s="26"/>
      <c r="S150" s="55"/>
      <c r="X150" s="51"/>
      <c r="AB150" s="53"/>
      <c r="AC150" s="38"/>
      <c r="AG150" s="38"/>
      <c r="AH150" s="51"/>
      <c r="AI150" s="49"/>
      <c r="AJ150" s="53" t="e">
        <f>(AH150*20)/AI150</f>
        <v>#VALUE!</v>
      </c>
      <c r="AK150" s="49"/>
      <c r="AL150" s="49" t="e">
        <f>(AH150*20)/AK150</f>
        <v>#VALUE!</v>
      </c>
    </row>
    <row r="151" spans="1:38" ht="12.75">
      <c r="A151" s="57"/>
      <c r="F151" s="37" t="s">
        <v>327</v>
      </c>
      <c r="G151">
        <f>SUM(G147:G150)</f>
        <v>11</v>
      </c>
      <c r="H151" s="33"/>
      <c r="I151" s="33">
        <f>SUM(I147:I150)</f>
        <v>318</v>
      </c>
      <c r="J151" s="53">
        <f>SUM(J147:J150)</f>
        <v>710.15</v>
      </c>
      <c r="K151" s="53">
        <f>J151/G151</f>
        <v>64.55909090909091</v>
      </c>
      <c r="L151" s="58">
        <f>K151/12</f>
        <v>5.379924242424242</v>
      </c>
      <c r="M151" s="53">
        <f>J151*20/I151</f>
        <v>44.66352201257862</v>
      </c>
      <c r="N151" s="26">
        <f>M151*30/240</f>
        <v>5.582940251572327</v>
      </c>
      <c r="S151" s="55"/>
      <c r="X151" s="51">
        <v>0.75</v>
      </c>
      <c r="Y151">
        <f>30/I151*X151</f>
        <v>0.07075471698113209</v>
      </c>
      <c r="Z151">
        <f>(48+66)/20</f>
        <v>5.7</v>
      </c>
      <c r="AA151">
        <f>30/I151*Z151</f>
        <v>0.5377358490566039</v>
      </c>
      <c r="AB151" s="53">
        <f>(N151*12)+Q151+U151+Y151+AA151</f>
        <v>67.60377358490565</v>
      </c>
      <c r="AC151" s="38">
        <f>(Y151+AA151)/AB151</f>
        <v>0.00900083728718951</v>
      </c>
      <c r="AD151">
        <f>AB151/12</f>
        <v>5.633647798742138</v>
      </c>
      <c r="AF151">
        <f>J151+P151+T151+X151+Z151</f>
        <v>716.6</v>
      </c>
      <c r="AG151" s="38">
        <f>(X151+Z151)/AF151</f>
        <v>0.009000837287189506</v>
      </c>
      <c r="AH151" s="51"/>
      <c r="AI151" s="49"/>
      <c r="AJ151" s="53" t="e">
        <f>(AH151*20)/AI151</f>
        <v>#VALUE!</v>
      </c>
      <c r="AK151" s="49"/>
      <c r="AL151" s="49" t="e">
        <f>(AH151*20)/AK151</f>
        <v>#VALUE!</v>
      </c>
    </row>
    <row r="152" spans="1:38" ht="12.75">
      <c r="A152" s="57"/>
      <c r="H152" s="33"/>
      <c r="I152" s="33"/>
      <c r="J152" s="53"/>
      <c r="K152" s="53"/>
      <c r="L152" s="58"/>
      <c r="M152" s="53"/>
      <c r="N152" s="26"/>
      <c r="S152" s="55"/>
      <c r="X152" s="51"/>
      <c r="AB152" s="53"/>
      <c r="AC152" s="38"/>
      <c r="AG152" s="38"/>
      <c r="AH152" s="51"/>
      <c r="AI152" s="49"/>
      <c r="AJ152" s="53" t="e">
        <f>(AH152*20)/AI152</f>
        <v>#VALUE!</v>
      </c>
      <c r="AK152" s="49"/>
      <c r="AL152" s="49" t="e">
        <f>(AH152*20)/AK152</f>
        <v>#VALUE!</v>
      </c>
    </row>
    <row r="153" spans="1:40" ht="12.75">
      <c r="A153" s="57"/>
      <c r="D153" t="s">
        <v>352</v>
      </c>
      <c r="E153" t="s">
        <v>351</v>
      </c>
      <c r="F153" t="s">
        <v>103</v>
      </c>
      <c r="G153">
        <v>1</v>
      </c>
      <c r="H153" s="33">
        <v>1</v>
      </c>
      <c r="I153" s="33">
        <f>G153*H153</f>
        <v>1</v>
      </c>
      <c r="J153" s="53">
        <f>48/20</f>
        <v>2.4</v>
      </c>
      <c r="K153" s="53">
        <f>J153/G153</f>
        <v>2.4</v>
      </c>
      <c r="L153" s="58">
        <f>K153/12</f>
        <v>0.19999999999999998</v>
      </c>
      <c r="M153" s="53">
        <f>J153*20/I153</f>
        <v>48</v>
      </c>
      <c r="N153" s="26">
        <f>M153*30/240</f>
        <v>6</v>
      </c>
      <c r="S153" s="55"/>
      <c r="X153" s="51"/>
      <c r="Y153">
        <f>30/I153*X153</f>
        <v>0</v>
      </c>
      <c r="AA153">
        <f>30/I153*Z153</f>
        <v>0</v>
      </c>
      <c r="AB153" s="53">
        <f>(N153*12)+Q153+U153+Y153+AA153</f>
        <v>72</v>
      </c>
      <c r="AC153" s="38">
        <f>(Y153+AA153)/AB153</f>
        <v>0</v>
      </c>
      <c r="AD153">
        <f>AB153/12</f>
        <v>6</v>
      </c>
      <c r="AF153">
        <f>J153+P153+T153+X153+Z153</f>
        <v>2.4</v>
      </c>
      <c r="AG153" s="38">
        <f>(X153+Z153)/AF153</f>
        <v>0</v>
      </c>
      <c r="AH153" s="51"/>
      <c r="AI153" s="49"/>
      <c r="AJ153" s="53" t="e">
        <f>(AH153*20)/AI153</f>
        <v>#VALUE!</v>
      </c>
      <c r="AK153" s="49"/>
      <c r="AL153" s="49" t="e">
        <f>(AH153*20)/AK153</f>
        <v>#VALUE!</v>
      </c>
      <c r="AM153" t="s">
        <v>151</v>
      </c>
      <c r="AN153" t="s">
        <v>64</v>
      </c>
    </row>
    <row r="154" spans="1:38" ht="12.75">
      <c r="A154" s="57"/>
      <c r="H154" s="33"/>
      <c r="I154" s="33"/>
      <c r="J154" s="53"/>
      <c r="K154" s="53"/>
      <c r="L154" s="58"/>
      <c r="M154" s="53"/>
      <c r="N154" s="26"/>
      <c r="S154" s="55"/>
      <c r="X154" s="51"/>
      <c r="AB154" s="53"/>
      <c r="AC154" s="38"/>
      <c r="AG154" s="38"/>
      <c r="AH154" s="51"/>
      <c r="AI154" s="49"/>
      <c r="AJ154" s="53"/>
      <c r="AK154" s="49"/>
      <c r="AL154" s="49"/>
    </row>
    <row r="155" spans="1:40" ht="12.75">
      <c r="A155" s="57">
        <v>34567</v>
      </c>
      <c r="B155" t="s">
        <v>41</v>
      </c>
      <c r="C155" t="s">
        <v>20</v>
      </c>
      <c r="D155" t="s">
        <v>351</v>
      </c>
      <c r="E155" t="s">
        <v>351</v>
      </c>
      <c r="F155" t="s">
        <v>95</v>
      </c>
      <c r="G155">
        <v>9</v>
      </c>
      <c r="H155" s="33">
        <v>30</v>
      </c>
      <c r="I155" s="33">
        <f>G155*H155</f>
        <v>270</v>
      </c>
      <c r="J155" s="53">
        <v>653.4</v>
      </c>
      <c r="K155" s="53">
        <f>J155/G155</f>
        <v>72.6</v>
      </c>
      <c r="L155" s="58">
        <f>K155/12</f>
        <v>6.05</v>
      </c>
      <c r="M155" s="53">
        <f>J155*20/I155</f>
        <v>48.4</v>
      </c>
      <c r="N155" s="26">
        <f>M155*30/240</f>
        <v>6.05</v>
      </c>
      <c r="S155" s="55"/>
      <c r="X155" s="51"/>
      <c r="Y155">
        <f>30/I155*X155</f>
        <v>0</v>
      </c>
      <c r="AA155">
        <f>30/I155*Z155</f>
        <v>0</v>
      </c>
      <c r="AB155" s="53">
        <f>(N155*12)+Q155+U155+Y155+AA155</f>
        <v>72.6</v>
      </c>
      <c r="AC155" s="38">
        <f>(Y155+AA155)/AB155</f>
        <v>0</v>
      </c>
      <c r="AD155">
        <f>AB155/12</f>
        <v>6.05</v>
      </c>
      <c r="AF155">
        <f>J155+P155+T155+X155+Z155</f>
        <v>653.4</v>
      </c>
      <c r="AG155" s="38">
        <f>(X155+Z155)/AF155</f>
        <v>0</v>
      </c>
      <c r="AH155" s="51">
        <v>9.6</v>
      </c>
      <c r="AI155" s="49"/>
      <c r="AJ155" s="53" t="e">
        <f>(AH155*20)/AI155</f>
        <v>#VALUE!</v>
      </c>
      <c r="AK155" s="49">
        <v>8</v>
      </c>
      <c r="AL155" s="49">
        <f>(AH155*20)/AK155</f>
        <v>24</v>
      </c>
      <c r="AM155" t="s">
        <v>182</v>
      </c>
      <c r="AN155" t="s">
        <v>200</v>
      </c>
    </row>
    <row r="156" spans="1:40" ht="12.75">
      <c r="A156" s="57"/>
      <c r="D156" t="s">
        <v>351</v>
      </c>
      <c r="E156" t="s">
        <v>351</v>
      </c>
      <c r="F156" t="s">
        <v>99</v>
      </c>
      <c r="G156">
        <v>1</v>
      </c>
      <c r="H156" s="33">
        <v>12</v>
      </c>
      <c r="I156" s="33">
        <f>G156*H156</f>
        <v>12</v>
      </c>
      <c r="J156" s="53">
        <v>30</v>
      </c>
      <c r="K156" s="53">
        <f>J156/G156</f>
        <v>30</v>
      </c>
      <c r="L156" s="58">
        <f>K156/12</f>
        <v>2.5</v>
      </c>
      <c r="M156" s="53">
        <f>J156*20/I156</f>
        <v>50</v>
      </c>
      <c r="N156" s="26">
        <f>M156*30/240</f>
        <v>6.25</v>
      </c>
      <c r="O156" t="s">
        <v>175</v>
      </c>
      <c r="S156" s="55"/>
      <c r="X156" s="51"/>
      <c r="Y156">
        <f>30/I156*X156</f>
        <v>0</v>
      </c>
      <c r="AA156">
        <f>30/I156*Z156</f>
        <v>0</v>
      </c>
      <c r="AB156" s="53">
        <f>(N156*12)+Q156+U156+Y156+AA156</f>
        <v>75</v>
      </c>
      <c r="AC156" s="38">
        <f>(Y156+AA156)/AB156</f>
        <v>0</v>
      </c>
      <c r="AD156">
        <f>AB156/12</f>
        <v>6.25</v>
      </c>
      <c r="AF156">
        <f>J156+P156+T156+X156+Z156</f>
        <v>30</v>
      </c>
      <c r="AG156" s="38">
        <f>(X156+Z156)/AF156</f>
        <v>0</v>
      </c>
      <c r="AH156" s="51"/>
      <c r="AI156" s="49"/>
      <c r="AJ156" s="53" t="e">
        <f>(AH156*20)/AI156</f>
        <v>#VALUE!</v>
      </c>
      <c r="AK156" s="49"/>
      <c r="AL156" s="49" t="e">
        <f>(AH156*20)/AK156</f>
        <v>#VALUE!</v>
      </c>
      <c r="AM156" t="s">
        <v>310</v>
      </c>
      <c r="AN156" t="s">
        <v>281</v>
      </c>
    </row>
    <row r="157" spans="1:38" ht="12.75">
      <c r="A157" s="57"/>
      <c r="D157" t="s">
        <v>351</v>
      </c>
      <c r="E157" t="s">
        <v>351</v>
      </c>
      <c r="F157" t="s">
        <v>304</v>
      </c>
      <c r="G157">
        <v>1</v>
      </c>
      <c r="H157" s="33">
        <v>30</v>
      </c>
      <c r="I157" s="33">
        <f>G157*H157</f>
        <v>30</v>
      </c>
      <c r="J157" s="53">
        <v>40.8</v>
      </c>
      <c r="K157" s="53">
        <f>J157/G157</f>
        <v>40.8</v>
      </c>
      <c r="L157" s="58">
        <f>K157/12</f>
        <v>3.4</v>
      </c>
      <c r="M157" s="53">
        <f>J157*20/I157</f>
        <v>27.2</v>
      </c>
      <c r="N157" s="26">
        <f>M157*30/240</f>
        <v>3.4</v>
      </c>
      <c r="O157" t="s">
        <v>270</v>
      </c>
      <c r="S157" s="55"/>
      <c r="X157" s="51"/>
      <c r="Y157">
        <f>30/I157*X157</f>
        <v>0</v>
      </c>
      <c r="AA157">
        <f>30/I157*Z157</f>
        <v>0</v>
      </c>
      <c r="AB157" s="53">
        <f>(N157*12)+Q157+U157+Y157+AA157</f>
        <v>40.8</v>
      </c>
      <c r="AC157" s="38">
        <f>(Y157+AA157)/AB157</f>
        <v>0</v>
      </c>
      <c r="AD157">
        <f>AB157/12</f>
        <v>3.4</v>
      </c>
      <c r="AF157">
        <f>J157+P157+T157+X157+Z157</f>
        <v>40.8</v>
      </c>
      <c r="AG157" s="38">
        <f>(X157+Z157)/AF157</f>
        <v>0</v>
      </c>
      <c r="AH157" s="51"/>
      <c r="AI157" s="49"/>
      <c r="AJ157" s="53" t="e">
        <f>(AH157*20)/AI157</f>
        <v>#VALUE!</v>
      </c>
      <c r="AK157" s="49"/>
      <c r="AL157" s="49" t="e">
        <f>(AH157*20)/AK157</f>
        <v>#VALUE!</v>
      </c>
    </row>
    <row r="158" spans="1:38" ht="12.75">
      <c r="A158" s="57"/>
      <c r="H158" s="33"/>
      <c r="I158" s="33"/>
      <c r="J158" s="53"/>
      <c r="K158" s="53"/>
      <c r="L158" s="58"/>
      <c r="M158" s="53"/>
      <c r="N158" s="26"/>
      <c r="S158" s="55"/>
      <c r="X158" s="51"/>
      <c r="AB158" s="53"/>
      <c r="AC158" s="38"/>
      <c r="AG158" s="38"/>
      <c r="AH158" s="51"/>
      <c r="AI158" s="49"/>
      <c r="AJ158" s="53" t="e">
        <f>(AH158*20)/AI158</f>
        <v>#VALUE!</v>
      </c>
      <c r="AK158" s="49"/>
      <c r="AL158" s="49" t="e">
        <f>(AH158*20)/AK158</f>
        <v>#VALUE!</v>
      </c>
    </row>
    <row r="159" spans="1:39" ht="12.75">
      <c r="A159" s="57"/>
      <c r="F159" s="37" t="s">
        <v>327</v>
      </c>
      <c r="G159">
        <f>SUM(G155:G158)</f>
        <v>11</v>
      </c>
      <c r="H159" s="33"/>
      <c r="I159" s="33">
        <f>SUM(I155:I158)</f>
        <v>312</v>
      </c>
      <c r="J159" s="53">
        <f>SUM(J155:J158)</f>
        <v>724.1999999999999</v>
      </c>
      <c r="K159" s="53">
        <f>J159/G159</f>
        <v>65.83636363636363</v>
      </c>
      <c r="L159" s="58">
        <f>K159/12</f>
        <v>5.486363636363635</v>
      </c>
      <c r="M159" s="53">
        <f>J159*20/I159</f>
        <v>46.42307692307692</v>
      </c>
      <c r="N159" s="26">
        <f>M159*30/240</f>
        <v>5.802884615384615</v>
      </c>
      <c r="S159" s="55"/>
      <c r="X159" s="51">
        <v>6.9</v>
      </c>
      <c r="Y159">
        <f>30/I159*X159</f>
        <v>0.6634615384615385</v>
      </c>
      <c r="Z159">
        <f>(48+36)/20</f>
        <v>4.2</v>
      </c>
      <c r="AA159">
        <f>30/I159*Z159</f>
        <v>0.4038461538461539</v>
      </c>
      <c r="AB159" s="53">
        <f>(N159*12)+Q159+U159+Y159+AA159</f>
        <v>70.70192307692308</v>
      </c>
      <c r="AC159" s="38">
        <f>(Y159+AA159)/AB159</f>
        <v>0.015095879232966139</v>
      </c>
      <c r="AD159">
        <f>AB159/12</f>
        <v>5.891826923076923</v>
      </c>
      <c r="AF159">
        <f>J159+P159+T159+X159+Z159</f>
        <v>735.3</v>
      </c>
      <c r="AG159" s="38">
        <f>(X159+Z159)/AF159</f>
        <v>0.015095879232966139</v>
      </c>
      <c r="AH159" s="51"/>
      <c r="AI159" s="49"/>
      <c r="AJ159" s="53" t="e">
        <f>(AH159*20)/AI159</f>
        <v>#VALUE!</v>
      </c>
      <c r="AK159" s="49"/>
      <c r="AL159" s="49" t="e">
        <f>(AH159*20)/AK159</f>
        <v>#VALUE!</v>
      </c>
      <c r="AM159" t="s">
        <v>70</v>
      </c>
    </row>
    <row r="160" spans="1:38" ht="12.75">
      <c r="A160" s="57"/>
      <c r="H160" s="33"/>
      <c r="I160" s="33"/>
      <c r="J160" s="53"/>
      <c r="K160" s="53"/>
      <c r="L160" s="58"/>
      <c r="M160" s="53"/>
      <c r="N160" s="26"/>
      <c r="S160" s="55"/>
      <c r="X160" s="51"/>
      <c r="AB160" s="53"/>
      <c r="AC160" s="38"/>
      <c r="AG160" s="38"/>
      <c r="AH160" s="51"/>
      <c r="AI160" s="49"/>
      <c r="AJ160" s="53" t="e">
        <f>(AH160*20)/AI160</f>
        <v>#VALUE!</v>
      </c>
      <c r="AK160" s="49"/>
      <c r="AL160" s="49" t="e">
        <f>(AH160*20)/AK160</f>
        <v>#VALUE!</v>
      </c>
    </row>
    <row r="161" spans="1:39" ht="12.75">
      <c r="A161" s="57"/>
      <c r="F161" t="s">
        <v>219</v>
      </c>
      <c r="G161">
        <v>1</v>
      </c>
      <c r="H161" s="33">
        <v>1</v>
      </c>
      <c r="I161" s="33">
        <f>G161*H161</f>
        <v>1</v>
      </c>
      <c r="J161" s="53">
        <f>24/20</f>
        <v>1.2</v>
      </c>
      <c r="K161" s="53">
        <f>J161/G161</f>
        <v>1.2</v>
      </c>
      <c r="L161" s="58">
        <f>K161/12</f>
        <v>0.09999999999999999</v>
      </c>
      <c r="M161" s="53">
        <f>J161*20/I161</f>
        <v>24</v>
      </c>
      <c r="N161" s="26">
        <f>M161*30/240</f>
        <v>3</v>
      </c>
      <c r="S161" s="55"/>
      <c r="X161" s="51"/>
      <c r="Y161">
        <f>30/I161*X161</f>
        <v>0</v>
      </c>
      <c r="AA161">
        <f>30/I161*Z161</f>
        <v>0</v>
      </c>
      <c r="AB161" s="53">
        <f>(N161*12)+Q161+U161+Y161+AA161</f>
        <v>36</v>
      </c>
      <c r="AC161" s="38">
        <f>(Y161+AA161)/AB161</f>
        <v>0</v>
      </c>
      <c r="AD161">
        <f>AB161/12</f>
        <v>3</v>
      </c>
      <c r="AF161">
        <f>J161+P161+T161+X161+Z161</f>
        <v>1.2</v>
      </c>
      <c r="AG161" s="38">
        <f>(X161+Z161)/AF161</f>
        <v>0</v>
      </c>
      <c r="AH161" s="51"/>
      <c r="AI161" s="49"/>
      <c r="AJ161" s="53" t="e">
        <f>(AH161*20)/AI161</f>
        <v>#VALUE!</v>
      </c>
      <c r="AK161" s="49"/>
      <c r="AL161" s="49" t="e">
        <f>(AH161*20)/AK161</f>
        <v>#VALUE!</v>
      </c>
      <c r="AM161" t="s">
        <v>153</v>
      </c>
    </row>
    <row r="162" spans="1:38" ht="12.75">
      <c r="A162" s="57"/>
      <c r="H162" s="33"/>
      <c r="I162" s="33"/>
      <c r="J162" s="53"/>
      <c r="K162" s="53"/>
      <c r="L162" s="58"/>
      <c r="M162" s="53"/>
      <c r="N162" s="26"/>
      <c r="S162" s="55"/>
      <c r="X162" s="51"/>
      <c r="AB162" s="53"/>
      <c r="AC162" s="38"/>
      <c r="AG162" s="38"/>
      <c r="AH162" s="51"/>
      <c r="AI162" s="49"/>
      <c r="AJ162" s="53" t="e">
        <f>(AH162*20)/AI162</f>
        <v>#VALUE!</v>
      </c>
      <c r="AK162" s="49"/>
      <c r="AL162" s="49" t="e">
        <f>(AH162*20)/AK162</f>
        <v>#VALUE!</v>
      </c>
    </row>
    <row r="163" spans="1:40" ht="12.75">
      <c r="A163" s="57">
        <v>34568</v>
      </c>
      <c r="B163" t="s">
        <v>46</v>
      </c>
      <c r="C163" t="s">
        <v>21</v>
      </c>
      <c r="D163" t="s">
        <v>216</v>
      </c>
      <c r="E163" t="s">
        <v>74</v>
      </c>
      <c r="F163" t="s">
        <v>81</v>
      </c>
      <c r="G163">
        <v>18</v>
      </c>
      <c r="H163" s="33">
        <v>15</v>
      </c>
      <c r="I163" s="33">
        <f>G163*H163</f>
        <v>270</v>
      </c>
      <c r="J163" s="53">
        <v>617.4</v>
      </c>
      <c r="K163" s="53">
        <f>J163/G163</f>
        <v>34.3</v>
      </c>
      <c r="L163" s="58">
        <f>K163/12</f>
        <v>2.858333333333333</v>
      </c>
      <c r="M163" s="53">
        <f>J163*20/I163</f>
        <v>45.733333333333334</v>
      </c>
      <c r="N163" s="26">
        <f>M163*30/240</f>
        <v>5.716666666666667</v>
      </c>
      <c r="O163" t="s">
        <v>279</v>
      </c>
      <c r="S163" s="55"/>
      <c r="X163" s="51"/>
      <c r="Y163">
        <f>30/I163*X163</f>
        <v>0</v>
      </c>
      <c r="AA163">
        <f>30/I163*Z163</f>
        <v>0</v>
      </c>
      <c r="AB163" s="53">
        <f>(N163*12)+Q163+U163+Y163+AA163</f>
        <v>68.6</v>
      </c>
      <c r="AC163" s="38">
        <f>(Y163+AA163)/AB163</f>
        <v>0</v>
      </c>
      <c r="AD163">
        <f>AB163/12</f>
        <v>5.716666666666666</v>
      </c>
      <c r="AF163">
        <f>J163+P163+T163+X163+Z163</f>
        <v>617.4</v>
      </c>
      <c r="AG163" s="38">
        <f>(X163+Z163)/AF163</f>
        <v>0</v>
      </c>
      <c r="AH163" s="51"/>
      <c r="AI163" s="49"/>
      <c r="AJ163" s="53" t="e">
        <f>(AH163*20)/AI163</f>
        <v>#VALUE!</v>
      </c>
      <c r="AK163" s="49"/>
      <c r="AL163" s="49" t="e">
        <f>(AH163*20)/AK163</f>
        <v>#VALUE!</v>
      </c>
      <c r="AM163" t="s">
        <v>182</v>
      </c>
      <c r="AN163" t="s">
        <v>198</v>
      </c>
    </row>
    <row r="164" spans="1:40" ht="12.75">
      <c r="A164" s="57"/>
      <c r="D164" t="s">
        <v>217</v>
      </c>
      <c r="E164" t="s">
        <v>74</v>
      </c>
      <c r="F164" t="s">
        <v>275</v>
      </c>
      <c r="G164">
        <v>1</v>
      </c>
      <c r="H164" s="33">
        <v>12</v>
      </c>
      <c r="I164" s="33">
        <f>G164*H164</f>
        <v>12</v>
      </c>
      <c r="J164" s="53">
        <v>22.8</v>
      </c>
      <c r="K164" s="53">
        <f>J164/G164</f>
        <v>22.8</v>
      </c>
      <c r="L164" s="58">
        <f>K164/12</f>
        <v>1.9000000000000001</v>
      </c>
      <c r="M164" s="53">
        <f>J164*20/I164</f>
        <v>38</v>
      </c>
      <c r="N164" s="26">
        <f>M164*30/240</f>
        <v>4.75</v>
      </c>
      <c r="O164" t="s">
        <v>272</v>
      </c>
      <c r="S164" s="55"/>
      <c r="X164" s="51"/>
      <c r="Y164">
        <f>30/I164*X164</f>
        <v>0</v>
      </c>
      <c r="AA164">
        <f>30/I164*Z164</f>
        <v>0</v>
      </c>
      <c r="AB164" s="53">
        <f>(N164*12)+Q164+U164+Y164+AA164</f>
        <v>57</v>
      </c>
      <c r="AC164" s="38">
        <f>(Y164+AA164)/AB164</f>
        <v>0</v>
      </c>
      <c r="AD164">
        <f>AB164/12</f>
        <v>4.75</v>
      </c>
      <c r="AF164">
        <f>J164+P164+T164+X164+Z164</f>
        <v>22.8</v>
      </c>
      <c r="AG164" s="38">
        <f>(X164+Z164)/AF164</f>
        <v>0</v>
      </c>
      <c r="AH164" s="51"/>
      <c r="AI164" s="49"/>
      <c r="AJ164" s="53" t="e">
        <f>(AH164*20)/AI164</f>
        <v>#VALUE!</v>
      </c>
      <c r="AK164" s="49"/>
      <c r="AL164" s="49" t="e">
        <f>(AH164*20)/AK164</f>
        <v>#VALUE!</v>
      </c>
      <c r="AM164" t="s">
        <v>309</v>
      </c>
      <c r="AN164" t="s">
        <v>281</v>
      </c>
    </row>
    <row r="165" spans="1:38" ht="12.75">
      <c r="A165" s="57"/>
      <c r="D165" t="s">
        <v>217</v>
      </c>
      <c r="E165" t="s">
        <v>74</v>
      </c>
      <c r="F165" t="s">
        <v>178</v>
      </c>
      <c r="G165">
        <v>1</v>
      </c>
      <c r="H165" s="33">
        <v>18</v>
      </c>
      <c r="I165" s="33">
        <f>G165*H165</f>
        <v>18</v>
      </c>
      <c r="J165" s="53">
        <v>19.8</v>
      </c>
      <c r="K165" s="53">
        <f>J165/G165</f>
        <v>19.8</v>
      </c>
      <c r="L165" s="58">
        <f>K165/12</f>
        <v>1.6500000000000001</v>
      </c>
      <c r="M165" s="53">
        <f>J165*20/I165</f>
        <v>22</v>
      </c>
      <c r="N165" s="26">
        <f>M165*30/240</f>
        <v>2.75</v>
      </c>
      <c r="S165" s="55"/>
      <c r="X165" s="51"/>
      <c r="Y165">
        <f>30/I165*X165</f>
        <v>0</v>
      </c>
      <c r="AA165">
        <f>30/I165*Z165</f>
        <v>0</v>
      </c>
      <c r="AB165" s="53">
        <f>(N165*12)+Q165+U165+Y165+AA165</f>
        <v>33</v>
      </c>
      <c r="AC165" s="38">
        <f>(Y165+AA165)/AB165</f>
        <v>0</v>
      </c>
      <c r="AD165">
        <f>AB165/12</f>
        <v>2.75</v>
      </c>
      <c r="AF165">
        <f>J165+P165+T165+X165+Z165</f>
        <v>19.8</v>
      </c>
      <c r="AG165" s="38">
        <f>(X165+Z165)/AF165</f>
        <v>0</v>
      </c>
      <c r="AH165" s="51"/>
      <c r="AI165" s="49"/>
      <c r="AJ165" s="53" t="e">
        <f>(AH165*20)/AI165</f>
        <v>#VALUE!</v>
      </c>
      <c r="AK165" s="49"/>
      <c r="AL165" s="49" t="e">
        <f>(AH165*20)/AK165</f>
        <v>#VALUE!</v>
      </c>
    </row>
    <row r="166" spans="1:38" ht="12.75">
      <c r="A166" s="57"/>
      <c r="H166" s="33"/>
      <c r="I166" s="33"/>
      <c r="J166" s="53"/>
      <c r="K166" s="53"/>
      <c r="L166" s="58"/>
      <c r="M166" s="53"/>
      <c r="N166" s="26"/>
      <c r="S166" s="55"/>
      <c r="X166" s="51"/>
      <c r="AB166" s="53"/>
      <c r="AC166" s="38"/>
      <c r="AG166" s="38"/>
      <c r="AH166" s="51"/>
      <c r="AI166" s="49"/>
      <c r="AJ166" s="53" t="e">
        <f>(AH166*20)/AI166</f>
        <v>#VALUE!</v>
      </c>
      <c r="AK166" s="49"/>
      <c r="AL166" s="49" t="e">
        <f>(AH166*20)/AK166</f>
        <v>#VALUE!</v>
      </c>
    </row>
    <row r="167" spans="1:41" ht="12.75">
      <c r="A167" s="57"/>
      <c r="F167" s="37" t="s">
        <v>327</v>
      </c>
      <c r="G167">
        <f>SUM(G163:G166)</f>
        <v>20</v>
      </c>
      <c r="H167" s="33"/>
      <c r="I167" s="33">
        <f>SUM(I163:I166)</f>
        <v>300</v>
      </c>
      <c r="J167" s="53">
        <f>SUM(J163:J166)</f>
        <v>659.9999999999999</v>
      </c>
      <c r="K167" s="53">
        <f>J167/G167</f>
        <v>32.99999999999999</v>
      </c>
      <c r="L167" s="58">
        <f>K167/12</f>
        <v>2.7499999999999996</v>
      </c>
      <c r="M167" s="53">
        <f>J167*20/I167</f>
        <v>43.99999999999999</v>
      </c>
      <c r="N167" s="26">
        <f>M167*30/240</f>
        <v>5.499999999999999</v>
      </c>
      <c r="S167" s="55"/>
      <c r="X167" s="51">
        <v>0.3</v>
      </c>
      <c r="Y167">
        <f>30/I167*X167</f>
        <v>0.03</v>
      </c>
      <c r="Z167">
        <f>3+3+3.5+0.75</f>
        <v>10.25</v>
      </c>
      <c r="AA167">
        <f>30/I167*Z167</f>
        <v>1.0250000000000001</v>
      </c>
      <c r="AB167" s="53">
        <f>(N167*12)+Q167+U167+Y167+AA167</f>
        <v>67.05499999999999</v>
      </c>
      <c r="AC167" s="38">
        <f>(Y167+AA167)/AB167</f>
        <v>0.01573335321750802</v>
      </c>
      <c r="AD167">
        <f>AB167/12</f>
        <v>5.587916666666666</v>
      </c>
      <c r="AF167">
        <f>J167+P167+T167+X167+Z167</f>
        <v>670.5499999999998</v>
      </c>
      <c r="AG167" s="38">
        <f>(X167+Z167)/AF167</f>
        <v>0.01573335321750802</v>
      </c>
      <c r="AH167" s="51"/>
      <c r="AI167" s="49"/>
      <c r="AJ167" s="53" t="e">
        <f>(AH167*20)/AI167</f>
        <v>#VALUE!</v>
      </c>
      <c r="AK167" s="49"/>
      <c r="AL167" s="49" t="e">
        <f>(AH167*20)/AK167</f>
        <v>#VALUE!</v>
      </c>
      <c r="AO167" t="s">
        <v>340</v>
      </c>
    </row>
    <row r="168" spans="1:38" ht="12.75">
      <c r="A168" s="57"/>
      <c r="H168" s="33"/>
      <c r="I168" s="33"/>
      <c r="J168" s="53"/>
      <c r="K168" s="53"/>
      <c r="L168" s="58"/>
      <c r="M168" s="53"/>
      <c r="N168" s="26"/>
      <c r="S168" s="55"/>
      <c r="X168" s="51"/>
      <c r="AB168" s="53"/>
      <c r="AC168" s="38"/>
      <c r="AG168" s="38"/>
      <c r="AH168" s="51"/>
      <c r="AI168" s="49"/>
      <c r="AJ168" s="53" t="e">
        <f>(AH168*20)/AI168</f>
        <v>#VALUE!</v>
      </c>
      <c r="AK168" s="49"/>
      <c r="AL168" s="49" t="e">
        <f>(AH168*20)/AK168</f>
        <v>#VALUE!</v>
      </c>
    </row>
    <row r="169" spans="1:40" ht="12.75">
      <c r="A169" s="57">
        <v>34569</v>
      </c>
      <c r="B169" t="s">
        <v>23</v>
      </c>
      <c r="C169" t="s">
        <v>44</v>
      </c>
      <c r="D169" t="s">
        <v>351</v>
      </c>
      <c r="E169" t="s">
        <v>105</v>
      </c>
      <c r="F169" t="s">
        <v>91</v>
      </c>
      <c r="G169">
        <v>9</v>
      </c>
      <c r="H169" s="33">
        <v>30</v>
      </c>
      <c r="I169" s="33">
        <f>G169*H169</f>
        <v>270</v>
      </c>
      <c r="J169" s="53">
        <v>675</v>
      </c>
      <c r="K169" s="53">
        <f>J169/G169</f>
        <v>75</v>
      </c>
      <c r="L169" s="58">
        <f>K169/12</f>
        <v>6.25</v>
      </c>
      <c r="M169" s="53">
        <f>J169*20/I169</f>
        <v>50</v>
      </c>
      <c r="N169" s="26">
        <f>M169*30/240</f>
        <v>6.25</v>
      </c>
      <c r="O169" t="s">
        <v>79</v>
      </c>
      <c r="S169" s="55"/>
      <c r="X169" s="51"/>
      <c r="Y169">
        <f>30/I169*X169</f>
        <v>0</v>
      </c>
      <c r="AA169">
        <f>30/I169*Z169</f>
        <v>0</v>
      </c>
      <c r="AB169" s="53">
        <f>(N169*12)+Q169+U169+Y169+AA169</f>
        <v>75</v>
      </c>
      <c r="AC169" s="38">
        <f>(Y169+AA169)/AB169</f>
        <v>0</v>
      </c>
      <c r="AD169">
        <f>AB169/12</f>
        <v>6.25</v>
      </c>
      <c r="AF169">
        <f>J169+P169+T169+X169+Z169</f>
        <v>675</v>
      </c>
      <c r="AG169" s="38">
        <f>(X169+Z169)/AF169</f>
        <v>0</v>
      </c>
      <c r="AH169" s="51">
        <f>AK169*AL169/20</f>
        <v>0</v>
      </c>
      <c r="AI169" s="49"/>
      <c r="AJ169" s="53" t="e">
        <f>(AH169*20)/AI169</f>
        <v>#VALUE!</v>
      </c>
      <c r="AK169" s="49">
        <v>10</v>
      </c>
      <c r="AL169" s="49">
        <f>(AH169*20)/AK169</f>
        <v>0</v>
      </c>
      <c r="AM169" t="s">
        <v>182</v>
      </c>
      <c r="AN169" t="s">
        <v>205</v>
      </c>
    </row>
    <row r="170" spans="1:40" ht="12.75">
      <c r="A170" s="57"/>
      <c r="E170" t="s">
        <v>105</v>
      </c>
      <c r="F170" t="s">
        <v>285</v>
      </c>
      <c r="G170">
        <v>1</v>
      </c>
      <c r="H170" s="33">
        <v>12</v>
      </c>
      <c r="I170" s="33">
        <f>G170*H170</f>
        <v>12</v>
      </c>
      <c r="J170" s="53">
        <v>25.2</v>
      </c>
      <c r="K170" s="53">
        <f>J170/G170</f>
        <v>25.2</v>
      </c>
      <c r="L170" s="58">
        <f>K170/12</f>
        <v>2.1</v>
      </c>
      <c r="M170" s="53">
        <f>J170*20/I170</f>
        <v>42</v>
      </c>
      <c r="N170" s="26">
        <f>M170*30/240</f>
        <v>5.25</v>
      </c>
      <c r="O170" t="s">
        <v>283</v>
      </c>
      <c r="S170" s="55"/>
      <c r="X170" s="51"/>
      <c r="Y170">
        <f>30/I170*X170</f>
        <v>0</v>
      </c>
      <c r="AA170">
        <f>30/I170*Z170</f>
        <v>0</v>
      </c>
      <c r="AB170" s="53">
        <f>(N170*12)+Q170+U170+Y170+AA170</f>
        <v>63</v>
      </c>
      <c r="AC170" s="38">
        <f>(Y170+AA170)/AB170</f>
        <v>0</v>
      </c>
      <c r="AD170">
        <f>AB170/12</f>
        <v>5.25</v>
      </c>
      <c r="AF170">
        <f>J170+P170+T170+X170+Z170</f>
        <v>25.2</v>
      </c>
      <c r="AG170" s="38">
        <f>(X170+Z170)/AF170</f>
        <v>0</v>
      </c>
      <c r="AH170" s="51" t="e">
        <f>AK170*AL170/20</f>
        <v>#VALUE!</v>
      </c>
      <c r="AI170" s="49"/>
      <c r="AJ170" s="53" t="e">
        <f>(AH170*20)/AI170</f>
        <v>#VALUE!</v>
      </c>
      <c r="AK170" s="49"/>
      <c r="AL170" s="49" t="e">
        <f>(AH170*20)/AK170</f>
        <v>#VALUE!</v>
      </c>
      <c r="AM170" t="s">
        <v>310</v>
      </c>
      <c r="AN170" t="s">
        <v>204</v>
      </c>
    </row>
    <row r="171" spans="1:40" ht="12.75">
      <c r="A171" s="57"/>
      <c r="E171" t="s">
        <v>105</v>
      </c>
      <c r="F171" t="s">
        <v>276</v>
      </c>
      <c r="G171">
        <v>1</v>
      </c>
      <c r="H171" s="33">
        <v>30</v>
      </c>
      <c r="I171" s="33">
        <f>G171*H171</f>
        <v>30</v>
      </c>
      <c r="J171" s="53">
        <v>42</v>
      </c>
      <c r="K171" s="53">
        <f>J171/G171</f>
        <v>42</v>
      </c>
      <c r="L171" s="58">
        <f>K171/12</f>
        <v>3.5</v>
      </c>
      <c r="M171" s="53">
        <f>J171*20/I171</f>
        <v>28</v>
      </c>
      <c r="N171" s="26">
        <f>M171*30/240</f>
        <v>3.5</v>
      </c>
      <c r="O171" t="s">
        <v>270</v>
      </c>
      <c r="S171" s="55"/>
      <c r="X171" s="51"/>
      <c r="Y171">
        <f>30/I171*X171</f>
        <v>0</v>
      </c>
      <c r="AA171">
        <f>30/I171*Z171</f>
        <v>0</v>
      </c>
      <c r="AB171" s="53">
        <f>(N171*12)+Q171+U171+Y171+AA171</f>
        <v>42</v>
      </c>
      <c r="AC171" s="38">
        <f>(Y171+AA171)/AB171</f>
        <v>0</v>
      </c>
      <c r="AD171">
        <f>AB171/12</f>
        <v>3.5</v>
      </c>
      <c r="AF171">
        <f>J171+P171+T171+X171+Z171</f>
        <v>42</v>
      </c>
      <c r="AG171" s="38">
        <f>(X171+Z171)/AF171</f>
        <v>0</v>
      </c>
      <c r="AH171" s="51" t="e">
        <f>AK171*AL171/20</f>
        <v>#VALUE!</v>
      </c>
      <c r="AI171" s="49"/>
      <c r="AJ171" s="53" t="e">
        <f>(AH171*20)/AI171</f>
        <v>#VALUE!</v>
      </c>
      <c r="AK171" s="49"/>
      <c r="AL171" s="49" t="e">
        <f>(AH171*20)/AK171</f>
        <v>#VALUE!</v>
      </c>
      <c r="AM171" t="s">
        <v>206</v>
      </c>
      <c r="AN171" t="s">
        <v>281</v>
      </c>
    </row>
    <row r="172" spans="1:38" ht="12.75">
      <c r="A172" s="57"/>
      <c r="H172" s="33"/>
      <c r="I172" s="33"/>
      <c r="J172" s="53"/>
      <c r="K172" s="53"/>
      <c r="L172" s="58"/>
      <c r="M172" s="53"/>
      <c r="N172" s="26"/>
      <c r="X172" s="51"/>
      <c r="AB172" s="53"/>
      <c r="AC172" s="38"/>
      <c r="AG172" s="38"/>
      <c r="AH172" s="51"/>
      <c r="AI172" s="49"/>
      <c r="AJ172" s="53" t="e">
        <f>(AH172*20)/AI172</f>
        <v>#VALUE!</v>
      </c>
      <c r="AK172" s="49"/>
      <c r="AL172" s="49" t="e">
        <f>(AH172*20)/AK172</f>
        <v>#VALUE!</v>
      </c>
    </row>
    <row r="173" spans="1:41" ht="12.75">
      <c r="A173" s="57"/>
      <c r="F173" s="37" t="s">
        <v>327</v>
      </c>
      <c r="G173">
        <f>SUM(G169:G172)</f>
        <v>11</v>
      </c>
      <c r="H173" s="33"/>
      <c r="I173" s="33">
        <f>SUM(I169:I172)</f>
        <v>312</v>
      </c>
      <c r="J173" s="53">
        <f>SUM(J169:J172)</f>
        <v>742.2</v>
      </c>
      <c r="K173" s="53">
        <f>J173/G173</f>
        <v>67.47272727272728</v>
      </c>
      <c r="L173" s="58">
        <f>K173/12</f>
        <v>5.622727272727274</v>
      </c>
      <c r="M173" s="53">
        <f>J173*20/I173</f>
        <v>47.57692307692308</v>
      </c>
      <c r="N173" s="26">
        <f>M173*30/240</f>
        <v>5.947115384615385</v>
      </c>
      <c r="X173" s="51">
        <v>0.4</v>
      </c>
      <c r="Y173">
        <f>30/I173*X173</f>
        <v>0.038461538461538464</v>
      </c>
      <c r="Z173">
        <f>3+3.1+1.9</f>
        <v>8</v>
      </c>
      <c r="AA173">
        <f>30/I173*Z173</f>
        <v>0.7692307692307693</v>
      </c>
      <c r="AB173" s="53">
        <f>(N173*12)+Q173+U173+Y173+AA173</f>
        <v>72.17307692307692</v>
      </c>
      <c r="AC173" s="38">
        <f>(Y173+AA173)/AB173</f>
        <v>0.011191047162270184</v>
      </c>
      <c r="AD173">
        <f>AB173/12</f>
        <v>6.014423076923077</v>
      </c>
      <c r="AF173">
        <f>J173+P173+T173+X173+Z173</f>
        <v>750.6</v>
      </c>
      <c r="AG173" s="38">
        <f>(X173+Z173)/AF173</f>
        <v>0.011191047162270184</v>
      </c>
      <c r="AH173" s="51" t="e">
        <f>AK173*AL173/20</f>
        <v>#VALUE!</v>
      </c>
      <c r="AI173" s="49"/>
      <c r="AJ173" s="53" t="e">
        <f>(AH173*20)/AI173</f>
        <v>#VALUE!</v>
      </c>
      <c r="AK173" s="49"/>
      <c r="AL173" s="49" t="e">
        <f>(AH173*20)/AK173</f>
        <v>#VALUE!</v>
      </c>
      <c r="AO173" t="s">
        <v>341</v>
      </c>
    </row>
    <row r="174" spans="1:38" ht="12.75">
      <c r="A174" s="57"/>
      <c r="H174" s="33"/>
      <c r="I174" s="33"/>
      <c r="J174" s="53"/>
      <c r="K174" s="53"/>
      <c r="L174" s="58"/>
      <c r="M174" s="53"/>
      <c r="N174" s="26"/>
      <c r="X174" s="51"/>
      <c r="AB174" s="53"/>
      <c r="AC174" s="38"/>
      <c r="AG174" s="38"/>
      <c r="AH174" s="51" t="e">
        <f>AK174*AL174/20</f>
        <v>#VALUE!</v>
      </c>
      <c r="AI174" s="49"/>
      <c r="AJ174" s="53" t="e">
        <f>(AH174*20)/AI174</f>
        <v>#VALUE!</v>
      </c>
      <c r="AK174" s="49"/>
      <c r="AL174" s="49" t="e">
        <f>(AH174*20)/AK174</f>
        <v>#VALUE!</v>
      </c>
    </row>
    <row r="175" spans="1:41" ht="12.75">
      <c r="A175" s="57">
        <v>34570</v>
      </c>
      <c r="B175" t="s">
        <v>44</v>
      </c>
      <c r="C175" t="s">
        <v>29</v>
      </c>
      <c r="D175" t="s">
        <v>221</v>
      </c>
      <c r="E175" t="s">
        <v>74</v>
      </c>
      <c r="F175" t="s">
        <v>180</v>
      </c>
      <c r="G175">
        <v>18</v>
      </c>
      <c r="H175" s="33">
        <v>15</v>
      </c>
      <c r="I175" s="33">
        <f>G175*H175</f>
        <v>270</v>
      </c>
      <c r="J175" s="53">
        <v>702</v>
      </c>
      <c r="K175" s="53">
        <f>J175/G175</f>
        <v>39</v>
      </c>
      <c r="L175" s="58">
        <f>K175/12</f>
        <v>3.25</v>
      </c>
      <c r="M175" s="53">
        <f>J175*20/I175</f>
        <v>52</v>
      </c>
      <c r="N175" s="26">
        <f>M175*30/240</f>
        <v>6.5</v>
      </c>
      <c r="X175" s="51"/>
      <c r="Y175">
        <f>30/I175*X175</f>
        <v>0</v>
      </c>
      <c r="AA175">
        <f>30/I175*Z175</f>
        <v>0</v>
      </c>
      <c r="AB175" s="53">
        <f>(N175*12)+Q175+U175+Y175+AA175</f>
        <v>78</v>
      </c>
      <c r="AC175" s="38">
        <f>(Y175+AA175)/AB175</f>
        <v>0</v>
      </c>
      <c r="AD175">
        <f>AB175/12</f>
        <v>6.5</v>
      </c>
      <c r="AF175">
        <f>J175+P175+T175+X175+Z175</f>
        <v>702</v>
      </c>
      <c r="AG175" s="38">
        <f>(X175+Z175)/AF175</f>
        <v>0</v>
      </c>
      <c r="AH175" s="51" t="e">
        <f>AK175*AL175/20</f>
        <v>#VALUE!</v>
      </c>
      <c r="AI175" s="49"/>
      <c r="AJ175" s="53" t="e">
        <f>(AH175*20)/AI175</f>
        <v>#VALUE!</v>
      </c>
      <c r="AK175" s="49"/>
      <c r="AL175" s="49" t="e">
        <f>(AH175*20)/AK175</f>
        <v>#VALUE!</v>
      </c>
      <c r="AM175" t="s">
        <v>182</v>
      </c>
      <c r="AN175" t="s">
        <v>349</v>
      </c>
      <c r="AO175" t="s">
        <v>172</v>
      </c>
    </row>
    <row r="176" spans="1:40" ht="12.75">
      <c r="A176" s="57"/>
      <c r="D176" t="s">
        <v>221</v>
      </c>
      <c r="F176" t="s">
        <v>277</v>
      </c>
      <c r="G176">
        <v>1</v>
      </c>
      <c r="H176" s="33">
        <v>12</v>
      </c>
      <c r="I176" s="33">
        <f>G176*H176</f>
        <v>12</v>
      </c>
      <c r="J176" s="53">
        <v>25.2</v>
      </c>
      <c r="K176" s="53">
        <f>J176/G176</f>
        <v>25.2</v>
      </c>
      <c r="L176" s="58">
        <f>K176/12</f>
        <v>2.1</v>
      </c>
      <c r="M176" s="53">
        <f>J176*20/I176</f>
        <v>42</v>
      </c>
      <c r="N176" s="26">
        <f>M176*30/240</f>
        <v>5.25</v>
      </c>
      <c r="X176" s="51"/>
      <c r="Y176">
        <f>30/I176*X176</f>
        <v>0</v>
      </c>
      <c r="AA176">
        <f>30/I176*Z176</f>
        <v>0</v>
      </c>
      <c r="AB176" s="53">
        <f>(N176*12)+Q176+U176+Y176+AA176</f>
        <v>63</v>
      </c>
      <c r="AC176" s="38">
        <f>(Y176+AA176)/AB176</f>
        <v>0</v>
      </c>
      <c r="AD176">
        <f>AB176/12</f>
        <v>5.25</v>
      </c>
      <c r="AF176">
        <f>J176+P176+T176+X176+Z176</f>
        <v>25.2</v>
      </c>
      <c r="AG176" s="38">
        <f>(X176+Z176)/AF176</f>
        <v>0</v>
      </c>
      <c r="AH176" s="51" t="e">
        <f>AK176*AL176/20</f>
        <v>#VALUE!</v>
      </c>
      <c r="AI176" s="49"/>
      <c r="AJ176" s="53" t="e">
        <f>(AH176*20)/AI176</f>
        <v>#VALUE!</v>
      </c>
      <c r="AK176" s="49"/>
      <c r="AL176" s="49" t="e">
        <f>(AH176*20)/AK176</f>
        <v>#VALUE!</v>
      </c>
      <c r="AM176" t="s">
        <v>310</v>
      </c>
      <c r="AN176" t="s">
        <v>317</v>
      </c>
    </row>
    <row r="177" spans="1:40" ht="12.75">
      <c r="A177" s="57"/>
      <c r="F177" t="s">
        <v>208</v>
      </c>
      <c r="G177">
        <v>1</v>
      </c>
      <c r="H177" s="33">
        <v>30</v>
      </c>
      <c r="I177" s="33">
        <f>G177*H177</f>
        <v>30</v>
      </c>
      <c r="J177" s="53">
        <v>42</v>
      </c>
      <c r="K177" s="53">
        <f>J177/G177</f>
        <v>42</v>
      </c>
      <c r="L177" s="58">
        <f>K177/12</f>
        <v>3.5</v>
      </c>
      <c r="M177" s="53">
        <f>J177*20/I177</f>
        <v>28</v>
      </c>
      <c r="N177" s="26">
        <f>M177*30/240</f>
        <v>3.5</v>
      </c>
      <c r="X177" s="51"/>
      <c r="Y177">
        <f>30/I177*X177</f>
        <v>0</v>
      </c>
      <c r="AA177">
        <f>30/I177*Z177</f>
        <v>0</v>
      </c>
      <c r="AB177" s="53">
        <f>(N177*12)+Q177+U177+Y177+AA177</f>
        <v>42</v>
      </c>
      <c r="AC177" s="38">
        <f>(Y177+AA177)/AB177</f>
        <v>0</v>
      </c>
      <c r="AD177">
        <f>AB177/12</f>
        <v>3.5</v>
      </c>
      <c r="AF177">
        <f>J177+P177+T177+X177+Z177</f>
        <v>42</v>
      </c>
      <c r="AG177" s="38">
        <f>(X177+Z177)/AF177</f>
        <v>0</v>
      </c>
      <c r="AH177" s="51" t="e">
        <f>AK177*AL177/20</f>
        <v>#VALUE!</v>
      </c>
      <c r="AI177" s="49"/>
      <c r="AJ177" s="53" t="e">
        <f>(AH177*20)/AI177</f>
        <v>#VALUE!</v>
      </c>
      <c r="AK177" s="49"/>
      <c r="AL177" s="49" t="e">
        <f>(AH177*20)/AK177</f>
        <v>#VALUE!</v>
      </c>
      <c r="AM177" t="s">
        <v>149</v>
      </c>
      <c r="AN177" t="s">
        <v>114</v>
      </c>
    </row>
    <row r="178" spans="1:38" ht="12.75">
      <c r="A178" s="57"/>
      <c r="H178" s="33"/>
      <c r="I178" s="33"/>
      <c r="J178" s="53"/>
      <c r="K178" s="53"/>
      <c r="L178" s="58"/>
      <c r="M178" s="53"/>
      <c r="N178" s="26"/>
      <c r="X178" s="51"/>
      <c r="AB178" s="53"/>
      <c r="AC178" s="38"/>
      <c r="AG178" s="38"/>
      <c r="AH178" s="51" t="e">
        <f>AK178*AL178/20</f>
        <v>#VALUE!</v>
      </c>
      <c r="AI178" s="49"/>
      <c r="AJ178" s="53" t="e">
        <f>(AH178*20)/AI178</f>
        <v>#VALUE!</v>
      </c>
      <c r="AK178" s="49"/>
      <c r="AL178" s="49" t="e">
        <f>(AH178*20)/AK178</f>
        <v>#VALUE!</v>
      </c>
    </row>
    <row r="179" spans="1:38" ht="12.75">
      <c r="A179" s="57"/>
      <c r="F179" s="37" t="s">
        <v>327</v>
      </c>
      <c r="G179">
        <f>SUM(G175:G178)</f>
        <v>20</v>
      </c>
      <c r="H179" s="33"/>
      <c r="I179" s="33">
        <f>SUM(I175:I178)</f>
        <v>312</v>
      </c>
      <c r="J179" s="53">
        <f>SUM(J175:J178)</f>
        <v>769.2</v>
      </c>
      <c r="K179" s="53">
        <f>J179/G179</f>
        <v>38.46</v>
      </c>
      <c r="L179" s="58">
        <f>K179/12</f>
        <v>3.205</v>
      </c>
      <c r="M179" s="53">
        <f>J179*20/I179</f>
        <v>49.30769230769231</v>
      </c>
      <c r="N179" s="26">
        <f>M179*30/240</f>
        <v>6.163461538461538</v>
      </c>
      <c r="X179" s="51">
        <v>0.9</v>
      </c>
      <c r="Y179">
        <f>30/I179*X179</f>
        <v>0.08653846153846155</v>
      </c>
      <c r="Z179">
        <f>3.6+7.8</f>
        <v>11.4</v>
      </c>
      <c r="AA179">
        <f>30/I179*Z179</f>
        <v>1.0961538461538463</v>
      </c>
      <c r="AB179" s="53">
        <f>(N179*12)+Q179+U179+Y179+AA179</f>
        <v>75.14423076923076</v>
      </c>
      <c r="AC179" s="38">
        <f>(Y179+AA179)/AB179</f>
        <v>0.01573896353166987</v>
      </c>
      <c r="AD179">
        <f>AB179/12</f>
        <v>6.26201923076923</v>
      </c>
      <c r="AF179">
        <f>J179+P179+T179+X179+Z179</f>
        <v>781.5</v>
      </c>
      <c r="AG179" s="38">
        <f>(X179+Z179)/AF179</f>
        <v>0.015738963531669866</v>
      </c>
      <c r="AH179" s="51">
        <f>AK179*AL179/20</f>
        <v>0</v>
      </c>
      <c r="AI179" s="49"/>
      <c r="AJ179" s="53" t="e">
        <f>(AH179*20)/AI179</f>
        <v>#VALUE!</v>
      </c>
      <c r="AK179" s="49">
        <v>12.5</v>
      </c>
      <c r="AL179" s="49">
        <f>(AH179*20)/AK179</f>
        <v>0</v>
      </c>
    </row>
    <row r="180" spans="1:38" ht="12.75">
      <c r="A180" s="57"/>
      <c r="H180" s="33"/>
      <c r="I180" s="33"/>
      <c r="J180" s="53"/>
      <c r="K180" s="53"/>
      <c r="L180" s="58"/>
      <c r="M180" s="53"/>
      <c r="N180" s="26"/>
      <c r="X180" s="51"/>
      <c r="AB180" s="53"/>
      <c r="AC180" s="38"/>
      <c r="AG180" s="38"/>
      <c r="AH180" s="51"/>
      <c r="AI180" s="49"/>
      <c r="AJ180" s="53" t="e">
        <f>(AH180*20)/AI180</f>
        <v>#VALUE!</v>
      </c>
      <c r="AK180" s="49"/>
      <c r="AL180" s="49" t="e">
        <f>(AH180*20)/AK180</f>
        <v>#VALUE!</v>
      </c>
    </row>
    <row r="181" spans="1:41" ht="12.75">
      <c r="A181" s="57">
        <v>34571</v>
      </c>
      <c r="B181" t="s">
        <v>29</v>
      </c>
      <c r="C181" t="s">
        <v>36</v>
      </c>
      <c r="D181" t="s">
        <v>351</v>
      </c>
      <c r="E181" t="s">
        <v>351</v>
      </c>
      <c r="F181" t="s">
        <v>84</v>
      </c>
      <c r="G181">
        <v>9</v>
      </c>
      <c r="H181" s="33">
        <v>30</v>
      </c>
      <c r="I181" s="33">
        <f>G181*H181</f>
        <v>270</v>
      </c>
      <c r="J181" s="53">
        <v>691.2</v>
      </c>
      <c r="K181" s="53">
        <f>J181/G181</f>
        <v>76.80000000000001</v>
      </c>
      <c r="L181" s="58">
        <f>K181/12</f>
        <v>6.400000000000001</v>
      </c>
      <c r="M181" s="53">
        <f>J181*20/I181</f>
        <v>51.2</v>
      </c>
      <c r="N181" s="26">
        <f>M181*30/240</f>
        <v>6.4</v>
      </c>
      <c r="O181" t="s">
        <v>79</v>
      </c>
      <c r="X181" s="51"/>
      <c r="Y181">
        <f>30/I181*X181</f>
        <v>0</v>
      </c>
      <c r="AA181">
        <f>30/I181*Z181</f>
        <v>0</v>
      </c>
      <c r="AB181" s="53">
        <f>(N181*12)+Q181+U181+Y181+AA181</f>
        <v>76.80000000000001</v>
      </c>
      <c r="AC181" s="38">
        <f>(Y181+AA181)/AB181</f>
        <v>0</v>
      </c>
      <c r="AD181">
        <f>AB181/12</f>
        <v>6.400000000000001</v>
      </c>
      <c r="AF181">
        <f>J181+P181+T181+X181+Z181</f>
        <v>691.2</v>
      </c>
      <c r="AG181" s="38">
        <f>(X181+Z181)/AF181</f>
        <v>0</v>
      </c>
      <c r="AH181" s="51">
        <f>AK181*AL181/20</f>
        <v>0</v>
      </c>
      <c r="AI181" s="49"/>
      <c r="AJ181" s="53" t="e">
        <f>(AH181*20)/AI181</f>
        <v>#VALUE!</v>
      </c>
      <c r="AK181" s="49">
        <v>10</v>
      </c>
      <c r="AL181" s="49">
        <f>(AH181*20)/AK181</f>
        <v>0</v>
      </c>
      <c r="AM181" t="s">
        <v>182</v>
      </c>
      <c r="AN181" t="s">
        <v>199</v>
      </c>
      <c r="AO181" t="s">
        <v>135</v>
      </c>
    </row>
    <row r="182" spans="1:40" ht="12.75">
      <c r="A182" s="57"/>
      <c r="F182" t="s">
        <v>286</v>
      </c>
      <c r="G182">
        <v>1</v>
      </c>
      <c r="H182" s="33">
        <v>12</v>
      </c>
      <c r="I182" s="33">
        <f>G182*H182</f>
        <v>12</v>
      </c>
      <c r="J182" s="53">
        <v>24</v>
      </c>
      <c r="K182" s="53">
        <f>J182/G182</f>
        <v>24</v>
      </c>
      <c r="L182" s="58">
        <f>K182/12</f>
        <v>2</v>
      </c>
      <c r="M182" s="53">
        <f>J182*20/I182</f>
        <v>40</v>
      </c>
      <c r="N182" s="26">
        <f>M182*30/240</f>
        <v>5</v>
      </c>
      <c r="O182" t="s">
        <v>283</v>
      </c>
      <c r="X182" s="51"/>
      <c r="Y182">
        <f>30/I182*X182</f>
        <v>0</v>
      </c>
      <c r="AA182">
        <f>30/I182*Z182</f>
        <v>0</v>
      </c>
      <c r="AB182" s="53">
        <f>(N182*12)+Q182+U182+Y182+AA182</f>
        <v>60</v>
      </c>
      <c r="AC182" s="38">
        <f>(Y182+AA182)/AB182</f>
        <v>0</v>
      </c>
      <c r="AD182">
        <f>AB182/12</f>
        <v>5</v>
      </c>
      <c r="AF182">
        <f>J182+P182+T182+X182+Z182</f>
        <v>24</v>
      </c>
      <c r="AG182" s="38">
        <f>(X182+Z182)/AF182</f>
        <v>0</v>
      </c>
      <c r="AH182" s="51" t="e">
        <f>AK182*AL182/20</f>
        <v>#VALUE!</v>
      </c>
      <c r="AI182" s="49"/>
      <c r="AJ182" s="53" t="e">
        <f>(AH182*20)/AI182</f>
        <v>#VALUE!</v>
      </c>
      <c r="AK182" s="49"/>
      <c r="AL182" s="49" t="e">
        <f>(AH182*20)/AK182</f>
        <v>#VALUE!</v>
      </c>
      <c r="AM182" t="s">
        <v>289</v>
      </c>
      <c r="AN182" t="s">
        <v>65</v>
      </c>
    </row>
    <row r="183" spans="1:40" ht="12.75">
      <c r="A183" s="57"/>
      <c r="F183" t="s">
        <v>179</v>
      </c>
      <c r="G183">
        <v>1</v>
      </c>
      <c r="H183" s="33">
        <v>30</v>
      </c>
      <c r="I183" s="33">
        <f>G183*H183</f>
        <v>30</v>
      </c>
      <c r="J183" s="53">
        <v>42</v>
      </c>
      <c r="K183" s="53">
        <f>J183/G183</f>
        <v>42</v>
      </c>
      <c r="L183" s="58">
        <f>K183/12</f>
        <v>3.5</v>
      </c>
      <c r="M183" s="53">
        <f>J183*20/I183</f>
        <v>28</v>
      </c>
      <c r="N183" s="26">
        <f>M183*30/240</f>
        <v>3.5</v>
      </c>
      <c r="O183" t="s">
        <v>175</v>
      </c>
      <c r="X183" s="51"/>
      <c r="Y183">
        <f>30/I183*X183</f>
        <v>0</v>
      </c>
      <c r="AA183">
        <f>30/I183*Z183</f>
        <v>0</v>
      </c>
      <c r="AB183" s="53">
        <f>(N183*12)+Q183+U183+Y183+AA183</f>
        <v>42</v>
      </c>
      <c r="AC183" s="38">
        <f>(Y183+AA183)/AB183</f>
        <v>0</v>
      </c>
      <c r="AD183">
        <f>AB183/12</f>
        <v>3.5</v>
      </c>
      <c r="AF183">
        <f>J183+P183+T183+X183+Z183</f>
        <v>42</v>
      </c>
      <c r="AG183" s="38">
        <f>(X183+Z183)/AF183</f>
        <v>0</v>
      </c>
      <c r="AH183" s="51" t="e">
        <f>AK183*AL183/20</f>
        <v>#VALUE!</v>
      </c>
      <c r="AI183" s="49"/>
      <c r="AJ183" s="53" t="e">
        <f>(AH183*20)/AI183</f>
        <v>#VALUE!</v>
      </c>
      <c r="AK183" s="49"/>
      <c r="AL183" s="49" t="e">
        <f>(AH183*20)/AK183</f>
        <v>#VALUE!</v>
      </c>
      <c r="AM183" t="s">
        <v>147</v>
      </c>
      <c r="AN183" t="s">
        <v>281</v>
      </c>
    </row>
    <row r="184" spans="1:38" ht="12.75">
      <c r="A184" s="57"/>
      <c r="H184" s="33"/>
      <c r="I184" s="33"/>
      <c r="J184" s="53"/>
      <c r="K184" s="53"/>
      <c r="L184" s="58"/>
      <c r="M184" s="53"/>
      <c r="N184" s="26"/>
      <c r="X184" s="51"/>
      <c r="AB184" s="53"/>
      <c r="AC184" s="38"/>
      <c r="AG184" s="38"/>
      <c r="AH184" s="51"/>
      <c r="AI184" s="49"/>
      <c r="AJ184" s="53" t="e">
        <f>(AH184*20)/AI184</f>
        <v>#VALUE!</v>
      </c>
      <c r="AK184" s="49"/>
      <c r="AL184" s="49" t="e">
        <f>(AH184*20)/AK184</f>
        <v>#VALUE!</v>
      </c>
    </row>
    <row r="185" spans="1:38" ht="12.75">
      <c r="A185" s="57"/>
      <c r="F185" s="37" t="s">
        <v>327</v>
      </c>
      <c r="G185">
        <f>SUM(G181:G184)</f>
        <v>11</v>
      </c>
      <c r="H185" s="33"/>
      <c r="I185" s="33">
        <f>SUM(I181:I184)</f>
        <v>312</v>
      </c>
      <c r="J185" s="53">
        <f>SUM(J181:J184)</f>
        <v>757.2</v>
      </c>
      <c r="K185" s="53">
        <f>J185/G185</f>
        <v>68.83636363636364</v>
      </c>
      <c r="L185" s="58">
        <f>K185/12</f>
        <v>5.736363636363637</v>
      </c>
      <c r="M185" s="53">
        <f>J185*20/I185</f>
        <v>48.53846153846154</v>
      </c>
      <c r="N185" s="26">
        <f>M185*30/240</f>
        <v>6.0673076923076925</v>
      </c>
      <c r="X185" s="51">
        <v>0.3</v>
      </c>
      <c r="Y185">
        <f>30/I185*X185</f>
        <v>0.028846153846153848</v>
      </c>
      <c r="Z185">
        <f>3+(32/20)</f>
        <v>4.6</v>
      </c>
      <c r="AA185">
        <f>30/I185*Z185</f>
        <v>0.4423076923076923</v>
      </c>
      <c r="AB185" s="53">
        <f>(N185*12)+Q185+U185+Y185+AA185</f>
        <v>73.27884615384616</v>
      </c>
      <c r="AC185" s="38">
        <f>(Y185+AA185)/AB185</f>
        <v>0.006429602414381314</v>
      </c>
      <c r="AD185">
        <f>AB185/12</f>
        <v>6.106570512820514</v>
      </c>
      <c r="AF185">
        <f>J185+P185+T185+X185+Z185</f>
        <v>762.1</v>
      </c>
      <c r="AG185" s="38">
        <f>(X185+Z185)/AF185</f>
        <v>0.0064296024143813135</v>
      </c>
      <c r="AH185" s="51" t="e">
        <f>AK185*AL185/20</f>
        <v>#VALUE!</v>
      </c>
      <c r="AI185" s="49"/>
      <c r="AJ185" s="53" t="e">
        <f>(AH185*20)/AI185</f>
        <v>#VALUE!</v>
      </c>
      <c r="AK185" s="49"/>
      <c r="AL185" s="49" t="e">
        <f>(AH185*20)/AK185</f>
        <v>#VALUE!</v>
      </c>
    </row>
    <row r="186" spans="1:38" ht="12.75">
      <c r="A186" s="57"/>
      <c r="H186" s="33"/>
      <c r="I186" s="33"/>
      <c r="J186" s="53"/>
      <c r="K186" s="53"/>
      <c r="L186" s="58"/>
      <c r="M186" s="53"/>
      <c r="N186" s="26"/>
      <c r="X186" s="51"/>
      <c r="AB186" s="53"/>
      <c r="AC186" s="38"/>
      <c r="AG186" s="38"/>
      <c r="AH186" s="51"/>
      <c r="AI186" s="49"/>
      <c r="AJ186" s="53" t="e">
        <f>(AH186*20)/AI186</f>
        <v>#VALUE!</v>
      </c>
      <c r="AK186" s="49"/>
      <c r="AL186" s="49" t="e">
        <f>(AH186*20)/AK186</f>
        <v>#VALUE!</v>
      </c>
    </row>
    <row r="187" spans="1:41" ht="12.75">
      <c r="A187" s="57">
        <v>34572</v>
      </c>
      <c r="B187" t="s">
        <v>36</v>
      </c>
      <c r="C187" t="s">
        <v>48</v>
      </c>
      <c r="D187" t="s">
        <v>105</v>
      </c>
      <c r="E187" t="s">
        <v>105</v>
      </c>
      <c r="F187" t="s">
        <v>85</v>
      </c>
      <c r="G187">
        <v>9</v>
      </c>
      <c r="H187" s="33">
        <v>30</v>
      </c>
      <c r="I187" s="33">
        <f>G187*H187</f>
        <v>270</v>
      </c>
      <c r="J187" s="53">
        <v>852</v>
      </c>
      <c r="K187" s="53">
        <f>J187/G187</f>
        <v>94.66666666666667</v>
      </c>
      <c r="L187" s="58">
        <f>K187/12</f>
        <v>7.888888888888889</v>
      </c>
      <c r="M187" s="53">
        <f>J187*20/I187</f>
        <v>63.111111111111114</v>
      </c>
      <c r="N187" s="26">
        <f>M187*30/240</f>
        <v>7.888888888888889</v>
      </c>
      <c r="O187" t="s">
        <v>223</v>
      </c>
      <c r="X187" s="51"/>
      <c r="Y187">
        <f>30/I187*X187</f>
        <v>0</v>
      </c>
      <c r="AA187">
        <f>30/I187*Z187</f>
        <v>0</v>
      </c>
      <c r="AB187" s="53">
        <f>(N187*12)+Q187+U187+Y187+AA187</f>
        <v>94.66666666666667</v>
      </c>
      <c r="AC187" s="38">
        <f>(Y187+AA187)/AB187</f>
        <v>0</v>
      </c>
      <c r="AD187">
        <f>AB187/12</f>
        <v>7.888888888888889</v>
      </c>
      <c r="AF187">
        <f>J187+P187+T187+X187+Z187</f>
        <v>852</v>
      </c>
      <c r="AG187" s="38">
        <f>(X187+Z187)/AF187</f>
        <v>0</v>
      </c>
      <c r="AH187" s="51">
        <f>AK187*AL187/20</f>
        <v>0</v>
      </c>
      <c r="AI187" s="49"/>
      <c r="AJ187" s="53" t="e">
        <f>(AH187*20)/AI187</f>
        <v>#VALUE!</v>
      </c>
      <c r="AK187" s="49">
        <v>10</v>
      </c>
      <c r="AL187" s="49">
        <f>(AH187*20)/AK187</f>
        <v>0</v>
      </c>
      <c r="AM187" t="s">
        <v>182</v>
      </c>
      <c r="AN187" t="s">
        <v>348</v>
      </c>
      <c r="AO187" t="s">
        <v>266</v>
      </c>
    </row>
    <row r="188" spans="1:40" ht="12.75">
      <c r="A188" s="57"/>
      <c r="D188" t="s">
        <v>105</v>
      </c>
      <c r="E188" t="s">
        <v>105</v>
      </c>
      <c r="F188" t="s">
        <v>278</v>
      </c>
      <c r="G188">
        <v>1</v>
      </c>
      <c r="H188" s="33">
        <v>18</v>
      </c>
      <c r="I188" s="33">
        <f>G188*H188</f>
        <v>18</v>
      </c>
      <c r="J188" s="53">
        <v>37.8</v>
      </c>
      <c r="K188" s="53">
        <f>J188/G188</f>
        <v>37.8</v>
      </c>
      <c r="L188" s="58">
        <f>K188/12</f>
        <v>3.15</v>
      </c>
      <c r="M188" s="53">
        <f>J188*20/I188</f>
        <v>42</v>
      </c>
      <c r="N188" s="26">
        <f>M188*30/240</f>
        <v>5.25</v>
      </c>
      <c r="O188" t="s">
        <v>270</v>
      </c>
      <c r="X188" s="51"/>
      <c r="Y188">
        <f>30/I188*X188</f>
        <v>0</v>
      </c>
      <c r="AA188">
        <f>30/I188*Z188</f>
        <v>0</v>
      </c>
      <c r="AB188" s="53">
        <f>(N188*12)+Q188+U188+Y188+AA188</f>
        <v>63</v>
      </c>
      <c r="AC188" s="38">
        <f>(Y188+AA188)/AB188</f>
        <v>0</v>
      </c>
      <c r="AD188">
        <f>AB188/12</f>
        <v>5.25</v>
      </c>
      <c r="AF188">
        <f>J188+P188+T188+X188+Z188</f>
        <v>37.8</v>
      </c>
      <c r="AG188" s="38">
        <f>(X188+Z188)/AF188</f>
        <v>0</v>
      </c>
      <c r="AH188" s="51" t="e">
        <f>AK188*AL188/20</f>
        <v>#VALUE!</v>
      </c>
      <c r="AI188" s="49"/>
      <c r="AJ188" s="53" t="e">
        <f>(AH188*20)/AI188</f>
        <v>#VALUE!</v>
      </c>
      <c r="AK188" s="49"/>
      <c r="AL188" s="49" t="e">
        <f>(AH188*20)/AK188</f>
        <v>#VALUE!</v>
      </c>
      <c r="AM188" t="s">
        <v>311</v>
      </c>
      <c r="AN188" t="s">
        <v>281</v>
      </c>
    </row>
    <row r="189" spans="1:40" ht="12.75">
      <c r="A189" s="57"/>
      <c r="E189" t="s">
        <v>105</v>
      </c>
      <c r="F189" t="s">
        <v>173</v>
      </c>
      <c r="G189">
        <v>1</v>
      </c>
      <c r="H189" s="33">
        <v>30</v>
      </c>
      <c r="I189" s="33">
        <f>G189*H189</f>
        <v>30</v>
      </c>
      <c r="J189" s="53">
        <v>42</v>
      </c>
      <c r="K189" s="53">
        <f>J189/G189</f>
        <v>42</v>
      </c>
      <c r="L189" s="58">
        <f>K189/12</f>
        <v>3.5</v>
      </c>
      <c r="M189" s="53">
        <f>J189*20/I189</f>
        <v>28</v>
      </c>
      <c r="N189" s="26">
        <f>M189*30/240</f>
        <v>3.5</v>
      </c>
      <c r="O189" t="s">
        <v>174</v>
      </c>
      <c r="X189" s="51"/>
      <c r="Y189">
        <f>30/I189*X189</f>
        <v>0</v>
      </c>
      <c r="AA189">
        <f>30/I189*Z189</f>
        <v>0</v>
      </c>
      <c r="AB189" s="53">
        <f>(N189*12)+Q189+U189+Y189+AA189</f>
        <v>42</v>
      </c>
      <c r="AC189" s="38">
        <f>(Y189+AA189)/AB189</f>
        <v>0</v>
      </c>
      <c r="AD189">
        <f>AB189/12</f>
        <v>3.5</v>
      </c>
      <c r="AF189">
        <f>J189+P189+T189+X189+Z189</f>
        <v>42</v>
      </c>
      <c r="AG189" s="38">
        <f>(X189+Z189)/AF189</f>
        <v>0</v>
      </c>
      <c r="AH189" s="51" t="e">
        <f>AK189*AL189/20</f>
        <v>#VALUE!</v>
      </c>
      <c r="AI189" s="49"/>
      <c r="AJ189" s="53" t="e">
        <f>(AH189*20)/AI189</f>
        <v>#VALUE!</v>
      </c>
      <c r="AK189" s="49"/>
      <c r="AL189" s="49" t="e">
        <f>(AH189*20)/AK189</f>
        <v>#VALUE!</v>
      </c>
      <c r="AM189" t="s">
        <v>61</v>
      </c>
      <c r="AN189" t="s">
        <v>281</v>
      </c>
    </row>
    <row r="190" spans="1:40" ht="12.75">
      <c r="A190" s="57"/>
      <c r="E190" t="s">
        <v>105</v>
      </c>
      <c r="F190" t="s">
        <v>173</v>
      </c>
      <c r="G190">
        <v>1</v>
      </c>
      <c r="H190" s="33">
        <v>6</v>
      </c>
      <c r="I190" s="33">
        <f>G190*H190</f>
        <v>6</v>
      </c>
      <c r="J190" s="53">
        <v>8.4</v>
      </c>
      <c r="K190" s="53">
        <f>J190/G190</f>
        <v>8.4</v>
      </c>
      <c r="L190" s="58">
        <f>K190/12</f>
        <v>0.7000000000000001</v>
      </c>
      <c r="M190" s="53">
        <f>J190*20/I190</f>
        <v>28</v>
      </c>
      <c r="N190" s="26">
        <f>M190*30/240</f>
        <v>3.5</v>
      </c>
      <c r="O190" t="s">
        <v>174</v>
      </c>
      <c r="X190" s="51"/>
      <c r="Y190">
        <f>30/I190*X190</f>
        <v>0</v>
      </c>
      <c r="AA190">
        <f>30/I190*Z190</f>
        <v>0</v>
      </c>
      <c r="AB190" s="53">
        <f>(N190*12)+Q190+U190+Y190+AA190</f>
        <v>42</v>
      </c>
      <c r="AC190" s="38">
        <f>(Y190+AA190)/AB190</f>
        <v>0</v>
      </c>
      <c r="AD190">
        <f>AB190/12</f>
        <v>3.5</v>
      </c>
      <c r="AF190">
        <f>J190+P190+T190+X190+Z190</f>
        <v>8.4</v>
      </c>
      <c r="AG190" s="38">
        <f>(X190+Z190)/AF190</f>
        <v>0</v>
      </c>
      <c r="AH190" s="51" t="e">
        <f>AK190*AL190/20</f>
        <v>#VALUE!</v>
      </c>
      <c r="AI190" s="49"/>
      <c r="AJ190" s="53" t="e">
        <f>(AH190*20)/AI190</f>
        <v>#VALUE!</v>
      </c>
      <c r="AK190" s="49"/>
      <c r="AL190" s="49" t="e">
        <f>(AH190*20)/AK190</f>
        <v>#VALUE!</v>
      </c>
      <c r="AM190" t="s">
        <v>222</v>
      </c>
      <c r="AN190" t="s">
        <v>281</v>
      </c>
    </row>
    <row r="191" spans="1:38" ht="12.75">
      <c r="A191" s="57"/>
      <c r="H191" s="33"/>
      <c r="I191" s="33"/>
      <c r="J191" s="53"/>
      <c r="K191" s="53"/>
      <c r="L191" s="58"/>
      <c r="M191" s="53"/>
      <c r="N191" s="26"/>
      <c r="X191" s="51"/>
      <c r="AB191" s="53"/>
      <c r="AC191" s="38"/>
      <c r="AG191" s="38"/>
      <c r="AH191" s="51"/>
      <c r="AI191" s="49"/>
      <c r="AJ191" s="53" t="e">
        <f>(AH191*20)/AI191</f>
        <v>#VALUE!</v>
      </c>
      <c r="AK191" s="49"/>
      <c r="AL191" s="49" t="e">
        <f>(AH191*20)/AK191</f>
        <v>#VALUE!</v>
      </c>
    </row>
    <row r="192" spans="1:38" ht="12.75">
      <c r="A192" s="57"/>
      <c r="F192" s="37" t="s">
        <v>327</v>
      </c>
      <c r="G192">
        <f>SUM(G187:G191)</f>
        <v>12</v>
      </c>
      <c r="H192" s="33"/>
      <c r="I192" s="33">
        <f>SUM(I187:I191)</f>
        <v>324</v>
      </c>
      <c r="J192" s="53">
        <f>SUM(J187:J191)</f>
        <v>940.2</v>
      </c>
      <c r="K192" s="53">
        <f>J192/G192</f>
        <v>78.35000000000001</v>
      </c>
      <c r="L192" s="58">
        <f>K192/12</f>
        <v>6.529166666666668</v>
      </c>
      <c r="M192" s="53">
        <f>J192*20/I192</f>
        <v>58.03703703703704</v>
      </c>
      <c r="N192" s="26">
        <f>M192*30/240</f>
        <v>7.25462962962963</v>
      </c>
      <c r="X192" s="51">
        <v>0.3</v>
      </c>
      <c r="Y192">
        <f>30/I192*X192</f>
        <v>0.027777777777777776</v>
      </c>
      <c r="Z192">
        <f>3+3+2</f>
        <v>8</v>
      </c>
      <c r="AA192">
        <f>30/I192*Z192</f>
        <v>0.7407407407407407</v>
      </c>
      <c r="AB192" s="53">
        <f>(N192*12)+Q192+U192+Y192+AA192</f>
        <v>87.82407407407408</v>
      </c>
      <c r="AC192" s="38">
        <f>(Y192+AA192)/AB192</f>
        <v>0.00875065893516078</v>
      </c>
      <c r="AD192">
        <f>AB192/12</f>
        <v>7.318672839506173</v>
      </c>
      <c r="AF192">
        <f>J192+P192+T192+X192+Z192</f>
        <v>948.5</v>
      </c>
      <c r="AG192" s="38">
        <f>(X192+Z192)/AF192</f>
        <v>0.00875065893516078</v>
      </c>
      <c r="AH192" s="51" t="e">
        <f>AK192*AL192/20</f>
        <v>#VALUE!</v>
      </c>
      <c r="AI192" s="49"/>
      <c r="AJ192" s="53" t="e">
        <f>(AH192*20)/AI192</f>
        <v>#VALUE!</v>
      </c>
      <c r="AK192" s="49"/>
      <c r="AL192" s="49" t="e">
        <f>(AH192*20)/AK192</f>
        <v>#VALUE!</v>
      </c>
    </row>
    <row r="193" spans="1:38" ht="12.75">
      <c r="A193" s="57"/>
      <c r="H193" s="33"/>
      <c r="I193" s="33"/>
      <c r="J193" s="53"/>
      <c r="K193" s="53"/>
      <c r="L193" s="58"/>
      <c r="M193" s="53"/>
      <c r="N193" s="26"/>
      <c r="X193" s="51"/>
      <c r="AB193" s="53"/>
      <c r="AC193" s="38"/>
      <c r="AG193" s="38"/>
      <c r="AH193" s="51"/>
      <c r="AI193" s="49"/>
      <c r="AJ193" s="53" t="e">
        <f>(AH193*20)/AI193</f>
        <v>#VALUE!</v>
      </c>
      <c r="AK193" s="49"/>
      <c r="AL193" s="49" t="e">
        <f>(AH193*20)/AK193</f>
        <v>#VALUE!</v>
      </c>
    </row>
    <row r="194" spans="1:41" ht="12.75">
      <c r="A194" s="57">
        <v>34573</v>
      </c>
      <c r="B194" t="s">
        <v>48</v>
      </c>
      <c r="C194" t="s">
        <v>34</v>
      </c>
      <c r="F194" t="s">
        <v>109</v>
      </c>
      <c r="H194" s="33"/>
      <c r="I194" s="33"/>
      <c r="J194" s="53">
        <v>540</v>
      </c>
      <c r="K194" s="53"/>
      <c r="L194" s="58"/>
      <c r="M194" s="53"/>
      <c r="N194" s="26"/>
      <c r="X194" s="51"/>
      <c r="AB194" s="53"/>
      <c r="AC194" s="38"/>
      <c r="AF194">
        <f>J194+P194+T194+X194+Z194</f>
        <v>540</v>
      </c>
      <c r="AG194" s="38"/>
      <c r="AH194" s="51"/>
      <c r="AI194" s="49"/>
      <c r="AJ194" s="53" t="e">
        <f>(AH194*20)/AI194</f>
        <v>#VALUE!</v>
      </c>
      <c r="AK194" s="49"/>
      <c r="AL194" s="49" t="e">
        <f>(AH194*20)/AK194</f>
        <v>#VALUE!</v>
      </c>
      <c r="AM194" t="s">
        <v>182</v>
      </c>
      <c r="AO194" t="s">
        <v>45</v>
      </c>
    </row>
    <row r="195" spans="1:39" ht="12.75">
      <c r="A195" s="57"/>
      <c r="F195" t="s">
        <v>111</v>
      </c>
      <c r="H195" s="33"/>
      <c r="I195" s="33"/>
      <c r="J195" s="53">
        <v>12</v>
      </c>
      <c r="K195" s="53"/>
      <c r="L195" s="58"/>
      <c r="M195" s="53"/>
      <c r="N195" s="26"/>
      <c r="X195" s="51"/>
      <c r="AB195" s="53"/>
      <c r="AC195" s="38"/>
      <c r="AF195">
        <f>J195+P195+T195+X195+Z195</f>
        <v>12</v>
      </c>
      <c r="AG195" s="38">
        <f>(X195+Z195)/AF195</f>
        <v>0</v>
      </c>
      <c r="AH195" s="51" t="e">
        <f>AK195*AL195/20</f>
        <v>#VALUE!</v>
      </c>
      <c r="AI195" s="49"/>
      <c r="AJ195" s="53" t="e">
        <f>(AH195*20)/AI195</f>
        <v>#VALUE!</v>
      </c>
      <c r="AK195" s="49"/>
      <c r="AL195" s="49" t="e">
        <f>(AH195*20)/AK195</f>
        <v>#VALUE!</v>
      </c>
      <c r="AM195" t="s">
        <v>226</v>
      </c>
    </row>
    <row r="196" spans="1:39" ht="12.75">
      <c r="A196" s="57"/>
      <c r="F196" t="s">
        <v>110</v>
      </c>
      <c r="H196" s="33"/>
      <c r="I196" s="33"/>
      <c r="J196" s="53">
        <v>10</v>
      </c>
      <c r="K196" s="53"/>
      <c r="L196" s="58"/>
      <c r="M196" s="53"/>
      <c r="N196" s="26"/>
      <c r="X196" s="51"/>
      <c r="AB196" s="53"/>
      <c r="AC196" s="38"/>
      <c r="AF196">
        <f>J196+P196+T196+X196+Z196</f>
        <v>10</v>
      </c>
      <c r="AG196" s="38">
        <f>(X196+Z196)/AF196</f>
        <v>0</v>
      </c>
      <c r="AH196" s="51" t="e">
        <f>AK196*AL196/20</f>
        <v>#VALUE!</v>
      </c>
      <c r="AI196" s="49"/>
      <c r="AJ196" s="53" t="e">
        <f>(AH196*20)/AI196</f>
        <v>#VALUE!</v>
      </c>
      <c r="AK196" s="49"/>
      <c r="AL196" s="49" t="e">
        <f>(AH196*20)/AK196</f>
        <v>#VALUE!</v>
      </c>
      <c r="AM196" t="s">
        <v>290</v>
      </c>
    </row>
    <row r="197" spans="1:39" ht="12.75">
      <c r="A197" s="57"/>
      <c r="F197" t="s">
        <v>112</v>
      </c>
      <c r="H197" s="33"/>
      <c r="I197" s="33"/>
      <c r="J197" s="53">
        <v>30</v>
      </c>
      <c r="K197" s="53"/>
      <c r="L197" s="58"/>
      <c r="M197" s="53"/>
      <c r="N197" s="26"/>
      <c r="X197" s="51"/>
      <c r="AB197" s="53"/>
      <c r="AC197" s="38"/>
      <c r="AF197">
        <f>J197+P197+T197+X197+Z197</f>
        <v>30</v>
      </c>
      <c r="AG197" s="38">
        <f>(X197+Z197)/AF197</f>
        <v>0</v>
      </c>
      <c r="AH197" s="51" t="e">
        <f>AK197*AL197/20</f>
        <v>#VALUE!</v>
      </c>
      <c r="AI197" s="49"/>
      <c r="AJ197" s="53" t="e">
        <f>(AH197*20)/AI197</f>
        <v>#VALUE!</v>
      </c>
      <c r="AK197" s="49"/>
      <c r="AL197" s="49" t="e">
        <f>(AH197*20)/AK197</f>
        <v>#VALUE!</v>
      </c>
      <c r="AM197" t="s">
        <v>58</v>
      </c>
    </row>
    <row r="198" spans="1:38" ht="12.75">
      <c r="A198" s="57"/>
      <c r="H198" s="33"/>
      <c r="I198" s="33"/>
      <c r="J198" s="53"/>
      <c r="K198" s="53"/>
      <c r="L198" s="58"/>
      <c r="M198" s="53"/>
      <c r="N198" s="26"/>
      <c r="X198" s="51"/>
      <c r="AB198" s="53"/>
      <c r="AC198" s="38"/>
      <c r="AG198" s="38"/>
      <c r="AH198" s="51"/>
      <c r="AI198" s="49"/>
      <c r="AJ198" s="53" t="e">
        <f>(AH198*20)/AI198</f>
        <v>#VALUE!</v>
      </c>
      <c r="AK198" s="49"/>
      <c r="AL198" s="49" t="e">
        <f>(AH198*20)/AK198</f>
        <v>#VALUE!</v>
      </c>
    </row>
    <row r="199" spans="1:38" ht="12.75">
      <c r="A199" s="57">
        <v>34574</v>
      </c>
      <c r="B199" t="s">
        <v>34</v>
      </c>
      <c r="C199" t="s">
        <v>31</v>
      </c>
      <c r="F199" t="s">
        <v>282</v>
      </c>
      <c r="H199" s="33"/>
      <c r="I199" s="33"/>
      <c r="J199" s="53"/>
      <c r="K199" s="53"/>
      <c r="L199" s="58"/>
      <c r="M199" s="53"/>
      <c r="N199" s="26"/>
      <c r="X199" s="51"/>
      <c r="AB199" s="53"/>
      <c r="AC199" s="38"/>
      <c r="AG199" s="38"/>
      <c r="AH199" s="51"/>
      <c r="AI199" s="49"/>
      <c r="AJ199" s="53" t="e">
        <f>(AH199*20)/AI199</f>
        <v>#VALUE!</v>
      </c>
      <c r="AK199" s="49"/>
      <c r="AL199" s="49" t="e">
        <f>(AH199*20)/AK199</f>
        <v>#VALUE!</v>
      </c>
    </row>
    <row r="200" spans="1:38" ht="12.75">
      <c r="A200" s="57"/>
      <c r="H200" s="33"/>
      <c r="I200" s="33"/>
      <c r="J200" s="53"/>
      <c r="K200" s="53"/>
      <c r="L200" s="58"/>
      <c r="M200" s="53"/>
      <c r="N200" s="26"/>
      <c r="X200" s="51"/>
      <c r="AB200" s="53"/>
      <c r="AC200" s="38"/>
      <c r="AG200" s="38"/>
      <c r="AH200" s="51"/>
      <c r="AI200" s="49"/>
      <c r="AJ200" s="53" t="e">
        <f>(AH200*20)/AI200</f>
        <v>#VALUE!</v>
      </c>
      <c r="AK200" s="49"/>
      <c r="AL200" s="49" t="e">
        <f>(AH200*20)/AK200</f>
        <v>#VALUE!</v>
      </c>
    </row>
    <row r="201" spans="1:38" ht="12.75">
      <c r="A201" s="57">
        <v>34575</v>
      </c>
      <c r="B201" t="s">
        <v>31</v>
      </c>
      <c r="C201" t="s">
        <v>30</v>
      </c>
      <c r="F201" t="s">
        <v>282</v>
      </c>
      <c r="H201" s="33"/>
      <c r="I201" s="33"/>
      <c r="J201" s="53"/>
      <c r="K201" s="53"/>
      <c r="L201" s="58"/>
      <c r="M201" s="53"/>
      <c r="N201" s="26"/>
      <c r="X201" s="51"/>
      <c r="AB201" s="53"/>
      <c r="AC201" s="38"/>
      <c r="AG201" s="38"/>
      <c r="AH201" s="51"/>
      <c r="AI201" s="49"/>
      <c r="AJ201" s="53" t="e">
        <f>(AH201*20)/AI201</f>
        <v>#VALUE!</v>
      </c>
      <c r="AK201" s="49"/>
      <c r="AL201" s="49" t="e">
        <f>(AH201*20)/AK201</f>
        <v>#VALUE!</v>
      </c>
    </row>
    <row r="202" spans="1:38" ht="12.75">
      <c r="A202" s="57"/>
      <c r="H202" s="33"/>
      <c r="I202" s="33"/>
      <c r="J202" s="53"/>
      <c r="K202" s="53"/>
      <c r="L202" s="58"/>
      <c r="M202" s="53"/>
      <c r="N202" s="26"/>
      <c r="X202" s="51"/>
      <c r="AB202" s="53"/>
      <c r="AC202" s="38"/>
      <c r="AG202" s="38"/>
      <c r="AH202" s="51"/>
      <c r="AI202" s="49"/>
      <c r="AJ202" s="53" t="e">
        <f>(AH202*20)/AI202</f>
        <v>#VALUE!</v>
      </c>
      <c r="AK202" s="49"/>
      <c r="AL202" s="49" t="e">
        <f>(AH202*20)/AK202</f>
        <v>#VALUE!</v>
      </c>
    </row>
    <row r="203" spans="1:38" ht="12.75">
      <c r="A203" s="57">
        <v>34576</v>
      </c>
      <c r="B203" t="s">
        <v>30</v>
      </c>
      <c r="C203" t="s">
        <v>24</v>
      </c>
      <c r="F203" t="s">
        <v>282</v>
      </c>
      <c r="H203" s="33"/>
      <c r="I203" s="33"/>
      <c r="J203" s="53"/>
      <c r="K203" s="53"/>
      <c r="L203" s="58"/>
      <c r="M203" s="53"/>
      <c r="N203" s="26"/>
      <c r="X203" s="51"/>
      <c r="AB203" s="53"/>
      <c r="AC203" s="38"/>
      <c r="AG203" s="38"/>
      <c r="AH203" s="51"/>
      <c r="AI203" s="49"/>
      <c r="AJ203" s="53" t="e">
        <f>(AH203*20)/AI203</f>
        <v>#VALUE!</v>
      </c>
      <c r="AK203" s="49"/>
      <c r="AL203" s="49" t="e">
        <f>(AH203*20)/AK203</f>
        <v>#VALUE!</v>
      </c>
    </row>
    <row r="204" spans="1:38" ht="12.75">
      <c r="A204" s="57"/>
      <c r="H204" s="33"/>
      <c r="I204" s="33"/>
      <c r="J204" s="53"/>
      <c r="K204" s="53"/>
      <c r="L204" s="58"/>
      <c r="M204" s="53"/>
      <c r="N204" s="26"/>
      <c r="X204" s="51"/>
      <c r="AB204" s="53"/>
      <c r="AC204" s="38"/>
      <c r="AG204" s="38"/>
      <c r="AH204" s="51"/>
      <c r="AI204" s="49"/>
      <c r="AJ204" s="53" t="e">
        <f>(AH204*20)/AI204</f>
        <v>#VALUE!</v>
      </c>
      <c r="AK204" s="49"/>
      <c r="AL204" s="49" t="e">
        <f>(AH204*20)/AK204</f>
        <v>#VALUE!</v>
      </c>
    </row>
    <row r="205" spans="1:38" ht="12.75">
      <c r="A205" s="57">
        <v>34577</v>
      </c>
      <c r="B205" t="s">
        <v>24</v>
      </c>
      <c r="C205" t="s">
        <v>22</v>
      </c>
      <c r="F205" t="s">
        <v>77</v>
      </c>
      <c r="H205" s="33"/>
      <c r="I205" s="33"/>
      <c r="J205" s="53"/>
      <c r="K205" s="53"/>
      <c r="L205" s="58"/>
      <c r="M205" s="53"/>
      <c r="N205" s="26"/>
      <c r="X205" s="51"/>
      <c r="AB205" s="53"/>
      <c r="AC205" s="38"/>
      <c r="AG205" s="38"/>
      <c r="AH205" s="51"/>
      <c r="AI205" s="49"/>
      <c r="AJ205" s="53" t="e">
        <f>(AH205*20)/AI205</f>
        <v>#VALUE!</v>
      </c>
      <c r="AK205" s="49"/>
      <c r="AL205" s="49" t="e">
        <f>(AH205*20)/AK205</f>
        <v>#VALUE!</v>
      </c>
    </row>
    <row r="206" spans="1:38" ht="12.75">
      <c r="A206" s="57"/>
      <c r="H206" s="33"/>
      <c r="I206" s="33"/>
      <c r="J206" s="53"/>
      <c r="K206" s="53"/>
      <c r="L206" s="58"/>
      <c r="M206" s="53"/>
      <c r="N206" s="26"/>
      <c r="X206" s="51"/>
      <c r="AB206" s="53"/>
      <c r="AC206" s="38"/>
      <c r="AG206" s="38"/>
      <c r="AH206" s="51"/>
      <c r="AI206" s="49"/>
      <c r="AJ206" s="53" t="e">
        <f>(AH206*20)/AI206</f>
        <v>#VALUE!</v>
      </c>
      <c r="AK206" s="49"/>
      <c r="AL206" s="49" t="e">
        <f>(AH206*20)/AK206</f>
        <v>#VALUE!</v>
      </c>
    </row>
    <row r="207" spans="1:38" ht="12.75">
      <c r="A207" s="57"/>
      <c r="H207" s="33"/>
      <c r="I207" s="33"/>
      <c r="J207" s="53"/>
      <c r="K207" s="53"/>
      <c r="L207" s="58"/>
      <c r="M207" s="53"/>
      <c r="N207" s="26"/>
      <c r="X207" s="51"/>
      <c r="Y207" t="e">
        <f>30/I207*X207</f>
        <v>#VALUE!</v>
      </c>
      <c r="AA207" t="e">
        <f>30/I207*Z207</f>
        <v>#VALUE!</v>
      </c>
      <c r="AB207" s="53" t="e">
        <f>(N207*12)+Q207+U207+Y207+AA207</f>
        <v>#VALUE!</v>
      </c>
      <c r="AC207" s="38" t="e">
        <f>(Y207+AA207)/AB207</f>
        <v>#VALUE!</v>
      </c>
      <c r="AD207" t="e">
        <f>AB207/12</f>
        <v>#VALUE!</v>
      </c>
      <c r="AF207">
        <f>J207+P207+T207+X207+Z207</f>
        <v>0</v>
      </c>
      <c r="AG207" s="38" t="e">
        <f>(X207+Z207)/AF207</f>
        <v>#VALUE!</v>
      </c>
      <c r="AH207" s="51" t="e">
        <f>AK207*AL207/20</f>
        <v>#VALUE!</v>
      </c>
      <c r="AI207" s="49"/>
      <c r="AJ207" s="53" t="e">
        <f>(AH207*20)/AI207</f>
        <v>#VALUE!</v>
      </c>
      <c r="AK207" s="49"/>
      <c r="AL207" s="49" t="e">
        <f>(AH207*20)/AK207</f>
        <v>#VALUE!</v>
      </c>
    </row>
    <row r="208" spans="1:38" ht="12.75">
      <c r="A208" s="57"/>
      <c r="H208" s="33"/>
      <c r="I208" s="33"/>
      <c r="J208" s="53"/>
      <c r="K208" s="53"/>
      <c r="L208" s="58"/>
      <c r="M208" s="53"/>
      <c r="N208" s="26"/>
      <c r="X208" s="51"/>
      <c r="Y208" t="e">
        <f>30/I208*X208</f>
        <v>#VALUE!</v>
      </c>
      <c r="AA208" t="e">
        <f>30/I208*Z208</f>
        <v>#VALUE!</v>
      </c>
      <c r="AB208" s="53" t="e">
        <f>(N208*12)+Q208+U208+Y208+AA208</f>
        <v>#VALUE!</v>
      </c>
      <c r="AC208" s="38" t="e">
        <f>(Y208+AA208)/AB208</f>
        <v>#VALUE!</v>
      </c>
      <c r="AD208" t="e">
        <f>AB208/12</f>
        <v>#VALUE!</v>
      </c>
      <c r="AF208">
        <f>J208+P208+T208+X208+Z208</f>
        <v>0</v>
      </c>
      <c r="AG208" s="38" t="e">
        <f>(X208+Z208)/AF208</f>
        <v>#VALUE!</v>
      </c>
      <c r="AH208" s="51" t="e">
        <f>AK208*AL208/20</f>
        <v>#VALUE!</v>
      </c>
      <c r="AI208" s="49"/>
      <c r="AJ208" s="53" t="e">
        <f>(AH208*20)/AI208</f>
        <v>#VALUE!</v>
      </c>
      <c r="AK208" s="49"/>
      <c r="AL208" s="49" t="e">
        <f>(AH208*20)/AK208</f>
        <v>#VALUE!</v>
      </c>
    </row>
    <row r="209" spans="1:38" ht="12.75">
      <c r="A209" s="57"/>
      <c r="H209" s="33"/>
      <c r="I209" s="33"/>
      <c r="J209" s="53"/>
      <c r="K209" s="53"/>
      <c r="L209" s="58"/>
      <c r="M209" s="53"/>
      <c r="N209" s="26"/>
      <c r="X209" s="51"/>
      <c r="Y209" t="e">
        <f>30/I209*X209</f>
        <v>#VALUE!</v>
      </c>
      <c r="AA209" t="e">
        <f>30/I209*Z209</f>
        <v>#VALUE!</v>
      </c>
      <c r="AB209" s="53" t="e">
        <f>(N209*12)+Q209+U209+Y209+AA209</f>
        <v>#VALUE!</v>
      </c>
      <c r="AC209" s="38" t="e">
        <f>(Y209+AA209)/AB209</f>
        <v>#VALUE!</v>
      </c>
      <c r="AD209" t="e">
        <f>AB209/12</f>
        <v>#VALUE!</v>
      </c>
      <c r="AF209">
        <f>J209+P209+T209+X209+Z209</f>
        <v>0</v>
      </c>
      <c r="AG209" s="38" t="e">
        <f>(X209+Z209)/AF209</f>
        <v>#VALUE!</v>
      </c>
      <c r="AH209" s="51" t="e">
        <f>AK209*AL209/20</f>
        <v>#VALUE!</v>
      </c>
      <c r="AI209" s="49"/>
      <c r="AJ209" s="53" t="e">
        <f>(AH209*20)/AI209</f>
        <v>#VALUE!</v>
      </c>
      <c r="AK209" s="49"/>
      <c r="AL209" s="49" t="e">
        <f>(AH209*20)/AK209</f>
        <v>#VALUE!</v>
      </c>
    </row>
    <row r="210" spans="1:38" ht="12.75">
      <c r="A210" s="57"/>
      <c r="H210" s="33"/>
      <c r="I210" s="33"/>
      <c r="J210" s="53"/>
      <c r="K210" s="53"/>
      <c r="L210" s="58"/>
      <c r="M210" s="53"/>
      <c r="N210" s="26"/>
      <c r="X210" s="51"/>
      <c r="Y210" t="e">
        <f>30/I210*X210</f>
        <v>#VALUE!</v>
      </c>
      <c r="AA210" t="e">
        <f>30/I210*Z210</f>
        <v>#VALUE!</v>
      </c>
      <c r="AB210" s="53" t="e">
        <f>(N210*12)+Q210+U210+Y210+AA210</f>
        <v>#VALUE!</v>
      </c>
      <c r="AC210" s="38" t="e">
        <f>(Y210+AA210)/AB210</f>
        <v>#VALUE!</v>
      </c>
      <c r="AD210" t="e">
        <f>AB210/12</f>
        <v>#VALUE!</v>
      </c>
      <c r="AF210">
        <f>J210+P210+T210+X210+Z210</f>
        <v>0</v>
      </c>
      <c r="AG210" s="38" t="e">
        <f>(X210+Z210)/AF210</f>
        <v>#VALUE!</v>
      </c>
      <c r="AH210" s="51" t="e">
        <f>AK210*AL210/20</f>
        <v>#VALUE!</v>
      </c>
      <c r="AI210" s="49"/>
      <c r="AJ210" s="53" t="e">
        <f>(AH210*20)/AI210</f>
        <v>#VALUE!</v>
      </c>
      <c r="AK210" s="49"/>
      <c r="AL210" s="49" t="e">
        <f>(AH210*20)/AK210</f>
        <v>#VALUE!</v>
      </c>
    </row>
    <row r="211" spans="1:38" ht="12.75">
      <c r="A211" s="57"/>
      <c r="H211" s="33"/>
      <c r="I211" s="33"/>
      <c r="J211" s="53"/>
      <c r="K211" s="53"/>
      <c r="L211" s="58"/>
      <c r="M211" s="53"/>
      <c r="N211" s="26"/>
      <c r="X211" s="51"/>
      <c r="Y211" t="e">
        <f>30/I211*X211</f>
        <v>#VALUE!</v>
      </c>
      <c r="AA211" t="e">
        <f>30/I211*Z211</f>
        <v>#VALUE!</v>
      </c>
      <c r="AB211" s="53" t="e">
        <f>(N211*12)+Q211+U211+Y211+AA211</f>
        <v>#VALUE!</v>
      </c>
      <c r="AC211" s="38" t="e">
        <f>(Y211+AA211)/AB211</f>
        <v>#VALUE!</v>
      </c>
      <c r="AD211" t="e">
        <f>AB211/12</f>
        <v>#VALUE!</v>
      </c>
      <c r="AF211">
        <f>J211+P211+T211+X211+Z211</f>
        <v>0</v>
      </c>
      <c r="AG211" s="38" t="e">
        <f>(X211+Z211)/AF211</f>
        <v>#VALUE!</v>
      </c>
      <c r="AH211" s="51" t="e">
        <f>AK211*AL211/20</f>
        <v>#VALUE!</v>
      </c>
      <c r="AI211" s="49"/>
      <c r="AJ211" s="53" t="e">
        <f>(AH211*20)/AI211</f>
        <v>#VALUE!</v>
      </c>
      <c r="AK211" s="49"/>
      <c r="AL211" s="49" t="e">
        <f>(AH211*20)/AK211</f>
        <v>#VALUE!</v>
      </c>
    </row>
    <row r="212" spans="1:38" ht="12.75">
      <c r="A212" s="57"/>
      <c r="H212" s="33"/>
      <c r="I212" s="33"/>
      <c r="J212" s="53"/>
      <c r="K212" s="53"/>
      <c r="L212" s="58"/>
      <c r="M212" s="53"/>
      <c r="N212" s="26"/>
      <c r="X212" s="51"/>
      <c r="Y212" t="e">
        <f>30/I212*X212</f>
        <v>#VALUE!</v>
      </c>
      <c r="AA212" t="e">
        <f>30/I212*Z212</f>
        <v>#VALUE!</v>
      </c>
      <c r="AB212" s="53" t="e">
        <f>(N212*12)+Q212+U212+Y212+AA212</f>
        <v>#VALUE!</v>
      </c>
      <c r="AC212" s="38" t="e">
        <f>(Y212+AA212)/AB212</f>
        <v>#VALUE!</v>
      </c>
      <c r="AD212" t="e">
        <f>AB212/12</f>
        <v>#VALUE!</v>
      </c>
      <c r="AF212">
        <f>J212+P212+T212+X212+Z212</f>
        <v>0</v>
      </c>
      <c r="AG212" s="38" t="e">
        <f>(X212+Z212)/AF212</f>
        <v>#VALUE!</v>
      </c>
      <c r="AH212" s="51" t="e">
        <f>AK212*AL212/20</f>
        <v>#VALUE!</v>
      </c>
      <c r="AI212" s="49"/>
      <c r="AJ212" s="53" t="e">
        <f>(AH212*20)/AI212</f>
        <v>#VALUE!</v>
      </c>
      <c r="AK212" s="49"/>
      <c r="AL212" s="49" t="e">
        <f>(AH212*20)/AK212</f>
        <v>#VALUE!</v>
      </c>
    </row>
    <row r="213" spans="1:38" ht="12.75">
      <c r="A213" s="57"/>
      <c r="H213" s="33"/>
      <c r="I213" s="33"/>
      <c r="J213" s="53"/>
      <c r="K213" s="53"/>
      <c r="L213" s="58"/>
      <c r="M213" s="53"/>
      <c r="N213" s="26"/>
      <c r="X213" s="51"/>
      <c r="Y213" t="e">
        <f>30/I213*X213</f>
        <v>#VALUE!</v>
      </c>
      <c r="AA213" t="e">
        <f>30/I213*Z213</f>
        <v>#VALUE!</v>
      </c>
      <c r="AB213" s="53" t="e">
        <f>(N213*12)+Q213+U213+Y213+AA213</f>
        <v>#VALUE!</v>
      </c>
      <c r="AC213" s="38" t="e">
        <f>(Y213+AA213)/AB213</f>
        <v>#VALUE!</v>
      </c>
      <c r="AD213" t="e">
        <f>AB213/12</f>
        <v>#VALUE!</v>
      </c>
      <c r="AF213">
        <f>J213+P213+T213+X213+Z213</f>
        <v>0</v>
      </c>
      <c r="AG213" s="38" t="e">
        <f>(X213+Z213)/AF213</f>
        <v>#VALUE!</v>
      </c>
      <c r="AH213" s="51" t="e">
        <f>AK213*AL213/20</f>
        <v>#VALUE!</v>
      </c>
      <c r="AI213" s="49"/>
      <c r="AJ213" s="53" t="e">
        <f>(AH213*20)/AI213</f>
        <v>#VALUE!</v>
      </c>
      <c r="AK213" s="49"/>
      <c r="AL213" s="49" t="e">
        <f>(AH213*20)/AK213</f>
        <v>#VALUE!</v>
      </c>
    </row>
    <row r="214" spans="1:38" ht="12.75">
      <c r="A214" s="57"/>
      <c r="H214" s="33"/>
      <c r="I214" s="33"/>
      <c r="J214" s="53"/>
      <c r="K214" s="53"/>
      <c r="L214" s="58"/>
      <c r="M214" s="53"/>
      <c r="N214" s="26"/>
      <c r="X214" s="51"/>
      <c r="Y214" t="e">
        <f>30/I214*X214</f>
        <v>#VALUE!</v>
      </c>
      <c r="AA214" t="e">
        <f>30/I214*Z214</f>
        <v>#VALUE!</v>
      </c>
      <c r="AB214" s="53" t="e">
        <f>(N214*12)+Q214+U214+Y214+AA214</f>
        <v>#VALUE!</v>
      </c>
      <c r="AC214" s="38" t="e">
        <f>(Y214+AA214)/AB214</f>
        <v>#VALUE!</v>
      </c>
      <c r="AD214" t="e">
        <f>AB214/12</f>
        <v>#VALUE!</v>
      </c>
      <c r="AF214">
        <f>J214+P214+T214+X214+Z214</f>
        <v>0</v>
      </c>
      <c r="AG214" s="38" t="e">
        <f>(X214+Z214)/AF214</f>
        <v>#VALUE!</v>
      </c>
      <c r="AH214" s="51" t="e">
        <f>AK214*AL214/20</f>
        <v>#VALUE!</v>
      </c>
      <c r="AI214" s="49"/>
      <c r="AJ214" s="53" t="e">
        <f>(AH214*20)/AI214</f>
        <v>#VALUE!</v>
      </c>
      <c r="AK214" s="49"/>
      <c r="AL214" s="49" t="e">
        <f>(AH214*20)/AK214</f>
        <v>#VALUE!</v>
      </c>
    </row>
    <row r="215" spans="1:38" ht="12.75">
      <c r="A215" s="57"/>
      <c r="H215" s="33"/>
      <c r="I215" s="33"/>
      <c r="J215" s="53"/>
      <c r="K215" s="53"/>
      <c r="L215" s="58"/>
      <c r="M215" s="53"/>
      <c r="N215" s="26"/>
      <c r="X215" s="51"/>
      <c r="Y215" t="e">
        <f>30/I215*X215</f>
        <v>#VALUE!</v>
      </c>
      <c r="AA215" t="e">
        <f>30/I215*Z215</f>
        <v>#VALUE!</v>
      </c>
      <c r="AB215" s="53" t="e">
        <f>(N215*12)+Q215+U215+Y215+AA215</f>
        <v>#VALUE!</v>
      </c>
      <c r="AC215" s="38" t="e">
        <f>(Y215+AA215)/AB215</f>
        <v>#VALUE!</v>
      </c>
      <c r="AD215" t="e">
        <f>AB215/12</f>
        <v>#VALUE!</v>
      </c>
      <c r="AF215">
        <f>J215+P215+T215+X215+Z215</f>
        <v>0</v>
      </c>
      <c r="AG215" s="38" t="e">
        <f>(X215+Z215)/AF215</f>
        <v>#VALUE!</v>
      </c>
      <c r="AH215" s="51" t="e">
        <f>AK215*AL215/20</f>
        <v>#VALUE!</v>
      </c>
      <c r="AI215" s="49"/>
      <c r="AJ215" s="53" t="e">
        <f>(AH215*20)/AI215</f>
        <v>#VALUE!</v>
      </c>
      <c r="AK215" s="49"/>
      <c r="AL215" s="49" t="e">
        <f>(AH215*20)/AK215</f>
        <v>#VALUE!</v>
      </c>
    </row>
    <row r="216" spans="1:38" ht="12.75">
      <c r="A216" s="57"/>
      <c r="H216" s="33"/>
      <c r="I216" s="33"/>
      <c r="J216" s="53"/>
      <c r="K216" s="53"/>
      <c r="L216" s="58"/>
      <c r="M216" s="53"/>
      <c r="N216" s="26"/>
      <c r="X216" s="51"/>
      <c r="Y216" t="e">
        <f>30/I216*X216</f>
        <v>#VALUE!</v>
      </c>
      <c r="AA216" t="e">
        <f>30/I216*Z216</f>
        <v>#VALUE!</v>
      </c>
      <c r="AB216" s="53" t="e">
        <f>(N216*12)+Q216+U216+Y216+AA216</f>
        <v>#VALUE!</v>
      </c>
      <c r="AC216" s="38" t="e">
        <f>(Y216+AA216)/AB216</f>
        <v>#VALUE!</v>
      </c>
      <c r="AD216" t="e">
        <f>AB216/12</f>
        <v>#VALUE!</v>
      </c>
      <c r="AF216">
        <f>J216+P216+T216+X216+Z216</f>
        <v>0</v>
      </c>
      <c r="AG216" s="38" t="e">
        <f>(X216+Z216)/AF216</f>
        <v>#VALUE!</v>
      </c>
      <c r="AH216" s="51" t="e">
        <f>AK216*AL216/20</f>
        <v>#VALUE!</v>
      </c>
      <c r="AI216" s="49"/>
      <c r="AJ216" s="53" t="e">
        <f>(AH216*20)/AI216</f>
        <v>#VALUE!</v>
      </c>
      <c r="AK216" s="49"/>
      <c r="AL216" s="49" t="e">
        <f>(AH216*20)/AK216</f>
        <v>#VALUE!</v>
      </c>
    </row>
    <row r="217" spans="1:38" ht="12.75">
      <c r="A217" s="57"/>
      <c r="H217" s="33"/>
      <c r="I217" s="33"/>
      <c r="J217" s="53"/>
      <c r="K217" s="53"/>
      <c r="L217" s="58"/>
      <c r="M217" s="53"/>
      <c r="N217" s="26"/>
      <c r="X217" s="51"/>
      <c r="Y217" t="e">
        <f>30/I217*X217</f>
        <v>#VALUE!</v>
      </c>
      <c r="AA217" t="e">
        <f>30/I217*Z217</f>
        <v>#VALUE!</v>
      </c>
      <c r="AB217" s="53" t="e">
        <f>(N217*12)+Q217+U217+Y217+AA217</f>
        <v>#VALUE!</v>
      </c>
      <c r="AC217" s="38" t="e">
        <f>(Y217+AA217)/AB217</f>
        <v>#VALUE!</v>
      </c>
      <c r="AD217" t="e">
        <f>AB217/12</f>
        <v>#VALUE!</v>
      </c>
      <c r="AF217">
        <f>J217+P217+T217+X217+Z217</f>
        <v>0</v>
      </c>
      <c r="AG217" s="38" t="e">
        <f>(X217+Z217)/AF217</f>
        <v>#VALUE!</v>
      </c>
      <c r="AH217" s="51" t="e">
        <f>AK217*AL217/20</f>
        <v>#VALUE!</v>
      </c>
      <c r="AI217" s="49"/>
      <c r="AJ217" s="53" t="e">
        <f>(AH217*20)/AI217</f>
        <v>#VALUE!</v>
      </c>
      <c r="AK217" s="49"/>
      <c r="AL217" s="49" t="e">
        <f>(AH217*20)/AK217</f>
        <v>#VALUE!</v>
      </c>
    </row>
    <row r="218" spans="1:38" ht="12.75">
      <c r="A218" s="57"/>
      <c r="H218" s="33"/>
      <c r="I218" s="33"/>
      <c r="J218" s="53"/>
      <c r="K218" s="53"/>
      <c r="L218" s="58"/>
      <c r="M218" s="53"/>
      <c r="N218" s="26"/>
      <c r="X218" s="51"/>
      <c r="Y218" t="e">
        <f>30/I218*X218</f>
        <v>#VALUE!</v>
      </c>
      <c r="AA218" t="e">
        <f>30/I218*Z218</f>
        <v>#VALUE!</v>
      </c>
      <c r="AB218" s="53" t="e">
        <f>(N218*12)+Q218+U218+Y218+AA218</f>
        <v>#VALUE!</v>
      </c>
      <c r="AC218" s="38" t="e">
        <f>(Y218+AA218)/AB218</f>
        <v>#VALUE!</v>
      </c>
      <c r="AD218" t="e">
        <f>AB218/12</f>
        <v>#VALUE!</v>
      </c>
      <c r="AF218">
        <f>J218+P218+T218+X218+Z218</f>
        <v>0</v>
      </c>
      <c r="AG218" s="38" t="e">
        <f>(X218+Z218)/AF218</f>
        <v>#VALUE!</v>
      </c>
      <c r="AH218" s="51" t="e">
        <f>AK218*AL218/20</f>
        <v>#VALUE!</v>
      </c>
      <c r="AI218" s="49"/>
      <c r="AJ218" s="53" t="e">
        <f>(AH218*20)/AI218</f>
        <v>#VALUE!</v>
      </c>
      <c r="AK218" s="49"/>
      <c r="AL218" s="49" t="e">
        <f>(AH218*20)/AK218</f>
        <v>#VALUE!</v>
      </c>
    </row>
    <row r="219" spans="1:38" ht="12.75">
      <c r="A219" s="57"/>
      <c r="H219" s="33"/>
      <c r="I219" s="33"/>
      <c r="J219" s="53"/>
      <c r="K219" s="53"/>
      <c r="L219" s="58"/>
      <c r="M219" s="53"/>
      <c r="N219" s="26"/>
      <c r="X219" s="51"/>
      <c r="Y219" t="e">
        <f>30/I219*X219</f>
        <v>#VALUE!</v>
      </c>
      <c r="AA219" t="e">
        <f>30/I219*Z219</f>
        <v>#VALUE!</v>
      </c>
      <c r="AB219" s="53" t="e">
        <f>(N219*12)+Q219+U219+Y219+AA219</f>
        <v>#VALUE!</v>
      </c>
      <c r="AC219" s="38" t="e">
        <f>(Y219+AA219)/AB219</f>
        <v>#VALUE!</v>
      </c>
      <c r="AD219" t="e">
        <f>AB219/12</f>
        <v>#VALUE!</v>
      </c>
      <c r="AF219">
        <f>J219+P219+T219+X219+Z219</f>
        <v>0</v>
      </c>
      <c r="AG219" s="38" t="e">
        <f>(X219+Z219)/AF219</f>
        <v>#VALUE!</v>
      </c>
      <c r="AH219" s="51" t="e">
        <f>AK219*AL219/20</f>
        <v>#VALUE!</v>
      </c>
      <c r="AI219" s="49"/>
      <c r="AJ219" s="53" t="e">
        <f>(AH219*20)/AI219</f>
        <v>#VALUE!</v>
      </c>
      <c r="AK219" s="49"/>
      <c r="AL219" s="49" t="e">
        <f>(AH219*20)/AK219</f>
        <v>#VALUE!</v>
      </c>
    </row>
    <row r="220" spans="1:38" ht="12.75">
      <c r="A220" s="57"/>
      <c r="H220" s="33"/>
      <c r="I220" s="33"/>
      <c r="J220" s="53"/>
      <c r="K220" s="53"/>
      <c r="L220" s="58"/>
      <c r="M220" s="53"/>
      <c r="N220" s="26"/>
      <c r="X220" s="51"/>
      <c r="Y220" t="e">
        <f>30/I220*X220</f>
        <v>#VALUE!</v>
      </c>
      <c r="AA220" t="e">
        <f>30/I220*Z220</f>
        <v>#VALUE!</v>
      </c>
      <c r="AB220" s="53" t="e">
        <f>(N220*12)+Q220+U220+Y220+AA220</f>
        <v>#VALUE!</v>
      </c>
      <c r="AC220" s="38" t="e">
        <f>(Y220+AA220)/AB220</f>
        <v>#VALUE!</v>
      </c>
      <c r="AD220" t="e">
        <f>AB220/12</f>
        <v>#VALUE!</v>
      </c>
      <c r="AF220">
        <f>J220+P220+T220+X220+Z220</f>
        <v>0</v>
      </c>
      <c r="AG220" s="38" t="e">
        <f>(X220+Z220)/AF220</f>
        <v>#VALUE!</v>
      </c>
      <c r="AH220" s="51" t="e">
        <f>AK220*AL220/20</f>
        <v>#VALUE!</v>
      </c>
      <c r="AI220" s="49"/>
      <c r="AJ220" s="53" t="e">
        <f>(AH220*20)/AI220</f>
        <v>#VALUE!</v>
      </c>
      <c r="AK220" s="49"/>
      <c r="AL220" s="49" t="e">
        <f>(AH220*20)/AK220</f>
        <v>#VALUE!</v>
      </c>
    </row>
    <row r="221" spans="1:38" ht="12.75">
      <c r="A221" s="57"/>
      <c r="H221" s="33"/>
      <c r="I221" s="33"/>
      <c r="J221" s="53"/>
      <c r="K221" s="53"/>
      <c r="L221" s="58"/>
      <c r="M221" s="53"/>
      <c r="N221" s="26"/>
      <c r="X221" s="51"/>
      <c r="Y221" t="e">
        <f>30/I221*X221</f>
        <v>#VALUE!</v>
      </c>
      <c r="AA221" t="e">
        <f>30/I221*Z221</f>
        <v>#VALUE!</v>
      </c>
      <c r="AB221" s="53" t="e">
        <f>(N221*12)+Q221+U221+Y221+AA221</f>
        <v>#VALUE!</v>
      </c>
      <c r="AC221" s="38" t="e">
        <f>(Y221+AA221)/AB221</f>
        <v>#VALUE!</v>
      </c>
      <c r="AD221" t="e">
        <f>AB221/12</f>
        <v>#VALUE!</v>
      </c>
      <c r="AF221">
        <f>J221+P221+T221+X221+Z221</f>
        <v>0</v>
      </c>
      <c r="AG221" s="38" t="e">
        <f>(X221+Z221)/AF221</f>
        <v>#VALUE!</v>
      </c>
      <c r="AH221" s="51" t="e">
        <f>AK221*AL221/20</f>
        <v>#VALUE!</v>
      </c>
      <c r="AI221" s="49"/>
      <c r="AJ221" s="53" t="e">
        <f>(AH221*20)/AI221</f>
        <v>#VALUE!</v>
      </c>
      <c r="AK221" s="49"/>
      <c r="AL221" s="49" t="e">
        <f>(AH221*20)/AK221</f>
        <v>#VALUE!</v>
      </c>
    </row>
    <row r="222" spans="1:38" ht="12.75">
      <c r="A222" s="57"/>
      <c r="H222" s="33"/>
      <c r="I222" s="33"/>
      <c r="J222" s="53"/>
      <c r="K222" s="53"/>
      <c r="L222" s="58"/>
      <c r="M222" s="53"/>
      <c r="N222" s="26"/>
      <c r="X222" s="51"/>
      <c r="Y222" t="e">
        <f>30/I222*X222</f>
        <v>#VALUE!</v>
      </c>
      <c r="AA222" t="e">
        <f>30/I222*Z222</f>
        <v>#VALUE!</v>
      </c>
      <c r="AB222" s="53" t="e">
        <f>(N222*12)+Q222+U222+Y222+AA222</f>
        <v>#VALUE!</v>
      </c>
      <c r="AC222" s="38" t="e">
        <f>(Y222+AA222)/AB222</f>
        <v>#VALUE!</v>
      </c>
      <c r="AD222" t="e">
        <f>AB222/12</f>
        <v>#VALUE!</v>
      </c>
      <c r="AF222">
        <f>J222+P222+T222+X222+Z222</f>
        <v>0</v>
      </c>
      <c r="AG222" s="38" t="e">
        <f>(X222+Z222)/AF222</f>
        <v>#VALUE!</v>
      </c>
      <c r="AH222" s="51" t="e">
        <f>AK222*AL222/20</f>
        <v>#VALUE!</v>
      </c>
      <c r="AI222" s="49"/>
      <c r="AJ222" s="53" t="e">
        <f>(AH222*20)/AI222</f>
        <v>#VALUE!</v>
      </c>
      <c r="AK222" s="49"/>
      <c r="AL222" s="49" t="e">
        <f>(AH222*20)/AK222</f>
        <v>#VALUE!</v>
      </c>
    </row>
    <row r="223" spans="1:38" ht="12.75">
      <c r="A223" s="57"/>
      <c r="H223" s="33"/>
      <c r="I223" s="33"/>
      <c r="J223" s="53"/>
      <c r="K223" s="53"/>
      <c r="L223" s="58"/>
      <c r="M223" s="53"/>
      <c r="N223" s="26"/>
      <c r="X223" s="51"/>
      <c r="Y223" t="e">
        <f>30/I223*X223</f>
        <v>#VALUE!</v>
      </c>
      <c r="AA223" t="e">
        <f>30/I223*Z223</f>
        <v>#VALUE!</v>
      </c>
      <c r="AB223" s="53" t="e">
        <f>(N223*12)+Q223+U223+Y223+AA223</f>
        <v>#VALUE!</v>
      </c>
      <c r="AC223" s="38" t="e">
        <f>(Y223+AA223)/AB223</f>
        <v>#VALUE!</v>
      </c>
      <c r="AD223" t="e">
        <f>AB223/12</f>
        <v>#VALUE!</v>
      </c>
      <c r="AF223">
        <f>J223+P223+T223+X223+Z223</f>
        <v>0</v>
      </c>
      <c r="AG223" s="38" t="e">
        <f>(X223+Z223)/AF223</f>
        <v>#VALUE!</v>
      </c>
      <c r="AH223" s="51" t="e">
        <f>AK223*AL223/20</f>
        <v>#VALUE!</v>
      </c>
      <c r="AI223" s="49"/>
      <c r="AJ223" s="53" t="e">
        <f>(AH223*20)/AI223</f>
        <v>#VALUE!</v>
      </c>
      <c r="AK223" s="49"/>
      <c r="AL223" s="49" t="e">
        <f>(AH223*20)/AK223</f>
        <v>#VALUE!</v>
      </c>
    </row>
    <row r="224" spans="1:38" ht="12.75">
      <c r="A224" s="57"/>
      <c r="H224" s="33"/>
      <c r="I224" s="33"/>
      <c r="J224" s="53"/>
      <c r="K224" s="53"/>
      <c r="L224" s="58"/>
      <c r="M224" s="53"/>
      <c r="N224" s="26"/>
      <c r="X224" s="51"/>
      <c r="Y224" t="e">
        <f>30/I224*X224</f>
        <v>#VALUE!</v>
      </c>
      <c r="AA224" t="e">
        <f>30/I224*Z224</f>
        <v>#VALUE!</v>
      </c>
      <c r="AB224" s="53" t="e">
        <f>(N224*12)+Q224+U224+Y224+AA224</f>
        <v>#VALUE!</v>
      </c>
      <c r="AC224" s="38" t="e">
        <f>(Y224+AA224)/AB224</f>
        <v>#VALUE!</v>
      </c>
      <c r="AD224" t="e">
        <f>AB224/12</f>
        <v>#VALUE!</v>
      </c>
      <c r="AF224">
        <f>J224+P224+T224+X224+Z224</f>
        <v>0</v>
      </c>
      <c r="AG224" s="38" t="e">
        <f>(X224+Z224)/AF224</f>
        <v>#VALUE!</v>
      </c>
      <c r="AH224" s="51" t="e">
        <f>AK224*AL224/20</f>
        <v>#VALUE!</v>
      </c>
      <c r="AI224" s="49"/>
      <c r="AJ224" s="53" t="e">
        <f>(AH224*20)/AI224</f>
        <v>#VALUE!</v>
      </c>
      <c r="AK224" s="49"/>
      <c r="AL224" s="49" t="e">
        <f>(AH224*20)/AK224</f>
        <v>#VALUE!</v>
      </c>
    </row>
    <row r="225" spans="1:38" ht="12.75">
      <c r="A225" s="57"/>
      <c r="H225" s="33"/>
      <c r="I225" s="33"/>
      <c r="J225" s="53"/>
      <c r="K225" s="53"/>
      <c r="L225" s="58"/>
      <c r="M225" s="53"/>
      <c r="N225" s="26"/>
      <c r="X225" s="51"/>
      <c r="Y225" t="e">
        <f>30/I225*X225</f>
        <v>#VALUE!</v>
      </c>
      <c r="AA225" t="e">
        <f>30/I225*Z225</f>
        <v>#VALUE!</v>
      </c>
      <c r="AB225" s="53" t="e">
        <f>(N225*12)+Q225+U225+Y225+AA225</f>
        <v>#VALUE!</v>
      </c>
      <c r="AC225" s="38" t="e">
        <f>(Y225+AA225)/AB225</f>
        <v>#VALUE!</v>
      </c>
      <c r="AD225" t="e">
        <f>AB225/12</f>
        <v>#VALUE!</v>
      </c>
      <c r="AF225">
        <f>J225+P225+T225+X225+Z225</f>
        <v>0</v>
      </c>
      <c r="AG225" s="38" t="e">
        <f>(X225+Z225)/AF225</f>
        <v>#VALUE!</v>
      </c>
      <c r="AH225" s="51" t="e">
        <f>AK225*AL225/20</f>
        <v>#VALUE!</v>
      </c>
      <c r="AI225" s="49"/>
      <c r="AJ225" s="53" t="e">
        <f>(AH225*20)/AI225</f>
        <v>#VALUE!</v>
      </c>
      <c r="AK225" s="49"/>
      <c r="AL225" s="49" t="e">
        <f>(AH225*20)/AK225</f>
        <v>#VALUE!</v>
      </c>
    </row>
    <row r="226" spans="1:38" ht="12.75">
      <c r="A226" s="57"/>
      <c r="H226" s="33"/>
      <c r="I226" s="33"/>
      <c r="J226" s="53"/>
      <c r="K226" s="53"/>
      <c r="L226" s="58"/>
      <c r="M226" s="53"/>
      <c r="N226" s="26"/>
      <c r="X226" s="51"/>
      <c r="Y226" t="e">
        <f>30/I226*X226</f>
        <v>#VALUE!</v>
      </c>
      <c r="AA226" t="e">
        <f>30/I226*Z226</f>
        <v>#VALUE!</v>
      </c>
      <c r="AB226" s="53" t="e">
        <f>(N226*12)+Q226+U226+Y226+AA226</f>
        <v>#VALUE!</v>
      </c>
      <c r="AC226" s="38" t="e">
        <f>(Y226+AA226)/AB226</f>
        <v>#VALUE!</v>
      </c>
      <c r="AD226" t="e">
        <f>AB226/12</f>
        <v>#VALUE!</v>
      </c>
      <c r="AF226">
        <f>J226+P226+T226+X226+Z226</f>
        <v>0</v>
      </c>
      <c r="AG226" s="38" t="e">
        <f>(X226+Z226)/AF226</f>
        <v>#VALUE!</v>
      </c>
      <c r="AH226" s="51" t="e">
        <f>AK226*AL226/20</f>
        <v>#VALUE!</v>
      </c>
      <c r="AI226" s="49"/>
      <c r="AJ226" s="53" t="e">
        <f>(AH226*20)/AI226</f>
        <v>#VALUE!</v>
      </c>
      <c r="AK226" s="49"/>
      <c r="AL226" s="49" t="e">
        <f>(AH226*20)/AK226</f>
        <v>#VALUE!</v>
      </c>
    </row>
    <row r="227" spans="1:38" ht="12.75">
      <c r="A227" s="57"/>
      <c r="H227" s="33"/>
      <c r="I227" s="33"/>
      <c r="J227" s="53"/>
      <c r="K227" s="53"/>
      <c r="L227" s="58"/>
      <c r="M227" s="53"/>
      <c r="N227" s="26"/>
      <c r="X227" s="51"/>
      <c r="Y227" t="e">
        <f>30/I227*X227</f>
        <v>#VALUE!</v>
      </c>
      <c r="AA227" t="e">
        <f>30/I227*Z227</f>
        <v>#VALUE!</v>
      </c>
      <c r="AB227" s="53" t="e">
        <f>(N227*12)+Q227+U227+Y227+AA227</f>
        <v>#VALUE!</v>
      </c>
      <c r="AC227" s="38" t="e">
        <f>(Y227+AA227)/AB227</f>
        <v>#VALUE!</v>
      </c>
      <c r="AD227" t="e">
        <f>AB227/12</f>
        <v>#VALUE!</v>
      </c>
      <c r="AF227">
        <f>J227+P227+T227+X227+Z227</f>
        <v>0</v>
      </c>
      <c r="AG227" s="38" t="e">
        <f>(X227+Z227)/AF227</f>
        <v>#VALUE!</v>
      </c>
      <c r="AH227" s="51" t="e">
        <f>AK227*AL227/20</f>
        <v>#VALUE!</v>
      </c>
      <c r="AI227" s="49"/>
      <c r="AJ227" s="53" t="e">
        <f>(AH227*20)/AI227</f>
        <v>#VALUE!</v>
      </c>
      <c r="AK227" s="49"/>
      <c r="AL227" s="49" t="e">
        <f>(AH227*20)/AK227</f>
        <v>#VALUE!</v>
      </c>
    </row>
    <row r="228" spans="1:38" ht="12.75">
      <c r="A228" s="57"/>
      <c r="H228" s="33"/>
      <c r="I228" s="33"/>
      <c r="J228" s="53"/>
      <c r="K228" s="53"/>
      <c r="L228" s="58"/>
      <c r="M228" s="53"/>
      <c r="N228" s="26"/>
      <c r="X228" s="51"/>
      <c r="Y228" t="e">
        <f>30/I228*X228</f>
        <v>#VALUE!</v>
      </c>
      <c r="AA228" t="e">
        <f>30/I228*Z228</f>
        <v>#VALUE!</v>
      </c>
      <c r="AB228" s="53" t="e">
        <f>(N228*12)+Q228+U228+Y228+AA228</f>
        <v>#VALUE!</v>
      </c>
      <c r="AC228" s="38" t="e">
        <f>(Y228+AA228)/AB228</f>
        <v>#VALUE!</v>
      </c>
      <c r="AD228" t="e">
        <f>AB228/12</f>
        <v>#VALUE!</v>
      </c>
      <c r="AF228">
        <f>J228+P228+T228+X228+Z228</f>
        <v>0</v>
      </c>
      <c r="AG228" s="38" t="e">
        <f>(X228+Z228)/AF228</f>
        <v>#VALUE!</v>
      </c>
      <c r="AH228" s="51" t="e">
        <f>AK228*AL228/20</f>
        <v>#VALUE!</v>
      </c>
      <c r="AI228" s="49"/>
      <c r="AJ228" s="53" t="e">
        <f>(AH228*20)/AI228</f>
        <v>#VALUE!</v>
      </c>
      <c r="AK228" s="49"/>
      <c r="AL228" s="49" t="e">
        <f>(AH228*20)/AK228</f>
        <v>#VALUE!</v>
      </c>
    </row>
    <row r="229" spans="1:38" ht="12.75">
      <c r="A229" s="57"/>
      <c r="H229" s="33"/>
      <c r="I229" s="33"/>
      <c r="J229" s="53"/>
      <c r="K229" s="53"/>
      <c r="L229" s="58"/>
      <c r="M229" s="53"/>
      <c r="N229" s="26"/>
      <c r="X229" s="51"/>
      <c r="Y229" t="e">
        <f>30/I229*X229</f>
        <v>#VALUE!</v>
      </c>
      <c r="AA229" t="e">
        <f>30/I229*Z229</f>
        <v>#VALUE!</v>
      </c>
      <c r="AB229" s="53" t="e">
        <f>(N229*12)+Q229+U229+Y229+AA229</f>
        <v>#VALUE!</v>
      </c>
      <c r="AC229" s="38" t="e">
        <f>(Y229+AA229)/AB229</f>
        <v>#VALUE!</v>
      </c>
      <c r="AD229" t="e">
        <f>AB229/12</f>
        <v>#VALUE!</v>
      </c>
      <c r="AF229">
        <f>J229+P229+T229+X229+Z229</f>
        <v>0</v>
      </c>
      <c r="AG229" s="38" t="e">
        <f>(X229+Z229)/AF229</f>
        <v>#VALUE!</v>
      </c>
      <c r="AH229" s="51" t="e">
        <f>AK229*AL229/20</f>
        <v>#VALUE!</v>
      </c>
      <c r="AI229" s="49"/>
      <c r="AJ229" s="53" t="e">
        <f>(AH229*20)/AI229</f>
        <v>#VALUE!</v>
      </c>
      <c r="AK229" s="49"/>
      <c r="AL229" s="49" t="e">
        <f>(AH229*20)/AK229</f>
        <v>#VALUE!</v>
      </c>
    </row>
    <row r="230" spans="1:38" ht="12.75">
      <c r="A230" s="57"/>
      <c r="H230" s="33"/>
      <c r="I230" s="33"/>
      <c r="J230" s="53"/>
      <c r="K230" s="53"/>
      <c r="L230" s="58"/>
      <c r="M230" s="53"/>
      <c r="N230" s="26"/>
      <c r="X230" s="51"/>
      <c r="Y230" t="e">
        <f>30/I230*X230</f>
        <v>#VALUE!</v>
      </c>
      <c r="AA230" t="e">
        <f>30/I230*Z230</f>
        <v>#VALUE!</v>
      </c>
      <c r="AB230" s="53" t="e">
        <f>(N230*12)+Q230+U230+Y230+AA230</f>
        <v>#VALUE!</v>
      </c>
      <c r="AC230" s="38" t="e">
        <f>(Y230+AA230)/AB230</f>
        <v>#VALUE!</v>
      </c>
      <c r="AD230" t="e">
        <f>AB230/12</f>
        <v>#VALUE!</v>
      </c>
      <c r="AF230">
        <f>J230+P230+T230+X230+Z230</f>
        <v>0</v>
      </c>
      <c r="AG230" s="38" t="e">
        <f>(X230+Z230)/AF230</f>
        <v>#VALUE!</v>
      </c>
      <c r="AH230" s="51" t="e">
        <f>AK230*AL230/20</f>
        <v>#VALUE!</v>
      </c>
      <c r="AI230" s="49"/>
      <c r="AJ230" s="53" t="e">
        <f>(AH230*20)/AI230</f>
        <v>#VALUE!</v>
      </c>
      <c r="AK230" s="49"/>
      <c r="AL230" s="49" t="e">
        <f>(AH230*20)/AK230</f>
        <v>#VALUE!</v>
      </c>
    </row>
    <row r="231" spans="1:38" ht="12.75">
      <c r="A231" s="57"/>
      <c r="H231" s="33"/>
      <c r="I231" s="33"/>
      <c r="J231" s="53"/>
      <c r="K231" s="53"/>
      <c r="L231" s="58"/>
      <c r="M231" s="53"/>
      <c r="N231" s="26"/>
      <c r="X231" s="51"/>
      <c r="Y231" t="e">
        <f>30/I231*X231</f>
        <v>#VALUE!</v>
      </c>
      <c r="AA231" t="e">
        <f>30/I231*Z231</f>
        <v>#VALUE!</v>
      </c>
      <c r="AB231" s="53" t="e">
        <f>(N231*12)+Q231+U231+Y231+AA231</f>
        <v>#VALUE!</v>
      </c>
      <c r="AC231" s="38" t="e">
        <f>(Y231+AA231)/AB231</f>
        <v>#VALUE!</v>
      </c>
      <c r="AD231" t="e">
        <f>AB231/12</f>
        <v>#VALUE!</v>
      </c>
      <c r="AF231">
        <f>J231+P231+T231+X231+Z231</f>
        <v>0</v>
      </c>
      <c r="AG231" s="38" t="e">
        <f>(X231+Z231)/AF231</f>
        <v>#VALUE!</v>
      </c>
      <c r="AH231" s="51" t="e">
        <f>AK231*AL231/20</f>
        <v>#VALUE!</v>
      </c>
      <c r="AI231" s="49"/>
      <c r="AJ231" s="53" t="e">
        <f>(AH231*20)/AI231</f>
        <v>#VALUE!</v>
      </c>
      <c r="AK231" s="49"/>
      <c r="AL231" s="49" t="e">
        <f>(AH231*20)/AK231</f>
        <v>#VALUE!</v>
      </c>
    </row>
    <row r="232" spans="1:38" ht="12.75">
      <c r="A232" s="57"/>
      <c r="H232" s="33"/>
      <c r="I232" s="33"/>
      <c r="J232" s="53"/>
      <c r="K232" s="53"/>
      <c r="L232" s="58"/>
      <c r="M232" s="53"/>
      <c r="N232" s="26"/>
      <c r="X232" s="51"/>
      <c r="Y232" t="e">
        <f>30/I232*X232</f>
        <v>#VALUE!</v>
      </c>
      <c r="AA232" t="e">
        <f>30/I232*Z232</f>
        <v>#VALUE!</v>
      </c>
      <c r="AB232" s="53" t="e">
        <f>(N232*12)+Q232+U232+Y232+AA232</f>
        <v>#VALUE!</v>
      </c>
      <c r="AC232" s="38" t="e">
        <f>(Y232+AA232)/AB232</f>
        <v>#VALUE!</v>
      </c>
      <c r="AD232" t="e">
        <f>AB232/12</f>
        <v>#VALUE!</v>
      </c>
      <c r="AF232">
        <f>J232+P232+T232+X232+Z232</f>
        <v>0</v>
      </c>
      <c r="AG232" s="38" t="e">
        <f>(X232+Z232)/AF232</f>
        <v>#VALUE!</v>
      </c>
      <c r="AH232" s="51" t="e">
        <f>AK232*AL232/20</f>
        <v>#VALUE!</v>
      </c>
      <c r="AI232" s="49"/>
      <c r="AJ232" s="53" t="e">
        <f>(AH232*20)/AI232</f>
        <v>#VALUE!</v>
      </c>
      <c r="AK232" s="49"/>
      <c r="AL232" s="49" t="e">
        <f>(AH232*20)/AK232</f>
        <v>#VALUE!</v>
      </c>
    </row>
    <row r="233" spans="1:38" ht="12.75">
      <c r="A233" s="57"/>
      <c r="H233" s="33"/>
      <c r="I233" s="33"/>
      <c r="J233" s="53"/>
      <c r="K233" s="53"/>
      <c r="L233" s="58"/>
      <c r="M233" s="53"/>
      <c r="N233" s="26"/>
      <c r="X233" s="51"/>
      <c r="Y233" t="e">
        <f>30/I233*X233</f>
        <v>#VALUE!</v>
      </c>
      <c r="AA233" t="e">
        <f>30/I233*Z233</f>
        <v>#VALUE!</v>
      </c>
      <c r="AB233" s="53" t="e">
        <f>(N233*12)+Q233+U233+Y233+AA233</f>
        <v>#VALUE!</v>
      </c>
      <c r="AC233" s="38" t="e">
        <f>(Y233+AA233)/AB233</f>
        <v>#VALUE!</v>
      </c>
      <c r="AD233" t="e">
        <f>AB233/12</f>
        <v>#VALUE!</v>
      </c>
      <c r="AF233">
        <f>J233+P233+T233+X233+Z233</f>
        <v>0</v>
      </c>
      <c r="AG233" s="38" t="e">
        <f>(X233+Z233)/AF233</f>
        <v>#VALUE!</v>
      </c>
      <c r="AH233" s="51" t="e">
        <f>AK233*AL233/20</f>
        <v>#VALUE!</v>
      </c>
      <c r="AI233" s="49"/>
      <c r="AJ233" s="53" t="e">
        <f>(AH233*20)/AI233</f>
        <v>#VALUE!</v>
      </c>
      <c r="AK233" s="49"/>
      <c r="AL233" s="49" t="e">
        <f>(AH233*20)/AK233</f>
        <v>#VALUE!</v>
      </c>
    </row>
    <row r="234" spans="1:38" ht="12.75">
      <c r="A234" s="57"/>
      <c r="H234" s="33"/>
      <c r="I234" s="33"/>
      <c r="J234" s="53"/>
      <c r="K234" s="53"/>
      <c r="L234" s="58"/>
      <c r="M234" s="53"/>
      <c r="N234" s="26"/>
      <c r="X234" s="51"/>
      <c r="Y234" t="e">
        <f>30/I234*X234</f>
        <v>#VALUE!</v>
      </c>
      <c r="AA234" t="e">
        <f>30/I234*Z234</f>
        <v>#VALUE!</v>
      </c>
      <c r="AB234" s="53" t="e">
        <f>(N234*12)+Q234+U234+Y234+AA234</f>
        <v>#VALUE!</v>
      </c>
      <c r="AC234" s="38" t="e">
        <f>(Y234+AA234)/AB234</f>
        <v>#VALUE!</v>
      </c>
      <c r="AD234" t="e">
        <f>AB234/12</f>
        <v>#VALUE!</v>
      </c>
      <c r="AF234">
        <f>J234+P234+T234+X234+Z234</f>
        <v>0</v>
      </c>
      <c r="AG234" s="38" t="e">
        <f>(X234+Z234)/AF234</f>
        <v>#VALUE!</v>
      </c>
      <c r="AH234" s="51" t="e">
        <f>AK234*AL234/20</f>
        <v>#VALUE!</v>
      </c>
      <c r="AI234" s="49"/>
      <c r="AJ234" s="53" t="e">
        <f>(AH234*20)/AI234</f>
        <v>#VALUE!</v>
      </c>
      <c r="AK234" s="49"/>
      <c r="AL234" s="49" t="e">
        <f>(AH234*20)/AK234</f>
        <v>#VALUE!</v>
      </c>
    </row>
    <row r="235" spans="1:38" ht="12.75">
      <c r="A235" s="57"/>
      <c r="H235" s="33"/>
      <c r="I235" s="33"/>
      <c r="J235" s="53"/>
      <c r="K235" s="53"/>
      <c r="L235" s="58"/>
      <c r="M235" s="53"/>
      <c r="N235" s="26"/>
      <c r="X235" s="51"/>
      <c r="Y235" t="e">
        <f>30/I235*X235</f>
        <v>#VALUE!</v>
      </c>
      <c r="AA235" t="e">
        <f>30/I235*Z235</f>
        <v>#VALUE!</v>
      </c>
      <c r="AB235" s="53" t="e">
        <f>(N235*12)+Q235+U235+Y235+AA235</f>
        <v>#VALUE!</v>
      </c>
      <c r="AC235" s="38" t="e">
        <f>(Y235+AA235)/AB235</f>
        <v>#VALUE!</v>
      </c>
      <c r="AD235" t="e">
        <f>AB235/12</f>
        <v>#VALUE!</v>
      </c>
      <c r="AF235">
        <f>J235+P235+T235+X235+Z235</f>
        <v>0</v>
      </c>
      <c r="AG235" s="38" t="e">
        <f>(X235+Z235)/AF235</f>
        <v>#VALUE!</v>
      </c>
      <c r="AH235" s="51" t="e">
        <f>AK235*AL235/20</f>
        <v>#VALUE!</v>
      </c>
      <c r="AI235" s="49"/>
      <c r="AJ235" s="53" t="e">
        <f>(AH235*20)/AI235</f>
        <v>#VALUE!</v>
      </c>
      <c r="AK235" s="49"/>
      <c r="AL235" s="49" t="e">
        <f>(AH235*20)/AK235</f>
        <v>#VALUE!</v>
      </c>
    </row>
    <row r="236" spans="1:38" ht="12.75">
      <c r="A236" s="57"/>
      <c r="H236" s="33"/>
      <c r="I236" s="33"/>
      <c r="J236" s="53"/>
      <c r="K236" s="53"/>
      <c r="L236" s="58"/>
      <c r="M236" s="53"/>
      <c r="N236" s="26"/>
      <c r="X236" s="51"/>
      <c r="Y236" t="e">
        <f>30/I236*X236</f>
        <v>#VALUE!</v>
      </c>
      <c r="AA236" t="e">
        <f>30/I236*Z236</f>
        <v>#VALUE!</v>
      </c>
      <c r="AB236" s="53" t="e">
        <f>(N236*12)+Q236+U236+Y236+AA236</f>
        <v>#VALUE!</v>
      </c>
      <c r="AC236" s="38" t="e">
        <f>(Y236+AA236)/AB236</f>
        <v>#VALUE!</v>
      </c>
      <c r="AD236" t="e">
        <f>AB236/12</f>
        <v>#VALUE!</v>
      </c>
      <c r="AF236">
        <f>J236+P236+T236+X236+Z236</f>
        <v>0</v>
      </c>
      <c r="AG236" s="38" t="e">
        <f>(X236+Z236)/AF236</f>
        <v>#VALUE!</v>
      </c>
      <c r="AH236" s="51" t="e">
        <f>AK236*AL236/20</f>
        <v>#VALUE!</v>
      </c>
      <c r="AI236" s="49"/>
      <c r="AJ236" s="53" t="e">
        <f>(AH236*20)/AI236</f>
        <v>#VALUE!</v>
      </c>
      <c r="AK236" s="49"/>
      <c r="AL236" s="49" t="e">
        <f>(AH236*20)/AK236</f>
        <v>#VALUE!</v>
      </c>
    </row>
    <row r="237" spans="1:38" ht="12.75">
      <c r="A237" s="57"/>
      <c r="H237" s="33"/>
      <c r="I237" s="33"/>
      <c r="J237" s="53"/>
      <c r="K237" s="53"/>
      <c r="L237" s="58"/>
      <c r="M237" s="53"/>
      <c r="N237" s="26"/>
      <c r="X237" s="51"/>
      <c r="Y237" t="e">
        <f>30/I237*X237</f>
        <v>#VALUE!</v>
      </c>
      <c r="AA237" t="e">
        <f>30/I237*Z237</f>
        <v>#VALUE!</v>
      </c>
      <c r="AB237" s="53" t="e">
        <f>(N237*12)+Q237+U237+Y237+AA237</f>
        <v>#VALUE!</v>
      </c>
      <c r="AC237" s="38" t="e">
        <f>(Y237+AA237)/AB237</f>
        <v>#VALUE!</v>
      </c>
      <c r="AD237" t="e">
        <f>AB237/12</f>
        <v>#VALUE!</v>
      </c>
      <c r="AF237">
        <f>J237+P237+T237+X237+Z237</f>
        <v>0</v>
      </c>
      <c r="AG237" s="38" t="e">
        <f>(X237+Z237)/AF237</f>
        <v>#VALUE!</v>
      </c>
      <c r="AH237" s="51" t="e">
        <f>AK237*AL237/20</f>
        <v>#VALUE!</v>
      </c>
      <c r="AI237" s="49"/>
      <c r="AJ237" s="53" t="e">
        <f>(AH237*20)/AI237</f>
        <v>#VALUE!</v>
      </c>
      <c r="AK237" s="49"/>
      <c r="AL237" s="49" t="e">
        <f>(AH237*20)/AK237</f>
        <v>#VALUE!</v>
      </c>
    </row>
    <row r="238" spans="1:38" ht="12.75">
      <c r="A238" s="57"/>
      <c r="H238" s="33"/>
      <c r="I238" s="33"/>
      <c r="J238" s="53"/>
      <c r="K238" s="53"/>
      <c r="L238" s="58"/>
      <c r="M238" s="53"/>
      <c r="N238" s="26"/>
      <c r="X238" s="51"/>
      <c r="Y238" t="e">
        <f>30/I238*X238</f>
        <v>#VALUE!</v>
      </c>
      <c r="AA238" t="e">
        <f>30/I238*Z238</f>
        <v>#VALUE!</v>
      </c>
      <c r="AB238" s="53" t="e">
        <f>(N238*12)+Q238+U238+Y238+AA238</f>
        <v>#VALUE!</v>
      </c>
      <c r="AC238" s="38" t="e">
        <f>(Y238+AA238)/AB238</f>
        <v>#VALUE!</v>
      </c>
      <c r="AD238" t="e">
        <f>AB238/12</f>
        <v>#VALUE!</v>
      </c>
      <c r="AF238">
        <f>J238+P238+T238+X238+Z238</f>
        <v>0</v>
      </c>
      <c r="AG238" s="38" t="e">
        <f>(X238+Z238)/AF238</f>
        <v>#VALUE!</v>
      </c>
      <c r="AH238" s="51" t="e">
        <f>AK238*AL238/20</f>
        <v>#VALUE!</v>
      </c>
      <c r="AI238" s="49"/>
      <c r="AJ238" s="53" t="e">
        <f>(AH238*20)/AI238</f>
        <v>#VALUE!</v>
      </c>
      <c r="AK238" s="49"/>
      <c r="AL238" s="49" t="e">
        <f>(AH238*20)/AK238</f>
        <v>#VALUE!</v>
      </c>
    </row>
    <row r="239" spans="1:38" ht="12.75">
      <c r="A239" s="57"/>
      <c r="H239" s="33"/>
      <c r="I239" s="33"/>
      <c r="J239" s="53"/>
      <c r="K239" s="53"/>
      <c r="L239" s="58"/>
      <c r="M239" s="53"/>
      <c r="N239" s="26"/>
      <c r="X239" s="51"/>
      <c r="Y239" t="e">
        <f>30/I239*X239</f>
        <v>#VALUE!</v>
      </c>
      <c r="AA239" t="e">
        <f>30/I239*Z239</f>
        <v>#VALUE!</v>
      </c>
      <c r="AB239" s="53" t="e">
        <f>(N239*12)+Q239+U239+Y239+AA239</f>
        <v>#VALUE!</v>
      </c>
      <c r="AC239" s="38" t="e">
        <f>(Y239+AA239)/AB239</f>
        <v>#VALUE!</v>
      </c>
      <c r="AD239" t="e">
        <f>AB239/12</f>
        <v>#VALUE!</v>
      </c>
      <c r="AF239">
        <f>J239+P239+T239+X239+Z239</f>
        <v>0</v>
      </c>
      <c r="AG239" s="38" t="e">
        <f>(X239+Z239)/AF239</f>
        <v>#VALUE!</v>
      </c>
      <c r="AH239" s="51" t="e">
        <f>AK239*AL239/20</f>
        <v>#VALUE!</v>
      </c>
      <c r="AI239" s="49"/>
      <c r="AJ239" s="53" t="e">
        <f>(AH239*20)/AI239</f>
        <v>#VALUE!</v>
      </c>
      <c r="AK239" s="49"/>
      <c r="AL239" s="49" t="e">
        <f>(AH239*20)/AK239</f>
        <v>#VALUE!</v>
      </c>
    </row>
    <row r="240" spans="1:38" ht="12.75">
      <c r="A240" s="57"/>
      <c r="H240" s="33"/>
      <c r="I240" s="33"/>
      <c r="J240" s="53"/>
      <c r="K240" s="53"/>
      <c r="L240" s="58"/>
      <c r="M240" s="53"/>
      <c r="N240" s="26"/>
      <c r="X240" s="51"/>
      <c r="Y240" t="e">
        <f>30/I240*X240</f>
        <v>#VALUE!</v>
      </c>
      <c r="AA240" t="e">
        <f>30/I240*Z240</f>
        <v>#VALUE!</v>
      </c>
      <c r="AB240" s="53" t="e">
        <f>(N240*12)+Q240+U240+Y240+AA240</f>
        <v>#VALUE!</v>
      </c>
      <c r="AC240" s="38" t="e">
        <f>(Y240+AA240)/AB240</f>
        <v>#VALUE!</v>
      </c>
      <c r="AD240" t="e">
        <f>AB240/12</f>
        <v>#VALUE!</v>
      </c>
      <c r="AF240">
        <f>J240+P240+T240+X240+Z240</f>
        <v>0</v>
      </c>
      <c r="AG240" s="38" t="e">
        <f>(X240+Z240)/AF240</f>
        <v>#VALUE!</v>
      </c>
      <c r="AH240" s="51" t="e">
        <f>AK240*AL240/20</f>
        <v>#VALUE!</v>
      </c>
      <c r="AI240" s="49"/>
      <c r="AJ240" s="53" t="e">
        <f>(AH240*20)/AI240</f>
        <v>#VALUE!</v>
      </c>
      <c r="AK240" s="49"/>
      <c r="AL240" s="49" t="e">
        <f>(AH240*20)/AK240</f>
        <v>#VALUE!</v>
      </c>
    </row>
    <row r="241" spans="1:38" ht="12.75">
      <c r="A241" s="57"/>
      <c r="H241" s="33"/>
      <c r="I241" s="33"/>
      <c r="J241" s="53"/>
      <c r="K241" s="53"/>
      <c r="L241" s="58"/>
      <c r="M241" s="53"/>
      <c r="N241" s="26"/>
      <c r="X241" s="51"/>
      <c r="Y241" t="e">
        <f>30/I241*X241</f>
        <v>#VALUE!</v>
      </c>
      <c r="AA241" t="e">
        <f>30/I241*Z241</f>
        <v>#VALUE!</v>
      </c>
      <c r="AB241" s="53" t="e">
        <f>(N241*12)+Q241+U241+Y241+AA241</f>
        <v>#VALUE!</v>
      </c>
      <c r="AC241" s="38" t="e">
        <f>(Y241+AA241)/AB241</f>
        <v>#VALUE!</v>
      </c>
      <c r="AD241" t="e">
        <f>AB241/12</f>
        <v>#VALUE!</v>
      </c>
      <c r="AF241">
        <f>J241+P241+T241+X241+Z241</f>
        <v>0</v>
      </c>
      <c r="AG241" s="38" t="e">
        <f>(X241+Z241)/AF241</f>
        <v>#VALUE!</v>
      </c>
      <c r="AH241" s="51" t="e">
        <f>AK241*AL241/20</f>
        <v>#VALUE!</v>
      </c>
      <c r="AI241" s="49"/>
      <c r="AJ241" s="53" t="e">
        <f>(AH241*20)/AI241</f>
        <v>#VALUE!</v>
      </c>
      <c r="AK241" s="49"/>
      <c r="AL241" s="49" t="e">
        <f>(AH241*20)/AK241</f>
        <v>#VALUE!</v>
      </c>
    </row>
    <row r="242" spans="1:38" ht="12.75">
      <c r="A242" s="57"/>
      <c r="H242" s="33"/>
      <c r="I242" s="33"/>
      <c r="J242" s="53"/>
      <c r="K242" s="53"/>
      <c r="L242" s="58"/>
      <c r="M242" s="53"/>
      <c r="N242" s="26"/>
      <c r="X242" s="51"/>
      <c r="Y242" t="e">
        <f>30/I242*X242</f>
        <v>#VALUE!</v>
      </c>
      <c r="AA242" t="e">
        <f>30/I242*Z242</f>
        <v>#VALUE!</v>
      </c>
      <c r="AB242" s="53" t="e">
        <f>(N242*12)+Q242+U242+Y242+AA242</f>
        <v>#VALUE!</v>
      </c>
      <c r="AC242" s="38" t="e">
        <f>(Y242+AA242)/AB242</f>
        <v>#VALUE!</v>
      </c>
      <c r="AD242" t="e">
        <f>AB242/12</f>
        <v>#VALUE!</v>
      </c>
      <c r="AF242">
        <f>J242+P242+T242+X242+Z242</f>
        <v>0</v>
      </c>
      <c r="AG242" s="38" t="e">
        <f>(X242+Z242)/AF242</f>
        <v>#VALUE!</v>
      </c>
      <c r="AH242" s="51" t="e">
        <f>AK242*AL242/20</f>
        <v>#VALUE!</v>
      </c>
      <c r="AI242" s="49"/>
      <c r="AJ242" s="53" t="e">
        <f>(AH242*20)/AI242</f>
        <v>#VALUE!</v>
      </c>
      <c r="AK242" s="49"/>
      <c r="AL242" s="49" t="e">
        <f>(AH242*20)/AK242</f>
        <v>#VALUE!</v>
      </c>
    </row>
    <row r="243" spans="1:38" ht="12.75">
      <c r="A243" s="57"/>
      <c r="H243" s="33"/>
      <c r="I243" s="33"/>
      <c r="J243" s="53"/>
      <c r="K243" s="53"/>
      <c r="L243" s="58"/>
      <c r="M243" s="53"/>
      <c r="N243" s="26"/>
      <c r="X243" s="51"/>
      <c r="Y243" t="e">
        <f>30/I243*X243</f>
        <v>#VALUE!</v>
      </c>
      <c r="AA243" t="e">
        <f>30/I243*Z243</f>
        <v>#VALUE!</v>
      </c>
      <c r="AB243" s="53" t="e">
        <f>(N243*12)+Q243+U243+Y243+AA243</f>
        <v>#VALUE!</v>
      </c>
      <c r="AC243" s="38" t="e">
        <f>(Y243+AA243)/AB243</f>
        <v>#VALUE!</v>
      </c>
      <c r="AD243" t="e">
        <f>AB243/12</f>
        <v>#VALUE!</v>
      </c>
      <c r="AF243">
        <f>J243+P243+T243+X243+Z243</f>
        <v>0</v>
      </c>
      <c r="AG243" s="38" t="e">
        <f>(X243+Z243)/AF243</f>
        <v>#VALUE!</v>
      </c>
      <c r="AH243" s="51" t="e">
        <f>AK243*AL243/20</f>
        <v>#VALUE!</v>
      </c>
      <c r="AI243" s="49"/>
      <c r="AJ243" s="53" t="e">
        <f>(AH243*20)/AI243</f>
        <v>#VALUE!</v>
      </c>
      <c r="AK243" s="49"/>
      <c r="AL243" s="49" t="e">
        <f>(AH243*20)/AK243</f>
        <v>#VALUE!</v>
      </c>
    </row>
    <row r="244" spans="1:38" ht="12.75">
      <c r="A244" s="57"/>
      <c r="H244" s="33"/>
      <c r="I244" s="33"/>
      <c r="J244" s="53"/>
      <c r="K244" s="53"/>
      <c r="L244" s="58"/>
      <c r="M244" s="53"/>
      <c r="N244" s="26"/>
      <c r="X244" s="51"/>
      <c r="Y244" t="e">
        <f>30/I244*X244</f>
        <v>#VALUE!</v>
      </c>
      <c r="AA244" t="e">
        <f>30/I244*Z244</f>
        <v>#VALUE!</v>
      </c>
      <c r="AB244" s="53" t="e">
        <f>(N244*12)+Q244+U244+Y244+AA244</f>
        <v>#VALUE!</v>
      </c>
      <c r="AC244" s="38" t="e">
        <f>(Y244+AA244)/AB244</f>
        <v>#VALUE!</v>
      </c>
      <c r="AD244" t="e">
        <f>AB244/12</f>
        <v>#VALUE!</v>
      </c>
      <c r="AF244">
        <f>J244+P244+T244+X244+Z244</f>
        <v>0</v>
      </c>
      <c r="AG244" s="38" t="e">
        <f>(X244+Z244)/AF244</f>
        <v>#VALUE!</v>
      </c>
      <c r="AH244" s="51" t="e">
        <f>AK244*AL244/20</f>
        <v>#VALUE!</v>
      </c>
      <c r="AI244" s="49"/>
      <c r="AJ244" s="53" t="e">
        <f>(AH244*20)/AI244</f>
        <v>#VALUE!</v>
      </c>
      <c r="AK244" s="49"/>
      <c r="AL244" s="49" t="e">
        <f>(AH244*20)/AK244</f>
        <v>#VALUE!</v>
      </c>
    </row>
    <row r="245" spans="1:38" ht="12.75">
      <c r="A245" s="57"/>
      <c r="H245" s="33"/>
      <c r="I245" s="33"/>
      <c r="J245" s="53"/>
      <c r="K245" s="53"/>
      <c r="L245" s="58"/>
      <c r="M245" s="53"/>
      <c r="N245" s="26"/>
      <c r="X245" s="51"/>
      <c r="Y245" t="e">
        <f>30/I245*X245</f>
        <v>#VALUE!</v>
      </c>
      <c r="AA245" t="e">
        <f>30/I245*Z245</f>
        <v>#VALUE!</v>
      </c>
      <c r="AB245" s="53" t="e">
        <f>(N245*12)+Q245+U245+Y245+AA245</f>
        <v>#VALUE!</v>
      </c>
      <c r="AC245" s="38" t="e">
        <f>(Y245+AA245)/AB245</f>
        <v>#VALUE!</v>
      </c>
      <c r="AD245" t="e">
        <f>AB245/12</f>
        <v>#VALUE!</v>
      </c>
      <c r="AF245">
        <f>J245+P245+T245+X245+Z245</f>
        <v>0</v>
      </c>
      <c r="AG245" s="38" t="e">
        <f>(X245+Z245)/AF245</f>
        <v>#VALUE!</v>
      </c>
      <c r="AH245" s="51" t="e">
        <f>AK245*AL245/20</f>
        <v>#VALUE!</v>
      </c>
      <c r="AI245" s="49"/>
      <c r="AJ245" s="53" t="e">
        <f>(AH245*20)/AI245</f>
        <v>#VALUE!</v>
      </c>
      <c r="AK245" s="49"/>
      <c r="AL245" s="49" t="e">
        <f>(AH245*20)/AK245</f>
        <v>#VALUE!</v>
      </c>
    </row>
    <row r="246" spans="1:38" ht="12.75">
      <c r="A246" s="57"/>
      <c r="H246" s="33"/>
      <c r="I246" s="33"/>
      <c r="J246" s="53"/>
      <c r="K246" s="53"/>
      <c r="L246" s="58"/>
      <c r="M246" s="53"/>
      <c r="N246" s="26"/>
      <c r="X246" s="51"/>
      <c r="Y246" t="e">
        <f>30/I246*X246</f>
        <v>#VALUE!</v>
      </c>
      <c r="AA246" t="e">
        <f>30/I246*Z246</f>
        <v>#VALUE!</v>
      </c>
      <c r="AB246" s="53" t="e">
        <f>(N246*12)+Q246+U246+Y246+AA246</f>
        <v>#VALUE!</v>
      </c>
      <c r="AC246" s="38" t="e">
        <f>(Y246+AA246)/AB246</f>
        <v>#VALUE!</v>
      </c>
      <c r="AD246" t="e">
        <f>AB246/12</f>
        <v>#VALUE!</v>
      </c>
      <c r="AF246">
        <f>J246+P246+T246+X246+Z246</f>
        <v>0</v>
      </c>
      <c r="AG246" s="38" t="e">
        <f>(X246+Z246)/AF246</f>
        <v>#VALUE!</v>
      </c>
      <c r="AH246" s="51" t="e">
        <f>AK246*AL246/20</f>
        <v>#VALUE!</v>
      </c>
      <c r="AI246" s="49"/>
      <c r="AJ246" s="53" t="e">
        <f>(AH246*20)/AI246</f>
        <v>#VALUE!</v>
      </c>
      <c r="AK246" s="49"/>
      <c r="AL246" s="49" t="e">
        <f>(AH246*20)/AK246</f>
        <v>#VALUE!</v>
      </c>
    </row>
    <row r="247" spans="1:38" ht="12.75">
      <c r="A247" s="57"/>
      <c r="H247" s="33"/>
      <c r="I247" s="33"/>
      <c r="J247" s="53"/>
      <c r="K247" s="53"/>
      <c r="L247" s="58"/>
      <c r="M247" s="53"/>
      <c r="N247" s="26"/>
      <c r="X247" s="51"/>
      <c r="Y247" t="e">
        <f>30/I247*X247</f>
        <v>#VALUE!</v>
      </c>
      <c r="AA247" t="e">
        <f>30/I247*Z247</f>
        <v>#VALUE!</v>
      </c>
      <c r="AB247" s="53" t="e">
        <f>(N247*12)+Q247+U247+Y247+AA247</f>
        <v>#VALUE!</v>
      </c>
      <c r="AC247" s="38" t="e">
        <f>(Y247+AA247)/AB247</f>
        <v>#VALUE!</v>
      </c>
      <c r="AD247" t="e">
        <f>AB247/12</f>
        <v>#VALUE!</v>
      </c>
      <c r="AF247">
        <f>J247+P247+T247+X247+Z247</f>
        <v>0</v>
      </c>
      <c r="AG247" s="38" t="e">
        <f>(X247+Z247)/AF247</f>
        <v>#VALUE!</v>
      </c>
      <c r="AH247" s="51" t="e">
        <f>AK247*AL247/20</f>
        <v>#VALUE!</v>
      </c>
      <c r="AI247" s="49"/>
      <c r="AJ247" s="53" t="e">
        <f>(AH247*20)/AI247</f>
        <v>#VALUE!</v>
      </c>
      <c r="AK247" s="49"/>
      <c r="AL247" s="49" t="e">
        <f>(AH247*20)/AK247</f>
        <v>#VALUE!</v>
      </c>
    </row>
    <row r="248" spans="1:38" ht="12.75">
      <c r="A248" s="57"/>
      <c r="H248" s="33"/>
      <c r="I248" s="33"/>
      <c r="J248" s="53"/>
      <c r="K248" s="53"/>
      <c r="L248" s="58"/>
      <c r="M248" s="53"/>
      <c r="N248" s="26"/>
      <c r="X248" s="51"/>
      <c r="Y248" t="e">
        <f>30/I248*X248</f>
        <v>#VALUE!</v>
      </c>
      <c r="AA248" t="e">
        <f>30/I248*Z248</f>
        <v>#VALUE!</v>
      </c>
      <c r="AB248" s="53" t="e">
        <f>(N248*12)+Q248+U248+Y248+AA248</f>
        <v>#VALUE!</v>
      </c>
      <c r="AC248" s="38" t="e">
        <f>(Y248+AA248)/AB248</f>
        <v>#VALUE!</v>
      </c>
      <c r="AD248" t="e">
        <f>AB248/12</f>
        <v>#VALUE!</v>
      </c>
      <c r="AF248">
        <f>J248+P248+T248+X248+Z248</f>
        <v>0</v>
      </c>
      <c r="AG248" s="38" t="e">
        <f>(X248+Z248)/AF248</f>
        <v>#VALUE!</v>
      </c>
      <c r="AH248" s="51" t="e">
        <f>AK248*AL248/20</f>
        <v>#VALUE!</v>
      </c>
      <c r="AI248" s="49"/>
      <c r="AJ248" s="53" t="e">
        <f>(AH248*20)/AI248</f>
        <v>#VALUE!</v>
      </c>
      <c r="AK248" s="49"/>
      <c r="AL248" s="49" t="e">
        <f>(AH248*20)/AK248</f>
        <v>#VALUE!</v>
      </c>
    </row>
    <row r="249" spans="1:38" ht="12.75">
      <c r="A249" s="57"/>
      <c r="H249" s="33"/>
      <c r="I249" s="33"/>
      <c r="J249" s="53"/>
      <c r="K249" s="53"/>
      <c r="L249" s="58"/>
      <c r="M249" s="53"/>
      <c r="N249" s="26"/>
      <c r="X249" s="51"/>
      <c r="Y249" t="e">
        <f>30/I249*X249</f>
        <v>#VALUE!</v>
      </c>
      <c r="AA249" t="e">
        <f>30/I249*Z249</f>
        <v>#VALUE!</v>
      </c>
      <c r="AB249" s="53" t="e">
        <f>(N249*12)+Q249+U249+Y249+AA249</f>
        <v>#VALUE!</v>
      </c>
      <c r="AC249" s="38" t="e">
        <f>(Y249+AA249)/AB249</f>
        <v>#VALUE!</v>
      </c>
      <c r="AD249" t="e">
        <f>AB249/12</f>
        <v>#VALUE!</v>
      </c>
      <c r="AF249">
        <f>J249+P249+T249+X249+Z249</f>
        <v>0</v>
      </c>
      <c r="AG249" s="38" t="e">
        <f>(X249+Z249)/AF249</f>
        <v>#VALUE!</v>
      </c>
      <c r="AH249" s="51" t="e">
        <f>AK249*AL249/20</f>
        <v>#VALUE!</v>
      </c>
      <c r="AI249" s="49"/>
      <c r="AJ249" s="53" t="e">
        <f>(AH249*20)/AI249</f>
        <v>#VALUE!</v>
      </c>
      <c r="AK249" s="49"/>
      <c r="AL249" s="49" t="e">
        <f>(AH249*20)/AK249</f>
        <v>#VALUE!</v>
      </c>
    </row>
    <row r="250" spans="1:38" ht="12.75">
      <c r="A250" s="57"/>
      <c r="H250" s="33"/>
      <c r="I250" s="33"/>
      <c r="J250" s="53"/>
      <c r="K250" s="53"/>
      <c r="L250" s="58"/>
      <c r="M250" s="53"/>
      <c r="N250" s="26"/>
      <c r="X250" s="51"/>
      <c r="Y250" t="e">
        <f>30/I250*X250</f>
        <v>#VALUE!</v>
      </c>
      <c r="AA250" t="e">
        <f>30/I250*Z250</f>
        <v>#VALUE!</v>
      </c>
      <c r="AB250" s="53" t="e">
        <f>(N250*12)+Q250+U250+Y250+AA250</f>
        <v>#VALUE!</v>
      </c>
      <c r="AC250" s="38" t="e">
        <f>(Y250+AA250)/AB250</f>
        <v>#VALUE!</v>
      </c>
      <c r="AD250" t="e">
        <f>AB250/12</f>
        <v>#VALUE!</v>
      </c>
      <c r="AF250">
        <f>J250+P250+T250+X250+Z250</f>
        <v>0</v>
      </c>
      <c r="AG250" s="38" t="e">
        <f>(X250+Z250)/AF250</f>
        <v>#VALUE!</v>
      </c>
      <c r="AH250" s="51" t="e">
        <f>AK250*AL250/20</f>
        <v>#VALUE!</v>
      </c>
      <c r="AI250" s="49"/>
      <c r="AJ250" s="53" t="e">
        <f>(AH250*20)/AI250</f>
        <v>#VALUE!</v>
      </c>
      <c r="AK250" s="49"/>
      <c r="AL250" s="49" t="e">
        <f>(AH250*20)/AK250</f>
        <v>#VALUE!</v>
      </c>
    </row>
    <row r="251" spans="1:38" ht="12.75">
      <c r="A251" s="57"/>
      <c r="H251" s="33"/>
      <c r="I251" s="33"/>
      <c r="J251" s="53"/>
      <c r="K251" s="53"/>
      <c r="L251" s="58"/>
      <c r="M251" s="53"/>
      <c r="N251" s="26"/>
      <c r="X251" s="51"/>
      <c r="Y251" t="e">
        <f>30/I251*X251</f>
        <v>#VALUE!</v>
      </c>
      <c r="AA251" t="e">
        <f>30/I251*Z251</f>
        <v>#VALUE!</v>
      </c>
      <c r="AB251" s="53" t="e">
        <f>(N251*12)+Q251+U251+Y251+AA251</f>
        <v>#VALUE!</v>
      </c>
      <c r="AC251" s="38" t="e">
        <f>(Y251+AA251)/AB251</f>
        <v>#VALUE!</v>
      </c>
      <c r="AD251" t="e">
        <f>AB251/12</f>
        <v>#VALUE!</v>
      </c>
      <c r="AF251">
        <f>J251+P251+T251+X251+Z251</f>
        <v>0</v>
      </c>
      <c r="AG251" s="38" t="e">
        <f>(X251+Z251)/AF251</f>
        <v>#VALUE!</v>
      </c>
      <c r="AH251" s="51" t="e">
        <f>AK251*AL251/20</f>
        <v>#VALUE!</v>
      </c>
      <c r="AI251" s="49"/>
      <c r="AJ251" s="53" t="e">
        <f>(AH251*20)/AI251</f>
        <v>#VALUE!</v>
      </c>
      <c r="AK251" s="49"/>
      <c r="AL251" s="49" t="e">
        <f>(AH251*20)/AK251</f>
        <v>#VALUE!</v>
      </c>
    </row>
    <row r="252" spans="1:38" ht="12.75">
      <c r="A252" s="57"/>
      <c r="H252" s="33"/>
      <c r="I252" s="33"/>
      <c r="J252" s="53"/>
      <c r="K252" s="53"/>
      <c r="L252" s="58"/>
      <c r="M252" s="53"/>
      <c r="N252" s="26"/>
      <c r="X252" s="51"/>
      <c r="Y252" t="e">
        <f>30/I252*X252</f>
        <v>#VALUE!</v>
      </c>
      <c r="AA252" t="e">
        <f>30/I252*Z252</f>
        <v>#VALUE!</v>
      </c>
      <c r="AB252" s="53" t="e">
        <f>(N252*12)+Q252+U252+Y252+AA252</f>
        <v>#VALUE!</v>
      </c>
      <c r="AC252" s="38" t="e">
        <f>(Y252+AA252)/AB252</f>
        <v>#VALUE!</v>
      </c>
      <c r="AD252" t="e">
        <f>AB252/12</f>
        <v>#VALUE!</v>
      </c>
      <c r="AF252">
        <f>J252+P252+T252+X252+Z252</f>
        <v>0</v>
      </c>
      <c r="AG252" s="38" t="e">
        <f>(X252+Z252)/AF252</f>
        <v>#VALUE!</v>
      </c>
      <c r="AH252" s="51" t="e">
        <f>AK252*AL252/20</f>
        <v>#VALUE!</v>
      </c>
      <c r="AI252" s="49"/>
      <c r="AJ252" s="53" t="e">
        <f>(AH252*20)/AI252</f>
        <v>#VALUE!</v>
      </c>
      <c r="AK252" s="49"/>
      <c r="AL252" s="49" t="e">
        <f>(AH252*20)/AK252</f>
        <v>#VALUE!</v>
      </c>
    </row>
    <row r="253" spans="1:38" ht="12.75">
      <c r="A253" s="57"/>
      <c r="H253" s="33"/>
      <c r="I253" s="33"/>
      <c r="J253" s="53"/>
      <c r="K253" s="53"/>
      <c r="L253" s="58"/>
      <c r="M253" s="53"/>
      <c r="N253" s="26"/>
      <c r="X253" s="51"/>
      <c r="Y253" t="e">
        <f>30/I253*X253</f>
        <v>#VALUE!</v>
      </c>
      <c r="AA253" t="e">
        <f>30/I253*Z253</f>
        <v>#VALUE!</v>
      </c>
      <c r="AB253" s="53" t="e">
        <f>(N253*12)+Q253+U253+Y253+AA253</f>
        <v>#VALUE!</v>
      </c>
      <c r="AC253" s="38" t="e">
        <f>(Y253+AA253)/AB253</f>
        <v>#VALUE!</v>
      </c>
      <c r="AD253" t="e">
        <f>AB253/12</f>
        <v>#VALUE!</v>
      </c>
      <c r="AF253">
        <f>J253+P253+T253+X253+Z253</f>
        <v>0</v>
      </c>
      <c r="AG253" s="38" t="e">
        <f>(X253+Z253)/AF253</f>
        <v>#VALUE!</v>
      </c>
      <c r="AH253" s="51" t="e">
        <f>AK253*AL253/20</f>
        <v>#VALUE!</v>
      </c>
      <c r="AI253" s="49"/>
      <c r="AJ253" s="53" t="e">
        <f>(AH253*20)/AI253</f>
        <v>#VALUE!</v>
      </c>
      <c r="AK253" s="49"/>
      <c r="AL253" s="49" t="e">
        <f>(AH253*20)/AK253</f>
        <v>#VALUE!</v>
      </c>
    </row>
    <row r="254" spans="1:38" ht="12.75">
      <c r="A254" s="57"/>
      <c r="H254" s="33"/>
      <c r="I254" s="33"/>
      <c r="J254" s="53"/>
      <c r="K254" s="53"/>
      <c r="L254" s="58"/>
      <c r="M254" s="53"/>
      <c r="N254" s="26"/>
      <c r="X254" s="51"/>
      <c r="Y254" t="e">
        <f>30/I254*X254</f>
        <v>#VALUE!</v>
      </c>
      <c r="AA254" t="e">
        <f>30/I254*Z254</f>
        <v>#VALUE!</v>
      </c>
      <c r="AB254" s="53" t="e">
        <f>(N254*12)+Q254+U254+Y254+AA254</f>
        <v>#VALUE!</v>
      </c>
      <c r="AC254" s="38" t="e">
        <f>(Y254+AA254)/AB254</f>
        <v>#VALUE!</v>
      </c>
      <c r="AD254" t="e">
        <f>AB254/12</f>
        <v>#VALUE!</v>
      </c>
      <c r="AF254">
        <f>J254+P254+T254+X254+Z254</f>
        <v>0</v>
      </c>
      <c r="AG254" s="38" t="e">
        <f>(X254+Z254)/AF254</f>
        <v>#VALUE!</v>
      </c>
      <c r="AH254" s="51" t="e">
        <f>AK254*AL254/20</f>
        <v>#VALUE!</v>
      </c>
      <c r="AI254" s="49"/>
      <c r="AJ254" s="53" t="e">
        <f>(AH254*20)/AI254</f>
        <v>#VALUE!</v>
      </c>
      <c r="AK254" s="49"/>
      <c r="AL254" s="49" t="e">
        <f>(AH254*20)/AK254</f>
        <v>#VALUE!</v>
      </c>
    </row>
    <row r="255" spans="1:38" ht="12.75">
      <c r="A255" s="57"/>
      <c r="H255" s="33"/>
      <c r="I255" s="33"/>
      <c r="J255" s="53"/>
      <c r="K255" s="53"/>
      <c r="L255" s="58"/>
      <c r="M255" s="53"/>
      <c r="N255" s="26"/>
      <c r="X255" s="51"/>
      <c r="Y255" t="e">
        <f>30/I255*X255</f>
        <v>#VALUE!</v>
      </c>
      <c r="AA255" t="e">
        <f>30/I255*Z255</f>
        <v>#VALUE!</v>
      </c>
      <c r="AB255" s="53" t="e">
        <f>(N255*12)+Q255+U255+Y255+AA255</f>
        <v>#VALUE!</v>
      </c>
      <c r="AC255" s="38" t="e">
        <f>(Y255+AA255)/AB255</f>
        <v>#VALUE!</v>
      </c>
      <c r="AD255" t="e">
        <f>AB255/12</f>
        <v>#VALUE!</v>
      </c>
      <c r="AF255">
        <f>J255+P255+T255+X255+Z255</f>
        <v>0</v>
      </c>
      <c r="AG255" s="38" t="e">
        <f>(X255+Z255)/AF255</f>
        <v>#VALUE!</v>
      </c>
      <c r="AH255" s="51" t="e">
        <f>AK255*AL255/20</f>
        <v>#VALUE!</v>
      </c>
      <c r="AI255" s="49"/>
      <c r="AJ255" s="53" t="e">
        <f>(AH255*20)/AI255</f>
        <v>#VALUE!</v>
      </c>
      <c r="AK255" s="49"/>
      <c r="AL255" s="49" t="e">
        <f>(AH255*20)/AK255</f>
        <v>#VALUE!</v>
      </c>
    </row>
    <row r="256" spans="1:38" ht="12.75">
      <c r="A256" s="57"/>
      <c r="H256" s="33"/>
      <c r="I256" s="33"/>
      <c r="J256" s="53"/>
      <c r="K256" s="53"/>
      <c r="L256" s="58"/>
      <c r="M256" s="53"/>
      <c r="N256" s="26"/>
      <c r="X256" s="51"/>
      <c r="Y256" t="e">
        <f>30/I256*X256</f>
        <v>#VALUE!</v>
      </c>
      <c r="AA256" t="e">
        <f>30/I256*Z256</f>
        <v>#VALUE!</v>
      </c>
      <c r="AB256" s="53" t="e">
        <f>(N256*12)+Q256+U256+Y256+AA256</f>
        <v>#VALUE!</v>
      </c>
      <c r="AC256" s="38" t="e">
        <f>(Y256+AA256)/AB256</f>
        <v>#VALUE!</v>
      </c>
      <c r="AD256" t="e">
        <f>AB256/12</f>
        <v>#VALUE!</v>
      </c>
      <c r="AF256">
        <f>J256+P256+T256+X256+Z256</f>
        <v>0</v>
      </c>
      <c r="AG256" s="38" t="e">
        <f>(X256+Z256)/AF256</f>
        <v>#VALUE!</v>
      </c>
      <c r="AH256" s="51" t="e">
        <f>AK256*AL256/20</f>
        <v>#VALUE!</v>
      </c>
      <c r="AI256" s="49"/>
      <c r="AJ256" s="53" t="e">
        <f>(AH256*20)/AI256</f>
        <v>#VALUE!</v>
      </c>
      <c r="AK256" s="49"/>
      <c r="AL256" s="49" t="e">
        <f>(AH256*20)/AK256</f>
        <v>#VALUE!</v>
      </c>
    </row>
    <row r="257" spans="9:38" ht="12.75">
      <c r="I257" s="33"/>
      <c r="K257" s="53"/>
      <c r="L257" s="58"/>
      <c r="M257" s="53"/>
      <c r="N257" s="26"/>
      <c r="Y257" t="e">
        <f>30/I257*X257</f>
        <v>#VALUE!</v>
      </c>
      <c r="AA257" t="e">
        <f>30/I257*Z257</f>
        <v>#VALUE!</v>
      </c>
      <c r="AB257" s="53" t="e">
        <f>(N257*12)+Q257+U257+Y257+AA257</f>
        <v>#VALUE!</v>
      </c>
      <c r="AC257" s="38" t="e">
        <f>(Y257+AA257)/AB257</f>
        <v>#VALUE!</v>
      </c>
      <c r="AD257" t="e">
        <f>AB257/12</f>
        <v>#VALUE!</v>
      </c>
      <c r="AF257">
        <f>J257+P257+T257+X257+Z257</f>
        <v>0</v>
      </c>
      <c r="AG257" s="38" t="e">
        <f>(X257+Z257)/AF257</f>
        <v>#VALUE!</v>
      </c>
      <c r="AH257" s="51" t="e">
        <f>AK257*AL257/20</f>
        <v>#VALUE!</v>
      </c>
      <c r="AJ257" s="53" t="e">
        <f>(AH257*20)/AI257</f>
        <v>#VALUE!</v>
      </c>
      <c r="AL257" s="49" t="e">
        <f>(AH257*20)/AK257</f>
        <v>#VALUE!</v>
      </c>
    </row>
    <row r="258" spans="9:38" ht="12.75">
      <c r="I258" s="33"/>
      <c r="K258" s="53"/>
      <c r="L258" s="58"/>
      <c r="M258" s="53"/>
      <c r="N258" s="26"/>
      <c r="Y258" t="e">
        <f>30/I258*X258</f>
        <v>#VALUE!</v>
      </c>
      <c r="AA258" t="e">
        <f>30/I258*Z258</f>
        <v>#VALUE!</v>
      </c>
      <c r="AB258" s="53" t="e">
        <f>(N258*12)+Q258+U258+Y258+AA258</f>
        <v>#VALUE!</v>
      </c>
      <c r="AC258" s="38" t="e">
        <f>(Y258+AA258)/AB258</f>
        <v>#VALUE!</v>
      </c>
      <c r="AD258" t="e">
        <f>AB258/12</f>
        <v>#VALUE!</v>
      </c>
      <c r="AF258">
        <f>J258+P258+T258+X258+Z258</f>
        <v>0</v>
      </c>
      <c r="AG258" s="38" t="e">
        <f>(X258+Z258)/AF258</f>
        <v>#VALUE!</v>
      </c>
      <c r="AH258" s="51" t="e">
        <f>AK258*AL258/20</f>
        <v>#VALUE!</v>
      </c>
      <c r="AJ258" s="53" t="e">
        <f>(AH258*20)/AI258</f>
        <v>#VALUE!</v>
      </c>
      <c r="AL258" s="49" t="e">
        <f>(AH258*20)/AK258</f>
        <v>#VALUE!</v>
      </c>
    </row>
    <row r="259" spans="9:38" ht="12.75">
      <c r="I259" s="33"/>
      <c r="K259" s="53"/>
      <c r="L259" s="58"/>
      <c r="M259" s="53"/>
      <c r="N259" s="26"/>
      <c r="Y259" t="e">
        <f>30/I259*X259</f>
        <v>#VALUE!</v>
      </c>
      <c r="AA259" t="e">
        <f>30/I259*Z259</f>
        <v>#VALUE!</v>
      </c>
      <c r="AB259" s="53" t="e">
        <f>(N259*12)+Q259+U259+Y259+AA259</f>
        <v>#VALUE!</v>
      </c>
      <c r="AC259" s="38"/>
      <c r="AD259" t="e">
        <f>AB259/12</f>
        <v>#VALUE!</v>
      </c>
      <c r="AF259">
        <f>J259+P259+T259+X259+Z259</f>
        <v>0</v>
      </c>
      <c r="AG259" s="38" t="e">
        <f>(X259+Z259)/AF259</f>
        <v>#VALUE!</v>
      </c>
      <c r="AH259" s="51" t="e">
        <f>AK259*AL259/20</f>
        <v>#VALUE!</v>
      </c>
      <c r="AJ259" s="53" t="e">
        <f>(AH259*20)/AI259</f>
        <v>#VALUE!</v>
      </c>
      <c r="AL259" s="49" t="e">
        <f>(AH259*20)/AK259</f>
        <v>#VALUE!</v>
      </c>
    </row>
    <row r="260" spans="9:38" ht="12.75">
      <c r="I260" s="33"/>
      <c r="K260" s="53"/>
      <c r="L260" s="58"/>
      <c r="M260" s="53"/>
      <c r="N260" s="26"/>
      <c r="Y260" t="e">
        <f>30/I260*X260</f>
        <v>#VALUE!</v>
      </c>
      <c r="AA260" t="e">
        <f>30/I260*Z260</f>
        <v>#VALUE!</v>
      </c>
      <c r="AB260" s="53" t="e">
        <f>(N260*12)+Q260+U260+Y260+AA260</f>
        <v>#VALUE!</v>
      </c>
      <c r="AC260" s="38"/>
      <c r="AD260" t="e">
        <f>AB260/12</f>
        <v>#VALUE!</v>
      </c>
      <c r="AF260">
        <f>J260+P260+T260+X260+Z260</f>
        <v>0</v>
      </c>
      <c r="AG260" s="38" t="e">
        <f>(X260+Z260)/AF260</f>
        <v>#VALUE!</v>
      </c>
      <c r="AH260" s="51" t="e">
        <f>AK260*AL260/20</f>
        <v>#VALUE!</v>
      </c>
      <c r="AJ260" s="53" t="e">
        <f>(AH260*20)/AI260</f>
        <v>#VALUE!</v>
      </c>
      <c r="AL260" s="49" t="e">
        <f>(AH260*20)/AK260</f>
        <v>#VALUE!</v>
      </c>
    </row>
    <row r="261" spans="9:38" ht="12.75">
      <c r="I261" s="33"/>
      <c r="K261" s="53"/>
      <c r="L261" s="58"/>
      <c r="M261" s="53"/>
      <c r="N261" s="26"/>
      <c r="Y261" t="e">
        <f>30/I261*X261</f>
        <v>#VALUE!</v>
      </c>
      <c r="AA261" t="e">
        <f>30/I261*Z261</f>
        <v>#VALUE!</v>
      </c>
      <c r="AB261" s="53" t="e">
        <f>(N261*12)+Q261+U261+Y261+AA261</f>
        <v>#VALUE!</v>
      </c>
      <c r="AC261" s="38"/>
      <c r="AD261" t="e">
        <f>AB261/12</f>
        <v>#VALUE!</v>
      </c>
      <c r="AF261">
        <f>J261+P261+T261+X261+Z261</f>
        <v>0</v>
      </c>
      <c r="AG261" s="38" t="e">
        <f>(X261+Z261)/AF261</f>
        <v>#VALUE!</v>
      </c>
      <c r="AH261" s="51" t="e">
        <f>AK261*AL261/20</f>
        <v>#VALUE!</v>
      </c>
      <c r="AJ261" s="53" t="e">
        <f>(AH261*20)/AI261</f>
        <v>#VALUE!</v>
      </c>
      <c r="AL261" s="49" t="e">
        <f>(AH261*20)/AK261</f>
        <v>#VALUE!</v>
      </c>
    </row>
    <row r="262" spans="9:38" ht="12.75">
      <c r="I262" s="33"/>
      <c r="K262" s="53"/>
      <c r="L262" s="58"/>
      <c r="M262" s="53"/>
      <c r="N262" s="26"/>
      <c r="Y262" t="e">
        <f>30/I262*X262</f>
        <v>#VALUE!</v>
      </c>
      <c r="AA262" t="e">
        <f>30/I262*Z262</f>
        <v>#VALUE!</v>
      </c>
      <c r="AB262" s="53" t="e">
        <f>(N262*12)+Q262+U262+Y262+AA262</f>
        <v>#VALUE!</v>
      </c>
      <c r="AC262" s="38"/>
      <c r="AD262" t="e">
        <f>AB262/12</f>
        <v>#VALUE!</v>
      </c>
      <c r="AF262">
        <f>J262+P262+T262+X262+Z262</f>
        <v>0</v>
      </c>
      <c r="AG262" s="38" t="e">
        <f>(X262+Z262)/AF262</f>
        <v>#VALUE!</v>
      </c>
      <c r="AH262" s="51" t="e">
        <f>AK262*AL262/20</f>
        <v>#VALUE!</v>
      </c>
      <c r="AJ262" s="53" t="e">
        <f>(AH262*20)/AI262</f>
        <v>#VALUE!</v>
      </c>
      <c r="AL262" s="49" t="e">
        <f>(AH262*20)/AK262</f>
        <v>#VALUE!</v>
      </c>
    </row>
    <row r="263" spans="9:38" ht="12.75">
      <c r="I263" s="33"/>
      <c r="K263" s="53"/>
      <c r="L263" s="58"/>
      <c r="M263" s="53"/>
      <c r="N263" s="26"/>
      <c r="Y263" t="e">
        <f>30/I263*X263</f>
        <v>#VALUE!</v>
      </c>
      <c r="AA263" t="e">
        <f>30/I263*Z263</f>
        <v>#VALUE!</v>
      </c>
      <c r="AB263" s="53" t="e">
        <f>(N263*12)+Q263+U263+Y263+AA263</f>
        <v>#VALUE!</v>
      </c>
      <c r="AC263" s="38"/>
      <c r="AD263" t="e">
        <f>AB263/12</f>
        <v>#VALUE!</v>
      </c>
      <c r="AF263">
        <f>J263+P263+T263+X263+Z263</f>
        <v>0</v>
      </c>
      <c r="AG263" s="38" t="e">
        <f>(X263+Z263)/AF263</f>
        <v>#VALUE!</v>
      </c>
      <c r="AH263" s="51" t="e">
        <f>AK263*AL263/20</f>
        <v>#VALUE!</v>
      </c>
      <c r="AJ263" s="53" t="e">
        <f>(AH263*20)/AI263</f>
        <v>#VALUE!</v>
      </c>
      <c r="AL263" s="49" t="e">
        <f>(AH263*20)/AK263</f>
        <v>#VALUE!</v>
      </c>
    </row>
    <row r="264" spans="9:38" ht="12.75">
      <c r="I264" s="33"/>
      <c r="K264" s="53"/>
      <c r="L264" s="58"/>
      <c r="M264" s="53"/>
      <c r="N264" s="26"/>
      <c r="Y264" t="e">
        <f>30/I264*X264</f>
        <v>#VALUE!</v>
      </c>
      <c r="AA264" t="e">
        <f>30/I264*Z264</f>
        <v>#VALUE!</v>
      </c>
      <c r="AB264" s="53" t="e">
        <f>(N264*12)+Q264+U264+Y264+AA264</f>
        <v>#VALUE!</v>
      </c>
      <c r="AC264" s="38"/>
      <c r="AD264" t="e">
        <f>AB264/12</f>
        <v>#VALUE!</v>
      </c>
      <c r="AF264">
        <f>J264+P264+T264+X264+Z264</f>
        <v>0</v>
      </c>
      <c r="AG264" s="38" t="e">
        <f>(X264+Z264)/AF264</f>
        <v>#VALUE!</v>
      </c>
      <c r="AH264" s="51" t="e">
        <f>AK264*AL264/20</f>
        <v>#VALUE!</v>
      </c>
      <c r="AJ264" s="53" t="e">
        <f>(AH264*20)/AI264</f>
        <v>#VALUE!</v>
      </c>
      <c r="AL264" s="49" t="e">
        <f>(AH264*20)/AK264</f>
        <v>#VALUE!</v>
      </c>
    </row>
    <row r="265" spans="9:38" ht="12.75">
      <c r="I265" s="33"/>
      <c r="K265" s="53"/>
      <c r="L265" s="58"/>
      <c r="M265" s="53"/>
      <c r="N265" s="26"/>
      <c r="Y265" t="e">
        <f>30/I265*X265</f>
        <v>#VALUE!</v>
      </c>
      <c r="AA265" t="e">
        <f>30/I265*Z265</f>
        <v>#VALUE!</v>
      </c>
      <c r="AB265" s="53" t="e">
        <f>(N265*12)+Q265+U265+Y265+AA265</f>
        <v>#VALUE!</v>
      </c>
      <c r="AC265" s="38"/>
      <c r="AD265" t="e">
        <f>AB265/12</f>
        <v>#VALUE!</v>
      </c>
      <c r="AF265">
        <f>J265+P265+T265+X265+Z265</f>
        <v>0</v>
      </c>
      <c r="AG265" s="38" t="e">
        <f>(X265+Z265)/AF265</f>
        <v>#VALUE!</v>
      </c>
      <c r="AH265" s="51" t="e">
        <f>AK265*AL265/20</f>
        <v>#VALUE!</v>
      </c>
      <c r="AJ265" s="53" t="e">
        <f>(AH265*20)/AI265</f>
        <v>#VALUE!</v>
      </c>
      <c r="AL265" s="49" t="e">
        <f>(AH265*20)/AK265</f>
        <v>#VALUE!</v>
      </c>
    </row>
    <row r="266" spans="9:38" ht="12.75">
      <c r="I266" s="33"/>
      <c r="K266" s="53"/>
      <c r="L266" s="58"/>
      <c r="M266" s="53"/>
      <c r="N266" s="26"/>
      <c r="Y266" t="e">
        <f>30/I266*X266</f>
        <v>#VALUE!</v>
      </c>
      <c r="AA266" t="e">
        <f>30/I266*Z266</f>
        <v>#VALUE!</v>
      </c>
      <c r="AB266" s="53" t="e">
        <f>(N266*12)+Q266+U266+Y266+AA266</f>
        <v>#VALUE!</v>
      </c>
      <c r="AC266" s="38"/>
      <c r="AD266" t="e">
        <f>AB266/12</f>
        <v>#VALUE!</v>
      </c>
      <c r="AF266">
        <f>J266+P266+T266+X266+Z266</f>
        <v>0</v>
      </c>
      <c r="AG266" s="38" t="e">
        <f>(X266+Z266)/AF266</f>
        <v>#VALUE!</v>
      </c>
      <c r="AH266" s="51" t="e">
        <f>AK266*AL266/20</f>
        <v>#VALUE!</v>
      </c>
      <c r="AJ266" s="53" t="e">
        <f>(AH266*20)/AI266</f>
        <v>#VALUE!</v>
      </c>
      <c r="AL266" s="49" t="e">
        <f>(AH266*20)/AK266</f>
        <v>#VALUE!</v>
      </c>
    </row>
    <row r="267" spans="9:38" ht="12.75">
      <c r="I267" s="33"/>
      <c r="K267" s="53"/>
      <c r="L267" s="58"/>
      <c r="M267" s="53"/>
      <c r="N267" s="26"/>
      <c r="Y267" t="e">
        <f>30/I267*X267</f>
        <v>#VALUE!</v>
      </c>
      <c r="AA267" t="e">
        <f>30/I267*Z267</f>
        <v>#VALUE!</v>
      </c>
      <c r="AB267" s="53" t="e">
        <f>(N267*12)+Q267+U267+Y267+AA267</f>
        <v>#VALUE!</v>
      </c>
      <c r="AC267" s="38"/>
      <c r="AD267" t="e">
        <f>AB267/12</f>
        <v>#VALUE!</v>
      </c>
      <c r="AF267">
        <f>J267+P267+T267+X267+Z267</f>
        <v>0</v>
      </c>
      <c r="AG267" s="38" t="e">
        <f>(X267+Z267)/AF267</f>
        <v>#VALUE!</v>
      </c>
      <c r="AH267" s="51" t="e">
        <f>AK267*AL267/20</f>
        <v>#VALUE!</v>
      </c>
      <c r="AJ267" s="53" t="e">
        <f>(AH267*20)/AI267</f>
        <v>#VALUE!</v>
      </c>
      <c r="AL267" s="49" t="e">
        <f>(AH267*20)/AK267</f>
        <v>#VALUE!</v>
      </c>
    </row>
    <row r="268" spans="9:38" ht="12.75">
      <c r="I268" s="33"/>
      <c r="K268" s="53"/>
      <c r="L268" s="58"/>
      <c r="M268" s="53"/>
      <c r="N268" s="26"/>
      <c r="Y268" t="e">
        <f>30/I268*X268</f>
        <v>#VALUE!</v>
      </c>
      <c r="AA268" t="e">
        <f>30/I268*Z268</f>
        <v>#VALUE!</v>
      </c>
      <c r="AB268" s="53" t="e">
        <f>(N268*12)+Q268+U268+Y268+AA268</f>
        <v>#VALUE!</v>
      </c>
      <c r="AC268" s="38"/>
      <c r="AD268" t="e">
        <f>AB268/12</f>
        <v>#VALUE!</v>
      </c>
      <c r="AF268">
        <f>J268+P268+T268+X268+Z268</f>
        <v>0</v>
      </c>
      <c r="AG268" s="38" t="e">
        <f>(X268+Z268)/AF268</f>
        <v>#VALUE!</v>
      </c>
      <c r="AH268" s="51" t="e">
        <f>AK268*AL268/20</f>
        <v>#VALUE!</v>
      </c>
      <c r="AJ268" s="53" t="e">
        <f>(AH268*20)/AI268</f>
        <v>#VALUE!</v>
      </c>
      <c r="AL268" s="49" t="e">
        <f>(AH268*20)/AK268</f>
        <v>#VALUE!</v>
      </c>
    </row>
    <row r="269" spans="9:38" ht="12.75">
      <c r="I269" s="33"/>
      <c r="K269" s="53"/>
      <c r="L269" s="58"/>
      <c r="M269" s="53"/>
      <c r="N269" s="26"/>
      <c r="Y269" t="e">
        <f>30/I269*X269</f>
        <v>#VALUE!</v>
      </c>
      <c r="AA269" t="e">
        <f>30/I269*Z269</f>
        <v>#VALUE!</v>
      </c>
      <c r="AB269" s="53" t="e">
        <f>(N269*12)+Q269+U269+Y269+AA269</f>
        <v>#VALUE!</v>
      </c>
      <c r="AC269" s="38"/>
      <c r="AD269" t="e">
        <f>AB269/12</f>
        <v>#VALUE!</v>
      </c>
      <c r="AF269">
        <f>J269+P269+T269+X269+Z269</f>
        <v>0</v>
      </c>
      <c r="AG269" s="38" t="e">
        <f>(X269+Z269)/AF269</f>
        <v>#VALUE!</v>
      </c>
      <c r="AH269" s="51" t="e">
        <f>AK269*AL269/20</f>
        <v>#VALUE!</v>
      </c>
      <c r="AJ269" s="53" t="e">
        <f>(AH269*20)/AI269</f>
        <v>#VALUE!</v>
      </c>
      <c r="AL269" s="49" t="e">
        <f>(AH269*20)/AK269</f>
        <v>#VALUE!</v>
      </c>
    </row>
    <row r="270" spans="9:38" ht="12.75">
      <c r="I270" s="33"/>
      <c r="K270" s="53"/>
      <c r="L270" s="58"/>
      <c r="M270" s="53"/>
      <c r="N270" s="26"/>
      <c r="Y270" t="e">
        <f>30/I270*X270</f>
        <v>#VALUE!</v>
      </c>
      <c r="AA270" t="e">
        <f>30/I270*Z270</f>
        <v>#VALUE!</v>
      </c>
      <c r="AB270" s="53" t="e">
        <f>(N270*12)+Q270+U270+Y270+AA270</f>
        <v>#VALUE!</v>
      </c>
      <c r="AC270" s="38"/>
      <c r="AD270" t="e">
        <f>AB270/12</f>
        <v>#VALUE!</v>
      </c>
      <c r="AF270">
        <f>J270+P270+T270+X270+Z270</f>
        <v>0</v>
      </c>
      <c r="AG270" s="38" t="e">
        <f>(X270+Z270)/AF270</f>
        <v>#VALUE!</v>
      </c>
      <c r="AH270" s="51" t="e">
        <f>AK270*AL270/20</f>
        <v>#VALUE!</v>
      </c>
      <c r="AJ270" s="53" t="e">
        <f>(AH270*20)/AI270</f>
        <v>#VALUE!</v>
      </c>
      <c r="AL270" s="49" t="e">
        <f>(AH270*20)/AK270</f>
        <v>#VALUE!</v>
      </c>
    </row>
    <row r="271" spans="9:38" ht="12.75">
      <c r="I271" s="33"/>
      <c r="K271" s="53"/>
      <c r="L271" s="58"/>
      <c r="M271" s="53"/>
      <c r="N271" s="26"/>
      <c r="Y271" t="e">
        <f>30/I271*X271</f>
        <v>#VALUE!</v>
      </c>
      <c r="AA271" t="e">
        <f>30/I271*Z271</f>
        <v>#VALUE!</v>
      </c>
      <c r="AB271" s="53" t="e">
        <f>(N271*12)+Q271+U271+Y271+AA271</f>
        <v>#VALUE!</v>
      </c>
      <c r="AC271" s="38"/>
      <c r="AD271" t="e">
        <f>AB271/12</f>
        <v>#VALUE!</v>
      </c>
      <c r="AF271">
        <f>J271+P271+T271+X271+Z271</f>
        <v>0</v>
      </c>
      <c r="AG271" s="38" t="e">
        <f>(X271+Z271)/AF271</f>
        <v>#VALUE!</v>
      </c>
      <c r="AH271" s="51" t="e">
        <f>AK271*AL271/20</f>
        <v>#VALUE!</v>
      </c>
      <c r="AJ271" s="53" t="e">
        <f>(AH271*20)/AI271</f>
        <v>#VALUE!</v>
      </c>
      <c r="AL271" s="49" t="e">
        <f>(AH271*20)/AK271</f>
        <v>#VALUE!</v>
      </c>
    </row>
    <row r="272" spans="9:38" ht="12.75">
      <c r="I272" s="33"/>
      <c r="K272" s="53"/>
      <c r="L272" s="58"/>
      <c r="M272" s="53"/>
      <c r="N272" s="26"/>
      <c r="Y272" t="e">
        <f>30/I272*X272</f>
        <v>#VALUE!</v>
      </c>
      <c r="AA272" t="e">
        <f>30/I272*Z272</f>
        <v>#VALUE!</v>
      </c>
      <c r="AB272" s="53" t="e">
        <f>(N272*12)+Q272+U272+Y272+AA272</f>
        <v>#VALUE!</v>
      </c>
      <c r="AC272" s="38"/>
      <c r="AD272" t="e">
        <f>AB272/12</f>
        <v>#VALUE!</v>
      </c>
      <c r="AF272">
        <f>J272+P272+T272+X272+Z272</f>
        <v>0</v>
      </c>
      <c r="AG272" s="38" t="e">
        <f>(X272+Z272)/AF272</f>
        <v>#VALUE!</v>
      </c>
      <c r="AH272" s="51" t="e">
        <f>AK272*AL272/20</f>
        <v>#VALUE!</v>
      </c>
      <c r="AJ272" s="53" t="e">
        <f>(AH272*20)/AI272</f>
        <v>#VALUE!</v>
      </c>
      <c r="AL272" s="49" t="e">
        <f>(AH272*20)/AK272</f>
        <v>#VALUE!</v>
      </c>
    </row>
    <row r="273" spans="9:38" ht="12.75">
      <c r="I273" s="33"/>
      <c r="K273" s="53"/>
      <c r="L273" s="58"/>
      <c r="M273" s="53"/>
      <c r="N273" s="26"/>
      <c r="Y273" t="e">
        <f>30/I273*X273</f>
        <v>#VALUE!</v>
      </c>
      <c r="AA273" t="e">
        <f>30/I273*Z273</f>
        <v>#VALUE!</v>
      </c>
      <c r="AB273" s="53" t="e">
        <f>(N273*12)+Q273+U273+Y273+AA273</f>
        <v>#VALUE!</v>
      </c>
      <c r="AC273" s="38"/>
      <c r="AD273" t="e">
        <f>AB273/12</f>
        <v>#VALUE!</v>
      </c>
      <c r="AF273">
        <f>J273+P273+T273+X273+Z273</f>
        <v>0</v>
      </c>
      <c r="AG273" s="38" t="e">
        <f>(X273+Z273)/AF273</f>
        <v>#VALUE!</v>
      </c>
      <c r="AH273" s="51" t="e">
        <f>AK273*AL273/20</f>
        <v>#VALUE!</v>
      </c>
      <c r="AJ273" s="53" t="e">
        <f>(AH273*20)/AI273</f>
        <v>#VALUE!</v>
      </c>
      <c r="AL273" s="49" t="e">
        <f>(AH273*20)/AK273</f>
        <v>#VALUE!</v>
      </c>
    </row>
    <row r="274" spans="9:38" ht="12.75">
      <c r="I274" s="33"/>
      <c r="K274" s="53"/>
      <c r="L274" s="58"/>
      <c r="M274" s="53"/>
      <c r="N274" s="26"/>
      <c r="Y274" t="e">
        <f>30/I274*X274</f>
        <v>#VALUE!</v>
      </c>
      <c r="AA274" t="e">
        <f>30/I274*Z274</f>
        <v>#VALUE!</v>
      </c>
      <c r="AB274" s="53" t="e">
        <f>(N274*12)+Q274+U274+Y274+AA274</f>
        <v>#VALUE!</v>
      </c>
      <c r="AC274" s="38"/>
      <c r="AD274" t="e">
        <f>AB274/12</f>
        <v>#VALUE!</v>
      </c>
      <c r="AF274">
        <f>J274+P274+T274+X274+Z274</f>
        <v>0</v>
      </c>
      <c r="AG274" s="38" t="e">
        <f>(X274+Z274)/AF274</f>
        <v>#VALUE!</v>
      </c>
      <c r="AH274" s="51" t="e">
        <f>AK274*AL274/20</f>
        <v>#VALUE!</v>
      </c>
      <c r="AJ274" s="53" t="e">
        <f>(AH274*20)/AI274</f>
        <v>#VALUE!</v>
      </c>
      <c r="AL274" s="49" t="e">
        <f>(AH274*20)/AK274</f>
        <v>#VALUE!</v>
      </c>
    </row>
    <row r="275" spans="9:38" ht="12.75">
      <c r="I275" s="33"/>
      <c r="K275" s="53"/>
      <c r="L275" s="58"/>
      <c r="M275" s="53"/>
      <c r="N275" s="26"/>
      <c r="Y275" t="e">
        <f>30/I275*X275</f>
        <v>#VALUE!</v>
      </c>
      <c r="AA275" t="e">
        <f>30/I275*Z275</f>
        <v>#VALUE!</v>
      </c>
      <c r="AB275" s="53" t="e">
        <f>(N275*12)+Q275+U275+Y275+AA275</f>
        <v>#VALUE!</v>
      </c>
      <c r="AC275" s="38"/>
      <c r="AD275" t="e">
        <f>AB275/12</f>
        <v>#VALUE!</v>
      </c>
      <c r="AF275">
        <f>J275+P275+T275+X275+Z275</f>
        <v>0</v>
      </c>
      <c r="AG275" s="38" t="e">
        <f>(X275+Z275)/AF275</f>
        <v>#VALUE!</v>
      </c>
      <c r="AH275" s="51" t="e">
        <f>AK275*AL275/20</f>
        <v>#VALUE!</v>
      </c>
      <c r="AJ275" s="53" t="e">
        <f>(AH275*20)/AI275</f>
        <v>#VALUE!</v>
      </c>
      <c r="AL275" s="49" t="e">
        <f>(AH275*20)/AK275</f>
        <v>#VALUE!</v>
      </c>
    </row>
    <row r="276" spans="9:38" ht="12.75">
      <c r="I276" s="33"/>
      <c r="K276" s="53"/>
      <c r="L276" s="58"/>
      <c r="M276" s="53"/>
      <c r="N276" s="26"/>
      <c r="Y276" t="e">
        <f>30/I276*X276</f>
        <v>#VALUE!</v>
      </c>
      <c r="AA276" t="e">
        <f>30/I276*Z276</f>
        <v>#VALUE!</v>
      </c>
      <c r="AB276" s="53" t="e">
        <f>(N276*12)+Q276+U276+Y276+AA276</f>
        <v>#VALUE!</v>
      </c>
      <c r="AC276" s="38"/>
      <c r="AD276" t="e">
        <f>AB276/12</f>
        <v>#VALUE!</v>
      </c>
      <c r="AF276">
        <f>J276+P276+T276+X276+Z276</f>
        <v>0</v>
      </c>
      <c r="AG276" s="38" t="e">
        <f>(X276+Z276)/AF276</f>
        <v>#VALUE!</v>
      </c>
      <c r="AH276" s="51" t="e">
        <f>AK276*AL276/20</f>
        <v>#VALUE!</v>
      </c>
      <c r="AJ276" s="53" t="e">
        <f>(AH276*20)/AI276</f>
        <v>#VALUE!</v>
      </c>
      <c r="AL276" s="49" t="e">
        <f>(AH276*20)/AK276</f>
        <v>#VALUE!</v>
      </c>
    </row>
    <row r="277" spans="9:38" ht="12.75">
      <c r="I277" s="33"/>
      <c r="K277" s="53"/>
      <c r="L277" s="58"/>
      <c r="M277" s="53"/>
      <c r="N277" s="26"/>
      <c r="Y277" t="e">
        <f>30/I277*X277</f>
        <v>#VALUE!</v>
      </c>
      <c r="AA277" t="e">
        <f>30/I277*Z277</f>
        <v>#VALUE!</v>
      </c>
      <c r="AB277" s="53" t="e">
        <f>(N277*12)+Q277+U277+Y277+AA277</f>
        <v>#VALUE!</v>
      </c>
      <c r="AC277" s="38"/>
      <c r="AD277" t="e">
        <f>AB277/12</f>
        <v>#VALUE!</v>
      </c>
      <c r="AF277">
        <f>J277+P277+T277+X277+Z277</f>
        <v>0</v>
      </c>
      <c r="AG277" s="38" t="e">
        <f>(X277+Z277)/AF277</f>
        <v>#VALUE!</v>
      </c>
      <c r="AH277" s="51" t="e">
        <f>AK277*AL277/20</f>
        <v>#VALUE!</v>
      </c>
      <c r="AJ277" s="53" t="e">
        <f>(AH277*20)/AI277</f>
        <v>#VALUE!</v>
      </c>
      <c r="AL277" s="49" t="e">
        <f>(AH277*20)/AK277</f>
        <v>#VALUE!</v>
      </c>
    </row>
    <row r="278" spans="9:38" ht="12.75">
      <c r="I278" s="33"/>
      <c r="K278" s="53"/>
      <c r="L278" s="58"/>
      <c r="M278" s="53"/>
      <c r="N278" s="26"/>
      <c r="Y278" t="e">
        <f>30/I278*X278</f>
        <v>#VALUE!</v>
      </c>
      <c r="AA278" t="e">
        <f>30/I278*Z278</f>
        <v>#VALUE!</v>
      </c>
      <c r="AB278" s="53" t="e">
        <f>(N278*12)+Q278+U278+Y278+AA278</f>
        <v>#VALUE!</v>
      </c>
      <c r="AC278" s="38"/>
      <c r="AD278" t="e">
        <f>AB278/12</f>
        <v>#VALUE!</v>
      </c>
      <c r="AF278">
        <f>J278+P278+T278+X278+Z278</f>
        <v>0</v>
      </c>
      <c r="AG278" s="38" t="e">
        <f>(X278+Z278)/AF278</f>
        <v>#VALUE!</v>
      </c>
      <c r="AH278" s="51" t="e">
        <f>AK278*AL278/20</f>
        <v>#VALUE!</v>
      </c>
      <c r="AJ278" s="53" t="e">
        <f>(AH278*20)/AI278</f>
        <v>#VALUE!</v>
      </c>
      <c r="AL278" s="49" t="e">
        <f>(AH278*20)/AK278</f>
        <v>#VALUE!</v>
      </c>
    </row>
    <row r="279" spans="9:38" ht="12.75">
      <c r="I279" s="33"/>
      <c r="K279" s="53"/>
      <c r="L279" s="58"/>
      <c r="M279" s="53"/>
      <c r="N279" s="26"/>
      <c r="Y279" t="e">
        <f>30/I279*X279</f>
        <v>#VALUE!</v>
      </c>
      <c r="AA279" t="e">
        <f>30/I279*Z279</f>
        <v>#VALUE!</v>
      </c>
      <c r="AB279" s="53" t="e">
        <f>(N279*12)+Q279+U279+Y279+AA279</f>
        <v>#VALUE!</v>
      </c>
      <c r="AC279" s="38"/>
      <c r="AD279" t="e">
        <f>AB279/12</f>
        <v>#VALUE!</v>
      </c>
      <c r="AF279">
        <f>J279+P279+T279+X279+Z279</f>
        <v>0</v>
      </c>
      <c r="AG279" s="38" t="e">
        <f>(X279+Z279)/AF279</f>
        <v>#VALUE!</v>
      </c>
      <c r="AH279" s="51" t="e">
        <f>AK279*AL279/20</f>
        <v>#VALUE!</v>
      </c>
      <c r="AJ279" s="53" t="e">
        <f>(AH279*20)/AI279</f>
        <v>#VALUE!</v>
      </c>
      <c r="AL279" s="49" t="e">
        <f>(AH279*20)/AK279</f>
        <v>#VALUE!</v>
      </c>
    </row>
    <row r="280" spans="9:38" ht="12.75">
      <c r="I280" s="33"/>
      <c r="K280" s="53"/>
      <c r="L280" s="58"/>
      <c r="M280" s="53"/>
      <c r="N280" s="26"/>
      <c r="Y280" t="e">
        <f>30/I280*X280</f>
        <v>#VALUE!</v>
      </c>
      <c r="AA280" t="e">
        <f>30/I280*Z280</f>
        <v>#VALUE!</v>
      </c>
      <c r="AB280" s="53" t="e">
        <f>(N280*12)+Q280+U280+Y280+AA280</f>
        <v>#VALUE!</v>
      </c>
      <c r="AC280" s="38"/>
      <c r="AD280" t="e">
        <f>AB280/12</f>
        <v>#VALUE!</v>
      </c>
      <c r="AF280">
        <f>J280+P280+T280+X280+Z280</f>
        <v>0</v>
      </c>
      <c r="AG280" s="38" t="e">
        <f>(X280+Z280)/AF280</f>
        <v>#VALUE!</v>
      </c>
      <c r="AH280" s="51" t="e">
        <f>AK280*AL280/20</f>
        <v>#VALUE!</v>
      </c>
      <c r="AJ280" s="53" t="e">
        <f>(AH280*20)/AI280</f>
        <v>#VALUE!</v>
      </c>
      <c r="AL280" s="49" t="e">
        <f>(AH280*20)/AK280</f>
        <v>#VALUE!</v>
      </c>
    </row>
    <row r="281" spans="9:38" ht="12.75">
      <c r="I281" s="33"/>
      <c r="K281" s="53"/>
      <c r="L281" s="58"/>
      <c r="M281" s="53"/>
      <c r="N281" s="26"/>
      <c r="Y281" t="e">
        <f>30/I281*X281</f>
        <v>#VALUE!</v>
      </c>
      <c r="AA281" t="e">
        <f>30/I281*Z281</f>
        <v>#VALUE!</v>
      </c>
      <c r="AB281" s="53" t="e">
        <f>(N281*12)+Q281+U281+Y281+AA281</f>
        <v>#VALUE!</v>
      </c>
      <c r="AC281" s="38"/>
      <c r="AD281" t="e">
        <f>AB281/12</f>
        <v>#VALUE!</v>
      </c>
      <c r="AF281">
        <f>J281+P281+T281+X281+Z281</f>
        <v>0</v>
      </c>
      <c r="AG281" s="38" t="e">
        <f>(X281+Z281)/AF281</f>
        <v>#VALUE!</v>
      </c>
      <c r="AH281" s="51" t="e">
        <f>AK281*AL281/20</f>
        <v>#VALUE!</v>
      </c>
      <c r="AJ281" s="53" t="e">
        <f>(AH281*20)/AI281</f>
        <v>#VALUE!</v>
      </c>
      <c r="AL281" s="49" t="e">
        <f>(AH281*20)/AK281</f>
        <v>#VALUE!</v>
      </c>
    </row>
    <row r="282" spans="9:38" ht="12.75">
      <c r="I282" s="33"/>
      <c r="K282" s="53"/>
      <c r="L282" s="58"/>
      <c r="M282" s="53"/>
      <c r="N282" s="26"/>
      <c r="Y282" t="e">
        <f>30/I282*X282</f>
        <v>#VALUE!</v>
      </c>
      <c r="AA282" t="e">
        <f>30/I282*Z282</f>
        <v>#VALUE!</v>
      </c>
      <c r="AB282" s="53" t="e">
        <f>(N282*12)+Q282+U282+Y282+AA282</f>
        <v>#VALUE!</v>
      </c>
      <c r="AC282" s="38"/>
      <c r="AD282" t="e">
        <f>AB282/12</f>
        <v>#VALUE!</v>
      </c>
      <c r="AF282">
        <f>J282+P282+T282+X282+Z282</f>
        <v>0</v>
      </c>
      <c r="AG282" s="38" t="e">
        <f>(X282+Z282)/AF282</f>
        <v>#VALUE!</v>
      </c>
      <c r="AH282" s="51" t="e">
        <f>AK282*AL282/20</f>
        <v>#VALUE!</v>
      </c>
      <c r="AJ282" s="53" t="e">
        <f>(AH282*20)/AI282</f>
        <v>#VALUE!</v>
      </c>
      <c r="AL282" s="49" t="e">
        <f>(AH282*20)/AK282</f>
        <v>#VALUE!</v>
      </c>
    </row>
    <row r="283" spans="9:38" ht="12.75">
      <c r="I283" s="33"/>
      <c r="K283" s="53"/>
      <c r="L283" s="58"/>
      <c r="M283" s="53"/>
      <c r="N283" s="26"/>
      <c r="Y283" t="e">
        <f>30/I283*X283</f>
        <v>#VALUE!</v>
      </c>
      <c r="AA283" t="e">
        <f>30/I283*Z283</f>
        <v>#VALUE!</v>
      </c>
      <c r="AB283" s="53" t="e">
        <f>(N283*12)+Q283+U283+Y283+AA283</f>
        <v>#VALUE!</v>
      </c>
      <c r="AC283" s="38"/>
      <c r="AD283" t="e">
        <f>AB283/12</f>
        <v>#VALUE!</v>
      </c>
      <c r="AF283">
        <f>J283+P283+T283+X283+Z283</f>
        <v>0</v>
      </c>
      <c r="AG283" s="38" t="e">
        <f>(X283+Z283)/AF283</f>
        <v>#VALUE!</v>
      </c>
      <c r="AH283" s="51" t="e">
        <f>AK283*AL283/20</f>
        <v>#VALUE!</v>
      </c>
      <c r="AJ283" s="53" t="e">
        <f>(AH283*20)/AI283</f>
        <v>#VALUE!</v>
      </c>
      <c r="AL283" s="49" t="e">
        <f>(AH283*20)/AK283</f>
        <v>#VALUE!</v>
      </c>
    </row>
    <row r="284" spans="9:38" ht="12.75">
      <c r="I284" s="33"/>
      <c r="K284" s="53"/>
      <c r="L284" s="58"/>
      <c r="M284" s="53"/>
      <c r="N284" s="26"/>
      <c r="Y284" t="e">
        <f>30/I284*X284</f>
        <v>#VALUE!</v>
      </c>
      <c r="AA284" t="e">
        <f>30/I284*Z284</f>
        <v>#VALUE!</v>
      </c>
      <c r="AB284" s="53" t="e">
        <f>(N284*12)+Q284+U284+Y284+AA284</f>
        <v>#VALUE!</v>
      </c>
      <c r="AC284" s="38"/>
      <c r="AD284" t="e">
        <f>AB284/12</f>
        <v>#VALUE!</v>
      </c>
      <c r="AF284">
        <f>J284+P284+T284+X284+Z284</f>
        <v>0</v>
      </c>
      <c r="AG284" s="38" t="e">
        <f>(X284+Z284)/AF284</f>
        <v>#VALUE!</v>
      </c>
      <c r="AH284" s="51" t="e">
        <f>AK284*AL284/20</f>
        <v>#VALUE!</v>
      </c>
      <c r="AJ284" s="53" t="e">
        <f>(AH284*20)/AI284</f>
        <v>#VALUE!</v>
      </c>
      <c r="AL284" s="49" t="e">
        <f>(AH284*20)/AK284</f>
        <v>#VALUE!</v>
      </c>
    </row>
    <row r="285" spans="9:38" ht="12.75">
      <c r="I285" s="33"/>
      <c r="K285" s="53"/>
      <c r="L285" s="58"/>
      <c r="M285" s="53"/>
      <c r="N285" s="26"/>
      <c r="Y285" t="e">
        <f>30/I285*X285</f>
        <v>#VALUE!</v>
      </c>
      <c r="AA285" t="e">
        <f>30/I285*Z285</f>
        <v>#VALUE!</v>
      </c>
      <c r="AB285" s="53" t="e">
        <f>(N285*12)+Q285+U285+Y285+AA285</f>
        <v>#VALUE!</v>
      </c>
      <c r="AC285" s="38"/>
      <c r="AD285" t="e">
        <f>AB285/12</f>
        <v>#VALUE!</v>
      </c>
      <c r="AF285">
        <f>J285+P285+T285+X285+Z285</f>
        <v>0</v>
      </c>
      <c r="AG285" s="38" t="e">
        <f>(X285+Z285)/AF285</f>
        <v>#VALUE!</v>
      </c>
      <c r="AH285" s="51" t="e">
        <f>AK285*AL285/20</f>
        <v>#VALUE!</v>
      </c>
      <c r="AJ285" s="53" t="e">
        <f>(AH285*20)/AI285</f>
        <v>#VALUE!</v>
      </c>
      <c r="AL285" s="49" t="e">
        <f>(AH285*20)/AK285</f>
        <v>#VALUE!</v>
      </c>
    </row>
    <row r="286" spans="9:38" ht="12.75">
      <c r="I286" s="33"/>
      <c r="K286" s="53"/>
      <c r="L286" s="58"/>
      <c r="M286" s="53"/>
      <c r="N286" s="26"/>
      <c r="Y286" t="e">
        <f>30/I286*X286</f>
        <v>#VALUE!</v>
      </c>
      <c r="AA286" t="e">
        <f>30/I286*Z286</f>
        <v>#VALUE!</v>
      </c>
      <c r="AB286" s="53" t="e">
        <f>(N286*12)+Q286+U286+Y286+AA286</f>
        <v>#VALUE!</v>
      </c>
      <c r="AC286" s="38"/>
      <c r="AD286" t="e">
        <f>AB286/12</f>
        <v>#VALUE!</v>
      </c>
      <c r="AF286">
        <f>J286+P286+T286+X286+Z286</f>
        <v>0</v>
      </c>
      <c r="AG286" s="38" t="e">
        <f>(X286+Z286)/AF286</f>
        <v>#VALUE!</v>
      </c>
      <c r="AH286" s="51" t="e">
        <f>AK286*AL286/20</f>
        <v>#VALUE!</v>
      </c>
      <c r="AJ286" s="53" t="e">
        <f>(AH286*20)/AI286</f>
        <v>#VALUE!</v>
      </c>
      <c r="AL286" s="49" t="e">
        <f>(AH286*20)/AK286</f>
        <v>#VALUE!</v>
      </c>
    </row>
    <row r="287" spans="9:38" ht="12.75">
      <c r="I287" s="33"/>
      <c r="K287" s="53"/>
      <c r="L287" s="58"/>
      <c r="M287" s="53"/>
      <c r="N287" s="26"/>
      <c r="Y287" t="e">
        <f>30/I287*X287</f>
        <v>#VALUE!</v>
      </c>
      <c r="AA287" t="e">
        <f>30/I287*Z287</f>
        <v>#VALUE!</v>
      </c>
      <c r="AB287" s="53" t="e">
        <f>(N287*12)+Q287+U287+Y287+AA287</f>
        <v>#VALUE!</v>
      </c>
      <c r="AC287" s="38"/>
      <c r="AD287" t="e">
        <f>AB287/12</f>
        <v>#VALUE!</v>
      </c>
      <c r="AF287">
        <f>J287+P287+T287+X287+Z287</f>
        <v>0</v>
      </c>
      <c r="AG287" s="38" t="e">
        <f>(X287+Z287)/AF287</f>
        <v>#VALUE!</v>
      </c>
      <c r="AH287" s="51" t="e">
        <f>AK287*AL287/20</f>
        <v>#VALUE!</v>
      </c>
      <c r="AJ287" s="53" t="e">
        <f>(AH287*20)/AI287</f>
        <v>#VALUE!</v>
      </c>
      <c r="AL287" s="49" t="e">
        <f>(AH287*20)/AK287</f>
        <v>#VALUE!</v>
      </c>
    </row>
    <row r="288" spans="9:38" ht="12.75">
      <c r="I288" s="33"/>
      <c r="K288" s="53"/>
      <c r="L288" s="58"/>
      <c r="M288" s="53"/>
      <c r="N288" s="26"/>
      <c r="Y288" t="e">
        <f>30/I288*X288</f>
        <v>#VALUE!</v>
      </c>
      <c r="AA288" t="e">
        <f>30/I288*Z288</f>
        <v>#VALUE!</v>
      </c>
      <c r="AB288" s="53" t="e">
        <f>(N288*12)+Q288+U288+Y288+AA288</f>
        <v>#VALUE!</v>
      </c>
      <c r="AC288" s="38"/>
      <c r="AD288" t="e">
        <f>AB288/12</f>
        <v>#VALUE!</v>
      </c>
      <c r="AF288">
        <f>J288+P288+T288+X288+Z288</f>
        <v>0</v>
      </c>
      <c r="AG288" s="38" t="e">
        <f>(X288+Z288)/AF288</f>
        <v>#VALUE!</v>
      </c>
      <c r="AH288" s="51" t="e">
        <f>AK288*AL288/20</f>
        <v>#VALUE!</v>
      </c>
      <c r="AJ288" s="53" t="e">
        <f>(AH288*20)/AI288</f>
        <v>#VALUE!</v>
      </c>
      <c r="AL288" s="49" t="e">
        <f>(AH288*20)/AK288</f>
        <v>#VALUE!</v>
      </c>
    </row>
    <row r="289" spans="9:38" ht="12.75">
      <c r="I289" s="33"/>
      <c r="K289" s="53"/>
      <c r="L289" s="58"/>
      <c r="M289" s="53"/>
      <c r="N289" s="26"/>
      <c r="Y289" t="e">
        <f>30/I289*X289</f>
        <v>#VALUE!</v>
      </c>
      <c r="AA289" t="e">
        <f>30/I289*Z289</f>
        <v>#VALUE!</v>
      </c>
      <c r="AB289" s="53" t="e">
        <f>(N289*12)+Q289+U289+Y289+AA289</f>
        <v>#VALUE!</v>
      </c>
      <c r="AC289" s="38"/>
      <c r="AD289" t="e">
        <f>AB289/12</f>
        <v>#VALUE!</v>
      </c>
      <c r="AF289">
        <f>J289+P289+T289+X289+Z289</f>
        <v>0</v>
      </c>
      <c r="AG289" s="38" t="e">
        <f>(X289+Z289)/AF289</f>
        <v>#VALUE!</v>
      </c>
      <c r="AH289" s="51" t="e">
        <f>AK289*AL289/20</f>
        <v>#VALUE!</v>
      </c>
      <c r="AJ289" s="53" t="e">
        <f>(AH289*20)/AI289</f>
        <v>#VALUE!</v>
      </c>
      <c r="AL289" s="49" t="e">
        <f>(AH289*20)/AK289</f>
        <v>#VALUE!</v>
      </c>
    </row>
    <row r="290" spans="9:38" ht="12.75">
      <c r="I290" s="33"/>
      <c r="K290" s="53"/>
      <c r="L290" s="58"/>
      <c r="M290" s="53"/>
      <c r="N290" s="26"/>
      <c r="Y290" t="e">
        <f>30/I290*X290</f>
        <v>#VALUE!</v>
      </c>
      <c r="AA290" t="e">
        <f>30/I290*Z290</f>
        <v>#VALUE!</v>
      </c>
      <c r="AB290" s="53" t="e">
        <f>(N290*12)+Q290+U290+Y290+AA290</f>
        <v>#VALUE!</v>
      </c>
      <c r="AC290" s="38"/>
      <c r="AD290" t="e">
        <f>AB290/12</f>
        <v>#VALUE!</v>
      </c>
      <c r="AF290">
        <f>J290+P290+T290+X290+Z290</f>
        <v>0</v>
      </c>
      <c r="AG290" s="38" t="e">
        <f>(X290+Z290)/AF290</f>
        <v>#VALUE!</v>
      </c>
      <c r="AH290" s="51" t="e">
        <f>AK290*AL290/20</f>
        <v>#VALUE!</v>
      </c>
      <c r="AJ290" s="53" t="e">
        <f>(AH290*20)/AI290</f>
        <v>#VALUE!</v>
      </c>
      <c r="AL290" s="49" t="e">
        <f>(AH290*20)/AK290</f>
        <v>#VALUE!</v>
      </c>
    </row>
    <row r="291" spans="9:38" ht="12.75">
      <c r="I291" s="33"/>
      <c r="K291" s="53"/>
      <c r="L291" s="58"/>
      <c r="M291" s="53"/>
      <c r="N291" s="26"/>
      <c r="Y291" t="e">
        <f>30/I291*X291</f>
        <v>#VALUE!</v>
      </c>
      <c r="AA291" t="e">
        <f>30/I291*Z291</f>
        <v>#VALUE!</v>
      </c>
      <c r="AB291" s="53" t="e">
        <f>(N291*12)+Q291+U291+Y291+AA291</f>
        <v>#VALUE!</v>
      </c>
      <c r="AC291" s="38"/>
      <c r="AD291" t="e">
        <f>AB291/12</f>
        <v>#VALUE!</v>
      </c>
      <c r="AF291">
        <f>J291+P291+T291+X291+Z291</f>
        <v>0</v>
      </c>
      <c r="AG291" s="38" t="e">
        <f>(X291+Z291)/AF291</f>
        <v>#VALUE!</v>
      </c>
      <c r="AH291" s="51" t="e">
        <f>AK291*AL291/20</f>
        <v>#VALUE!</v>
      </c>
      <c r="AJ291" s="53" t="e">
        <f>(AH291*20)/AI291</f>
        <v>#VALUE!</v>
      </c>
      <c r="AL291" s="49" t="e">
        <f>(AH291*20)/AK291</f>
        <v>#VALUE!</v>
      </c>
    </row>
    <row r="292" spans="9:38" ht="12.75">
      <c r="I292" s="33"/>
      <c r="K292" s="53"/>
      <c r="L292" s="58"/>
      <c r="M292" s="53"/>
      <c r="N292" s="26"/>
      <c r="Y292" t="e">
        <f>30/I292*X292</f>
        <v>#VALUE!</v>
      </c>
      <c r="AA292" t="e">
        <f>30/I292*Z292</f>
        <v>#VALUE!</v>
      </c>
      <c r="AB292" s="53" t="e">
        <f>(N292*12)+Q292+U292+Y292+AA292</f>
        <v>#VALUE!</v>
      </c>
      <c r="AC292" s="38"/>
      <c r="AD292" t="e">
        <f>AB292/12</f>
        <v>#VALUE!</v>
      </c>
      <c r="AF292">
        <f>J292+P292+T292+X292+Z292</f>
        <v>0</v>
      </c>
      <c r="AG292" s="38" t="e">
        <f>(X292+Z292)/AF292</f>
        <v>#VALUE!</v>
      </c>
      <c r="AH292" s="51" t="e">
        <f>AK292*AL292/20</f>
        <v>#VALUE!</v>
      </c>
      <c r="AJ292" s="53" t="e">
        <f>(AH292*20)/AI292</f>
        <v>#VALUE!</v>
      </c>
      <c r="AL292" s="49" t="e">
        <f>(AH292*20)/AK292</f>
        <v>#VALUE!</v>
      </c>
    </row>
    <row r="293" spans="9:38" ht="12.75">
      <c r="I293" s="33"/>
      <c r="K293" s="53"/>
      <c r="L293" s="58"/>
      <c r="M293" s="53"/>
      <c r="N293" s="26"/>
      <c r="Y293" t="e">
        <f>30/I293*X293</f>
        <v>#VALUE!</v>
      </c>
      <c r="AA293" t="e">
        <f>30/I293*Z293</f>
        <v>#VALUE!</v>
      </c>
      <c r="AB293" s="53" t="e">
        <f>(N293*12)+Q293+U293+Y293+AA293</f>
        <v>#VALUE!</v>
      </c>
      <c r="AC293" s="38"/>
      <c r="AD293" t="e">
        <f>AB293/12</f>
        <v>#VALUE!</v>
      </c>
      <c r="AF293">
        <f>J293+P293+T293+X293+Z293</f>
        <v>0</v>
      </c>
      <c r="AG293" s="38" t="e">
        <f>(X293+Z293)/AF293</f>
        <v>#VALUE!</v>
      </c>
      <c r="AH293" s="51" t="e">
        <f>AK293*AL293/20</f>
        <v>#VALUE!</v>
      </c>
      <c r="AJ293" s="53" t="e">
        <f>(AH293*20)/AI293</f>
        <v>#VALUE!</v>
      </c>
      <c r="AL293" s="49" t="e">
        <f>(AH293*20)/AK293</f>
        <v>#VALUE!</v>
      </c>
    </row>
    <row r="294" spans="9:38" ht="12.75">
      <c r="I294" s="33"/>
      <c r="K294" s="53"/>
      <c r="L294" s="58"/>
      <c r="M294" s="53"/>
      <c r="N294" s="26"/>
      <c r="Y294" t="e">
        <f>30/I294*X294</f>
        <v>#VALUE!</v>
      </c>
      <c r="AA294" t="e">
        <f>30/I294*Z294</f>
        <v>#VALUE!</v>
      </c>
      <c r="AB294" s="53" t="e">
        <f>(N294*12)+Q294+U294+Y294+AA294</f>
        <v>#VALUE!</v>
      </c>
      <c r="AD294" t="e">
        <f>AB294/12</f>
        <v>#VALUE!</v>
      </c>
      <c r="AF294">
        <f>J294+P294+T294+X294+Z294</f>
        <v>0</v>
      </c>
      <c r="AG294" s="38" t="e">
        <f>(X294+Z294)/AF294</f>
        <v>#VALUE!</v>
      </c>
      <c r="AH294" s="51" t="e">
        <f>AK294*AL294/20</f>
        <v>#VALUE!</v>
      </c>
      <c r="AJ294" s="53" t="e">
        <f>(AH294*20)/AI294</f>
        <v>#VALUE!</v>
      </c>
      <c r="AL294" s="49" t="e">
        <f>(AH294*20)/AK294</f>
        <v>#VALUE!</v>
      </c>
    </row>
    <row r="295" spans="9:38" ht="12.75">
      <c r="I295" s="33"/>
      <c r="K295" s="53"/>
      <c r="L295" s="58"/>
      <c r="M295" s="53"/>
      <c r="N295" s="26"/>
      <c r="Y295" t="e">
        <f>30/I295*X295</f>
        <v>#VALUE!</v>
      </c>
      <c r="AA295" t="e">
        <f>30/I295*Z295</f>
        <v>#VALUE!</v>
      </c>
      <c r="AB295" s="53" t="e">
        <f>(N295*12)+Q295+U295+Y295+AA295</f>
        <v>#VALUE!</v>
      </c>
      <c r="AD295" t="e">
        <f>AB295/12</f>
        <v>#VALUE!</v>
      </c>
      <c r="AF295">
        <f>J295+P295+T295+X295+Z295</f>
        <v>0</v>
      </c>
      <c r="AG295" s="38" t="e">
        <f>(X295+Z295)/AF295</f>
        <v>#VALUE!</v>
      </c>
      <c r="AH295" s="51" t="e">
        <f>AK295*AL295/20</f>
        <v>#VALUE!</v>
      </c>
      <c r="AJ295" s="53" t="e">
        <f>(AH295*20)/AI295</f>
        <v>#VALUE!</v>
      </c>
      <c r="AL295" s="49" t="e">
        <f>(AH295*20)/AK295</f>
        <v>#VALUE!</v>
      </c>
    </row>
    <row r="296" spans="9:38" ht="12.75">
      <c r="I296" s="33"/>
      <c r="K296" s="53"/>
      <c r="L296" s="58"/>
      <c r="M296" s="53"/>
      <c r="N296" s="26"/>
      <c r="Y296" t="e">
        <f>30/I296*X296</f>
        <v>#VALUE!</v>
      </c>
      <c r="AA296" t="e">
        <f>30/I296*Z296</f>
        <v>#VALUE!</v>
      </c>
      <c r="AB296" s="53" t="e">
        <f>(N296*12)+Q296+U296+Y296+AA296</f>
        <v>#VALUE!</v>
      </c>
      <c r="AD296" t="e">
        <f>AB296/12</f>
        <v>#VALUE!</v>
      </c>
      <c r="AF296">
        <f>J296+P296+T296+X296+Z296</f>
        <v>0</v>
      </c>
      <c r="AG296" s="38" t="e">
        <f>(X296+Z296)/AF296</f>
        <v>#VALUE!</v>
      </c>
      <c r="AH296" s="51" t="e">
        <f>AK296*AL296/20</f>
        <v>#VALUE!</v>
      </c>
      <c r="AJ296" s="53" t="e">
        <f>(AH296*20)/AI296</f>
        <v>#VALUE!</v>
      </c>
      <c r="AL296" s="49" t="e">
        <f>(AH296*20)/AK296</f>
        <v>#VALUE!</v>
      </c>
    </row>
    <row r="297" spans="9:38" ht="12.75">
      <c r="I297" s="33"/>
      <c r="K297" s="53"/>
      <c r="L297" s="58"/>
      <c r="M297" s="53"/>
      <c r="N297" s="26"/>
      <c r="Y297" t="e">
        <f>30/I297*X297</f>
        <v>#VALUE!</v>
      </c>
      <c r="AA297" t="e">
        <f>30/I297*Z297</f>
        <v>#VALUE!</v>
      </c>
      <c r="AB297" s="53" t="e">
        <f>(N297*12)+Q297+U297+Y297+AA297</f>
        <v>#VALUE!</v>
      </c>
      <c r="AD297" t="e">
        <f>AB297/12</f>
        <v>#VALUE!</v>
      </c>
      <c r="AF297">
        <f>J297+P297+T297+X297+Z297</f>
        <v>0</v>
      </c>
      <c r="AG297" s="38" t="e">
        <f>(X297+Z297)/AF297</f>
        <v>#VALUE!</v>
      </c>
      <c r="AH297" s="51" t="e">
        <f>AK297*AL297/20</f>
        <v>#VALUE!</v>
      </c>
      <c r="AJ297" s="53" t="e">
        <f>(AH297*20)/AI297</f>
        <v>#VALUE!</v>
      </c>
      <c r="AL297" s="49" t="e">
        <f>(AH297*20)/AK297</f>
        <v>#VALUE!</v>
      </c>
    </row>
    <row r="298" spans="9:38" ht="12.75">
      <c r="I298" s="33"/>
      <c r="K298" s="53"/>
      <c r="L298" s="58"/>
      <c r="M298" s="53"/>
      <c r="N298" s="26"/>
      <c r="Y298" t="e">
        <f>30/I298*X298</f>
        <v>#VALUE!</v>
      </c>
      <c r="AA298" t="e">
        <f>30/I298*Z298</f>
        <v>#VALUE!</v>
      </c>
      <c r="AB298" s="53" t="e">
        <f>(N298*12)+Q298+U298+Y298+AA298</f>
        <v>#VALUE!</v>
      </c>
      <c r="AD298" t="e">
        <f>AB298/12</f>
        <v>#VALUE!</v>
      </c>
      <c r="AF298">
        <f>J298+P298+T298+X298+Z298</f>
        <v>0</v>
      </c>
      <c r="AG298" s="38" t="e">
        <f>(X298+Z298)/AF298</f>
        <v>#VALUE!</v>
      </c>
      <c r="AH298" s="51" t="e">
        <f>AK298*AL298/20</f>
        <v>#VALUE!</v>
      </c>
      <c r="AJ298" s="53" t="e">
        <f>(AH298*20)/AI298</f>
        <v>#VALUE!</v>
      </c>
      <c r="AL298" s="49" t="e">
        <f>(AH298*20)/AK298</f>
        <v>#VALUE!</v>
      </c>
    </row>
    <row r="299" spans="9:38" ht="12.75">
      <c r="I299" s="33"/>
      <c r="K299" s="53"/>
      <c r="L299" s="58"/>
      <c r="M299" s="53"/>
      <c r="N299" s="26"/>
      <c r="Y299" t="e">
        <f>30/I299*X299</f>
        <v>#VALUE!</v>
      </c>
      <c r="AA299" t="e">
        <f>30/I299*Z299</f>
        <v>#VALUE!</v>
      </c>
      <c r="AB299" s="53" t="e">
        <f>(N299*12)+Q299+U299+Y299+AA299</f>
        <v>#VALUE!</v>
      </c>
      <c r="AD299" t="e">
        <f>AB299/12</f>
        <v>#VALUE!</v>
      </c>
      <c r="AF299">
        <f>J299+P299+T299+X299+Z299</f>
        <v>0</v>
      </c>
      <c r="AG299" s="38" t="e">
        <f>(X299+Z299)/AF299</f>
        <v>#VALUE!</v>
      </c>
      <c r="AH299" s="51" t="e">
        <f>AK299*AL299/20</f>
        <v>#VALUE!</v>
      </c>
      <c r="AJ299" s="53" t="e">
        <f>(AH299*20)/AI299</f>
        <v>#VALUE!</v>
      </c>
      <c r="AL299" s="49" t="e">
        <f>(AH299*20)/AK299</f>
        <v>#VALUE!</v>
      </c>
    </row>
    <row r="300" spans="9:38" ht="12.75">
      <c r="I300" s="33"/>
      <c r="K300" s="53"/>
      <c r="L300" s="58"/>
      <c r="M300" s="53"/>
      <c r="N300" s="26"/>
      <c r="Y300" t="e">
        <f>30/I300*X300</f>
        <v>#VALUE!</v>
      </c>
      <c r="AA300" t="e">
        <f>30/I300*Z300</f>
        <v>#VALUE!</v>
      </c>
      <c r="AB300" s="53" t="e">
        <f>(N300*12)+Q300+U300+Y300+AA300</f>
        <v>#VALUE!</v>
      </c>
      <c r="AD300" t="e">
        <f>AB300/12</f>
        <v>#VALUE!</v>
      </c>
      <c r="AF300">
        <f>J300+P300+T300+X300+Z300</f>
        <v>0</v>
      </c>
      <c r="AG300" s="38" t="e">
        <f>(X300+Z300)/AF300</f>
        <v>#VALUE!</v>
      </c>
      <c r="AH300" s="51" t="e">
        <f>AK300*AL300/20</f>
        <v>#VALUE!</v>
      </c>
      <c r="AJ300" s="53" t="e">
        <f>(AH300*20)/AI300</f>
        <v>#VALUE!</v>
      </c>
      <c r="AL300" s="49" t="e">
        <f>(AH300*20)/AK300</f>
        <v>#VALUE!</v>
      </c>
    </row>
    <row r="301" spans="9:38" ht="12.75">
      <c r="I301" s="33"/>
      <c r="K301" s="53"/>
      <c r="L301" s="58"/>
      <c r="M301" s="53"/>
      <c r="N301" s="26"/>
      <c r="Y301" t="e">
        <f>30/I301*X301</f>
        <v>#VALUE!</v>
      </c>
      <c r="AA301" t="e">
        <f>30/I301*Z301</f>
        <v>#VALUE!</v>
      </c>
      <c r="AB301" s="53" t="e">
        <f>(N301*12)+Q301+U301+Y301+AA301</f>
        <v>#VALUE!</v>
      </c>
      <c r="AD301" t="e">
        <f>AB301/12</f>
        <v>#VALUE!</v>
      </c>
      <c r="AF301">
        <f>J301+P301+T301+X301+Z301</f>
        <v>0</v>
      </c>
      <c r="AG301" s="38" t="e">
        <f>(X301+Z301)/AF301</f>
        <v>#VALUE!</v>
      </c>
      <c r="AH301" s="51" t="e">
        <f>AK301*AL301/20</f>
        <v>#VALUE!</v>
      </c>
      <c r="AJ301" s="53" t="e">
        <f>(AH301*20)/AI301</f>
        <v>#VALUE!</v>
      </c>
      <c r="AL301" s="49" t="e">
        <f>(AH301*20)/AK301</f>
        <v>#VALUE!</v>
      </c>
    </row>
    <row r="302" spans="9:38" ht="12.75">
      <c r="I302" s="33"/>
      <c r="K302" s="53"/>
      <c r="L302" s="58"/>
      <c r="M302" s="53"/>
      <c r="N302" s="26"/>
      <c r="Y302" t="e">
        <f>30/I302*X302</f>
        <v>#VALUE!</v>
      </c>
      <c r="AA302" t="e">
        <f>30/I302*Z302</f>
        <v>#VALUE!</v>
      </c>
      <c r="AB302" s="53" t="e">
        <f>(N302*12)+Q302+U302+Y302+AA302</f>
        <v>#VALUE!</v>
      </c>
      <c r="AD302" t="e">
        <f>AB302/12</f>
        <v>#VALUE!</v>
      </c>
      <c r="AG302" s="38" t="e">
        <f>(X302+Z302)/AF302</f>
        <v>#VALUE!</v>
      </c>
      <c r="AH302" s="51" t="e">
        <f>AK302*AL302/20</f>
        <v>#VALUE!</v>
      </c>
      <c r="AJ302" s="53" t="e">
        <f>(AH302*20)/AI302</f>
        <v>#VALUE!</v>
      </c>
      <c r="AL302" s="49" t="e">
        <f>(AH302*20)/AK302</f>
        <v>#VALUE!</v>
      </c>
    </row>
    <row r="303" spans="9:38" ht="12.75">
      <c r="I303" s="33"/>
      <c r="K303" s="53"/>
      <c r="L303" s="58"/>
      <c r="M303" s="53"/>
      <c r="N303" s="26"/>
      <c r="Y303" t="e">
        <f>30/I303*X303</f>
        <v>#VALUE!</v>
      </c>
      <c r="AA303" t="e">
        <f>30/I303*Z303</f>
        <v>#VALUE!</v>
      </c>
      <c r="AB303" s="53" t="e">
        <f>(N303*12)+Q303+U303+Y303+AA303</f>
        <v>#VALUE!</v>
      </c>
      <c r="AD303" t="e">
        <f>AB303/12</f>
        <v>#VALUE!</v>
      </c>
      <c r="AG303" s="38" t="e">
        <f>(X303+Z303)/AF303</f>
        <v>#VALUE!</v>
      </c>
      <c r="AH303" s="51" t="e">
        <f>AK303*AL303/20</f>
        <v>#VALUE!</v>
      </c>
      <c r="AJ303" s="53" t="e">
        <f>(AH303*20)/AI303</f>
        <v>#VALUE!</v>
      </c>
      <c r="AL303" s="49" t="e">
        <f>(AH303*20)/AK303</f>
        <v>#VALUE!</v>
      </c>
    </row>
    <row r="304" spans="9:38" ht="12.75">
      <c r="I304" s="33"/>
      <c r="L304" s="58"/>
      <c r="M304" s="53"/>
      <c r="N304" s="26"/>
      <c r="Y304" t="e">
        <f>30/I304*X304</f>
        <v>#VALUE!</v>
      </c>
      <c r="AA304" t="e">
        <f>30/I304*Z304</f>
        <v>#VALUE!</v>
      </c>
      <c r="AB304" s="53" t="e">
        <f>(N304*12)+Q304+U304+Y304+AA304</f>
        <v>#VALUE!</v>
      </c>
      <c r="AD304" t="e">
        <f>AB304/12</f>
        <v>#VALUE!</v>
      </c>
      <c r="AG304" s="38" t="e">
        <f>(X304+Z304)/AF304</f>
        <v>#VALUE!</v>
      </c>
      <c r="AH304" s="51" t="e">
        <f>AK304*AL304/20</f>
        <v>#VALUE!</v>
      </c>
      <c r="AJ304" s="53" t="e">
        <f>(AH304*20)/AI304</f>
        <v>#VALUE!</v>
      </c>
      <c r="AL304" s="49" t="e">
        <f>(AH304*20)/AK304</f>
        <v>#VALUE!</v>
      </c>
    </row>
    <row r="305" spans="9:38" ht="12.75">
      <c r="I305" s="33"/>
      <c r="L305" s="58"/>
      <c r="M305" s="53"/>
      <c r="N305" s="26"/>
      <c r="Y305" t="e">
        <f>30/I305*X305</f>
        <v>#VALUE!</v>
      </c>
      <c r="AA305" t="e">
        <f>30/I305*Z305</f>
        <v>#VALUE!</v>
      </c>
      <c r="AB305" s="53" t="e">
        <f>(N305*12)+Q305+U305+Y305+AA305</f>
        <v>#VALUE!</v>
      </c>
      <c r="AD305" t="e">
        <f>AB305/12</f>
        <v>#VALUE!</v>
      </c>
      <c r="AG305" s="38" t="e">
        <f>(X305+Z305)/AF305</f>
        <v>#VALUE!</v>
      </c>
      <c r="AH305" s="51" t="e">
        <f>AK305*AL305/20</f>
        <v>#VALUE!</v>
      </c>
      <c r="AJ305" s="53" t="e">
        <f>(AH305*20)/AI305</f>
        <v>#VALUE!</v>
      </c>
      <c r="AL305" s="49" t="e">
        <f>(AH305*20)/AK305</f>
        <v>#VALUE!</v>
      </c>
    </row>
    <row r="306" spans="9:38" ht="12.75">
      <c r="I306" s="33"/>
      <c r="L306" s="58"/>
      <c r="M306" s="53"/>
      <c r="N306" s="26"/>
      <c r="Y306" t="e">
        <f>30/I306*X306</f>
        <v>#VALUE!</v>
      </c>
      <c r="AA306" t="e">
        <f>30/I306*Z306</f>
        <v>#VALUE!</v>
      </c>
      <c r="AB306" s="53" t="e">
        <f>(N306*12)+Q306+U306+Y306+AA306</f>
        <v>#VALUE!</v>
      </c>
      <c r="AD306" t="e">
        <f>AB306/12</f>
        <v>#VALUE!</v>
      </c>
      <c r="AG306" s="38" t="e">
        <f>(X306+Z306)/AF306</f>
        <v>#VALUE!</v>
      </c>
      <c r="AH306" s="51" t="e">
        <f>AK306*AL306/20</f>
        <v>#VALUE!</v>
      </c>
      <c r="AJ306" s="53" t="e">
        <f>(AH306*20)/AI306</f>
        <v>#VALUE!</v>
      </c>
      <c r="AL306" s="49" t="e">
        <f>(AH306*20)/AK306</f>
        <v>#VALUE!</v>
      </c>
    </row>
    <row r="307" spans="9:38" ht="12.75">
      <c r="I307" s="33"/>
      <c r="L307" s="58"/>
      <c r="M307" s="53"/>
      <c r="N307" s="26"/>
      <c r="Y307" t="e">
        <f>30/I307*X307</f>
        <v>#VALUE!</v>
      </c>
      <c r="AA307" t="e">
        <f>30/I307*Z307</f>
        <v>#VALUE!</v>
      </c>
      <c r="AB307" s="53" t="e">
        <f>(N307*12)+Q307+U307+Y307+AA307</f>
        <v>#VALUE!</v>
      </c>
      <c r="AD307" t="e">
        <f>AB307/12</f>
        <v>#VALUE!</v>
      </c>
      <c r="AG307" s="38" t="e">
        <f>(X307+Z307)/AF307</f>
        <v>#VALUE!</v>
      </c>
      <c r="AH307" s="51" t="e">
        <f>AK307*AL307/20</f>
        <v>#VALUE!</v>
      </c>
      <c r="AJ307" s="53" t="e">
        <f>(AH307*20)/AI307</f>
        <v>#VALUE!</v>
      </c>
      <c r="AL307" s="49" t="e">
        <f>(AH307*20)/AK307</f>
        <v>#VALUE!</v>
      </c>
    </row>
    <row r="308" spans="9:38" ht="12.75">
      <c r="I308" s="33"/>
      <c r="L308" s="58"/>
      <c r="M308" s="53"/>
      <c r="N308" s="26"/>
      <c r="Y308" t="e">
        <f>30/I308*X308</f>
        <v>#VALUE!</v>
      </c>
      <c r="AA308" t="e">
        <f>30/I308*Z308</f>
        <v>#VALUE!</v>
      </c>
      <c r="AB308" s="53" t="e">
        <f>(N308*12)+Q308+U308+Y308+AA308</f>
        <v>#VALUE!</v>
      </c>
      <c r="AD308" t="e">
        <f>AB308/12</f>
        <v>#VALUE!</v>
      </c>
      <c r="AG308" s="38" t="e">
        <f>(X308+Z308)/AF308</f>
        <v>#VALUE!</v>
      </c>
      <c r="AH308" s="51" t="e">
        <f>AK308*AL308/20</f>
        <v>#VALUE!</v>
      </c>
      <c r="AJ308" s="53" t="e">
        <f>(AH308*20)/AI308</f>
        <v>#VALUE!</v>
      </c>
      <c r="AL308" s="49" t="e">
        <f>(AH308*20)/AK308</f>
        <v>#VALUE!</v>
      </c>
    </row>
    <row r="309" spans="9:38" ht="12.75">
      <c r="I309" s="33"/>
      <c r="L309" s="58"/>
      <c r="M309" s="53"/>
      <c r="N309" s="26"/>
      <c r="Y309" t="e">
        <f>30/I309*X309</f>
        <v>#VALUE!</v>
      </c>
      <c r="AA309" t="e">
        <f>30/I309*Z309</f>
        <v>#VALUE!</v>
      </c>
      <c r="AB309" s="53" t="e">
        <f>(N309*12)+Q309+U309+Y309+AA309</f>
        <v>#VALUE!</v>
      </c>
      <c r="AD309" t="e">
        <f>AB309/12</f>
        <v>#VALUE!</v>
      </c>
      <c r="AG309" s="38"/>
      <c r="AH309" s="51"/>
      <c r="AJ309" s="53" t="e">
        <f>(AH309*20)/AI309</f>
        <v>#VALUE!</v>
      </c>
      <c r="AL309" s="49" t="e">
        <f>(AH309*20)/AK309</f>
        <v>#VALUE!</v>
      </c>
    </row>
    <row r="310" spans="9:38" ht="12.75">
      <c r="I310" s="33"/>
      <c r="L310" s="58"/>
      <c r="M310" s="53"/>
      <c r="N310" s="26"/>
      <c r="Y310" t="e">
        <f>30/I310*X310</f>
        <v>#VALUE!</v>
      </c>
      <c r="AA310" t="e">
        <f>30/I310*Z310</f>
        <v>#VALUE!</v>
      </c>
      <c r="AB310" s="53" t="e">
        <f>(N310*12)+Q310+U310+Y310+AA310</f>
        <v>#VALUE!</v>
      </c>
      <c r="AD310" t="e">
        <f>AB310/12</f>
        <v>#VALUE!</v>
      </c>
      <c r="AG310" s="38"/>
      <c r="AH310" s="51"/>
      <c r="AJ310" s="53" t="e">
        <f>(AH310*20)/AI310</f>
        <v>#VALUE!</v>
      </c>
      <c r="AL310" s="49" t="e">
        <f>(AH310*20)/AK310</f>
        <v>#VALUE!</v>
      </c>
    </row>
    <row r="311" spans="9:38" ht="12.75">
      <c r="I311" s="33"/>
      <c r="L311" s="58"/>
      <c r="M311" s="53"/>
      <c r="N311" s="26"/>
      <c r="Y311" t="e">
        <f>30/I311*X311</f>
        <v>#VALUE!</v>
      </c>
      <c r="AA311" t="e">
        <f>30/I311*Z311</f>
        <v>#VALUE!</v>
      </c>
      <c r="AB311" s="53" t="e">
        <f>(N311*12)+Q311+U311+Y311+AA311</f>
        <v>#VALUE!</v>
      </c>
      <c r="AD311" t="e">
        <f>AB311/12</f>
        <v>#VALUE!</v>
      </c>
      <c r="AG311" s="38"/>
      <c r="AH311" s="51"/>
      <c r="AJ311" s="53" t="e">
        <f>(AH311*20)/AI311</f>
        <v>#VALUE!</v>
      </c>
      <c r="AL311" s="49" t="e">
        <f>(AH311*20)/AK311</f>
        <v>#VALUE!</v>
      </c>
    </row>
    <row r="312" spans="9:38" ht="12.75">
      <c r="I312" s="33"/>
      <c r="L312" s="58"/>
      <c r="M312" s="53"/>
      <c r="N312" s="26"/>
      <c r="Y312" t="e">
        <f>30/I312*X312</f>
        <v>#VALUE!</v>
      </c>
      <c r="AA312" t="e">
        <f>30/I312*Z312</f>
        <v>#VALUE!</v>
      </c>
      <c r="AB312" s="53" t="e">
        <f>(N312*12)+Q312+U312+Y312+AA312</f>
        <v>#VALUE!</v>
      </c>
      <c r="AD312" t="e">
        <f>AB312/12</f>
        <v>#VALUE!</v>
      </c>
      <c r="AG312" s="38"/>
      <c r="AH312" s="51"/>
      <c r="AJ312" s="53" t="e">
        <f>(AH312*20)/AI312</f>
        <v>#VALUE!</v>
      </c>
      <c r="AL312" s="49" t="e">
        <f>(AH312*20)/AK312</f>
        <v>#VALUE!</v>
      </c>
    </row>
    <row r="313" spans="9:38" ht="12.75">
      <c r="I313" s="33"/>
      <c r="L313" s="58"/>
      <c r="M313" s="53"/>
      <c r="N313" s="26"/>
      <c r="Y313" t="e">
        <f>30/I313*X313</f>
        <v>#VALUE!</v>
      </c>
      <c r="AA313" t="e">
        <f>30/I313*Z313</f>
        <v>#VALUE!</v>
      </c>
      <c r="AB313" s="53" t="e">
        <f>(N313*12)+Q313+U313+Y313+AA313</f>
        <v>#VALUE!</v>
      </c>
      <c r="AD313" t="e">
        <f>AB313/12</f>
        <v>#VALUE!</v>
      </c>
      <c r="AG313" s="38"/>
      <c r="AH313" s="51"/>
      <c r="AJ313" s="53" t="e">
        <f>(AH313*20)/AI313</f>
        <v>#VALUE!</v>
      </c>
      <c r="AL313" s="49" t="e">
        <f>(AH313*20)/AK313</f>
        <v>#VALUE!</v>
      </c>
    </row>
    <row r="314" spans="9:38" ht="12.75">
      <c r="I314" s="33"/>
      <c r="L314" s="58"/>
      <c r="M314" s="53"/>
      <c r="N314" s="26"/>
      <c r="Y314" t="e">
        <f>30/I314*X314</f>
        <v>#VALUE!</v>
      </c>
      <c r="AA314" t="e">
        <f>30/I314*Z314</f>
        <v>#VALUE!</v>
      </c>
      <c r="AB314" s="53" t="e">
        <f>(N314*12)+Q314+U314+Y314+AA314</f>
        <v>#VALUE!</v>
      </c>
      <c r="AD314" t="e">
        <f>AB314/12</f>
        <v>#VALUE!</v>
      </c>
      <c r="AG314" s="38"/>
      <c r="AH314" s="51"/>
      <c r="AJ314" s="53" t="e">
        <f>(AH314*20)/AI314</f>
        <v>#VALUE!</v>
      </c>
      <c r="AL314" s="49" t="e">
        <f>(AH314*20)/AK314</f>
        <v>#VALUE!</v>
      </c>
    </row>
    <row r="315" spans="9:38" ht="12.75">
      <c r="I315" s="33"/>
      <c r="L315" s="58"/>
      <c r="M315" s="53"/>
      <c r="N315" s="26"/>
      <c r="Y315" t="e">
        <f>30/I315*X315</f>
        <v>#VALUE!</v>
      </c>
      <c r="AA315" t="e">
        <f>30/I315*Z315</f>
        <v>#VALUE!</v>
      </c>
      <c r="AB315" s="53" t="e">
        <f>(N315*12)+Q315+U315+Y315+AA315</f>
        <v>#VALUE!</v>
      </c>
      <c r="AD315" t="e">
        <f>AB315/12</f>
        <v>#VALUE!</v>
      </c>
      <c r="AG315" s="38"/>
      <c r="AH315" s="51"/>
      <c r="AJ315" s="53" t="e">
        <f>(AH315*20)/AI315</f>
        <v>#VALUE!</v>
      </c>
      <c r="AL315" s="49" t="e">
        <f>(AH315*20)/AK315</f>
        <v>#VALUE!</v>
      </c>
    </row>
    <row r="316" spans="9:38" ht="12.75">
      <c r="I316" s="33"/>
      <c r="L316" s="58"/>
      <c r="M316" s="53"/>
      <c r="N316" s="26"/>
      <c r="Y316" t="e">
        <f>30/I316*X316</f>
        <v>#VALUE!</v>
      </c>
      <c r="AA316" t="e">
        <f>30/I316*Z316</f>
        <v>#VALUE!</v>
      </c>
      <c r="AB316" s="53" t="e">
        <f>(N316*12)+Q316+U316+Y316+AA316</f>
        <v>#VALUE!</v>
      </c>
      <c r="AD316" t="e">
        <f>AB316/12</f>
        <v>#VALUE!</v>
      </c>
      <c r="AG316" s="38"/>
      <c r="AH316" s="51"/>
      <c r="AJ316" s="53" t="e">
        <f>(AH316*20)/AI316</f>
        <v>#VALUE!</v>
      </c>
      <c r="AL316" s="49" t="e">
        <f>(AH316*20)/AK316</f>
        <v>#VALUE!</v>
      </c>
    </row>
    <row r="317" spans="9:38" ht="12.75">
      <c r="I317" s="33"/>
      <c r="L317" s="58"/>
      <c r="M317" s="53"/>
      <c r="N317" s="26"/>
      <c r="Y317" t="e">
        <f>30/I317*X317</f>
        <v>#VALUE!</v>
      </c>
      <c r="AA317" t="e">
        <f>30/I317*Z317</f>
        <v>#VALUE!</v>
      </c>
      <c r="AB317" s="53" t="e">
        <f>(N317*12)+Q317+U317+Y317+AA317</f>
        <v>#VALUE!</v>
      </c>
      <c r="AD317" t="e">
        <f>AB317/12</f>
        <v>#VALUE!</v>
      </c>
      <c r="AG317" s="38"/>
      <c r="AH317" s="51"/>
      <c r="AJ317" s="53" t="e">
        <f>(AH317*20)/AI317</f>
        <v>#VALUE!</v>
      </c>
      <c r="AL317" s="49" t="e">
        <f>(AH317*20)/AK317</f>
        <v>#VALUE!</v>
      </c>
    </row>
    <row r="318" spans="9:38" ht="12.75">
      <c r="I318" s="33"/>
      <c r="L318" s="58"/>
      <c r="M318" s="53"/>
      <c r="N318" s="26"/>
      <c r="Y318" t="e">
        <f>30/I318*X318</f>
        <v>#VALUE!</v>
      </c>
      <c r="AA318" t="e">
        <f>30/I318*Z318</f>
        <v>#VALUE!</v>
      </c>
      <c r="AB318" s="53" t="e">
        <f>(N318*12)+Q318+U318+Y318+AA318</f>
        <v>#VALUE!</v>
      </c>
      <c r="AD318" t="e">
        <f>AB318/12</f>
        <v>#VALUE!</v>
      </c>
      <c r="AG318" s="38"/>
      <c r="AH318" s="51"/>
      <c r="AJ318" s="53" t="e">
        <f>(AH318*20)/AI318</f>
        <v>#VALUE!</v>
      </c>
      <c r="AL318" s="49" t="e">
        <f>(AH318*20)/AK318</f>
        <v>#VALUE!</v>
      </c>
    </row>
    <row r="319" spans="9:38" ht="12.75">
      <c r="I319" s="33"/>
      <c r="L319" s="58"/>
      <c r="M319" s="53"/>
      <c r="N319" s="26"/>
      <c r="Y319" t="e">
        <f>30/I319*X319</f>
        <v>#VALUE!</v>
      </c>
      <c r="AA319" t="e">
        <f>30/I319*Z319</f>
        <v>#VALUE!</v>
      </c>
      <c r="AB319" s="53" t="e">
        <f>(N319*12)+Q319+U319+Y319+AA319</f>
        <v>#VALUE!</v>
      </c>
      <c r="AD319" t="e">
        <f>AB319/12</f>
        <v>#VALUE!</v>
      </c>
      <c r="AG319" s="38"/>
      <c r="AH319" s="51"/>
      <c r="AJ319" s="53" t="e">
        <f>(AH319*20)/AI319</f>
        <v>#VALUE!</v>
      </c>
      <c r="AL319" s="49" t="e">
        <f>(AH319*20)/AK319</f>
        <v>#VALUE!</v>
      </c>
    </row>
    <row r="320" spans="9:38" ht="12.75">
      <c r="I320" s="33"/>
      <c r="L320" s="58"/>
      <c r="M320" s="53"/>
      <c r="N320" s="26"/>
      <c r="Y320" t="e">
        <f>30/I320*X320</f>
        <v>#VALUE!</v>
      </c>
      <c r="AA320" t="e">
        <f>30/I320*Z320</f>
        <v>#VALUE!</v>
      </c>
      <c r="AB320" s="53" t="e">
        <f>(N320*12)+Q320+U320+Y320+AA320</f>
        <v>#VALUE!</v>
      </c>
      <c r="AD320" t="e">
        <f>AB320/12</f>
        <v>#VALUE!</v>
      </c>
      <c r="AG320" s="38"/>
      <c r="AH320" s="51"/>
      <c r="AJ320" s="53" t="e">
        <f>(AH320*20)/AI320</f>
        <v>#VALUE!</v>
      </c>
      <c r="AL320" s="49" t="e">
        <f>(AH320*20)/AK320</f>
        <v>#VALUE!</v>
      </c>
    </row>
    <row r="321" spans="9:38" ht="12.75">
      <c r="I321" s="33"/>
      <c r="L321" s="58"/>
      <c r="M321" s="53"/>
      <c r="N321" s="26"/>
      <c r="Y321" t="e">
        <f>30/I321*X321</f>
        <v>#VALUE!</v>
      </c>
      <c r="AA321" t="e">
        <f>30/I321*Z321</f>
        <v>#VALUE!</v>
      </c>
      <c r="AB321" s="53" t="e">
        <f>(N321*12)+Q321+U321+Y321+AA321</f>
        <v>#VALUE!</v>
      </c>
      <c r="AD321" t="e">
        <f>AB321/12</f>
        <v>#VALUE!</v>
      </c>
      <c r="AG321" s="38"/>
      <c r="AJ321" s="53" t="e">
        <f>(AH321*20)/AI321</f>
        <v>#VALUE!</v>
      </c>
      <c r="AL321" s="49" t="e">
        <f>(AH321*20)/AK321</f>
        <v>#VALUE!</v>
      </c>
    </row>
    <row r="322" spans="9:38" ht="12.75">
      <c r="I322" s="33"/>
      <c r="L322" s="58"/>
      <c r="M322" s="53"/>
      <c r="N322" s="26"/>
      <c r="Y322" t="e">
        <f>30/I322*X322</f>
        <v>#VALUE!</v>
      </c>
      <c r="AA322" t="e">
        <f>30/I322*Z322</f>
        <v>#VALUE!</v>
      </c>
      <c r="AB322" s="53" t="e">
        <f>(N322*12)+Q322+U322+Y322+AA322</f>
        <v>#VALUE!</v>
      </c>
      <c r="AD322" t="e">
        <f>AB322/12</f>
        <v>#VALUE!</v>
      </c>
      <c r="AG322" s="38"/>
      <c r="AJ322" s="53" t="e">
        <f>(AH322*20)/AI322</f>
        <v>#VALUE!</v>
      </c>
      <c r="AL322" s="49" t="e">
        <f>(AH322*20)/AK322</f>
        <v>#VALUE!</v>
      </c>
    </row>
    <row r="323" spans="9:38" ht="12.75">
      <c r="I323" s="33"/>
      <c r="L323" s="58"/>
      <c r="M323" s="53"/>
      <c r="N323" s="26"/>
      <c r="Y323" t="e">
        <f>30/I323*X323</f>
        <v>#VALUE!</v>
      </c>
      <c r="AA323" t="e">
        <f>30/I323*Z323</f>
        <v>#VALUE!</v>
      </c>
      <c r="AB323" s="53" t="e">
        <f>(N323*12)+Q323+U323+Y323+AA323</f>
        <v>#VALUE!</v>
      </c>
      <c r="AD323" t="e">
        <f>AB323/12</f>
        <v>#VALUE!</v>
      </c>
      <c r="AG323" s="38"/>
      <c r="AJ323" s="53" t="e">
        <f>(AH323*20)/AI323</f>
        <v>#VALUE!</v>
      </c>
      <c r="AL323" s="49" t="e">
        <f>(AH323*20)/AK323</f>
        <v>#VALUE!</v>
      </c>
    </row>
    <row r="324" spans="9:38" ht="12.75">
      <c r="I324" s="33"/>
      <c r="L324" s="58"/>
      <c r="M324" s="53"/>
      <c r="N324" s="26"/>
      <c r="Y324" t="e">
        <f>30/I324*X324</f>
        <v>#VALUE!</v>
      </c>
      <c r="AA324" t="e">
        <f>30/I324*Z324</f>
        <v>#VALUE!</v>
      </c>
      <c r="AB324" s="53" t="e">
        <f>(N324*12)+Q324+U324+Y324+AA324</f>
        <v>#VALUE!</v>
      </c>
      <c r="AD324" t="e">
        <f>AB324/12</f>
        <v>#VALUE!</v>
      </c>
      <c r="AG324" s="38"/>
      <c r="AJ324" s="53" t="e">
        <f>(AH324*20)/AI324</f>
        <v>#VALUE!</v>
      </c>
      <c r="AL324" s="49" t="e">
        <f>(AH324*20)/AK324</f>
        <v>#VALUE!</v>
      </c>
    </row>
    <row r="325" spans="9:38" ht="12.75">
      <c r="I325" s="33"/>
      <c r="L325" s="58"/>
      <c r="M325" s="53"/>
      <c r="N325" s="26"/>
      <c r="Y325" t="e">
        <f>30/I325*X325</f>
        <v>#VALUE!</v>
      </c>
      <c r="AA325" t="e">
        <f>30/I325*Z325</f>
        <v>#VALUE!</v>
      </c>
      <c r="AB325" s="53" t="e">
        <f>(N325*12)+Q325+U325+Y325+AA325</f>
        <v>#VALUE!</v>
      </c>
      <c r="AD325" t="e">
        <f>AB325/12</f>
        <v>#VALUE!</v>
      </c>
      <c r="AG325" s="38"/>
      <c r="AJ325" s="53" t="e">
        <f>(AH325*20)/AI325</f>
        <v>#VALUE!</v>
      </c>
      <c r="AL325" s="49" t="e">
        <f>(AH325*20)/AK325</f>
        <v>#VALUE!</v>
      </c>
    </row>
    <row r="326" spans="9:38" ht="12.75">
      <c r="I326" s="33"/>
      <c r="L326" s="58"/>
      <c r="M326" s="53"/>
      <c r="N326" s="26"/>
      <c r="Y326" t="e">
        <f>30/I326*X326</f>
        <v>#VALUE!</v>
      </c>
      <c r="AA326" t="e">
        <f>30/I326*Z326</f>
        <v>#VALUE!</v>
      </c>
      <c r="AB326" s="53" t="e">
        <f>(N326*12)+Q326+U326+Y326+AA326</f>
        <v>#VALUE!</v>
      </c>
      <c r="AD326" t="e">
        <f>AB326/12</f>
        <v>#VALUE!</v>
      </c>
      <c r="AG326" s="38"/>
      <c r="AJ326" s="53" t="e">
        <f>(AH326*20)/AI326</f>
        <v>#VALUE!</v>
      </c>
      <c r="AL326" s="49" t="e">
        <f>(AH326*20)/AK326</f>
        <v>#VALUE!</v>
      </c>
    </row>
    <row r="327" spans="9:38" ht="12.75">
      <c r="I327" s="33"/>
      <c r="L327" s="58"/>
      <c r="M327" s="53"/>
      <c r="N327" s="26"/>
      <c r="AA327" t="e">
        <f>30/I327*Z327</f>
        <v>#VALUE!</v>
      </c>
      <c r="AB327" s="53" t="e">
        <f>(N327*12)+Q327+U327+Y327+AA327</f>
        <v>#VALUE!</v>
      </c>
      <c r="AD327" t="e">
        <f>AB327/12</f>
        <v>#VALUE!</v>
      </c>
      <c r="AG327" s="38"/>
      <c r="AJ327" s="53" t="e">
        <f>(AH327*20)/AI327</f>
        <v>#VALUE!</v>
      </c>
      <c r="AL327" s="49" t="e">
        <f>(AH327*20)/AK327</f>
        <v>#VALUE!</v>
      </c>
    </row>
    <row r="328" spans="9:38" ht="12.75">
      <c r="I328" s="33"/>
      <c r="L328" s="58"/>
      <c r="M328" s="53"/>
      <c r="N328" s="26"/>
      <c r="AA328" t="e">
        <f>30/I328*Z328</f>
        <v>#VALUE!</v>
      </c>
      <c r="AB328" s="53" t="e">
        <f>(N328*12)+Q328+U328+Y328+AA328</f>
        <v>#VALUE!</v>
      </c>
      <c r="AD328" t="e">
        <f>AB328/12</f>
        <v>#VALUE!</v>
      </c>
      <c r="AG328" s="38"/>
      <c r="AJ328" s="53" t="e">
        <f>(AH328*20)/AI328</f>
        <v>#VALUE!</v>
      </c>
      <c r="AL328" s="49" t="e">
        <f>(AH328*20)/AK328</f>
        <v>#VALUE!</v>
      </c>
    </row>
    <row r="329" spans="9:38" ht="12.75">
      <c r="I329" s="33"/>
      <c r="L329" s="58"/>
      <c r="M329" s="53"/>
      <c r="N329" s="26"/>
      <c r="AA329" t="e">
        <f>30/I329*Z329</f>
        <v>#VALUE!</v>
      </c>
      <c r="AB329" s="53" t="e">
        <f>(N329*12)+Q329+U329+Y329+AA329</f>
        <v>#VALUE!</v>
      </c>
      <c r="AD329" t="e">
        <f>AB329/12</f>
        <v>#VALUE!</v>
      </c>
      <c r="AG329" s="38"/>
      <c r="AJ329" s="53" t="e">
        <f>(AH329*20)/AI329</f>
        <v>#VALUE!</v>
      </c>
      <c r="AL329" s="49" t="e">
        <f>(AH329*20)/AK329</f>
        <v>#VALUE!</v>
      </c>
    </row>
    <row r="330" spans="9:38" ht="12.75">
      <c r="I330" s="33"/>
      <c r="L330" s="58"/>
      <c r="M330" s="53"/>
      <c r="N330" s="26"/>
      <c r="AA330" t="e">
        <f>30/I330*Z330</f>
        <v>#VALUE!</v>
      </c>
      <c r="AB330" s="53" t="e">
        <f>(N330*12)+Q330+U330+Y330+AA330</f>
        <v>#VALUE!</v>
      </c>
      <c r="AD330" t="e">
        <f>AB330/12</f>
        <v>#VALUE!</v>
      </c>
      <c r="AG330" s="38"/>
      <c r="AJ330" s="53" t="e">
        <f>(AH330*20)/AI330</f>
        <v>#VALUE!</v>
      </c>
      <c r="AL330" s="49" t="e">
        <f>(AH330*20)/AK330</f>
        <v>#VALUE!</v>
      </c>
    </row>
    <row r="331" spans="9:38" ht="12.75">
      <c r="I331" s="33"/>
      <c r="L331" s="58"/>
      <c r="M331" s="53"/>
      <c r="N331" s="26"/>
      <c r="AA331" t="e">
        <f>30/I331*Z331</f>
        <v>#VALUE!</v>
      </c>
      <c r="AB331" s="53" t="e">
        <f>(N331*12)+Q331+U331+Y331+AA331</f>
        <v>#VALUE!</v>
      </c>
      <c r="AD331" t="e">
        <f>AB331/12</f>
        <v>#VALUE!</v>
      </c>
      <c r="AG331" s="38"/>
      <c r="AJ331" s="53" t="e">
        <f>(AH331*20)/AI331</f>
        <v>#VALUE!</v>
      </c>
      <c r="AL331" s="49" t="e">
        <f>(AH331*20)/AK331</f>
        <v>#VALUE!</v>
      </c>
    </row>
    <row r="332" spans="9:38" ht="12.75">
      <c r="I332" s="33"/>
      <c r="L332" s="58"/>
      <c r="M332" s="53"/>
      <c r="N332" s="26"/>
      <c r="AA332" t="e">
        <f>30/I332*Z332</f>
        <v>#VALUE!</v>
      </c>
      <c r="AB332" s="53" t="e">
        <f>(N332*12)+Q332+U332+Y332+AA332</f>
        <v>#VALUE!</v>
      </c>
      <c r="AD332" t="e">
        <f>AB332/12</f>
        <v>#VALUE!</v>
      </c>
      <c r="AG332" s="38"/>
      <c r="AJ332" s="53" t="e">
        <f>(AH332*20)/AI332</f>
        <v>#VALUE!</v>
      </c>
      <c r="AL332" s="49" t="e">
        <f>(AH332*20)/AK332</f>
        <v>#VALUE!</v>
      </c>
    </row>
    <row r="333" spans="9:38" ht="12.75">
      <c r="I333" s="33"/>
      <c r="L333" s="58"/>
      <c r="M333" s="53"/>
      <c r="N333" s="26"/>
      <c r="AA333" t="e">
        <f>30/I333*Z333</f>
        <v>#VALUE!</v>
      </c>
      <c r="AB333" s="53" t="e">
        <f>(N333*12)+Q333+U333+Y333+AA333</f>
        <v>#VALUE!</v>
      </c>
      <c r="AD333" t="e">
        <f>AB333/12</f>
        <v>#VALUE!</v>
      </c>
      <c r="AG333" s="38"/>
      <c r="AJ333" s="53" t="e">
        <f>(AH333*20)/AI333</f>
        <v>#VALUE!</v>
      </c>
      <c r="AL333" s="49" t="e">
        <f>(AH333*20)/AK333</f>
        <v>#VALUE!</v>
      </c>
    </row>
    <row r="334" spans="9:38" ht="12.75">
      <c r="I334" s="33"/>
      <c r="L334" s="58"/>
      <c r="M334" s="53"/>
      <c r="N334" s="26"/>
      <c r="AA334" t="e">
        <f>30/I334*Z334</f>
        <v>#VALUE!</v>
      </c>
      <c r="AB334" s="53" t="e">
        <f>(N334*12)+Q334+U334+Y334+AA334</f>
        <v>#VALUE!</v>
      </c>
      <c r="AD334" t="e">
        <f>AB334/12</f>
        <v>#VALUE!</v>
      </c>
      <c r="AG334" s="38"/>
      <c r="AJ334" s="53" t="e">
        <f>(AH334*20)/AI334</f>
        <v>#VALUE!</v>
      </c>
      <c r="AL334" s="49" t="e">
        <f>(AH334*20)/AK334</f>
        <v>#VALUE!</v>
      </c>
    </row>
    <row r="335" spans="9:38" ht="12.75">
      <c r="I335" s="33"/>
      <c r="L335" s="58"/>
      <c r="M335" s="53"/>
      <c r="N335" s="26"/>
      <c r="AA335" t="e">
        <f>30/I335*Z335</f>
        <v>#VALUE!</v>
      </c>
      <c r="AB335" s="53" t="e">
        <f>(N335*12)+Q335+U335+Y335+AA335</f>
        <v>#VALUE!</v>
      </c>
      <c r="AD335" t="e">
        <f>AB335/12</f>
        <v>#VALUE!</v>
      </c>
      <c r="AG335" s="38"/>
      <c r="AJ335" s="53" t="e">
        <f>(AH335*20)/AI335</f>
        <v>#VALUE!</v>
      </c>
      <c r="AL335" s="49" t="e">
        <f>(AH335*20)/AK335</f>
        <v>#VALUE!</v>
      </c>
    </row>
    <row r="336" spans="9:38" ht="12.75">
      <c r="I336" s="33"/>
      <c r="L336" s="58"/>
      <c r="M336" s="53"/>
      <c r="N336" s="26"/>
      <c r="AA336" t="e">
        <f>30/I336*Z336</f>
        <v>#VALUE!</v>
      </c>
      <c r="AB336" s="53" t="e">
        <f>(N336*12)+Q336+U336+Y336+AA336</f>
        <v>#VALUE!</v>
      </c>
      <c r="AD336" t="e">
        <f>AB336/12</f>
        <v>#VALUE!</v>
      </c>
      <c r="AG336" s="38"/>
      <c r="AJ336" s="53" t="e">
        <f>(AH336*20)/AI336</f>
        <v>#VALUE!</v>
      </c>
      <c r="AL336" s="49" t="e">
        <f>(AH336*20)/AK336</f>
        <v>#VALUE!</v>
      </c>
    </row>
    <row r="337" spans="9:38" ht="12.75">
      <c r="I337" s="33"/>
      <c r="L337" s="58"/>
      <c r="M337" s="53"/>
      <c r="N337" s="26"/>
      <c r="AA337" t="e">
        <f>30/I337*Z337</f>
        <v>#VALUE!</v>
      </c>
      <c r="AB337" s="53" t="e">
        <f>(N337*12)+Q337+U337+Y337+AA337</f>
        <v>#VALUE!</v>
      </c>
      <c r="AD337" t="e">
        <f>AB337/12</f>
        <v>#VALUE!</v>
      </c>
      <c r="AG337" s="38"/>
      <c r="AJ337" s="53" t="e">
        <f>(AH337*20)/AI337</f>
        <v>#VALUE!</v>
      </c>
      <c r="AL337" s="49" t="e">
        <f>(AH337*20)/AK337</f>
        <v>#VALUE!</v>
      </c>
    </row>
    <row r="338" spans="9:38" ht="12.75">
      <c r="I338" s="33"/>
      <c r="L338" s="58"/>
      <c r="M338" s="53"/>
      <c r="N338" s="26"/>
      <c r="AA338" t="e">
        <f>30/I338*Z338</f>
        <v>#VALUE!</v>
      </c>
      <c r="AB338" s="53" t="e">
        <f>(N338*12)+Q338+U338+Y338+AA338</f>
        <v>#VALUE!</v>
      </c>
      <c r="AD338" t="e">
        <f>AB338/12</f>
        <v>#VALUE!</v>
      </c>
      <c r="AG338" s="38"/>
      <c r="AJ338" s="53" t="e">
        <f>(AH338*20)/AI338</f>
        <v>#VALUE!</v>
      </c>
      <c r="AL338" s="49" t="e">
        <f>(AH338*20)/AK338</f>
        <v>#VALUE!</v>
      </c>
    </row>
    <row r="339" spans="9:38" ht="12.75">
      <c r="I339" s="33"/>
      <c r="L339" s="58"/>
      <c r="M339" s="53"/>
      <c r="N339" s="26"/>
      <c r="AA339" t="e">
        <f>30/I339*Z339</f>
        <v>#VALUE!</v>
      </c>
      <c r="AB339" s="53" t="e">
        <f>(N339*12)+Q339+U339+Y339+AA339</f>
        <v>#VALUE!</v>
      </c>
      <c r="AD339" t="e">
        <f>AB339/12</f>
        <v>#VALUE!</v>
      </c>
      <c r="AG339" s="38"/>
      <c r="AJ339" s="53" t="e">
        <f>(AH339*20)/AI339</f>
        <v>#VALUE!</v>
      </c>
      <c r="AL339" s="49" t="e">
        <f>(AH339*20)/AK339</f>
        <v>#VALUE!</v>
      </c>
    </row>
    <row r="340" spans="9:38" ht="12.75">
      <c r="I340" s="33"/>
      <c r="L340" s="58"/>
      <c r="M340" s="53"/>
      <c r="N340" s="26"/>
      <c r="AA340" t="e">
        <f>30/I340*Z340</f>
        <v>#VALUE!</v>
      </c>
      <c r="AB340" s="53" t="e">
        <f>(N340*12)+Q340+U340+Y340+AA340</f>
        <v>#VALUE!</v>
      </c>
      <c r="AD340" t="e">
        <f>AB340/12</f>
        <v>#VALUE!</v>
      </c>
      <c r="AG340" s="38"/>
      <c r="AJ340" s="53" t="e">
        <f>(AH340*20)/AI340</f>
        <v>#VALUE!</v>
      </c>
      <c r="AL340" s="49" t="e">
        <f>(AH340*20)/AK340</f>
        <v>#VALUE!</v>
      </c>
    </row>
    <row r="341" spans="9:38" ht="12.75">
      <c r="I341" s="33"/>
      <c r="L341" s="58"/>
      <c r="M341" s="53"/>
      <c r="N341" s="26"/>
      <c r="AA341" t="e">
        <f>30/I341*Z341</f>
        <v>#VALUE!</v>
      </c>
      <c r="AB341" s="53" t="e">
        <f>(N341*12)+Q341+U341+Y341+AA341</f>
        <v>#VALUE!</v>
      </c>
      <c r="AD341" t="e">
        <f>AB341/12</f>
        <v>#VALUE!</v>
      </c>
      <c r="AG341" s="38"/>
      <c r="AJ341" s="53" t="e">
        <f>(AH341*20)/AI341</f>
        <v>#VALUE!</v>
      </c>
      <c r="AL341" s="49" t="e">
        <f>(AH341*20)/AK341</f>
        <v>#VALUE!</v>
      </c>
    </row>
    <row r="342" spans="9:38" ht="12.75">
      <c r="I342" s="33"/>
      <c r="L342" s="58"/>
      <c r="M342" s="53"/>
      <c r="N342" s="26"/>
      <c r="AA342" t="e">
        <f>30/I342*Z342</f>
        <v>#VALUE!</v>
      </c>
      <c r="AB342" s="53" t="e">
        <f>(N342*12)+Q342+U342+Y342+AA342</f>
        <v>#VALUE!</v>
      </c>
      <c r="AD342" t="e">
        <f>AB342/12</f>
        <v>#VALUE!</v>
      </c>
      <c r="AG342" s="38"/>
      <c r="AJ342" s="53" t="e">
        <f>(AH342*20)/AI342</f>
        <v>#VALUE!</v>
      </c>
      <c r="AL342" s="49" t="e">
        <f>(AH342*20)/AK342</f>
        <v>#VALUE!</v>
      </c>
    </row>
    <row r="343" spans="9:38" ht="12.75">
      <c r="I343" s="33"/>
      <c r="L343" s="58"/>
      <c r="M343" s="53"/>
      <c r="N343" s="26"/>
      <c r="AA343" t="e">
        <f>30/I343*Z343</f>
        <v>#VALUE!</v>
      </c>
      <c r="AB343" s="53" t="e">
        <f>(N343*12)+Q343+U343+Y343+AA343</f>
        <v>#VALUE!</v>
      </c>
      <c r="AD343" t="e">
        <f>AB343/12</f>
        <v>#VALUE!</v>
      </c>
      <c r="AG343" s="38"/>
      <c r="AJ343" s="53" t="e">
        <f>(AH343*20)/AI343</f>
        <v>#VALUE!</v>
      </c>
      <c r="AL343" s="49" t="e">
        <f>(AH343*20)/AK343</f>
        <v>#VALUE!</v>
      </c>
    </row>
    <row r="344" spans="9:38" ht="12.75">
      <c r="I344" s="33"/>
      <c r="L344" s="58"/>
      <c r="M344" s="53"/>
      <c r="N344" s="26"/>
      <c r="AA344" t="e">
        <f>30/I344*Z344</f>
        <v>#VALUE!</v>
      </c>
      <c r="AB344" s="53" t="e">
        <f>(N344*12)+Q344+U344+Y344+AA344</f>
        <v>#VALUE!</v>
      </c>
      <c r="AD344" t="e">
        <f>AB344/12</f>
        <v>#VALUE!</v>
      </c>
      <c r="AJ344" s="53" t="e">
        <f>(AH344*20)/AI344</f>
        <v>#VALUE!</v>
      </c>
      <c r="AL344" s="49" t="e">
        <f>(AH344*20)/AK344</f>
        <v>#VALUE!</v>
      </c>
    </row>
    <row r="345" spans="9:38" ht="12.75">
      <c r="I345" s="33"/>
      <c r="L345" s="58"/>
      <c r="M345" s="53"/>
      <c r="N345" s="26"/>
      <c r="AA345" t="e">
        <f>30/I345*Z345</f>
        <v>#VALUE!</v>
      </c>
      <c r="AB345" s="53" t="e">
        <f>(N345*12)+Q345+U345+Y345+AA345</f>
        <v>#VALUE!</v>
      </c>
      <c r="AD345" t="e">
        <f>AB345/12</f>
        <v>#VALUE!</v>
      </c>
      <c r="AJ345" s="53" t="e">
        <f>(AH345*20)/AI345</f>
        <v>#VALUE!</v>
      </c>
      <c r="AL345" s="49" t="e">
        <f>(AH345*20)/AK345</f>
        <v>#VALUE!</v>
      </c>
    </row>
    <row r="346" spans="9:38" ht="12.75">
      <c r="I346" s="33"/>
      <c r="L346" s="58"/>
      <c r="M346" s="53"/>
      <c r="N346" s="26"/>
      <c r="AA346" t="e">
        <f>30/I346*Z346</f>
        <v>#VALUE!</v>
      </c>
      <c r="AB346" s="53" t="e">
        <f>(N346*12)+Q346+U346+Y346+AA346</f>
        <v>#VALUE!</v>
      </c>
      <c r="AD346" t="e">
        <f>AB346/12</f>
        <v>#VALUE!</v>
      </c>
      <c r="AJ346" s="53" t="e">
        <f>(AH346*20)/AI346</f>
        <v>#VALUE!</v>
      </c>
      <c r="AL346" s="49" t="e">
        <f>(AH346*20)/AK346</f>
        <v>#VALUE!</v>
      </c>
    </row>
    <row r="347" spans="9:38" ht="12.75">
      <c r="I347" s="33"/>
      <c r="L347" s="58"/>
      <c r="M347" s="53"/>
      <c r="N347" s="26"/>
      <c r="AA347" t="e">
        <f>30/I347*Z347</f>
        <v>#VALUE!</v>
      </c>
      <c r="AB347" s="53" t="e">
        <f>(N347*12)+Q347+U347+Y347+AA347</f>
        <v>#VALUE!</v>
      </c>
      <c r="AD347" t="e">
        <f>AB347/12</f>
        <v>#VALUE!</v>
      </c>
      <c r="AJ347" s="53" t="e">
        <f>(AH347*20)/AI347</f>
        <v>#VALUE!</v>
      </c>
      <c r="AL347" s="49" t="e">
        <f>(AH347*20)/AK347</f>
        <v>#VALUE!</v>
      </c>
    </row>
    <row r="348" spans="9:38" ht="12.75">
      <c r="I348" s="33"/>
      <c r="L348" s="58"/>
      <c r="M348" s="53"/>
      <c r="N348" s="26"/>
      <c r="AA348" t="e">
        <f>30/I348*Z348</f>
        <v>#VALUE!</v>
      </c>
      <c r="AB348" s="53" t="e">
        <f>(N348*12)+Q348+U348+Y348+AA348</f>
        <v>#VALUE!</v>
      </c>
      <c r="AD348" t="e">
        <f>AB348/12</f>
        <v>#VALUE!</v>
      </c>
      <c r="AJ348" s="53" t="e">
        <f>(AH348*20)/AI348</f>
        <v>#VALUE!</v>
      </c>
      <c r="AL348" s="49" t="e">
        <f>(AH348*20)/AK348</f>
        <v>#VALUE!</v>
      </c>
    </row>
    <row r="349" spans="9:38" ht="12.75">
      <c r="I349" s="33"/>
      <c r="L349" s="58"/>
      <c r="M349" s="53"/>
      <c r="N349" s="26"/>
      <c r="AA349" t="e">
        <f>30/I349*Z349</f>
        <v>#VALUE!</v>
      </c>
      <c r="AB349" s="53" t="e">
        <f>(N349*12)+Q349+U349+Y349+AA349</f>
        <v>#VALUE!</v>
      </c>
      <c r="AD349" t="e">
        <f>AB349/12</f>
        <v>#VALUE!</v>
      </c>
      <c r="AJ349" s="35"/>
      <c r="AL349" s="49" t="e">
        <f>(AH349*20)/AK349</f>
        <v>#VALUE!</v>
      </c>
    </row>
    <row r="350" spans="9:38" ht="12.75">
      <c r="I350" s="33"/>
      <c r="L350" s="58"/>
      <c r="M350" s="53"/>
      <c r="N350" s="26"/>
      <c r="AA350" t="e">
        <f>30/I350*Z350</f>
        <v>#VALUE!</v>
      </c>
      <c r="AB350" s="53" t="e">
        <f>(N350*12)+Q350+U350+Y350+AA350</f>
        <v>#VALUE!</v>
      </c>
      <c r="AD350" t="e">
        <f>AB350/12</f>
        <v>#VALUE!</v>
      </c>
      <c r="AJ350" s="35"/>
      <c r="AL350" s="49" t="e">
        <f>(AH350*20)/AK350</f>
        <v>#VALUE!</v>
      </c>
    </row>
    <row r="351" spans="9:38" ht="12.75">
      <c r="I351" s="33"/>
      <c r="L351" s="58"/>
      <c r="M351" s="53"/>
      <c r="N351" s="26"/>
      <c r="AA351" t="e">
        <f>30/I351*Z351</f>
        <v>#VALUE!</v>
      </c>
      <c r="AB351" s="53" t="e">
        <f>(N351*12)+Q351+U351+Y351+AA351</f>
        <v>#VALUE!</v>
      </c>
      <c r="AD351" t="e">
        <f>AB351/12</f>
        <v>#VALUE!</v>
      </c>
      <c r="AJ351" s="35"/>
      <c r="AL351" s="49" t="e">
        <f>(AH351*20)/AK351</f>
        <v>#VALUE!</v>
      </c>
    </row>
    <row r="352" spans="9:38" ht="12.75">
      <c r="I352" s="33"/>
      <c r="L352" s="58"/>
      <c r="M352" s="53"/>
      <c r="N352" s="26"/>
      <c r="AA352" t="e">
        <f>30/I352*Z352</f>
        <v>#VALUE!</v>
      </c>
      <c r="AB352" s="53" t="e">
        <f>(N352*12)+Q352+U352+Y352+AA352</f>
        <v>#VALUE!</v>
      </c>
      <c r="AD352" t="e">
        <f>AB352/12</f>
        <v>#VALUE!</v>
      </c>
      <c r="AJ352" s="35"/>
      <c r="AL352" s="49" t="e">
        <f>(AH352*20)/AK352</f>
        <v>#VALUE!</v>
      </c>
    </row>
    <row r="353" spans="9:38" ht="12.75">
      <c r="I353" s="33"/>
      <c r="L353" s="58"/>
      <c r="M353" s="53"/>
      <c r="N353" s="26"/>
      <c r="AA353" t="e">
        <f>30/I353*Z353</f>
        <v>#VALUE!</v>
      </c>
      <c r="AB353" s="53" t="e">
        <f>(N353*12)+Q353+U353+Y353+AA353</f>
        <v>#VALUE!</v>
      </c>
      <c r="AD353" t="e">
        <f>AB353/12</f>
        <v>#VALUE!</v>
      </c>
      <c r="AJ353" s="35"/>
      <c r="AL353" s="49" t="e">
        <f>(AH353*20)/AK353</f>
        <v>#VALUE!</v>
      </c>
    </row>
    <row r="354" spans="9:38" ht="12.75">
      <c r="I354" s="33"/>
      <c r="L354" s="58"/>
      <c r="M354" s="53"/>
      <c r="N354" s="26"/>
      <c r="AA354" t="e">
        <f>30/I354*Z354</f>
        <v>#VALUE!</v>
      </c>
      <c r="AB354" s="53" t="e">
        <f>(N354*12)+Q354+U354+Y354+AA354</f>
        <v>#VALUE!</v>
      </c>
      <c r="AD354" t="e">
        <f>AB354/12</f>
        <v>#VALUE!</v>
      </c>
      <c r="AJ354" s="35"/>
      <c r="AL354" s="49" t="e">
        <f>(AH354*20)/AK354</f>
        <v>#VALUE!</v>
      </c>
    </row>
    <row r="355" spans="9:38" ht="12.75">
      <c r="I355" s="33"/>
      <c r="L355" s="58"/>
      <c r="M355" s="53"/>
      <c r="N355" s="26"/>
      <c r="AA355" t="e">
        <f>30/I355*Z355</f>
        <v>#VALUE!</v>
      </c>
      <c r="AB355" s="53" t="e">
        <f>(N355*12)+Q355+U355+Y355+AA355</f>
        <v>#VALUE!</v>
      </c>
      <c r="AD355" t="e">
        <f>AB355/12</f>
        <v>#VALUE!</v>
      </c>
      <c r="AJ355" s="35"/>
      <c r="AL355" s="49" t="e">
        <f>(AH355*20)/AK355</f>
        <v>#VALUE!</v>
      </c>
    </row>
    <row r="356" spans="9:38" ht="12.75">
      <c r="I356" s="33"/>
      <c r="L356" s="58"/>
      <c r="M356" s="53"/>
      <c r="N356" s="26"/>
      <c r="AA356" t="e">
        <f>30/I356*Z356</f>
        <v>#VALUE!</v>
      </c>
      <c r="AB356" s="53" t="e">
        <f>(N356*12)+Q356+U356+Y356+AA356</f>
        <v>#VALUE!</v>
      </c>
      <c r="AD356" t="e">
        <f>AB356/12</f>
        <v>#VALUE!</v>
      </c>
      <c r="AJ356" s="35"/>
      <c r="AL356" s="49" t="e">
        <f>(AH356*20)/AK356</f>
        <v>#VALUE!</v>
      </c>
    </row>
    <row r="357" spans="9:38" ht="12.75">
      <c r="I357" s="33"/>
      <c r="L357" s="58"/>
      <c r="M357" s="53"/>
      <c r="N357" s="26"/>
      <c r="AA357" t="e">
        <f>30/I357*Z357</f>
        <v>#VALUE!</v>
      </c>
      <c r="AB357" s="53" t="e">
        <f>(N357*12)+Q357+U357+Y357+AA357</f>
        <v>#VALUE!</v>
      </c>
      <c r="AD357" t="e">
        <f>AB357/12</f>
        <v>#VALUE!</v>
      </c>
      <c r="AJ357" s="35"/>
      <c r="AL357" s="49" t="e">
        <f>(AH357*20)/AK357</f>
        <v>#VALUE!</v>
      </c>
    </row>
    <row r="358" spans="9:38" ht="12.75">
      <c r="I358" s="33"/>
      <c r="L358" s="58"/>
      <c r="M358" s="53"/>
      <c r="N358" s="26"/>
      <c r="AA358" t="e">
        <f>30/I358*Z358</f>
        <v>#VALUE!</v>
      </c>
      <c r="AB358" s="53" t="e">
        <f>(N358*12)+Q358+U358+Y358+AA358</f>
        <v>#VALUE!</v>
      </c>
      <c r="AD358" t="e">
        <f>AB358/12</f>
        <v>#VALUE!</v>
      </c>
      <c r="AJ358" s="35"/>
      <c r="AL358" s="49" t="e">
        <f>(AH358*20)/AK358</f>
        <v>#VALUE!</v>
      </c>
    </row>
    <row r="359" spans="9:38" ht="12.75">
      <c r="I359" s="33"/>
      <c r="L359" s="58"/>
      <c r="M359" s="53"/>
      <c r="N359" s="26"/>
      <c r="AA359" t="e">
        <f>30/I359*Z359</f>
        <v>#VALUE!</v>
      </c>
      <c r="AB359" s="53" t="e">
        <f>(N359*12)+Q359+U359+Y359+AA359</f>
        <v>#VALUE!</v>
      </c>
      <c r="AD359" t="e">
        <f>AB359/12</f>
        <v>#VALUE!</v>
      </c>
      <c r="AJ359" s="35"/>
      <c r="AL359" s="49" t="e">
        <f>(AH359*20)/AK359</f>
        <v>#VALUE!</v>
      </c>
    </row>
    <row r="360" spans="9:38" ht="12.75">
      <c r="I360" s="33"/>
      <c r="L360" s="58"/>
      <c r="M360" s="53"/>
      <c r="N360" s="26"/>
      <c r="AA360" t="e">
        <f>30/I360*Z360</f>
        <v>#VALUE!</v>
      </c>
      <c r="AB360" s="53" t="e">
        <f>(N360*12)+Q360+U360+Y360+AA360</f>
        <v>#VALUE!</v>
      </c>
      <c r="AD360" t="e">
        <f>AB360/12</f>
        <v>#VALUE!</v>
      </c>
      <c r="AJ360" s="35"/>
      <c r="AL360" s="49" t="e">
        <f>(AH360*20)/AK360</f>
        <v>#VALUE!</v>
      </c>
    </row>
    <row r="361" spans="9:38" ht="12.75">
      <c r="I361" s="33"/>
      <c r="L361" s="58"/>
      <c r="M361" s="53"/>
      <c r="N361" s="26"/>
      <c r="AB361" s="53">
        <f>(N361*12)+Q361+U361+Y361+AA361</f>
        <v>0</v>
      </c>
      <c r="AD361">
        <f>AB361/12</f>
        <v>0</v>
      </c>
      <c r="AL361" s="49"/>
    </row>
    <row r="362" spans="9:38" ht="12.75">
      <c r="I362" s="33"/>
      <c r="L362" s="58"/>
      <c r="M362" s="53"/>
      <c r="N362" s="26"/>
      <c r="AB362" s="53">
        <f>(N362*12)+Q362+U362+Y362+AA362</f>
        <v>0</v>
      </c>
      <c r="AD362">
        <f>AB362/12</f>
        <v>0</v>
      </c>
      <c r="AL362" s="49"/>
    </row>
    <row r="363" spans="9:38" ht="12.75">
      <c r="I363" s="33"/>
      <c r="L363" s="58"/>
      <c r="M363" s="53"/>
      <c r="N363" s="26"/>
      <c r="AB363" s="53">
        <f>(N363*12)+Q363+U363+Y363+AA363</f>
        <v>0</v>
      </c>
      <c r="AD363">
        <f>AB363/12</f>
        <v>0</v>
      </c>
      <c r="AL363" s="49"/>
    </row>
    <row r="364" spans="9:38" ht="12.75">
      <c r="I364" s="33"/>
      <c r="L364" s="58"/>
      <c r="M364" s="53"/>
      <c r="N364" s="26"/>
      <c r="AB364" s="53">
        <f>(N364*12)+Q364+U364+Y364+AA364</f>
        <v>0</v>
      </c>
      <c r="AD364">
        <f>AB364/12</f>
        <v>0</v>
      </c>
      <c r="AL364" s="49"/>
    </row>
    <row r="365" spans="9:38" ht="12.75">
      <c r="I365" s="33"/>
      <c r="L365" s="58"/>
      <c r="M365" s="53"/>
      <c r="N365" s="26"/>
      <c r="AB365" s="53">
        <f>(N365*12)+Q365+U365+Y365+AA365</f>
        <v>0</v>
      </c>
      <c r="AD365">
        <f>AB365/12</f>
        <v>0</v>
      </c>
      <c r="AL365" s="49"/>
    </row>
    <row r="366" spans="9:38" ht="12.75">
      <c r="I366" s="33"/>
      <c r="L366" s="58"/>
      <c r="M366" s="53"/>
      <c r="N366" s="26"/>
      <c r="AB366" s="53">
        <f>(N366*12)+Q366+U366+Y366+AA366</f>
        <v>0</v>
      </c>
      <c r="AD366">
        <f>AB366/12</f>
        <v>0</v>
      </c>
      <c r="AL366" s="49"/>
    </row>
    <row r="367" spans="9:38" ht="12.75">
      <c r="I367" s="33"/>
      <c r="L367" s="58"/>
      <c r="M367" s="53"/>
      <c r="N367" s="26"/>
      <c r="AB367" s="53">
        <f>(N367*12)+Q367+U367+Y367+AA367</f>
        <v>0</v>
      </c>
      <c r="AD367">
        <f>AB367/12</f>
        <v>0</v>
      </c>
      <c r="AL367" s="49"/>
    </row>
    <row r="368" spans="9:30" ht="12.75">
      <c r="I368" s="33"/>
      <c r="L368" s="58"/>
      <c r="M368" s="53"/>
      <c r="N368" s="26"/>
      <c r="AB368" s="53">
        <f>(N368*12)+Q368+U368+Y368+AA368</f>
        <v>0</v>
      </c>
      <c r="AD368">
        <f>AB368/12</f>
        <v>0</v>
      </c>
    </row>
    <row r="369" spans="9:30" ht="12.75">
      <c r="I369" s="33"/>
      <c r="L369" s="58"/>
      <c r="M369" s="53"/>
      <c r="N369" s="26"/>
      <c r="AB369" s="53">
        <f>(N369*12)+Q369+U369+Y369+AA369</f>
        <v>0</v>
      </c>
      <c r="AD369">
        <f>AB369/12</f>
        <v>0</v>
      </c>
    </row>
    <row r="370" spans="9:30" ht="12.75">
      <c r="I370" s="33"/>
      <c r="L370" s="58"/>
      <c r="M370" s="53"/>
      <c r="N370" s="26"/>
      <c r="AB370" s="53">
        <f>(N370*12)+Q370+U370+Y370+AA370</f>
        <v>0</v>
      </c>
      <c r="AD370">
        <f>AB370/12</f>
        <v>0</v>
      </c>
    </row>
    <row r="371" spans="9:30" ht="12.75">
      <c r="I371" s="33"/>
      <c r="L371" s="58"/>
      <c r="M371" s="53"/>
      <c r="N371" s="26"/>
      <c r="AB371" s="53">
        <f>(N371*12)+Q371+U371+Y371+AA371</f>
        <v>0</v>
      </c>
      <c r="AD371">
        <f>AB371/12</f>
        <v>0</v>
      </c>
    </row>
    <row r="372" spans="9:30" ht="12.75">
      <c r="I372" s="33"/>
      <c r="L372" s="58"/>
      <c r="M372" s="53"/>
      <c r="N372" s="26"/>
      <c r="AB372" s="53">
        <f>(N372*12)+Q372+U372+Y372+AA372</f>
        <v>0</v>
      </c>
      <c r="AD372">
        <f>AB372/12</f>
        <v>0</v>
      </c>
    </row>
    <row r="373" spans="9:30" ht="12.75">
      <c r="I373" s="33"/>
      <c r="L373" s="58"/>
      <c r="M373" s="53"/>
      <c r="N373" s="26"/>
      <c r="AB373" s="53">
        <f>(N373*12)+Q373+U373+Y373+AA373</f>
        <v>0</v>
      </c>
      <c r="AD373">
        <f>AB373/12</f>
        <v>0</v>
      </c>
    </row>
    <row r="374" spans="9:30" ht="12.75">
      <c r="I374" s="33"/>
      <c r="L374" s="58"/>
      <c r="M374" s="53"/>
      <c r="N374" s="26"/>
      <c r="AB374" s="53">
        <f>(N374*12)+Q374+U374+Y374+AA374</f>
        <v>0</v>
      </c>
      <c r="AD374">
        <f>AB374/12</f>
        <v>0</v>
      </c>
    </row>
    <row r="375" spans="9:30" ht="12.75">
      <c r="I375" s="33"/>
      <c r="L375" s="58"/>
      <c r="M375" s="53"/>
      <c r="N375" s="26"/>
      <c r="AB375" s="53">
        <f>(N375*12)+Q375+U375+Y375+AA375</f>
        <v>0</v>
      </c>
      <c r="AD375">
        <f>AB375/12</f>
        <v>0</v>
      </c>
    </row>
    <row r="376" spans="9:30" ht="12.75">
      <c r="I376" s="33"/>
      <c r="L376" s="58"/>
      <c r="M376" s="53"/>
      <c r="N376" s="26"/>
      <c r="AB376" s="53">
        <f>(N376*12)+Q376+U376+Y376+AA376</f>
        <v>0</v>
      </c>
      <c r="AD376">
        <f>AB376/12</f>
        <v>0</v>
      </c>
    </row>
    <row r="377" spans="9:30" ht="12.75">
      <c r="I377" s="33"/>
      <c r="L377" s="58"/>
      <c r="M377" s="53"/>
      <c r="N377" s="26"/>
      <c r="AB377" s="53">
        <f>(N377*12)+Q377+U377+Y377+AA377</f>
        <v>0</v>
      </c>
      <c r="AD377">
        <f>AB377/12</f>
        <v>0</v>
      </c>
    </row>
    <row r="378" spans="9:30" ht="12.75">
      <c r="I378" s="33"/>
      <c r="L378" s="58"/>
      <c r="M378" s="53"/>
      <c r="N378" s="26"/>
      <c r="AB378" s="53">
        <f>(N378*12)+Q378+U378+Y378+AA378</f>
        <v>0</v>
      </c>
      <c r="AD378">
        <f>AB378/12</f>
        <v>0</v>
      </c>
    </row>
    <row r="379" spans="9:30" ht="12.75">
      <c r="I379" s="33"/>
      <c r="L379" s="58"/>
      <c r="M379" s="53"/>
      <c r="N379" s="26"/>
      <c r="AB379" s="53">
        <f>(N379*12)+Q379+U379+Y379+AA379</f>
        <v>0</v>
      </c>
      <c r="AD379">
        <f>AB379/12</f>
        <v>0</v>
      </c>
    </row>
    <row r="380" spans="9:30" ht="12.75">
      <c r="I380" s="33"/>
      <c r="L380" s="58"/>
      <c r="M380" s="53"/>
      <c r="N380" s="26"/>
      <c r="AB380" s="53">
        <f>(N380*12)+Q380+U380+Y380+AA380</f>
        <v>0</v>
      </c>
      <c r="AD380">
        <f>AB380/12</f>
        <v>0</v>
      </c>
    </row>
    <row r="381" spans="9:30" ht="12.75">
      <c r="I381" s="33"/>
      <c r="L381" s="58"/>
      <c r="M381" s="53"/>
      <c r="N381" s="26"/>
      <c r="AB381" s="53">
        <f>(N381*12)+Q381+U381+Y381+AA381</f>
        <v>0</v>
      </c>
      <c r="AD381">
        <f>AB381/12</f>
        <v>0</v>
      </c>
    </row>
    <row r="382" spans="9:30" ht="12.75">
      <c r="I382" s="33"/>
      <c r="L382" s="58"/>
      <c r="M382" s="53"/>
      <c r="N382" s="26"/>
      <c r="AB382" s="53">
        <f>(N382*12)+Q382+U382+Y382+AA382</f>
        <v>0</v>
      </c>
      <c r="AD382">
        <f>AB382/12</f>
        <v>0</v>
      </c>
    </row>
    <row r="383" spans="9:30" ht="12.75">
      <c r="I383" s="33"/>
      <c r="L383" s="58"/>
      <c r="M383" s="53"/>
      <c r="N383" s="26"/>
      <c r="AB383" s="53">
        <f>(N383*12)+Q383+U383+Y383+AA383</f>
        <v>0</v>
      </c>
      <c r="AD383">
        <f>AB383/12</f>
        <v>0</v>
      </c>
    </row>
    <row r="384" spans="9:30" ht="12.75">
      <c r="I384" s="33"/>
      <c r="L384" s="58"/>
      <c r="M384" s="53"/>
      <c r="N384" s="26"/>
      <c r="AB384" s="53">
        <f>(N384*12)+Q384+U384+Y384+AA384</f>
        <v>0</v>
      </c>
      <c r="AD384">
        <f>AB384/12</f>
        <v>0</v>
      </c>
    </row>
    <row r="385" spans="9:30" ht="12.75">
      <c r="I385" s="33"/>
      <c r="L385" s="58"/>
      <c r="M385" s="53"/>
      <c r="N385" s="26"/>
      <c r="AB385" s="53">
        <f>(N385*12)+Q385+U385+Y385+AA385</f>
        <v>0</v>
      </c>
      <c r="AD385">
        <f>AB385/12</f>
        <v>0</v>
      </c>
    </row>
    <row r="386" spans="9:30" ht="12.75">
      <c r="I386" s="33"/>
      <c r="L386" s="58"/>
      <c r="M386" s="53"/>
      <c r="N386" s="26"/>
      <c r="AB386" s="53">
        <f>(N386*12)+Q386+U386+Y386+AA386</f>
        <v>0</v>
      </c>
      <c r="AD386">
        <f>AB386/12</f>
        <v>0</v>
      </c>
    </row>
    <row r="387" spans="9:30" ht="12.75">
      <c r="I387" s="33"/>
      <c r="L387" s="58"/>
      <c r="M387" s="53"/>
      <c r="N387" s="26"/>
      <c r="AB387" s="53">
        <f>(N387*12)+Q387+U387+Y387+AA387</f>
        <v>0</v>
      </c>
      <c r="AD387">
        <f>AB387/12</f>
        <v>0</v>
      </c>
    </row>
    <row r="388" spans="9:30" ht="12.75">
      <c r="I388" s="33"/>
      <c r="L388" s="58"/>
      <c r="M388" s="53"/>
      <c r="N388" s="26"/>
      <c r="AB388" s="53">
        <f>(N388*12)+Q388+U388+Y388+AA388</f>
        <v>0</v>
      </c>
      <c r="AD388">
        <f>AB388/12</f>
        <v>0</v>
      </c>
    </row>
    <row r="389" spans="9:30" ht="12.75">
      <c r="I389" s="33"/>
      <c r="L389" s="58"/>
      <c r="M389" s="53"/>
      <c r="N389" s="26"/>
      <c r="AB389" s="53">
        <f>(N389*12)+Q389+U389+Y389+AA389</f>
        <v>0</v>
      </c>
      <c r="AD389">
        <f>AB389/12</f>
        <v>0</v>
      </c>
    </row>
    <row r="390" spans="9:30" ht="12.75">
      <c r="I390" s="33"/>
      <c r="L390" s="58"/>
      <c r="M390" s="53"/>
      <c r="N390" s="26"/>
      <c r="AB390" s="53">
        <f>(N390*12)+Q390+U390+Y390+AA390</f>
        <v>0</v>
      </c>
      <c r="AD390">
        <f>AB390/12</f>
        <v>0</v>
      </c>
    </row>
    <row r="391" spans="9:30" ht="12.75">
      <c r="I391" s="33"/>
      <c r="L391" s="58"/>
      <c r="M391" s="53"/>
      <c r="N391" s="26"/>
      <c r="AB391" s="53"/>
    </row>
    <row r="392" spans="9:30" ht="12.75">
      <c r="I392" s="33"/>
      <c r="L392" s="58"/>
      <c r="M392" s="53"/>
      <c r="N392" s="26"/>
      <c r="AB392" s="53"/>
    </row>
    <row r="393" spans="9:30" ht="12.75">
      <c r="I393" s="33"/>
      <c r="L393" s="58"/>
      <c r="M393" s="53"/>
      <c r="N393" s="26"/>
      <c r="AB393" s="53"/>
    </row>
    <row r="394" spans="9:30" ht="12.75">
      <c r="I394" s="33"/>
      <c r="L394" s="58"/>
      <c r="M394" s="53"/>
      <c r="N394" s="26"/>
      <c r="AB394" s="53"/>
    </row>
    <row r="395" spans="9:30" ht="12.75">
      <c r="I395" s="33"/>
      <c r="L395" s="58"/>
      <c r="M395" s="53"/>
      <c r="N395" s="26"/>
      <c r="AB395" s="53"/>
    </row>
    <row r="396" spans="9:30" ht="12.75">
      <c r="I396" s="33"/>
      <c r="L396" s="58"/>
      <c r="M396" s="53"/>
      <c r="N396" s="26"/>
      <c r="AB396" s="53"/>
    </row>
    <row r="397" spans="9:30" ht="12.75">
      <c r="I397" s="33"/>
      <c r="L397" s="58"/>
      <c r="M397" s="53"/>
      <c r="N397" s="26"/>
      <c r="AB397" s="53"/>
    </row>
    <row r="398" spans="9:30" ht="12.75">
      <c r="I398" s="33"/>
      <c r="L398" s="58"/>
      <c r="M398" s="53"/>
      <c r="N398" s="26"/>
      <c r="AB398" s="53"/>
    </row>
    <row r="399" spans="9:30" ht="12.75">
      <c r="I399" s="33"/>
      <c r="L399" s="58"/>
      <c r="M399" s="53"/>
      <c r="N399" s="26"/>
      <c r="AB399" s="53"/>
    </row>
    <row r="400" spans="9:30" ht="12.75">
      <c r="I400" s="33"/>
      <c r="L400" s="58"/>
      <c r="M400" s="53"/>
      <c r="N400" s="26"/>
      <c r="AB400" s="53"/>
    </row>
    <row r="401" spans="9:30" ht="12.75">
      <c r="I401" s="33"/>
      <c r="M401" s="53"/>
      <c r="N401" s="26"/>
      <c r="AB401" s="53"/>
    </row>
    <row r="402" spans="9:30" ht="12.75">
      <c r="I402" s="33"/>
      <c r="M402" s="53"/>
      <c r="N402" s="26"/>
      <c r="AB402" s="53"/>
    </row>
    <row r="403" spans="9:30" ht="12.75">
      <c r="I403" s="33"/>
      <c r="M403" s="53"/>
      <c r="N403" s="26"/>
      <c r="AB403" s="53"/>
    </row>
    <row r="404" spans="9:14" ht="12.75">
      <c r="I404" s="33"/>
      <c r="M404" s="53"/>
      <c r="N404" s="26"/>
    </row>
    <row r="405" spans="9:14" ht="12.75">
      <c r="I405" s="33"/>
      <c r="M405" s="53"/>
      <c r="N405" s="26"/>
    </row>
    <row r="406" spans="9:14" ht="12.75">
      <c r="I406" s="33"/>
      <c r="M406" s="53"/>
      <c r="N406" s="26"/>
    </row>
    <row r="407" spans="9:14" ht="12.75">
      <c r="I407" s="33"/>
      <c r="M407" s="53"/>
      <c r="N407" s="26"/>
    </row>
    <row r="408" spans="9:14" ht="12.75">
      <c r="I408" s="33"/>
      <c r="M408" s="53"/>
      <c r="N408" s="26"/>
    </row>
    <row r="409" spans="9:14" ht="12.75">
      <c r="I409" s="33"/>
      <c r="M409" s="53"/>
      <c r="N409" s="26"/>
    </row>
    <row r="410" spans="9:14" ht="12.75">
      <c r="I410" s="33"/>
      <c r="M410" s="53"/>
      <c r="N410" s="26"/>
    </row>
    <row r="411" spans="9:13" ht="12.75">
      <c r="I411" s="33"/>
      <c r="M411" s="53"/>
    </row>
    <row r="412" spans="9:13" ht="12.75">
      <c r="I412" s="33"/>
      <c r="M412" s="53"/>
    </row>
    <row r="413" spans="9:13" ht="12.75">
      <c r="I413" s="33"/>
      <c r="M413" s="53"/>
    </row>
    <row r="414" spans="9:13" ht="12.75">
      <c r="I414" s="33"/>
      <c r="M414" s="53"/>
    </row>
    <row r="415" spans="9:13" ht="12.75">
      <c r="I415" s="33"/>
      <c r="M415" s="53"/>
    </row>
    <row r="416" spans="9:13" ht="12.75">
      <c r="I416" s="33"/>
      <c r="M416" s="53"/>
    </row>
    <row r="417" spans="9:13" ht="12.75">
      <c r="I417" s="33"/>
      <c r="M417" s="53"/>
    </row>
    <row r="418" spans="9:13" ht="12.75">
      <c r="I418" s="33"/>
      <c r="M418" s="53"/>
    </row>
    <row r="419" spans="9:13" ht="12.75">
      <c r="I419" s="33"/>
      <c r="M419" s="53"/>
    </row>
    <row r="420" spans="9:13" ht="12.75">
      <c r="I420" s="33"/>
      <c r="M420" s="53"/>
    </row>
    <row r="421" spans="9:13" ht="12.75">
      <c r="I421" s="33"/>
      <c r="M421" s="53"/>
    </row>
    <row r="422" spans="9:13" ht="12.75">
      <c r="I422" s="33"/>
      <c r="M422" s="53"/>
    </row>
    <row r="423" spans="9:13" ht="12.75">
      <c r="I423" s="33"/>
      <c r="M423" s="53"/>
    </row>
    <row r="424" spans="9:13" ht="12.75">
      <c r="I424" s="33"/>
      <c r="M424" s="53"/>
    </row>
    <row r="425" spans="9:13" ht="12.75">
      <c r="I425" s="33"/>
      <c r="M425" s="53"/>
    </row>
    <row r="426" spans="9:13" ht="12.75">
      <c r="I426" s="33"/>
      <c r="M426" s="53"/>
    </row>
    <row r="427" spans="9:13" ht="12.75">
      <c r="I427" s="33"/>
      <c r="M427" s="53"/>
    </row>
    <row r="428" spans="9:13" ht="12.75">
      <c r="I428" s="33"/>
      <c r="M428" s="53"/>
    </row>
    <row r="429" spans="9:13" ht="12.75">
      <c r="I429" s="33"/>
      <c r="M429" s="53"/>
    </row>
    <row r="430" spans="9:13" ht="12.75">
      <c r="I430" s="33"/>
      <c r="M430" s="53"/>
    </row>
    <row r="431" spans="9:13" ht="12.75">
      <c r="I431" s="33"/>
      <c r="M431" s="53"/>
    </row>
    <row r="432" spans="9:13" ht="12.75">
      <c r="I432" s="33"/>
      <c r="M432" s="53"/>
    </row>
    <row r="433" spans="9:13" ht="12.75">
      <c r="I433" s="33"/>
      <c r="M433" s="53"/>
    </row>
    <row r="434" spans="9:13" ht="12.75">
      <c r="I434" s="33"/>
      <c r="M434" s="53"/>
    </row>
    <row r="435" spans="9:13" ht="12.75">
      <c r="I435" s="33"/>
      <c r="M435" s="53"/>
    </row>
    <row r="436" spans="9:13" ht="12.75">
      <c r="I436" s="33"/>
      <c r="M436" s="53"/>
    </row>
    <row r="437" spans="9:13" ht="12.75">
      <c r="I437" s="33"/>
      <c r="M437" s="53"/>
    </row>
    <row r="438" spans="9:13" ht="12.75">
      <c r="I438" s="33"/>
      <c r="M438" s="53"/>
    </row>
    <row r="439" spans="9:13" ht="12.75">
      <c r="I439" s="33"/>
      <c r="M439" s="53"/>
    </row>
    <row r="440" spans="9:13" ht="12.75">
      <c r="I440" s="33"/>
      <c r="M440" s="53"/>
    </row>
    <row r="441" spans="9:13" ht="12.75">
      <c r="I441" s="33"/>
      <c r="M441" s="53"/>
    </row>
    <row r="442" spans="9:13" ht="12.75">
      <c r="I442" s="33"/>
      <c r="M442" s="53"/>
    </row>
    <row r="443" spans="9:13" ht="12.75">
      <c r="I443" s="33"/>
      <c r="M443" s="53"/>
    </row>
    <row r="444" spans="9:13" ht="12.75">
      <c r="I444" s="33"/>
      <c r="M444" s="53"/>
    </row>
    <row r="445" spans="9:13" ht="12.75">
      <c r="I445" s="33"/>
      <c r="M445" s="53"/>
    </row>
    <row r="446" spans="9:13" ht="12.75">
      <c r="I446" s="33"/>
      <c r="M446" s="53"/>
    </row>
    <row r="447" spans="9:13" ht="12.75">
      <c r="I447" s="33"/>
      <c r="M447" s="53"/>
    </row>
    <row r="448" spans="9:13" ht="12.75">
      <c r="I448" s="33"/>
      <c r="M448" s="53"/>
    </row>
    <row r="449" spans="9:13" ht="12.75">
      <c r="I449" s="33"/>
      <c r="M449" s="53"/>
    </row>
    <row r="450" spans="9:13" ht="12.75">
      <c r="I450" s="33"/>
      <c r="M450" s="53"/>
    </row>
    <row r="451" spans="9:13" ht="12.75">
      <c r="I451" s="33"/>
      <c r="M451" s="53"/>
    </row>
    <row r="452" spans="9:13" ht="12.75">
      <c r="I452" s="33"/>
      <c r="M452" s="53"/>
    </row>
    <row r="453" spans="9:13" ht="12.75">
      <c r="I453" s="33"/>
      <c r="M453" s="53"/>
    </row>
    <row r="454" spans="9:13" ht="12.75">
      <c r="I454" s="33"/>
      <c r="M454" s="53"/>
    </row>
    <row r="455" spans="9:13" ht="12.75">
      <c r="I455" s="33"/>
      <c r="M455" s="53"/>
    </row>
    <row r="456" spans="9:13" ht="12.75">
      <c r="I456" s="33"/>
      <c r="M456" s="53"/>
    </row>
    <row r="457" spans="9:13" ht="12.75">
      <c r="I457" s="33"/>
      <c r="M457" s="53"/>
    </row>
    <row r="458" spans="9:13" ht="12.75">
      <c r="I458" s="33"/>
      <c r="M458" s="53"/>
    </row>
    <row r="459" spans="9:13" ht="12.75">
      <c r="I459" s="33"/>
      <c r="M459" s="53"/>
    </row>
    <row r="460" spans="9:13" ht="12.75">
      <c r="I460" s="33"/>
      <c r="M460" s="53"/>
    </row>
    <row r="461" spans="9:13" ht="12.75">
      <c r="I461" s="33"/>
      <c r="M461" s="53"/>
    </row>
    <row r="462" spans="9:13" ht="12.75">
      <c r="I462" s="33"/>
      <c r="M462" s="53"/>
    </row>
    <row r="463" spans="9:13" ht="12.75">
      <c r="I463" s="33"/>
      <c r="M463" s="53"/>
    </row>
    <row r="464" spans="9:13" ht="12.75">
      <c r="I464" s="33"/>
      <c r="M464" s="53"/>
    </row>
    <row r="465" spans="9:13" ht="12.75">
      <c r="I465" s="33"/>
      <c r="M465" s="53"/>
    </row>
    <row r="466" spans="9:13" ht="12.75">
      <c r="I466" s="33"/>
      <c r="M466" s="53"/>
    </row>
    <row r="467" spans="9:13" ht="12.75">
      <c r="I467" s="33"/>
      <c r="M467" s="53"/>
    </row>
    <row r="468" spans="9:13" ht="12.75">
      <c r="I468" s="33"/>
      <c r="M468" s="53"/>
    </row>
    <row r="469" spans="9:13" ht="12.75">
      <c r="I469" s="33"/>
      <c r="M469" s="53"/>
    </row>
    <row r="470" spans="9:13" ht="12.75">
      <c r="I470" s="33"/>
      <c r="M470" s="53"/>
    </row>
    <row r="471" spans="9:13" ht="12.75">
      <c r="I471" s="33"/>
      <c r="M471" s="53"/>
    </row>
    <row r="472" spans="9:13" ht="12.75">
      <c r="I472" s="33"/>
      <c r="M472" s="53"/>
    </row>
    <row r="473" spans="9:13" ht="12.75">
      <c r="I473" s="33"/>
      <c r="M473" s="53"/>
    </row>
    <row r="474" spans="9:13" ht="12.75">
      <c r="I474" s="33"/>
      <c r="M474" s="53"/>
    </row>
    <row r="475" spans="9:13" ht="12.75">
      <c r="I475" s="33"/>
      <c r="M475" s="53"/>
    </row>
    <row r="476" spans="9:13" ht="12.75">
      <c r="I476" s="33"/>
      <c r="M476" s="53"/>
    </row>
    <row r="477" spans="9:13" ht="12.75">
      <c r="I477" s="33"/>
      <c r="M477" s="53"/>
    </row>
    <row r="478" spans="9:13" ht="12.75">
      <c r="I478" s="33"/>
      <c r="M478" s="53"/>
    </row>
    <row r="479" spans="9:13" ht="12.75">
      <c r="I479" s="33"/>
      <c r="M479" s="53"/>
    </row>
    <row r="480" spans="9:13" ht="12.75">
      <c r="I480" s="33"/>
      <c r="M480" s="53"/>
    </row>
    <row r="481" spans="9:13" ht="12.75">
      <c r="I481" s="33"/>
      <c r="M481" s="53"/>
    </row>
    <row r="482" spans="9:13" ht="12.75">
      <c r="I482" s="33"/>
      <c r="M482" s="53"/>
    </row>
    <row r="483" spans="9:13" ht="12.75">
      <c r="I483" s="33"/>
      <c r="M483" s="53"/>
    </row>
    <row r="484" spans="9:13" ht="12.75">
      <c r="I484" s="33"/>
      <c r="M484" s="53"/>
    </row>
    <row r="485" spans="9:13" ht="12.75">
      <c r="I485" s="33"/>
      <c r="M485" s="53"/>
    </row>
    <row r="486" spans="9:13" ht="12.75">
      <c r="I486" s="33"/>
      <c r="M486" s="53"/>
    </row>
    <row r="487" spans="9:13" ht="12.75">
      <c r="I487" s="33"/>
      <c r="M487" s="53"/>
    </row>
    <row r="488" spans="9:13" ht="12.75">
      <c r="I488" s="33"/>
      <c r="M488" s="53"/>
    </row>
    <row r="489" spans="9:13" ht="12.75">
      <c r="I489" s="33"/>
      <c r="M489" s="53"/>
    </row>
    <row r="490" spans="9:13" ht="12.75">
      <c r="I490" s="33"/>
      <c r="M490" s="53"/>
    </row>
    <row r="491" spans="9:13" ht="12.75">
      <c r="I491" s="33"/>
      <c r="M491" s="53"/>
    </row>
    <row r="492" spans="9:13" ht="12.75">
      <c r="I492" s="33"/>
      <c r="M492" s="53"/>
    </row>
    <row r="493" spans="9:13" ht="12.75">
      <c r="I493" s="33"/>
      <c r="M493" s="53"/>
    </row>
    <row r="494" spans="9:13" ht="12.75">
      <c r="I494" s="33"/>
      <c r="M494" s="53"/>
    </row>
    <row r="495" spans="9:13" ht="12.75">
      <c r="I495" s="33"/>
      <c r="M495" s="53"/>
    </row>
    <row r="496" spans="9:13" ht="12.75">
      <c r="I496" s="33"/>
      <c r="M496" s="53"/>
    </row>
    <row r="497" spans="9:13" ht="12.75">
      <c r="I497" s="33"/>
      <c r="M497" s="53"/>
    </row>
    <row r="498" spans="9:13" ht="12.75">
      <c r="I498" s="33"/>
      <c r="M498" s="53"/>
    </row>
    <row r="499" spans="9:13" ht="12.75">
      <c r="I499" s="33"/>
      <c r="M499" s="53"/>
    </row>
    <row r="500" spans="9:13" ht="12.75">
      <c r="I500" s="33"/>
      <c r="M500" s="53"/>
    </row>
    <row r="501" ht="12.75">
      <c r="I501" s="33"/>
    </row>
    <row r="502" ht="12.75">
      <c r="I502" s="33"/>
    </row>
    <row r="503" ht="12.75">
      <c r="I503" s="33"/>
    </row>
    <row r="504" ht="12.75">
      <c r="I504" s="33"/>
    </row>
    <row r="505" ht="12.75">
      <c r="I505" s="33"/>
    </row>
    <row r="506" ht="12.75">
      <c r="I506" s="33"/>
    </row>
    <row r="507" ht="12.75">
      <c r="I507" s="33"/>
    </row>
    <row r="508" ht="12.75">
      <c r="I508" s="3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