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70" windowHeight="1324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<sst xmlns="http://schemas.openxmlformats.org/spreadsheetml/2006/main" count="184" uniqueCount="103">
  <si>
    <t>"gecocht te Mechelen": English broadcloths; or cloths from English wools?</t>
  </si>
  <si>
    <t>"Inghelsche laken"</t>
  </si>
  <si>
    <t>?</t>
  </si>
  <si>
    <t>Account</t>
  </si>
  <si>
    <t>Account Gulden</t>
  </si>
  <si>
    <t>and handling charges</t>
  </si>
  <si>
    <t>as % of</t>
  </si>
  <si>
    <t>B</t>
  </si>
  <si>
    <t>Blk</t>
  </si>
  <si>
    <t>Brabant</t>
  </si>
  <si>
    <t>breede laken</t>
  </si>
  <si>
    <t>Bruges</t>
  </si>
  <si>
    <t>Cloth</t>
  </si>
  <si>
    <t>Cloth Price</t>
  </si>
  <si>
    <t>Colour</t>
  </si>
  <si>
    <t>Comments</t>
  </si>
  <si>
    <t>Consumer:</t>
  </si>
  <si>
    <t>Cost of</t>
  </si>
  <si>
    <t xml:space="preserve">Cost of </t>
  </si>
  <si>
    <t>Cost per</t>
  </si>
  <si>
    <t xml:space="preserve">Cost: Total in </t>
  </si>
  <si>
    <t>d gr Flem</t>
  </si>
  <si>
    <t>Date from</t>
  </si>
  <si>
    <t>Date to</t>
  </si>
  <si>
    <t>Dye</t>
  </si>
  <si>
    <t>Dyeing</t>
  </si>
  <si>
    <t>Dyeing Cost</t>
  </si>
  <si>
    <t>Dyeing Costs</t>
  </si>
  <si>
    <t>dyeing costs given as 9 ACGuld 42 pl  for 4 cloths + 24 ells</t>
  </si>
  <si>
    <t>een wit yngels laken:  English cloth or Leuven cloth from English wool?</t>
  </si>
  <si>
    <t>Ell in d</t>
  </si>
  <si>
    <t>Ell in d gr Fl</t>
  </si>
  <si>
    <t>Ell in d gros/</t>
  </si>
  <si>
    <t>Finishing</t>
  </si>
  <si>
    <t>Finishing Costs</t>
  </si>
  <si>
    <t>Flemish</t>
  </si>
  <si>
    <t>for Cloth</t>
  </si>
  <si>
    <t>Gr</t>
  </si>
  <si>
    <t>gr Brabant</t>
  </si>
  <si>
    <t>gr Flemish</t>
  </si>
  <si>
    <t>gros Brabant</t>
  </si>
  <si>
    <t>hierlandsche laken</t>
  </si>
  <si>
    <t>in Account Gulden</t>
  </si>
  <si>
    <t>in d gr</t>
  </si>
  <si>
    <t>in d gr Brab</t>
  </si>
  <si>
    <t>in d gr Flem</t>
  </si>
  <si>
    <t>in d groot Br</t>
  </si>
  <si>
    <t>in lb gr Flem</t>
  </si>
  <si>
    <t>in lb gr Flemish with lining, taxes,</t>
  </si>
  <si>
    <t>in lb groot</t>
  </si>
  <si>
    <t>in lb. gr  Brabant</t>
  </si>
  <si>
    <t>in lb. gros</t>
  </si>
  <si>
    <t>in pounds</t>
  </si>
  <si>
    <t>in Rijnsgulden</t>
  </si>
  <si>
    <t>lb gr Brabant</t>
  </si>
  <si>
    <t>lb groot Brab</t>
  </si>
  <si>
    <t>lb groot Brabant</t>
  </si>
  <si>
    <t>lb groot Flemish</t>
  </si>
  <si>
    <t>Leuven</t>
  </si>
  <si>
    <t>LEUVEN</t>
  </si>
  <si>
    <t>Mechelen</t>
  </si>
  <si>
    <t>No. of Ells</t>
  </si>
  <si>
    <t>Number</t>
  </si>
  <si>
    <t>of 54d gros of Brabant</t>
  </si>
  <si>
    <t>of Pieces</t>
  </si>
  <si>
    <t>of Purchase in</t>
  </si>
  <si>
    <t>of RG</t>
  </si>
  <si>
    <t>Officials</t>
  </si>
  <si>
    <t>Origin</t>
  </si>
  <si>
    <t>per Cloth</t>
  </si>
  <si>
    <t>per Ell</t>
  </si>
  <si>
    <t>per Ell in</t>
  </si>
  <si>
    <t>per piece</t>
  </si>
  <si>
    <t>per Piece</t>
  </si>
  <si>
    <t>Piece</t>
  </si>
  <si>
    <t>Place of</t>
  </si>
  <si>
    <t xml:space="preserve">Place of </t>
  </si>
  <si>
    <t>Price in</t>
  </si>
  <si>
    <t>Price per</t>
  </si>
  <si>
    <t>Price per Piece</t>
  </si>
  <si>
    <t>Purchase</t>
  </si>
  <si>
    <t>purchase by ells and not by the piece</t>
  </si>
  <si>
    <t>Purchase in</t>
  </si>
  <si>
    <t>R</t>
  </si>
  <si>
    <t>Rijnsgulden</t>
  </si>
  <si>
    <t>schepen</t>
  </si>
  <si>
    <t>schepenen</t>
  </si>
  <si>
    <t>STADSARCHIEF LEUVEN:  Cloth Prices, 1459 - 1495</t>
  </si>
  <si>
    <t>Textile</t>
  </si>
  <si>
    <t>the Cloth in</t>
  </si>
  <si>
    <t>the same</t>
  </si>
  <si>
    <t>Total Cost</t>
  </si>
  <si>
    <t xml:space="preserve">Total Cost </t>
  </si>
  <si>
    <t>Total Cost of</t>
  </si>
  <si>
    <t>Total Costs of all cloths</t>
  </si>
  <si>
    <t>Total Ells</t>
  </si>
  <si>
    <t>Total Payment</t>
  </si>
  <si>
    <t>Total payment given in the account was 550 account gulden</t>
  </si>
  <si>
    <t>Total Value</t>
  </si>
  <si>
    <t>Total Value of</t>
  </si>
  <si>
    <t>Type</t>
  </si>
  <si>
    <t>Value of</t>
  </si>
  <si>
    <t>W</t>
  </si>
</sst>
</file>

<file path=xl/styles.xml><?xml version="1.0" encoding="utf-8"?>
<styleSheet xmlns="http://schemas.openxmlformats.org/spreadsheetml/2006/main">
  <numFmts count="13">
    <numFmt numFmtId="164" formatCode="[$$-409]\ #,##0.00"/>
    <numFmt numFmtId="165" formatCode="[$$-409]\ #,##0"/>
    <numFmt numFmtId="166" formatCode="0.000"/>
    <numFmt numFmtId="167" formatCode="0.000"/>
    <numFmt numFmtId="168" formatCode="0.000"/>
    <numFmt numFmtId="169" formatCode="0.000"/>
    <numFmt numFmtId="170" formatCode="0.0000"/>
    <numFmt numFmtId="171" formatCode="0.0000"/>
    <numFmt numFmtId="172" formatCode="0.0000"/>
    <numFmt numFmtId="173" formatCode="0.000"/>
    <numFmt numFmtId="174" formatCode="0.000"/>
    <numFmt numFmtId="175" formatCode="0.000"/>
    <numFmt numFmtId="176" formatCode="0.000"/>
  </numFmts>
  <fonts count="1">
    <font>
      <sz val="10"/>
      <color indexed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">
    <border>
      <left/>
      <right/>
      <top/>
      <bottom/>
      <diagonal/>
    </border>
  </borders>
  <cellStyleXfs count="1">
    <xf numFmtId="3" fontId="0" fillId="2" borderId="0" applyNumberFormat="0" applyFont="0" applyFill="0" applyBorder="0" applyProtection="0">
      <alignment horizontal="centerContinuous"/>
    </xf>
  </cellStyleXfs>
  <cellXfs count="49">
    <xf numFmtId="166" fontId="0" fillId="2" borderId="0" xfId="0" applyAlignment="1">
      <alignment/>
    </xf>
    <xf numFmtId="0" fontId="0" fillId="2" borderId="0" xfId="0" applyAlignment="1">
      <alignment horizontal="left"/>
    </xf>
    <xf numFmtId="0" fontId="0" fillId="2" borderId="0" xfId="0" applyAlignment="1">
      <alignment horizontal="left"/>
    </xf>
    <xf numFmtId="0" fontId="0" fillId="2" borderId="0" xfId="0" applyAlignment="1">
      <alignment/>
    </xf>
    <xf numFmtId="0" fontId="0" fillId="2" borderId="0" xfId="0" applyAlignment="1">
      <alignment/>
    </xf>
    <xf numFmtId="0" fontId="0" fillId="2" borderId="0" xfId="0" applyAlignment="1">
      <alignment/>
    </xf>
    <xf numFmtId="0" fontId="0" fillId="2" borderId="0" xfId="0" applyAlignment="1">
      <alignment/>
    </xf>
    <xf numFmtId="0" fontId="0" fillId="2" borderId="0" xfId="0" applyAlignment="1">
      <alignment/>
    </xf>
    <xf numFmtId="3" fontId="0" fillId="2" borderId="0" xfId="0" applyAlignment="1">
      <alignment horizontal="centerContinuous"/>
    </xf>
    <xf numFmtId="3" fontId="0" fillId="2" borderId="0" xfId="0" applyAlignment="1">
      <alignment horizontal="centerContinuous"/>
    </xf>
    <xf numFmtId="0" fontId="0" fillId="0" borderId="0" xfId="0" applyAlignment="1">
      <alignment/>
    </xf>
    <xf numFmtId="0" fontId="0" fillId="0" borderId="0" xfId="0" applyAlignment="1">
      <alignment/>
    </xf>
    <xf numFmtId="166" fontId="0" fillId="2" borderId="0" xfId="0" applyAlignment="1">
      <alignment/>
    </xf>
    <xf numFmtId="166" fontId="0" fillId="2" borderId="0" xfId="0" applyAlignment="1">
      <alignment/>
    </xf>
    <xf numFmtId="166" fontId="0" fillId="2" borderId="0" xfId="0" applyAlignment="1">
      <alignment/>
    </xf>
    <xf numFmtId="0" fontId="0" fillId="2" borderId="0" xfId="0" applyAlignment="1">
      <alignment horizontal="centerContinuous"/>
    </xf>
    <xf numFmtId="0" fontId="0" fillId="2" borderId="0" xfId="0" applyAlignment="1">
      <alignment horizontal="centerContinuous"/>
    </xf>
    <xf numFmtId="10" fontId="0" fillId="2" borderId="0" xfId="0" applyAlignment="1">
      <alignment/>
    </xf>
    <xf numFmtId="10" fontId="0" fillId="2" borderId="0" xfId="0">
      <alignment/>
    </xf>
    <xf numFmtId="170" fontId="0" fillId="2" borderId="0" xfId="0" applyAlignment="1">
      <alignment/>
    </xf>
    <xf numFmtId="170" fontId="0" fillId="2" borderId="0" xfId="0" applyAlignment="1">
      <alignment/>
    </xf>
    <xf numFmtId="0" fontId="0" fillId="0" borderId="0" xfId="0" applyAlignment="1">
      <alignment/>
    </xf>
    <xf numFmtId="0" fontId="0" fillId="2" borderId="0" xfId="0" applyAlignment="1">
      <alignment/>
    </xf>
    <xf numFmtId="15" fontId="0" fillId="2" borderId="0" xfId="0" applyAlignment="1">
      <alignment horizontal="left"/>
    </xf>
    <xf numFmtId="15" fontId="0" fillId="2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2" borderId="0" xfId="0" applyAlignment="1">
      <alignment horizontal="left"/>
    </xf>
    <xf numFmtId="0" fontId="0" fillId="2" borderId="0" xfId="0" applyAlignment="1">
      <alignment/>
    </xf>
    <xf numFmtId="0" fontId="0" fillId="0" borderId="0" xfId="0" applyAlignment="1">
      <alignment/>
    </xf>
    <xf numFmtId="170" fontId="0" fillId="2" borderId="0" xfId="0" applyAlignment="1">
      <alignment/>
    </xf>
    <xf numFmtId="0" fontId="0" fillId="2" borderId="0" xfId="0" applyAlignment="1">
      <alignment horizontal="centerContinuous"/>
    </xf>
    <xf numFmtId="0" fontId="0" fillId="0" borderId="0" xfId="0" applyAlignment="1">
      <alignment/>
    </xf>
    <xf numFmtId="0" fontId="0" fillId="0" borderId="0" xfId="0" applyAlignment="1">
      <alignment/>
    </xf>
    <xf numFmtId="10" fontId="0" fillId="2" borderId="0" xfId="0">
      <alignment/>
    </xf>
    <xf numFmtId="2" fontId="0" fillId="2" borderId="0" xfId="0" applyAlignment="1">
      <alignment/>
    </xf>
    <xf numFmtId="2" fontId="0" fillId="2" borderId="0" xfId="0" applyAlignment="1">
      <alignment/>
    </xf>
    <xf numFmtId="2" fontId="0" fillId="2" borderId="0" xfId="0" applyAlignment="1">
      <alignment/>
    </xf>
    <xf numFmtId="2" fontId="0" fillId="2" borderId="0" xfId="0" applyAlignment="1">
      <alignment/>
    </xf>
    <xf numFmtId="3" fontId="0" fillId="2" borderId="0" xfId="0">
      <alignment horizontal="centerContinuous"/>
    </xf>
    <xf numFmtId="3" fontId="0" fillId="2" borderId="0" xfId="0">
      <alignment horizontal="centerContinuous"/>
    </xf>
    <xf numFmtId="3" fontId="0" fillId="2" borderId="0" xfId="0">
      <alignment horizontal="centerContinuous"/>
    </xf>
    <xf numFmtId="166" fontId="0" fillId="2" borderId="0" xfId="0">
      <alignment/>
    </xf>
    <xf numFmtId="0" fontId="0" fillId="0" borderId="0" xfId="0" applyAlignment="1">
      <alignment/>
    </xf>
    <xf numFmtId="166" fontId="0" fillId="2" borderId="0" xfId="0" applyAlignment="1">
      <alignment/>
    </xf>
    <xf numFmtId="166" fontId="0" fillId="2" borderId="0" xfId="0" applyAlignment="1">
      <alignment/>
    </xf>
    <xf numFmtId="166" fontId="0" fillId="2" borderId="0" xfId="0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000080"/>
      <rgbColor rgb="00FFFFFF"/>
      <rgbColor rgb="00FF0000"/>
      <rgbColor rgb="0000FF0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M134"/>
  <sheetViews>
    <sheetView tabSelected="1" defaultGridColor="0" colorId="0" workbookViewId="0" topLeftCell="A1">
      <pane topLeftCell="A1" activePane="topLeft" state="split"/>
      <selection pane="topLeft" activeCell="A1" sqref="A1"/>
    </sheetView>
  </sheetViews>
  <sheetFormatPr defaultColWidth="9.140625" defaultRowHeight="12.75"/>
  <cols>
    <col min="1" max="1" width="8.8515625" style="25" customWidth="1"/>
    <col min="2" max="2" width="10.421875" style="27" customWidth="1"/>
    <col min="3" max="3" width="9.57421875" style="29" customWidth="1"/>
    <col min="4" max="4" width="9.57421875" style="31" customWidth="1"/>
    <col min="5" max="5" width="10.00390625" style="31" customWidth="1"/>
    <col min="6" max="6" width="17.00390625" style="31" customWidth="1"/>
    <col min="7" max="7" width="9.8515625" customWidth="1"/>
    <col min="8" max="8" width="10.57421875" customWidth="1"/>
    <col min="9" max="9" width="9.8515625" customWidth="1"/>
    <col min="10" max="10" width="16.00390625" style="31" customWidth="1"/>
    <col min="11" max="11" width="21.421875" customWidth="1"/>
    <col min="12" max="12" width="16.8515625" style="38" customWidth="1"/>
    <col min="13" max="13" width="16.28125" style="38" customWidth="1"/>
    <col min="14" max="14" width="16.8515625" style="38" customWidth="1"/>
    <col min="15" max="15" width="15.57421875" style="38" customWidth="1"/>
    <col min="16" max="17" width="11.140625" customWidth="1"/>
    <col min="18" max="18" width="12.28125" customWidth="1"/>
    <col min="19" max="19" width="14.7109375" style="31" customWidth="1"/>
    <col min="20" max="20" width="12.8515625" customWidth="1"/>
    <col min="21" max="21" width="12.00390625" style="41" customWidth="1"/>
    <col min="22" max="22" width="13.140625" customWidth="1"/>
    <col min="23" max="23" width="12.8515625" customWidth="1"/>
    <col min="24" max="24" width="7.57421875" style="42" customWidth="1"/>
    <col min="25" max="26" width="12.28125" customWidth="1"/>
    <col min="27" max="27" width="12.28125" style="31" customWidth="1"/>
    <col min="28" max="28" width="13.140625" style="31" customWidth="1"/>
    <col min="29" max="29" width="11.140625" customWidth="1"/>
    <col min="30" max="30" width="14.7109375" style="31" customWidth="1"/>
    <col min="31" max="31" width="15.140625" style="31" customWidth="1"/>
    <col min="32" max="32" width="12.57421875" style="31" customWidth="1"/>
    <col min="33" max="33" width="12.8515625" style="31" customWidth="1"/>
    <col min="34" max="34" width="13.140625" style="31" customWidth="1"/>
    <col min="35" max="35" width="11.140625" style="31" customWidth="1"/>
    <col min="36" max="36" width="32.421875" style="38" customWidth="1"/>
    <col min="37" max="37" width="10.57421875" style="38" customWidth="1"/>
    <col min="38" max="38" width="11.28125" style="31" customWidth="1"/>
    <col min="39" max="39" width="64.140625" style="31" customWidth="1"/>
    <col min="40" max="256" width="8.421875" style="31" customWidth="1"/>
  </cols>
  <sheetData>
    <row r="1" spans="1:4" ht="12.75">
      <c r="A1" s="25" t="s">
        <v>59</v>
      </c>
      <c r="D1" s="32" t="s">
        <v>87</v>
      </c>
    </row>
    <row r="2" spans="1:4" ht="12.75">
      <c r="A2" s="25"/>
      <c r="D2" s="31"/>
    </row>
    <row r="3" spans="1:39" ht="12.75">
      <c r="A3" s="25"/>
      <c r="B3" s="27"/>
      <c r="C3" s="29"/>
      <c r="D3" s="31"/>
      <c r="E3" s="31"/>
      <c r="F3" s="31"/>
      <c r="N3" s="38"/>
      <c r="O3" s="41"/>
      <c r="S3" s="38"/>
      <c r="U3" s="41"/>
      <c r="X3" s="42"/>
      <c r="AA3" s="38"/>
      <c r="AB3" s="44"/>
      <c r="AD3" s="38"/>
      <c r="AE3" s="44"/>
      <c r="AF3" s="41"/>
      <c r="AG3" s="46"/>
      <c r="AH3" s="46"/>
      <c r="AI3" s="38"/>
      <c r="AJ3" s="38"/>
      <c r="AK3" s="38"/>
      <c r="AL3" s="31"/>
      <c r="AM3" s="31"/>
    </row>
    <row r="4" spans="1:39" ht="12.75">
      <c r="A4" s="25"/>
      <c r="B4" s="27"/>
      <c r="C4" s="29"/>
      <c r="D4" s="31"/>
      <c r="E4" s="31"/>
      <c r="F4" s="31"/>
      <c r="N4" s="38"/>
      <c r="O4" s="41"/>
      <c r="S4" s="38"/>
      <c r="U4" s="41"/>
      <c r="X4" s="42"/>
      <c r="AA4" s="38"/>
      <c r="AB4" s="44"/>
      <c r="AD4" s="38"/>
      <c r="AE4" s="44"/>
      <c r="AF4" s="41"/>
      <c r="AG4" s="46"/>
      <c r="AH4" s="46"/>
      <c r="AI4" s="38"/>
      <c r="AJ4" s="38"/>
      <c r="AK4" s="38"/>
      <c r="AL4" s="31"/>
      <c r="AM4" s="31"/>
    </row>
    <row r="5" spans="1:39" ht="12.75">
      <c r="A5" s="35" t="s">
        <v>3</v>
      </c>
      <c r="B5" s="28" t="s">
        <v>22</v>
      </c>
      <c r="C5" s="30" t="s">
        <v>23</v>
      </c>
      <c r="D5" s="32" t="s">
        <v>76</v>
      </c>
      <c r="E5" s="32" t="s">
        <v>75</v>
      </c>
      <c r="F5" s="33" t="s">
        <v>88</v>
      </c>
      <c r="G5" t="s">
        <v>62</v>
      </c>
      <c r="H5" t="s">
        <v>61</v>
      </c>
      <c r="I5" t="s">
        <v>95</v>
      </c>
      <c r="J5" s="32" t="s">
        <v>99</v>
      </c>
      <c r="K5" t="s">
        <v>79</v>
      </c>
      <c r="L5" s="40" t="s">
        <v>99</v>
      </c>
      <c r="M5" s="40" t="s">
        <v>98</v>
      </c>
      <c r="N5" s="40" t="s">
        <v>78</v>
      </c>
      <c r="O5" s="39" t="s">
        <v>79</v>
      </c>
      <c r="P5" t="s">
        <v>78</v>
      </c>
      <c r="Q5" t="s">
        <v>78</v>
      </c>
      <c r="R5" t="s">
        <v>77</v>
      </c>
      <c r="S5" s="39" t="s">
        <v>96</v>
      </c>
      <c r="T5" t="s">
        <v>101</v>
      </c>
      <c r="U5" s="39" t="s">
        <v>98</v>
      </c>
      <c r="V5" t="s">
        <v>78</v>
      </c>
      <c r="W5" t="s">
        <v>78</v>
      </c>
      <c r="X5" s="43" t="s">
        <v>24</v>
      </c>
      <c r="Y5" t="s">
        <v>26</v>
      </c>
      <c r="Z5" t="s">
        <v>17</v>
      </c>
      <c r="AA5" s="39" t="s">
        <v>18</v>
      </c>
      <c r="AB5" s="45" t="s">
        <v>27</v>
      </c>
      <c r="AC5" t="s">
        <v>17</v>
      </c>
      <c r="AD5" s="40" t="s">
        <v>33</v>
      </c>
      <c r="AE5" s="45" t="s">
        <v>34</v>
      </c>
      <c r="AF5" s="40" t="s">
        <v>33</v>
      </c>
      <c r="AG5" s="47" t="s">
        <v>93</v>
      </c>
      <c r="AH5" s="47" t="s">
        <v>92</v>
      </c>
      <c r="AI5" s="39" t="s">
        <v>92</v>
      </c>
      <c r="AJ5" s="39" t="s">
        <v>94</v>
      </c>
      <c r="AK5" s="39" t="s">
        <v>91</v>
      </c>
      <c r="AL5" s="32" t="s">
        <v>12</v>
      </c>
      <c r="AM5" s="32" t="s">
        <v>15</v>
      </c>
    </row>
    <row r="6" spans="1:39" ht="12.75">
      <c r="A6" s="35"/>
      <c r="B6" s="28"/>
      <c r="C6" s="30"/>
      <c r="D6" s="32" t="s">
        <v>68</v>
      </c>
      <c r="E6" s="32" t="s">
        <v>80</v>
      </c>
      <c r="F6" s="33" t="s">
        <v>100</v>
      </c>
      <c r="G6" t="s">
        <v>64</v>
      </c>
      <c r="H6" t="s">
        <v>69</v>
      </c>
      <c r="J6" s="32" t="s">
        <v>82</v>
      </c>
      <c r="K6" t="s">
        <v>42</v>
      </c>
      <c r="L6" s="40" t="s">
        <v>82</v>
      </c>
      <c r="M6" s="40" t="s">
        <v>65</v>
      </c>
      <c r="N6" s="40" t="s">
        <v>74</v>
      </c>
      <c r="O6" s="39" t="s">
        <v>51</v>
      </c>
      <c r="P6" t="s">
        <v>30</v>
      </c>
      <c r="Q6" t="s">
        <v>30</v>
      </c>
      <c r="R6" t="s">
        <v>84</v>
      </c>
      <c r="S6" s="39" t="s">
        <v>36</v>
      </c>
      <c r="T6" t="s">
        <v>66</v>
      </c>
      <c r="U6" s="39" t="s">
        <v>49</v>
      </c>
      <c r="V6" t="s">
        <v>30</v>
      </c>
      <c r="W6" t="s">
        <v>32</v>
      </c>
      <c r="X6" s="43" t="s">
        <v>14</v>
      </c>
      <c r="Y6" t="s">
        <v>70</v>
      </c>
      <c r="Z6" t="s">
        <v>25</v>
      </c>
      <c r="AA6" s="39" t="s">
        <v>25</v>
      </c>
      <c r="AB6" s="45" t="s">
        <v>6</v>
      </c>
      <c r="AC6" t="s">
        <v>33</v>
      </c>
      <c r="AD6" s="40" t="s">
        <v>20</v>
      </c>
      <c r="AE6" s="45" t="s">
        <v>6</v>
      </c>
      <c r="AF6" s="40" t="s">
        <v>19</v>
      </c>
      <c r="AG6" s="47" t="s">
        <v>89</v>
      </c>
      <c r="AH6" s="47" t="s">
        <v>52</v>
      </c>
      <c r="AI6" s="39" t="s">
        <v>71</v>
      </c>
      <c r="AJ6" s="39" t="s">
        <v>48</v>
      </c>
      <c r="AK6" s="39" t="s">
        <v>73</v>
      </c>
      <c r="AL6" s="32" t="s">
        <v>16</v>
      </c>
      <c r="AM6" s="32"/>
    </row>
    <row r="7" spans="1:39" ht="12.75">
      <c r="A7" s="35"/>
      <c r="B7" s="28"/>
      <c r="C7" s="30"/>
      <c r="D7" s="32"/>
      <c r="E7" s="32"/>
      <c r="F7" s="33"/>
      <c r="J7" s="32" t="s">
        <v>4</v>
      </c>
      <c r="K7" t="s">
        <v>63</v>
      </c>
      <c r="L7" s="40" t="s">
        <v>56</v>
      </c>
      <c r="M7" s="40" t="s">
        <v>57</v>
      </c>
      <c r="N7" s="40" t="s">
        <v>50</v>
      </c>
      <c r="O7" s="39" t="s">
        <v>35</v>
      </c>
      <c r="P7" t="s">
        <v>38</v>
      </c>
      <c r="Q7" t="s">
        <v>39</v>
      </c>
      <c r="R7" t="s">
        <v>72</v>
      </c>
      <c r="S7" s="39" t="s">
        <v>53</v>
      </c>
      <c r="T7" t="s">
        <v>46</v>
      </c>
      <c r="U7" s="39" t="s">
        <v>9</v>
      </c>
      <c r="V7" t="s">
        <v>40</v>
      </c>
      <c r="W7" t="s">
        <v>35</v>
      </c>
      <c r="X7" s="43"/>
      <c r="Y7" t="s">
        <v>43</v>
      </c>
      <c r="Z7" t="s">
        <v>72</v>
      </c>
      <c r="AA7" s="39" t="s">
        <v>72</v>
      </c>
      <c r="AB7" s="45" t="s">
        <v>13</v>
      </c>
      <c r="AC7" t="s">
        <v>72</v>
      </c>
      <c r="AD7" s="40" t="s">
        <v>55</v>
      </c>
      <c r="AE7" s="45" t="s">
        <v>13</v>
      </c>
      <c r="AF7" s="40" t="s">
        <v>31</v>
      </c>
      <c r="AG7" s="47" t="s">
        <v>54</v>
      </c>
      <c r="AH7" s="47" t="s">
        <v>47</v>
      </c>
      <c r="AI7" s="39" t="s">
        <v>21</v>
      </c>
      <c r="AJ7" s="39" t="s">
        <v>5</v>
      </c>
      <c r="AK7" s="39"/>
      <c r="AL7" s="32" t="s">
        <v>67</v>
      </c>
      <c r="AM7" s="32"/>
    </row>
    <row r="8" spans="1:39" ht="12.75">
      <c r="A8" s="25"/>
      <c r="B8" s="27"/>
      <c r="C8" s="29"/>
      <c r="D8" s="31"/>
      <c r="E8" s="31"/>
      <c r="F8" s="31"/>
      <c r="J8" s="31"/>
      <c r="L8" s="38"/>
      <c r="M8" s="38"/>
      <c r="N8" s="38"/>
      <c r="O8" s="41"/>
      <c r="S8" s="38"/>
      <c r="U8" s="41"/>
      <c r="X8" s="42"/>
      <c r="Y8" t="s">
        <v>9</v>
      </c>
      <c r="Z8" t="s">
        <v>44</v>
      </c>
      <c r="AA8" s="40" t="s">
        <v>45</v>
      </c>
      <c r="AB8" s="44"/>
      <c r="AC8" t="s">
        <v>44</v>
      </c>
      <c r="AD8" s="38"/>
      <c r="AE8" s="44"/>
      <c r="AF8" s="41"/>
      <c r="AG8" s="46"/>
      <c r="AH8" s="46"/>
      <c r="AI8" s="38"/>
      <c r="AJ8" s="38"/>
      <c r="AK8" s="38"/>
      <c r="AL8" s="31"/>
      <c r="AM8" s="31"/>
    </row>
    <row r="9" spans="1:39" ht="12.75">
      <c r="A9" s="25"/>
      <c r="L9" s="38"/>
      <c r="M9" s="38"/>
      <c r="N9" s="41"/>
      <c r="O9" s="41"/>
      <c r="S9" s="41"/>
      <c r="U9" s="41"/>
      <c r="AA9" s="41"/>
      <c r="AD9" s="41"/>
      <c r="AF9" s="41"/>
      <c r="AI9" s="41"/>
      <c r="AJ9" s="41"/>
      <c r="AK9" s="41"/>
    </row>
    <row r="10" spans="1:39" ht="12.75">
      <c r="A10" s="25">
        <v>5087</v>
      </c>
      <c r="B10" s="27">
        <v>21855</v>
      </c>
      <c r="C10" s="29">
        <v>21946</v>
      </c>
      <c r="D10" s="31" t="s">
        <v>2</v>
      </c>
      <c r="E10" s="31" t="s">
        <v>60</v>
      </c>
      <c r="F10" s="31" t="s">
        <v>1</v>
      </c>
      <c r="G10">
        <v>12</v>
      </c>
      <c r="I10">
        <f>G10*H10</f>
        <v>0</v>
      </c>
      <c r="J10" s="31">
        <v>259.6667</v>
      </c>
      <c r="K10">
        <f>J10/G10</f>
        <v>21.638891666666666</v>
      </c>
      <c r="L10" s="38">
        <f>J10*54/240</f>
        <v>58.4250075</v>
      </c>
      <c r="M10" s="38">
        <f>L10/1.5</f>
        <v>38.950005</v>
      </c>
      <c r="N10" s="38">
        <f>L10/G10</f>
        <v>4.868750625</v>
      </c>
      <c r="O10" s="41">
        <f>N10/1.5</f>
        <v>3.2458337499999996</v>
      </c>
      <c r="R10">
        <v>20.5</v>
      </c>
      <c r="S10" s="38">
        <f>G10*R10</f>
        <v>246</v>
      </c>
      <c r="T10">
        <v>38</v>
      </c>
      <c r="U10" s="41">
        <f>S10*T10/240</f>
        <v>38.95</v>
      </c>
      <c r="X10" s="42" t="s">
        <v>83</v>
      </c>
      <c r="Z10">
        <v>92</v>
      </c>
      <c r="AA10" s="38">
        <f>G10*Z10/240</f>
        <v>4.6</v>
      </c>
      <c r="AB10" s="44">
        <f>Z10/240/N10</f>
        <v>0.07873340880615207</v>
      </c>
      <c r="AC10">
        <v>18</v>
      </c>
      <c r="AD10" s="38">
        <f>AC10/240*G10</f>
        <v>0.8999999999999999</v>
      </c>
      <c r="AE10" s="44">
        <f>AC10/240/N10</f>
        <v>0.015404362592508011</v>
      </c>
      <c r="AF10" s="41"/>
      <c r="AG10" s="46">
        <f>N10+(Z10/240)+(AC10/240)</f>
        <v>5.327083958333334</v>
      </c>
      <c r="AH10" s="46">
        <f>AG10/1.5</f>
        <v>3.551389305555556</v>
      </c>
      <c r="AI10" s="38"/>
      <c r="AJ10" s="38"/>
      <c r="AK10" s="38"/>
      <c r="AL10" s="31" t="s">
        <v>86</v>
      </c>
      <c r="AM10" s="31" t="s">
        <v>0</v>
      </c>
    </row>
    <row r="11" spans="1:39" ht="12.75">
      <c r="A11" s="25"/>
      <c r="D11" s="31" t="s">
        <v>2</v>
      </c>
      <c r="E11" s="31" t="s">
        <v>60</v>
      </c>
      <c r="F11" s="31" t="s">
        <v>1</v>
      </c>
      <c r="G11">
        <v>6</v>
      </c>
      <c r="I11">
        <f>G11*H11</f>
        <v>0</v>
      </c>
      <c r="J11" s="31">
        <v>103.3333</v>
      </c>
      <c r="K11">
        <f>J11/G11</f>
        <v>17.222216666666665</v>
      </c>
      <c r="L11" s="38">
        <f>J11*54/240</f>
        <v>23.2499925</v>
      </c>
      <c r="M11" s="38">
        <f>L11/1.5</f>
        <v>15.499995</v>
      </c>
      <c r="N11" s="38">
        <f>L11/G11</f>
        <v>3.87499875</v>
      </c>
      <c r="O11" s="41">
        <f>N11/1.5</f>
        <v>2.5833325</v>
      </c>
      <c r="R11">
        <v>15.5</v>
      </c>
      <c r="S11" s="38">
        <f>G11*R11</f>
        <v>93</v>
      </c>
      <c r="T11">
        <v>40</v>
      </c>
      <c r="U11" s="41">
        <f>S11*T11/240</f>
        <v>15.5</v>
      </c>
      <c r="X11" s="42" t="s">
        <v>8</v>
      </c>
      <c r="Z11">
        <v>89</v>
      </c>
      <c r="AA11" s="38">
        <f>G11*Z11/240</f>
        <v>2.225</v>
      </c>
      <c r="AB11" s="44">
        <f>Z11/240/N11</f>
        <v>0.09569895560181364</v>
      </c>
      <c r="AD11" s="38">
        <f>AC11/240*G11</f>
        <v>0</v>
      </c>
      <c r="AE11" s="44">
        <f>AC11/240/N11</f>
        <v>0</v>
      </c>
      <c r="AF11" s="31"/>
      <c r="AG11" s="46">
        <f>N11+(Z11/240)+(AC11/240)</f>
        <v>4.245832083333333</v>
      </c>
      <c r="AH11" s="46">
        <f>AG11/1.5</f>
        <v>2.8305547222222223</v>
      </c>
      <c r="AI11" s="31"/>
      <c r="AJ11" s="38"/>
      <c r="AK11" s="38"/>
      <c r="AL11" s="31"/>
      <c r="AM11" s="31"/>
    </row>
    <row r="12" spans="1:39" ht="12.75">
      <c r="A12" s="25"/>
      <c r="B12" s="27"/>
      <c r="C12" s="29"/>
      <c r="D12" s="31" t="s">
        <v>58</v>
      </c>
      <c r="E12" s="31" t="s">
        <v>58</v>
      </c>
      <c r="F12" s="31" t="s">
        <v>41</v>
      </c>
      <c r="G12">
        <v>2</v>
      </c>
      <c r="I12">
        <f>G12*H12</f>
        <v>0</v>
      </c>
      <c r="J12" s="31">
        <v>24</v>
      </c>
      <c r="K12">
        <f>J12/G12</f>
        <v>12</v>
      </c>
      <c r="L12" s="38">
        <f>J12*54/240</f>
        <v>5.4</v>
      </c>
      <c r="M12" s="38">
        <f>L12/1.5</f>
        <v>3.6</v>
      </c>
      <c r="N12" s="38">
        <f>L12/G12</f>
        <v>2.7</v>
      </c>
      <c r="O12" s="41">
        <f>N12/1.5</f>
        <v>1.8</v>
      </c>
      <c r="R12">
        <v>12.5</v>
      </c>
      <c r="S12" s="38">
        <f>G12*R12</f>
        <v>25</v>
      </c>
      <c r="T12">
        <v>40</v>
      </c>
      <c r="U12" s="41">
        <f>S12*T12/240</f>
        <v>4.166666666666667</v>
      </c>
      <c r="X12" s="42" t="s">
        <v>102</v>
      </c>
      <c r="AA12" s="38">
        <f>G12*Z12/240</f>
        <v>0</v>
      </c>
      <c r="AB12" s="44">
        <f>Z12/240/N12</f>
        <v>0</v>
      </c>
      <c r="AD12" s="38">
        <f>AC12/240*G12</f>
        <v>0</v>
      </c>
      <c r="AE12" s="44">
        <f>AC12/240/N12</f>
        <v>0</v>
      </c>
      <c r="AG12" s="46">
        <f>N12+(Z12/240)+(AC12/240)</f>
        <v>2.7</v>
      </c>
      <c r="AH12" s="46">
        <f>AG12/1.5</f>
        <v>1.8</v>
      </c>
      <c r="AJ12" s="38"/>
      <c r="AK12" s="38"/>
      <c r="AL12" s="31"/>
      <c r="AM12" s="31"/>
    </row>
    <row r="13" spans="1:39" ht="12.75">
      <c r="A13" s="25"/>
      <c r="B13" s="27"/>
      <c r="C13" s="29"/>
      <c r="D13" s="31" t="s">
        <v>58</v>
      </c>
      <c r="E13" s="31" t="s">
        <v>58</v>
      </c>
      <c r="F13" s="31" t="s">
        <v>41</v>
      </c>
      <c r="G13">
        <v>4</v>
      </c>
      <c r="I13">
        <f>G13*H13</f>
        <v>0</v>
      </c>
      <c r="J13" s="31">
        <v>48</v>
      </c>
      <c r="K13">
        <f>J13/G13</f>
        <v>12</v>
      </c>
      <c r="L13" s="38">
        <f>J13*54/240</f>
        <v>10.8</v>
      </c>
      <c r="M13" s="38">
        <f>L13/1.5</f>
        <v>7.2</v>
      </c>
      <c r="N13" s="38">
        <f>L13/G13</f>
        <v>2.7</v>
      </c>
      <c r="O13" s="41">
        <f>N13/1.5</f>
        <v>1.8</v>
      </c>
      <c r="R13">
        <v>12</v>
      </c>
      <c r="S13" s="38">
        <f>G13*R13</f>
        <v>48</v>
      </c>
      <c r="T13">
        <v>40</v>
      </c>
      <c r="U13" s="41">
        <f>S13*T13/240</f>
        <v>8</v>
      </c>
      <c r="X13" s="42" t="s">
        <v>102</v>
      </c>
      <c r="AA13" s="38">
        <f>G13*Z13/240</f>
        <v>0</v>
      </c>
      <c r="AB13" s="44">
        <f>Z13/240/N13</f>
        <v>0</v>
      </c>
      <c r="AD13" s="38">
        <f>AC13/240*G13</f>
        <v>0</v>
      </c>
      <c r="AE13" s="44">
        <f>AC13/240/N13</f>
        <v>0</v>
      </c>
      <c r="AG13" s="46">
        <f>N13+(Z13/240)+(AC13/240)</f>
        <v>2.7</v>
      </c>
      <c r="AH13" s="46">
        <f>AG13/1.5</f>
        <v>1.8</v>
      </c>
      <c r="AJ13" s="38"/>
      <c r="AK13" s="38"/>
      <c r="AL13" s="31"/>
      <c r="AM13" s="31"/>
    </row>
    <row r="14" spans="1:39" ht="12.75">
      <c r="A14" s="25"/>
      <c r="B14" s="27"/>
      <c r="C14" s="29"/>
      <c r="D14" s="31"/>
      <c r="E14" s="31"/>
      <c r="F14" s="31"/>
      <c r="L14" s="38">
        <f>J14*54/240</f>
        <v>0</v>
      </c>
      <c r="M14" s="38">
        <f>L14/1.5</f>
        <v>0</v>
      </c>
      <c r="N14" s="38" t="e">
        <f>L14/G14</f>
        <v>#VALUE!</v>
      </c>
      <c r="O14" s="41"/>
      <c r="S14" s="38"/>
      <c r="U14" s="41"/>
      <c r="X14" s="42"/>
      <c r="AA14" s="38"/>
      <c r="AB14" s="44"/>
      <c r="AD14" s="38"/>
      <c r="AE14" s="44"/>
      <c r="AG14" s="46"/>
      <c r="AH14" s="46"/>
      <c r="AJ14" s="38"/>
      <c r="AK14" s="38"/>
      <c r="AL14" s="31"/>
      <c r="AM14" s="31"/>
    </row>
    <row r="15" spans="1:39" ht="12.75">
      <c r="A15" s="25">
        <v>5088</v>
      </c>
      <c r="B15" s="27">
        <v>22221</v>
      </c>
      <c r="C15" s="29">
        <v>22312</v>
      </c>
      <c r="D15" s="31"/>
      <c r="E15" s="31" t="s">
        <v>2</v>
      </c>
      <c r="F15" s="31" t="s">
        <v>1</v>
      </c>
      <c r="G15">
        <v>2</v>
      </c>
      <c r="I15">
        <f>G15*H15</f>
        <v>0</v>
      </c>
      <c r="K15">
        <f>J15/G15</f>
        <v>0</v>
      </c>
      <c r="L15" s="38">
        <f>J15*54/240</f>
        <v>0</v>
      </c>
      <c r="M15" s="38">
        <f>L15/1.5</f>
        <v>0</v>
      </c>
      <c r="N15" s="38">
        <f>L15/G15</f>
        <v>0</v>
      </c>
      <c r="O15" s="41">
        <f>N15/1.5</f>
        <v>0</v>
      </c>
      <c r="R15">
        <v>12.5</v>
      </c>
      <c r="S15" s="38">
        <f>G15*R15</f>
        <v>25</v>
      </c>
      <c r="T15">
        <v>40</v>
      </c>
      <c r="U15" s="41">
        <f>S15*T15/240</f>
        <v>4.166666666666667</v>
      </c>
      <c r="X15" s="42" t="s">
        <v>7</v>
      </c>
      <c r="Z15">
        <f>10/6*40</f>
        <v>66.66666666666667</v>
      </c>
      <c r="AA15" s="38">
        <f>Z15/1.5</f>
        <v>44.44444444444445</v>
      </c>
      <c r="AB15" s="44"/>
      <c r="AD15" s="38">
        <f>AC15/240*G15</f>
        <v>0</v>
      </c>
      <c r="AE15" s="44" t="e">
        <f>AC15/240/N15</f>
        <v>#VALUE!</v>
      </c>
      <c r="AG15" s="46">
        <f>N15+(Z15/240)+(AC15/240)</f>
        <v>0.2777777777777778</v>
      </c>
      <c r="AH15" s="46">
        <f>AG15/1.5</f>
        <v>0.1851851851851852</v>
      </c>
      <c r="AJ15" s="38"/>
      <c r="AK15" s="38"/>
      <c r="AL15" s="31" t="s">
        <v>86</v>
      </c>
      <c r="AM15" s="31" t="s">
        <v>28</v>
      </c>
    </row>
    <row r="16" spans="1:39" ht="12.75">
      <c r="A16" s="25"/>
      <c r="B16" s="27"/>
      <c r="C16" s="29"/>
      <c r="D16" s="31" t="s">
        <v>58</v>
      </c>
      <c r="E16" s="31" t="s">
        <v>58</v>
      </c>
      <c r="F16" s="31" t="s">
        <v>41</v>
      </c>
      <c r="G16">
        <v>2</v>
      </c>
      <c r="I16">
        <f>G16*H16</f>
        <v>0</v>
      </c>
      <c r="K16">
        <f>J16/G16</f>
        <v>0</v>
      </c>
      <c r="L16" s="38">
        <f>J16*54/240</f>
        <v>0</v>
      </c>
      <c r="M16" s="38">
        <f>L16/1.5</f>
        <v>0</v>
      </c>
      <c r="N16" s="38">
        <f>L16/G16</f>
        <v>0</v>
      </c>
      <c r="O16" s="41">
        <f>N16/1.5</f>
        <v>0</v>
      </c>
      <c r="R16">
        <v>11.5</v>
      </c>
      <c r="S16" s="38">
        <f>G16*R16</f>
        <v>23</v>
      </c>
      <c r="T16">
        <v>40</v>
      </c>
      <c r="U16" s="41">
        <f>S16*T16/240</f>
        <v>3.8333333333333335</v>
      </c>
      <c r="X16" s="42" t="s">
        <v>7</v>
      </c>
      <c r="Z16">
        <v>66.67</v>
      </c>
      <c r="AA16" s="38">
        <f>Z16/1.5</f>
        <v>44.446666666666665</v>
      </c>
      <c r="AB16" s="44"/>
      <c r="AD16" s="38">
        <f>AC16/240*G16</f>
        <v>0</v>
      </c>
      <c r="AE16" s="44" t="e">
        <f>AC16/240/N16</f>
        <v>#VALUE!</v>
      </c>
      <c r="AG16" s="46">
        <f>N16+(Z16/240)+(AC16/240)</f>
        <v>0.27779166666666666</v>
      </c>
      <c r="AH16" s="46">
        <f>AG16/1.5</f>
        <v>0.18519444444444444</v>
      </c>
      <c r="AJ16" s="38"/>
      <c r="AK16" s="38"/>
      <c r="AL16" s="31" t="s">
        <v>86</v>
      </c>
      <c r="AM16" s="31"/>
    </row>
    <row r="17" spans="1:39" ht="12.75">
      <c r="A17" s="25"/>
      <c r="B17" s="27"/>
      <c r="C17" s="29"/>
      <c r="D17" s="31" t="s">
        <v>58</v>
      </c>
      <c r="E17" s="31" t="s">
        <v>58</v>
      </c>
      <c r="F17" s="31" t="s">
        <v>41</v>
      </c>
      <c r="G17">
        <v>1</v>
      </c>
      <c r="H17">
        <v>24</v>
      </c>
      <c r="I17">
        <f>G17*H17</f>
        <v>24</v>
      </c>
      <c r="K17">
        <f>J17/G17</f>
        <v>0</v>
      </c>
      <c r="L17" s="38">
        <f>J17*54/240</f>
        <v>0</v>
      </c>
      <c r="M17" s="38">
        <f>L17/1.5</f>
        <v>0</v>
      </c>
      <c r="N17" s="38">
        <f>L17/G17</f>
        <v>0</v>
      </c>
      <c r="O17" s="41">
        <f>N17/1.5</f>
        <v>0</v>
      </c>
      <c r="P17">
        <f>N17/H17*20</f>
        <v>0</v>
      </c>
      <c r="Q17">
        <f>P17/1.5</f>
        <v>0</v>
      </c>
      <c r="R17">
        <v>10</v>
      </c>
      <c r="S17" s="38">
        <f>G17*R17</f>
        <v>10</v>
      </c>
      <c r="T17">
        <v>40</v>
      </c>
      <c r="U17" s="41">
        <f>S17*T17/240</f>
        <v>1.6666666666666667</v>
      </c>
      <c r="V17">
        <f>U17/I17*240</f>
        <v>16.666666666666668</v>
      </c>
      <c r="W17">
        <f>V17/1.5</f>
        <v>11.111111111111112</v>
      </c>
      <c r="X17" s="42" t="s">
        <v>7</v>
      </c>
      <c r="Z17">
        <v>66.67</v>
      </c>
      <c r="AA17" s="38">
        <f>Z17/1.5</f>
        <v>44.446666666666665</v>
      </c>
      <c r="AB17" s="44"/>
      <c r="AD17" s="38">
        <f>AC17/240*G17</f>
        <v>0</v>
      </c>
      <c r="AE17" s="44" t="e">
        <f>AC17/240/N17</f>
        <v>#VALUE!</v>
      </c>
      <c r="AG17" s="46">
        <f>N17+(Z17/240)+(AC17/240)</f>
        <v>0.27779166666666666</v>
      </c>
      <c r="AH17" s="46">
        <f>AG17/1.5</f>
        <v>0.18519444444444444</v>
      </c>
      <c r="AJ17" s="38"/>
      <c r="AK17" s="38"/>
      <c r="AL17" s="31" t="s">
        <v>86</v>
      </c>
      <c r="AM17" s="31" t="s">
        <v>81</v>
      </c>
    </row>
    <row r="18" spans="1:39" ht="12.75">
      <c r="A18" s="25"/>
      <c r="B18" s="27"/>
      <c r="C18" s="29"/>
      <c r="D18" s="31" t="s">
        <v>58</v>
      </c>
      <c r="E18" s="31" t="s">
        <v>58</v>
      </c>
      <c r="F18" s="31" t="s">
        <v>41</v>
      </c>
      <c r="G18">
        <v>1</v>
      </c>
      <c r="H18">
        <v>24</v>
      </c>
      <c r="I18">
        <f>G18*H18</f>
        <v>24</v>
      </c>
      <c r="K18">
        <f>J18/G18</f>
        <v>0</v>
      </c>
      <c r="L18" s="38">
        <f>J18*54/240</f>
        <v>0</v>
      </c>
      <c r="M18" s="38">
        <f>L18/1.5</f>
        <v>0</v>
      </c>
      <c r="N18" s="38">
        <f>L18/G18</f>
        <v>0</v>
      </c>
      <c r="O18" s="41">
        <f>N18/1.5</f>
        <v>0</v>
      </c>
      <c r="P18">
        <f>N18/H18*20</f>
        <v>0</v>
      </c>
      <c r="Q18">
        <f>P18/1.5</f>
        <v>0</v>
      </c>
      <c r="R18">
        <v>10</v>
      </c>
      <c r="S18" s="38">
        <f>G18*R18</f>
        <v>10</v>
      </c>
      <c r="T18">
        <v>40</v>
      </c>
      <c r="U18" s="41">
        <f>S18*T18/240</f>
        <v>1.6666666666666667</v>
      </c>
      <c r="V18">
        <f>U18/I18*240</f>
        <v>16.666666666666668</v>
      </c>
      <c r="W18">
        <f>V18/1.5</f>
        <v>11.111111111111112</v>
      </c>
      <c r="X18" s="42" t="s">
        <v>7</v>
      </c>
      <c r="Y18">
        <v>4</v>
      </c>
      <c r="Z18">
        <f>H18*Y18</f>
        <v>96</v>
      </c>
      <c r="AA18" s="38">
        <f>Z18/1.5</f>
        <v>64</v>
      </c>
      <c r="AB18" s="44"/>
      <c r="AD18" s="38">
        <f>AC18/240*G18</f>
        <v>0</v>
      </c>
      <c r="AE18" s="44" t="e">
        <f>AC18/240/N18</f>
        <v>#VALUE!</v>
      </c>
      <c r="AG18" s="46">
        <f>N18+(Z18/240)+(AC18/240)</f>
        <v>0.4</v>
      </c>
      <c r="AH18" s="46">
        <f>AG18/1.5</f>
        <v>0.26666666666666666</v>
      </c>
      <c r="AJ18" s="38"/>
      <c r="AK18" s="38"/>
      <c r="AL18" s="31" t="s">
        <v>85</v>
      </c>
      <c r="AM18" s="31" t="s">
        <v>90</v>
      </c>
    </row>
    <row r="19" spans="1:39" ht="12.75">
      <c r="A19" s="25"/>
      <c r="B19" s="27"/>
      <c r="C19" s="29"/>
      <c r="D19" s="31"/>
      <c r="E19" s="31"/>
      <c r="F19" s="31"/>
      <c r="L19" s="38"/>
      <c r="M19" s="38"/>
      <c r="N19" s="38"/>
      <c r="O19" s="41"/>
      <c r="S19" s="38"/>
      <c r="U19" s="41"/>
      <c r="X19" s="42"/>
      <c r="AA19" s="38"/>
      <c r="AB19" s="44"/>
      <c r="AD19" s="38"/>
      <c r="AE19" s="44"/>
      <c r="AG19" s="46"/>
      <c r="AH19" s="46"/>
      <c r="AJ19" s="38"/>
      <c r="AK19" s="38"/>
      <c r="AL19" s="31"/>
      <c r="AM19" s="31"/>
    </row>
    <row r="20" spans="1:39" ht="12.75">
      <c r="A20" s="25">
        <v>5089</v>
      </c>
      <c r="B20" s="27">
        <v>22951</v>
      </c>
      <c r="C20" s="29">
        <v>23042</v>
      </c>
      <c r="D20" s="31"/>
      <c r="E20" s="31" t="s">
        <v>58</v>
      </c>
      <c r="F20" s="31" t="s">
        <v>1</v>
      </c>
      <c r="G20">
        <v>1</v>
      </c>
      <c r="I20">
        <f>G20*H20</f>
        <v>0</v>
      </c>
      <c r="J20" s="31">
        <v>26.66667</v>
      </c>
      <c r="K20">
        <f>J20/G20</f>
        <v>26.66667</v>
      </c>
      <c r="L20" s="38">
        <f>J20*54/240</f>
        <v>6.00000075</v>
      </c>
      <c r="M20" s="38">
        <f>L20/1.5</f>
        <v>4.0000005</v>
      </c>
      <c r="N20" s="38">
        <f>L20/G20</f>
        <v>6.00000075</v>
      </c>
      <c r="O20" s="41">
        <f>N20/1.5</f>
        <v>4.0000005</v>
      </c>
      <c r="P20" t="e">
        <f>N20/H20*20</f>
        <v>#VALUE!</v>
      </c>
      <c r="R20">
        <v>24</v>
      </c>
      <c r="S20" s="38">
        <f>G20*R20</f>
        <v>24</v>
      </c>
      <c r="T20">
        <v>60</v>
      </c>
      <c r="U20" s="41">
        <f>S20*T20/240</f>
        <v>6</v>
      </c>
      <c r="V20" t="e">
        <f>U20/I20*240</f>
        <v>#VALUE!</v>
      </c>
      <c r="W20" t="e">
        <f>V20/1.5</f>
        <v>#VALUE!</v>
      </c>
      <c r="X20" s="42" t="s">
        <v>102</v>
      </c>
      <c r="Z20">
        <f>H20*Y20</f>
        <v>0</v>
      </c>
      <c r="AA20" s="38">
        <f>Z20/1.5</f>
        <v>0</v>
      </c>
      <c r="AB20" s="44">
        <f>(AA20/240)/O20</f>
        <v>0</v>
      </c>
      <c r="AD20" s="38">
        <f>AC20/240*G20</f>
        <v>0</v>
      </c>
      <c r="AE20" s="44">
        <f>AC20/240/N20</f>
        <v>0</v>
      </c>
      <c r="AG20" s="46">
        <f>N20+(Z20/240)+(AC20/240)</f>
        <v>6.00000075</v>
      </c>
      <c r="AH20" s="46">
        <f>AG20/1.5</f>
        <v>4.0000005</v>
      </c>
      <c r="AJ20" s="38"/>
      <c r="AK20" s="38"/>
      <c r="AL20" s="31"/>
      <c r="AM20" s="31" t="s">
        <v>29</v>
      </c>
    </row>
    <row r="21" spans="1:39" ht="12.75">
      <c r="A21" s="25"/>
      <c r="B21" s="27"/>
      <c r="C21" s="29"/>
      <c r="D21" s="31"/>
      <c r="E21" s="31" t="s">
        <v>58</v>
      </c>
      <c r="F21" s="31" t="s">
        <v>1</v>
      </c>
      <c r="G21">
        <v>1</v>
      </c>
      <c r="H21">
        <v>40</v>
      </c>
      <c r="I21">
        <f>G21*H21</f>
        <v>40</v>
      </c>
      <c r="J21" s="31">
        <v>37.7777</v>
      </c>
      <c r="K21">
        <f>J21/G21</f>
        <v>37.7777</v>
      </c>
      <c r="L21" s="38">
        <f>J21*54/240</f>
        <v>8.4999825</v>
      </c>
      <c r="M21" s="38">
        <f>L21/1.5</f>
        <v>5.6666549999999996</v>
      </c>
      <c r="N21" s="38">
        <f>L21/G21</f>
        <v>8.4999825</v>
      </c>
      <c r="O21" s="41">
        <f>N21/1.5</f>
        <v>5.6666549999999996</v>
      </c>
      <c r="P21">
        <f>N21/H21*20</f>
        <v>4.24999125</v>
      </c>
      <c r="Q21">
        <f>P21/1.5</f>
        <v>2.8333274999999998</v>
      </c>
      <c r="S21" s="38">
        <f>G21*R21</f>
        <v>0</v>
      </c>
      <c r="U21" s="41">
        <v>8.5</v>
      </c>
      <c r="V21">
        <f>U21/I21*240</f>
        <v>51</v>
      </c>
      <c r="W21">
        <f>V21/1.5</f>
        <v>34</v>
      </c>
      <c r="X21" s="42" t="s">
        <v>102</v>
      </c>
      <c r="Z21">
        <f>H21*Y21</f>
        <v>0</v>
      </c>
      <c r="AA21" s="38">
        <f>Z21/1.5</f>
        <v>0</v>
      </c>
      <c r="AB21" s="44">
        <f>(AA21/240)/O21</f>
        <v>0</v>
      </c>
      <c r="AD21" s="38">
        <f>AC21/240*G21</f>
        <v>0</v>
      </c>
      <c r="AE21" s="44">
        <f>AC21/240/N21</f>
        <v>0</v>
      </c>
      <c r="AG21" s="46">
        <f>N21+(Z21/240)+(AC21/240)</f>
        <v>8.4999825</v>
      </c>
      <c r="AH21" s="46">
        <f>AG21/1.5</f>
        <v>5.6666549999999996</v>
      </c>
      <c r="AJ21" s="38"/>
      <c r="AK21" s="38"/>
      <c r="AL21" s="31"/>
      <c r="AM21" s="31"/>
    </row>
    <row r="22" spans="1:39" ht="12.75">
      <c r="A22" s="25"/>
      <c r="B22" s="27"/>
      <c r="C22" s="29"/>
      <c r="D22" s="31"/>
      <c r="E22" s="31" t="s">
        <v>58</v>
      </c>
      <c r="F22" s="31" t="s">
        <v>41</v>
      </c>
      <c r="G22">
        <v>6</v>
      </c>
      <c r="I22">
        <f>G22*H22</f>
        <v>0</v>
      </c>
      <c r="J22" s="31">
        <v>96</v>
      </c>
      <c r="K22">
        <f>J22/G22</f>
        <v>16</v>
      </c>
      <c r="L22" s="38">
        <f>J22*54/240</f>
        <v>21.6</v>
      </c>
      <c r="M22" s="38">
        <f>L22/1.5</f>
        <v>14.4</v>
      </c>
      <c r="N22" s="38">
        <f>L22/G22</f>
        <v>3.6</v>
      </c>
      <c r="O22" s="41">
        <f>N22/1.5</f>
        <v>2.4</v>
      </c>
      <c r="S22" s="38">
        <f>G22*R22</f>
        <v>0</v>
      </c>
      <c r="U22" s="41">
        <v>21.6</v>
      </c>
      <c r="V22" t="e">
        <f>U22/I22*240</f>
        <v>#VALUE!</v>
      </c>
      <c r="W22" t="e">
        <f>V22/1.5</f>
        <v>#VALUE!</v>
      </c>
      <c r="X22" s="42" t="s">
        <v>102</v>
      </c>
      <c r="Z22">
        <f>H22*Y22</f>
        <v>0</v>
      </c>
      <c r="AA22" s="38">
        <f>Z22/1.5</f>
        <v>0</v>
      </c>
      <c r="AB22" s="44">
        <f>(AA22/240)/O22</f>
        <v>0</v>
      </c>
      <c r="AD22" s="38">
        <f>AC22/240*G22</f>
        <v>0</v>
      </c>
      <c r="AE22" s="44">
        <f>AC22/240/N22</f>
        <v>0</v>
      </c>
      <c r="AG22" s="46">
        <f>N22+(Z22/240)+(AC22/240)</f>
        <v>3.6</v>
      </c>
      <c r="AH22" s="46">
        <f>AG22/1.5</f>
        <v>2.4</v>
      </c>
      <c r="AJ22" s="38"/>
      <c r="AK22" s="38"/>
      <c r="AL22" s="31"/>
      <c r="AM22" s="31"/>
    </row>
    <row r="23" spans="1:39" ht="12.75">
      <c r="A23" s="25"/>
      <c r="B23" s="27"/>
      <c r="C23" s="29"/>
      <c r="D23" s="31" t="s">
        <v>58</v>
      </c>
      <c r="E23" s="31" t="s">
        <v>58</v>
      </c>
      <c r="F23" s="31" t="s">
        <v>41</v>
      </c>
      <c r="G23">
        <v>8</v>
      </c>
      <c r="I23">
        <f>G23*H23</f>
        <v>0</v>
      </c>
      <c r="J23" s="31">
        <v>97.5</v>
      </c>
      <c r="K23">
        <f>J23/G23</f>
        <v>12.1875</v>
      </c>
      <c r="L23" s="38">
        <f>J23*54/240</f>
        <v>21.9375</v>
      </c>
      <c r="M23" s="38">
        <f>L23/1.5</f>
        <v>14.625</v>
      </c>
      <c r="N23" s="38">
        <f>L23/G23</f>
        <v>2.7421875</v>
      </c>
      <c r="O23" s="41">
        <f>N23/1.5</f>
        <v>1.828125</v>
      </c>
      <c r="S23" s="38">
        <f>G23*R23</f>
        <v>0</v>
      </c>
      <c r="U23" s="41">
        <v>21.938</v>
      </c>
      <c r="V23" t="e">
        <f>U23/I23*240</f>
        <v>#VALUE!</v>
      </c>
      <c r="W23" t="e">
        <f>V23/1.5</f>
        <v>#VALUE!</v>
      </c>
      <c r="X23" s="42"/>
      <c r="Z23">
        <f>H23*Y23</f>
        <v>0</v>
      </c>
      <c r="AA23" s="38">
        <f>Z23/1.5</f>
        <v>0</v>
      </c>
      <c r="AB23" s="44">
        <f>(AA23/240)/O23</f>
        <v>0</v>
      </c>
      <c r="AD23" s="38">
        <f>AC23/240*G23</f>
        <v>0</v>
      </c>
      <c r="AE23" s="44">
        <f>AC23/240/N23</f>
        <v>0</v>
      </c>
      <c r="AG23" s="46">
        <f>N23+(Z23/240)+(AC23/240)</f>
        <v>2.7421875</v>
      </c>
      <c r="AH23" s="46">
        <f>AG23/1.5</f>
        <v>1.828125</v>
      </c>
      <c r="AJ23" s="38"/>
      <c r="AK23" s="38"/>
      <c r="AL23" s="31"/>
      <c r="AM23" s="31"/>
    </row>
    <row r="24" spans="1:39" ht="12.75">
      <c r="A24" s="25"/>
      <c r="B24" s="27"/>
      <c r="C24" s="29"/>
      <c r="D24" s="31"/>
      <c r="E24" s="31"/>
      <c r="F24" s="31"/>
      <c r="L24" s="38"/>
      <c r="M24" s="38"/>
      <c r="N24" s="38"/>
      <c r="O24" s="41"/>
      <c r="S24" s="38"/>
      <c r="U24" s="41"/>
      <c r="X24" s="42"/>
      <c r="AA24" s="38"/>
      <c r="AB24" s="44"/>
      <c r="AD24" s="38"/>
      <c r="AE24" s="44"/>
      <c r="AG24" s="46"/>
      <c r="AH24" s="46"/>
      <c r="AJ24" s="38"/>
      <c r="AK24" s="38"/>
      <c r="AL24" s="31"/>
      <c r="AM24" s="31"/>
    </row>
    <row r="25" spans="1:39" ht="12.75">
      <c r="A25" s="25">
        <v>5090</v>
      </c>
      <c r="B25" s="27">
        <v>23316</v>
      </c>
      <c r="C25" s="29">
        <v>23407</v>
      </c>
      <c r="D25" s="31"/>
      <c r="E25" s="31" t="s">
        <v>58</v>
      </c>
      <c r="F25" s="31" t="s">
        <v>1</v>
      </c>
      <c r="G25">
        <v>6</v>
      </c>
      <c r="H25">
        <v>30</v>
      </c>
      <c r="I25">
        <f>G25*H25</f>
        <v>180</v>
      </c>
      <c r="J25" s="31">
        <v>138</v>
      </c>
      <c r="K25">
        <f>J25/G25</f>
        <v>23</v>
      </c>
      <c r="L25" s="38">
        <f>J25*54/240</f>
        <v>31.05</v>
      </c>
      <c r="M25" s="38">
        <f>L25/1.5</f>
        <v>20.7</v>
      </c>
      <c r="N25" s="38">
        <f>L25/G25</f>
        <v>5.175</v>
      </c>
      <c r="O25" s="41">
        <f>N25/1.5</f>
        <v>3.4499999999999997</v>
      </c>
      <c r="P25">
        <f>N25/H25*20</f>
        <v>3.4499999999999997</v>
      </c>
      <c r="Q25">
        <f>P25/1.5</f>
        <v>2.3</v>
      </c>
      <c r="S25" s="38">
        <f>G25*R25</f>
        <v>0</v>
      </c>
      <c r="U25" s="41">
        <v>31.05</v>
      </c>
      <c r="V25">
        <f>U25/I25*240</f>
        <v>41.400000000000006</v>
      </c>
      <c r="W25">
        <f>V25/1.5</f>
        <v>27.600000000000005</v>
      </c>
      <c r="X25" s="42" t="s">
        <v>8</v>
      </c>
      <c r="Y25">
        <v>10.4</v>
      </c>
      <c r="Z25">
        <f>H25*Y25</f>
        <v>312</v>
      </c>
      <c r="AA25" s="38">
        <f>Z25/1.5</f>
        <v>208</v>
      </c>
      <c r="AB25" s="44">
        <f>(AA25/240)/O25</f>
        <v>0.25120772946859904</v>
      </c>
      <c r="AD25" s="38">
        <f>AC25/240*G25</f>
        <v>0</v>
      </c>
      <c r="AE25" s="44">
        <f>AC25/240/N25</f>
        <v>0</v>
      </c>
      <c r="AG25" s="46">
        <f>N25+(Z25/240)+(AC25/240)</f>
        <v>6.475</v>
      </c>
      <c r="AH25" s="46">
        <f>AG25/1.5</f>
        <v>4.316666666666666</v>
      </c>
      <c r="AJ25" s="38"/>
      <c r="AK25" s="38"/>
      <c r="AL25" s="31"/>
      <c r="AM25" s="31"/>
    </row>
    <row r="26" spans="1:39" ht="12.75">
      <c r="A26" s="25"/>
      <c r="B26" s="27"/>
      <c r="C26" s="29"/>
      <c r="D26" s="31"/>
      <c r="E26" s="31"/>
      <c r="F26" s="31" t="s">
        <v>1</v>
      </c>
      <c r="G26">
        <v>1</v>
      </c>
      <c r="H26">
        <v>140</v>
      </c>
      <c r="I26">
        <f>G26*H26</f>
        <v>140</v>
      </c>
      <c r="J26" s="31">
        <v>124.444444</v>
      </c>
      <c r="K26">
        <f>J26/G26</f>
        <v>124.444444</v>
      </c>
      <c r="L26" s="38">
        <f>J26*54/240</f>
        <v>27.9999999</v>
      </c>
      <c r="M26" s="38">
        <f>L26/1.5</f>
        <v>18.6666666</v>
      </c>
      <c r="N26" s="38">
        <f>L26/G26</f>
        <v>27.9999999</v>
      </c>
      <c r="O26" s="41">
        <f>N26/1.5</f>
        <v>18.6666666</v>
      </c>
      <c r="P26">
        <f>N26/H26*20</f>
        <v>3.999999985714285</v>
      </c>
      <c r="Q26">
        <f>P26/1.5</f>
        <v>2.6666666571428568</v>
      </c>
      <c r="S26" s="38">
        <f>G26*R26</f>
        <v>0</v>
      </c>
      <c r="U26" s="41">
        <v>28</v>
      </c>
      <c r="V26">
        <f>U26/I26*240</f>
        <v>48</v>
      </c>
      <c r="W26">
        <f>V26/1.5</f>
        <v>32</v>
      </c>
      <c r="X26" s="42" t="s">
        <v>8</v>
      </c>
      <c r="Y26">
        <v>10.4</v>
      </c>
      <c r="Z26">
        <f>H26*Y26</f>
        <v>1456</v>
      </c>
      <c r="AA26" s="38">
        <f>Z26/1.5</f>
        <v>970.6666666666666</v>
      </c>
      <c r="AB26" s="44">
        <f>(AA26/240)/O26</f>
        <v>0.2166666674404762</v>
      </c>
      <c r="AD26" s="38">
        <f>AC26/240*G26</f>
        <v>0</v>
      </c>
      <c r="AE26" s="44">
        <f>AC26/240/N26</f>
        <v>0</v>
      </c>
      <c r="AG26" s="46">
        <f>N26+(Z26/240)+(AC26/240)</f>
        <v>34.06666656666667</v>
      </c>
      <c r="AH26" s="46">
        <f>AG26/1.5</f>
        <v>22.711111044444447</v>
      </c>
      <c r="AJ26" s="38"/>
      <c r="AK26" s="38"/>
      <c r="AL26" s="31"/>
      <c r="AM26" s="31"/>
    </row>
    <row r="27" spans="1:39" ht="12.75">
      <c r="A27" s="25"/>
      <c r="B27" s="27"/>
      <c r="C27" s="29"/>
      <c r="D27" s="31"/>
      <c r="E27" s="31"/>
      <c r="F27" s="31"/>
      <c r="L27" s="38"/>
      <c r="M27" s="38"/>
      <c r="N27" s="38"/>
      <c r="O27" s="41"/>
      <c r="S27" s="38"/>
      <c r="U27" s="41"/>
      <c r="X27" s="42"/>
      <c r="AA27" s="38"/>
      <c r="AB27" s="44"/>
      <c r="AD27" s="38"/>
      <c r="AE27" s="44"/>
      <c r="AG27" s="46"/>
      <c r="AH27" s="46"/>
      <c r="AJ27" s="38"/>
      <c r="AK27" s="38"/>
      <c r="AL27" s="31"/>
      <c r="AM27" s="31"/>
    </row>
    <row r="28" spans="1:39" ht="12.75">
      <c r="A28" s="25">
        <v>5091</v>
      </c>
      <c r="B28" s="27">
        <v>23682</v>
      </c>
      <c r="C28" s="29">
        <v>23773</v>
      </c>
      <c r="D28" s="31"/>
      <c r="E28" s="31" t="s">
        <v>58</v>
      </c>
      <c r="F28" s="31" t="s">
        <v>1</v>
      </c>
      <c r="G28">
        <v>4</v>
      </c>
      <c r="H28">
        <v>30</v>
      </c>
      <c r="I28">
        <f>G28*H28</f>
        <v>120</v>
      </c>
      <c r="J28" s="31">
        <v>73.33333</v>
      </c>
      <c r="K28">
        <f>J28/G28</f>
        <v>18.3333325</v>
      </c>
      <c r="L28" s="38">
        <f>J28*54/240</f>
        <v>16.49999925</v>
      </c>
      <c r="M28" s="38">
        <f>L28/1.5</f>
        <v>10.9999995</v>
      </c>
      <c r="N28" s="38">
        <f>L28/G28</f>
        <v>4.1249998125</v>
      </c>
      <c r="O28" s="41">
        <f>N28/1.5</f>
        <v>2.749999875</v>
      </c>
      <c r="P28">
        <f>N28/H28*20</f>
        <v>2.749999875</v>
      </c>
      <c r="Q28">
        <f>P28/1.5</f>
        <v>1.83333325</v>
      </c>
      <c r="S28" s="38">
        <f>G28*R28</f>
        <v>0</v>
      </c>
      <c r="U28" s="41">
        <v>16.5</v>
      </c>
      <c r="V28">
        <f>U28/I28*240</f>
        <v>33</v>
      </c>
      <c r="W28">
        <f>V28/1.5</f>
        <v>22</v>
      </c>
      <c r="X28" s="42" t="s">
        <v>102</v>
      </c>
      <c r="Z28">
        <f>H28*Y28</f>
        <v>0</v>
      </c>
      <c r="AA28" s="38">
        <f>Z28/1.5</f>
        <v>0</v>
      </c>
      <c r="AB28" s="44">
        <f>(AA28/240)/O28</f>
        <v>0</v>
      </c>
      <c r="AD28" s="38">
        <f>AC28/240*G28</f>
        <v>0</v>
      </c>
      <c r="AE28" s="44">
        <f>AC28/240/N28</f>
        <v>0</v>
      </c>
      <c r="AG28" s="46">
        <f>N28+(Z28/240)+(AC28/240)</f>
        <v>4.1249998125</v>
      </c>
      <c r="AH28" s="46">
        <f>AG28/1.5</f>
        <v>2.749999875</v>
      </c>
      <c r="AJ28" s="38"/>
      <c r="AK28" s="38"/>
      <c r="AL28" s="31"/>
      <c r="AM28" s="31"/>
    </row>
    <row r="29" spans="1:39" ht="12.75">
      <c r="A29" s="25"/>
      <c r="B29" s="27"/>
      <c r="C29" s="29"/>
      <c r="D29" s="31"/>
      <c r="E29" s="31"/>
      <c r="F29" s="31"/>
      <c r="I29">
        <f>G29*H29</f>
        <v>0</v>
      </c>
      <c r="K29" t="e">
        <f>J29/G29</f>
        <v>#VALUE!</v>
      </c>
      <c r="L29" s="38">
        <f>J29*54/240</f>
        <v>0</v>
      </c>
      <c r="M29" s="38">
        <f>L29/1.5</f>
        <v>0</v>
      </c>
      <c r="N29" s="38"/>
      <c r="O29" s="41"/>
      <c r="S29" s="38">
        <f>G29*R29</f>
        <v>0</v>
      </c>
      <c r="U29" s="41">
        <f>S29*T29/240</f>
        <v>0</v>
      </c>
      <c r="V29" t="e">
        <f>U29/I29*240</f>
        <v>#VALUE!</v>
      </c>
      <c r="W29" t="e">
        <f>V29/1.5</f>
        <v>#VALUE!</v>
      </c>
      <c r="X29" s="42"/>
      <c r="Z29">
        <f>H29*Y29</f>
        <v>0</v>
      </c>
      <c r="AA29" s="38">
        <f>Z29/1.5</f>
        <v>0</v>
      </c>
      <c r="AB29" s="44"/>
      <c r="AD29" s="38">
        <f>AC29/240*G29</f>
        <v>0</v>
      </c>
      <c r="AE29" s="44" t="e">
        <f>AC29/240/N29</f>
        <v>#VALUE!</v>
      </c>
      <c r="AG29" s="46">
        <f>N29+(Z29/240)+(AC29/240)</f>
        <v>0</v>
      </c>
      <c r="AH29" s="46">
        <f>AG29/1.5</f>
        <v>0</v>
      </c>
      <c r="AJ29" s="38"/>
      <c r="AK29" s="38"/>
      <c r="AL29" s="31"/>
      <c r="AM29" s="31"/>
    </row>
    <row r="30" spans="1:39" ht="12.75">
      <c r="A30" s="25">
        <v>5092</v>
      </c>
      <c r="B30" s="27">
        <v>24047</v>
      </c>
      <c r="C30" s="29">
        <v>24138</v>
      </c>
      <c r="D30" s="31"/>
      <c r="E30" s="31" t="s">
        <v>58</v>
      </c>
      <c r="F30" s="31" t="s">
        <v>1</v>
      </c>
      <c r="G30">
        <v>2</v>
      </c>
      <c r="I30">
        <f>G30*H30</f>
        <v>0</v>
      </c>
      <c r="K30">
        <f>J30/G30</f>
        <v>0</v>
      </c>
      <c r="L30" s="38">
        <f>J30*54/240</f>
        <v>0</v>
      </c>
      <c r="M30" s="38">
        <f>L30/1.5</f>
        <v>0</v>
      </c>
      <c r="N30" s="38"/>
      <c r="O30" s="41"/>
      <c r="R30">
        <v>27.5</v>
      </c>
      <c r="S30" s="38">
        <f>G30*R30</f>
        <v>55</v>
      </c>
      <c r="T30">
        <v>60</v>
      </c>
      <c r="U30" s="41">
        <f>S30*T30/240</f>
        <v>13.75</v>
      </c>
      <c r="V30" t="e">
        <f>U30/I30*240</f>
        <v>#VALUE!</v>
      </c>
      <c r="X30" s="42"/>
      <c r="Z30">
        <f>H30*Y30</f>
        <v>0</v>
      </c>
      <c r="AA30" s="38">
        <f>Z30/1.5</f>
        <v>0</v>
      </c>
      <c r="AB30" s="44"/>
      <c r="AD30" s="38">
        <f>AC30/240*G30</f>
        <v>0</v>
      </c>
      <c r="AE30" s="44" t="e">
        <f>AC30/240/N30</f>
        <v>#VALUE!</v>
      </c>
      <c r="AG30" s="46">
        <f>N30+(Z30/240)+(AC30/240)</f>
        <v>0</v>
      </c>
      <c r="AH30" s="46">
        <f>AG30/1.5</f>
        <v>0</v>
      </c>
      <c r="AJ30" s="38"/>
      <c r="AK30" s="38"/>
      <c r="AL30" s="31"/>
      <c r="AM30" s="31"/>
    </row>
    <row r="31" spans="1:39" ht="12.75">
      <c r="A31" s="25"/>
      <c r="B31" s="27"/>
      <c r="C31" s="29"/>
      <c r="D31" s="31"/>
      <c r="E31" s="31"/>
      <c r="F31" s="31" t="s">
        <v>1</v>
      </c>
      <c r="G31">
        <v>1</v>
      </c>
      <c r="H31">
        <v>22</v>
      </c>
      <c r="I31">
        <f>G31*H31</f>
        <v>22</v>
      </c>
      <c r="K31">
        <f>J31/G31</f>
        <v>0</v>
      </c>
      <c r="L31" s="38">
        <f>J31*54/240</f>
        <v>0</v>
      </c>
      <c r="M31" s="38">
        <f>L31/1.5</f>
        <v>0</v>
      </c>
      <c r="N31" s="38"/>
      <c r="O31" s="41"/>
      <c r="S31" s="38">
        <f>G31*R31</f>
        <v>0</v>
      </c>
      <c r="U31" s="41">
        <f>S31*T31/240</f>
        <v>0</v>
      </c>
      <c r="V31">
        <f>U31/I31*240</f>
        <v>0</v>
      </c>
      <c r="W31">
        <v>42</v>
      </c>
      <c r="X31" s="42"/>
      <c r="Z31">
        <f>H31*Y31</f>
        <v>0</v>
      </c>
      <c r="AA31" s="38">
        <f>Z31/1.5</f>
        <v>0</v>
      </c>
      <c r="AB31" s="44"/>
      <c r="AD31" s="38">
        <f>AC31/240*G31</f>
        <v>0</v>
      </c>
      <c r="AE31" s="44" t="e">
        <f>AC31/240/N31</f>
        <v>#VALUE!</v>
      </c>
      <c r="AG31" s="46">
        <f>N31+(Z31/240)+(AC31/240)</f>
        <v>0</v>
      </c>
      <c r="AH31" s="46">
        <f>AG31/1.5</f>
        <v>0</v>
      </c>
      <c r="AJ31" s="38"/>
      <c r="AK31" s="38"/>
      <c r="AL31" s="31"/>
      <c r="AM31" s="31"/>
    </row>
    <row r="32" spans="1:39" ht="12.75">
      <c r="A32" s="25"/>
      <c r="B32" s="27"/>
      <c r="C32" s="29"/>
      <c r="D32" s="31"/>
      <c r="E32" s="31"/>
      <c r="F32" s="31"/>
      <c r="L32" s="38"/>
      <c r="M32" s="38"/>
      <c r="N32" s="38"/>
      <c r="O32" s="41"/>
      <c r="S32" s="38"/>
      <c r="U32" s="41"/>
      <c r="V32" t="e">
        <f>U32/I32*240</f>
        <v>#VALUE!</v>
      </c>
      <c r="X32" s="42"/>
      <c r="Z32">
        <f>H32*Y32</f>
        <v>0</v>
      </c>
      <c r="AA32" s="38">
        <f>Z32/1.5</f>
        <v>0</v>
      </c>
      <c r="AB32" s="44"/>
      <c r="AD32" s="38">
        <f>AC32/240*G32</f>
        <v>0</v>
      </c>
      <c r="AE32" s="44" t="e">
        <f>AC32/240/N32</f>
        <v>#VALUE!</v>
      </c>
      <c r="AG32" s="46">
        <f>N32+(Z32/240)+(AC32/240)</f>
        <v>0</v>
      </c>
      <c r="AH32" s="46">
        <f>AG32/1.5</f>
        <v>0</v>
      </c>
      <c r="AJ32" s="38"/>
      <c r="AK32" s="38"/>
      <c r="AL32" s="31"/>
      <c r="AM32" s="31"/>
    </row>
    <row r="33" spans="1:39" ht="12.75">
      <c r="A33" s="25">
        <v>5093</v>
      </c>
      <c r="B33" s="27">
        <v>24412</v>
      </c>
      <c r="C33" s="29">
        <v>24503</v>
      </c>
      <c r="D33" s="31"/>
      <c r="E33" s="31" t="s">
        <v>58</v>
      </c>
      <c r="F33" s="31" t="s">
        <v>1</v>
      </c>
      <c r="G33">
        <v>3</v>
      </c>
      <c r="H33">
        <v>30</v>
      </c>
      <c r="I33">
        <f>G33*H33</f>
        <v>90</v>
      </c>
      <c r="J33" s="31">
        <v>100</v>
      </c>
      <c r="K33">
        <f>J33/G33</f>
        <v>33.333333333333336</v>
      </c>
      <c r="L33" s="38">
        <f>J33*54/240</f>
        <v>22.5</v>
      </c>
      <c r="M33" s="38">
        <f>L33/1.5</f>
        <v>15</v>
      </c>
      <c r="N33" s="38">
        <f>L33/G33</f>
        <v>7.5</v>
      </c>
      <c r="O33" s="41">
        <f>N33/1.5</f>
        <v>5</v>
      </c>
      <c r="P33">
        <f>N33/H33*20</f>
        <v>5</v>
      </c>
      <c r="Q33">
        <f>P33/1.5</f>
        <v>3.3333333333333335</v>
      </c>
      <c r="S33" s="38">
        <f>G33*R33</f>
        <v>0</v>
      </c>
      <c r="U33" s="41">
        <f>S33*T33/240</f>
        <v>0</v>
      </c>
      <c r="V33">
        <f>U33/I33*240</f>
        <v>0</v>
      </c>
      <c r="W33">
        <v>40</v>
      </c>
      <c r="X33" s="42"/>
      <c r="Z33">
        <f>H33*Y33</f>
        <v>0</v>
      </c>
      <c r="AA33" s="38">
        <f>Z33/1.5</f>
        <v>0</v>
      </c>
      <c r="AB33" s="44">
        <f>(AA33/240)/O33</f>
        <v>0</v>
      </c>
      <c r="AD33" s="38">
        <f>AC33/240*G33</f>
        <v>0</v>
      </c>
      <c r="AE33" s="44">
        <f>AC33/240/N33</f>
        <v>0</v>
      </c>
      <c r="AG33" s="46">
        <f>N33+(Z33/240)+(AC33/240)</f>
        <v>7.5</v>
      </c>
      <c r="AH33" s="46">
        <f>AG33/1.5</f>
        <v>5</v>
      </c>
      <c r="AJ33" s="38"/>
      <c r="AK33" s="38"/>
      <c r="AL33" s="31"/>
      <c r="AM33" s="31"/>
    </row>
    <row r="34" spans="1:39" ht="12.75">
      <c r="A34" s="25"/>
      <c r="B34" s="27"/>
      <c r="C34" s="29"/>
      <c r="D34" s="31"/>
      <c r="E34" s="31"/>
      <c r="F34" s="31"/>
      <c r="L34" s="38"/>
      <c r="M34" s="38"/>
      <c r="N34" s="38"/>
      <c r="O34" s="41"/>
      <c r="S34" s="38"/>
      <c r="U34" s="41"/>
      <c r="V34" t="e">
        <f>U34/I34*240</f>
        <v>#VALUE!</v>
      </c>
      <c r="X34" s="42"/>
      <c r="Z34">
        <f>H34*Y34</f>
        <v>0</v>
      </c>
      <c r="AA34" s="38">
        <f>Z34/1.5</f>
        <v>0</v>
      </c>
      <c r="AB34" s="44"/>
      <c r="AD34" s="38">
        <f>AC34/240*G34</f>
        <v>0</v>
      </c>
      <c r="AE34" s="44" t="e">
        <f>AC34/240/N34</f>
        <v>#VALUE!</v>
      </c>
      <c r="AG34" s="46">
        <f>N34+(Z34/240)+(AC34/240)</f>
        <v>0</v>
      </c>
      <c r="AH34" s="46">
        <f>AG34/1.5</f>
        <v>0</v>
      </c>
      <c r="AJ34" s="38"/>
      <c r="AK34" s="38"/>
      <c r="AL34" s="31"/>
      <c r="AM34" s="31"/>
    </row>
    <row r="35" spans="1:39" ht="12.75">
      <c r="A35" s="25">
        <v>5094</v>
      </c>
      <c r="B35" s="27">
        <v>24777</v>
      </c>
      <c r="C35" s="29">
        <v>24868</v>
      </c>
      <c r="D35" s="31"/>
      <c r="E35" s="31" t="s">
        <v>58</v>
      </c>
      <c r="F35" s="31" t="s">
        <v>1</v>
      </c>
      <c r="G35">
        <v>5</v>
      </c>
      <c r="H35">
        <v>30</v>
      </c>
      <c r="I35">
        <f>G35*H35</f>
        <v>150</v>
      </c>
      <c r="J35" s="31">
        <f>161+(6/54)</f>
        <v>161.11111111111111</v>
      </c>
      <c r="K35">
        <f>J35/G35</f>
        <v>32.22222222222222</v>
      </c>
      <c r="L35" s="38">
        <f>J35*54/240</f>
        <v>36.25</v>
      </c>
      <c r="M35" s="38">
        <f>L35/1.5</f>
        <v>24.166666666666668</v>
      </c>
      <c r="N35" s="38">
        <f>L35/G35</f>
        <v>7.25</v>
      </c>
      <c r="O35" s="41">
        <f>N35/1.5</f>
        <v>4.833333333333333</v>
      </c>
      <c r="P35">
        <f>N35/H35*20</f>
        <v>4.833333333333333</v>
      </c>
      <c r="Q35">
        <f>P35/1.5</f>
        <v>3.222222222222222</v>
      </c>
      <c r="R35">
        <v>29</v>
      </c>
      <c r="S35" s="38">
        <f>G35*R35</f>
        <v>145</v>
      </c>
      <c r="T35">
        <v>60</v>
      </c>
      <c r="U35" s="41">
        <f>S35*T35/240</f>
        <v>36.25</v>
      </c>
      <c r="V35">
        <f>U35/I35*240</f>
        <v>58</v>
      </c>
      <c r="W35">
        <f>V35/1.5</f>
        <v>38.666666666666664</v>
      </c>
      <c r="X35" s="42"/>
      <c r="Z35">
        <f>H35*Y35</f>
        <v>0</v>
      </c>
      <c r="AA35" s="38">
        <f>Z35/1.5</f>
        <v>0</v>
      </c>
      <c r="AB35" s="44">
        <f>(AA35/240)/O35</f>
        <v>0</v>
      </c>
      <c r="AD35" s="38">
        <f>AC35/240*G35</f>
        <v>0</v>
      </c>
      <c r="AE35" s="44">
        <f>AC35/240/N35</f>
        <v>0</v>
      </c>
      <c r="AG35" s="46">
        <f>N35+(Z35/240)+(AC35/240)</f>
        <v>7.25</v>
      </c>
      <c r="AH35" s="46">
        <f>AG35/1.5</f>
        <v>4.833333333333333</v>
      </c>
      <c r="AJ35" s="38"/>
      <c r="AK35" s="38"/>
      <c r="AL35" s="31"/>
      <c r="AM35" s="31"/>
    </row>
    <row r="36" spans="1:39" ht="12.75">
      <c r="A36" s="25"/>
      <c r="B36" s="27"/>
      <c r="C36" s="29"/>
      <c r="D36" s="31"/>
      <c r="E36" s="31"/>
      <c r="F36" s="31"/>
      <c r="L36" s="38"/>
      <c r="M36" s="38"/>
      <c r="N36" s="38"/>
      <c r="O36" s="41"/>
      <c r="S36" s="38"/>
      <c r="U36" s="41"/>
      <c r="X36" s="42"/>
      <c r="AA36" s="38"/>
      <c r="AB36" s="44"/>
      <c r="AD36" s="38"/>
      <c r="AE36" s="44"/>
      <c r="AG36" s="46"/>
      <c r="AH36" s="46"/>
      <c r="AJ36" s="38"/>
      <c r="AK36" s="38"/>
      <c r="AL36" s="31"/>
      <c r="AM36" s="31"/>
    </row>
    <row r="37" spans="1:39" ht="12.75">
      <c r="A37" s="25">
        <v>5095</v>
      </c>
      <c r="B37" s="27">
        <v>25143</v>
      </c>
      <c r="C37" s="29">
        <v>25234</v>
      </c>
      <c r="D37" s="31"/>
      <c r="E37" s="31" t="s">
        <v>58</v>
      </c>
      <c r="F37" s="31" t="s">
        <v>1</v>
      </c>
      <c r="G37">
        <v>4</v>
      </c>
      <c r="H37">
        <v>20</v>
      </c>
      <c r="I37">
        <f>G37*H37</f>
        <v>80</v>
      </c>
      <c r="J37" s="31">
        <v>82.222222</v>
      </c>
      <c r="K37">
        <f>J37/G37</f>
        <v>20.5555555</v>
      </c>
      <c r="L37" s="38">
        <f>J37*54/240</f>
        <v>18.499999950000003</v>
      </c>
      <c r="M37" s="38">
        <f>L37/1.5</f>
        <v>12.333333300000001</v>
      </c>
      <c r="N37" s="38">
        <f>L37/G37</f>
        <v>4.624999987500001</v>
      </c>
      <c r="O37" s="41">
        <f>N37/1.5</f>
        <v>3.0833333250000003</v>
      </c>
      <c r="P37">
        <f>N37/H37*240</f>
        <v>55.49999985000001</v>
      </c>
      <c r="Q37">
        <f>P37/1.5</f>
        <v>36.999999900000006</v>
      </c>
      <c r="S37" s="38">
        <f>G37*R37</f>
        <v>0</v>
      </c>
      <c r="U37" s="41">
        <f>S37*T37/240</f>
        <v>0</v>
      </c>
      <c r="V37">
        <f>U37/I37*240</f>
        <v>0</v>
      </c>
      <c r="W37">
        <v>37</v>
      </c>
      <c r="X37" s="42"/>
      <c r="Z37">
        <f>H37*Y37</f>
        <v>0</v>
      </c>
      <c r="AA37" s="38">
        <f>Z37/1.5</f>
        <v>0</v>
      </c>
      <c r="AB37" s="44">
        <f>(AA37/240)/O37</f>
        <v>0</v>
      </c>
      <c r="AD37" s="38">
        <f>AC37/240*G37</f>
        <v>0</v>
      </c>
      <c r="AE37" s="44">
        <f>AC37/240/N37</f>
        <v>0</v>
      </c>
      <c r="AG37" s="46">
        <f>N37+(Z37/240)+(AC37/240)</f>
        <v>4.624999987500001</v>
      </c>
      <c r="AH37" s="46">
        <f>AG37/1.5</f>
        <v>3.0833333250000003</v>
      </c>
      <c r="AJ37" s="38"/>
      <c r="AK37" s="38"/>
      <c r="AL37" s="31"/>
      <c r="AM37" s="31"/>
    </row>
    <row r="38" spans="1:39" ht="12.75">
      <c r="A38" s="25"/>
      <c r="B38" s="27"/>
      <c r="C38" s="29"/>
      <c r="D38" s="31"/>
      <c r="E38" s="31"/>
      <c r="F38" s="31"/>
      <c r="L38" s="38"/>
      <c r="M38" s="38"/>
      <c r="N38" s="38"/>
      <c r="O38" s="41"/>
      <c r="S38" s="38"/>
      <c r="U38" s="41"/>
      <c r="X38" s="42"/>
      <c r="Z38">
        <f>H38*Y38</f>
        <v>0</v>
      </c>
      <c r="AA38" s="38">
        <f>Z38/1.5</f>
        <v>0</v>
      </c>
      <c r="AB38" s="44"/>
      <c r="AD38" s="38">
        <f>AC38/240*G38</f>
        <v>0</v>
      </c>
      <c r="AE38" s="44" t="e">
        <f>AC38/240/N38</f>
        <v>#VALUE!</v>
      </c>
      <c r="AG38" s="46">
        <f>N38+(Z38/240)+(AC38/240)</f>
        <v>0</v>
      </c>
      <c r="AH38" s="46">
        <f>AG38/1.5</f>
        <v>0</v>
      </c>
      <c r="AJ38" s="38"/>
      <c r="AK38" s="38"/>
      <c r="AL38" s="31"/>
      <c r="AM38" s="31"/>
    </row>
    <row r="39" spans="1:39" ht="12.75">
      <c r="A39" s="25">
        <v>5103</v>
      </c>
      <c r="B39" s="27">
        <v>28065</v>
      </c>
      <c r="C39" s="29">
        <v>28156</v>
      </c>
      <c r="D39" s="31" t="s">
        <v>11</v>
      </c>
      <c r="E39" s="31" t="s">
        <v>11</v>
      </c>
      <c r="F39" s="31" t="s">
        <v>10</v>
      </c>
      <c r="G39">
        <v>14</v>
      </c>
      <c r="H39">
        <v>30</v>
      </c>
      <c r="I39">
        <f>G39*H39</f>
        <v>420</v>
      </c>
      <c r="J39" s="31">
        <v>513.33333</v>
      </c>
      <c r="K39">
        <f>J39/G39</f>
        <v>36.66666642857143</v>
      </c>
      <c r="L39" s="38">
        <f>J39*54/240</f>
        <v>115.49999925</v>
      </c>
      <c r="M39" s="38">
        <f>L39/1.5</f>
        <v>76.9999995</v>
      </c>
      <c r="N39" s="38">
        <f>L39/G39</f>
        <v>8.249999946428572</v>
      </c>
      <c r="O39" s="41">
        <f>N39/1.5</f>
        <v>5.499999964285714</v>
      </c>
      <c r="P39">
        <f>N39/H39*240</f>
        <v>65.99999957142857</v>
      </c>
      <c r="Q39">
        <f>P39/1.5</f>
        <v>43.999999714285714</v>
      </c>
      <c r="S39" s="38">
        <f>G39*R39</f>
        <v>0</v>
      </c>
      <c r="U39" s="41">
        <f>S39*T39/240</f>
        <v>0</v>
      </c>
      <c r="V39">
        <f>U39/I39*240</f>
        <v>0</v>
      </c>
      <c r="W39">
        <v>44</v>
      </c>
      <c r="X39" s="42" t="s">
        <v>37</v>
      </c>
      <c r="Z39">
        <f>H39*Y39</f>
        <v>0</v>
      </c>
      <c r="AA39" s="38">
        <f>Z39/1.5</f>
        <v>0</v>
      </c>
      <c r="AB39" s="44">
        <f>(AA39/240)/O39</f>
        <v>0</v>
      </c>
      <c r="AD39" s="38">
        <f>AC39/240*G39</f>
        <v>0</v>
      </c>
      <c r="AE39" s="44">
        <f>AC39/240/N39</f>
        <v>0</v>
      </c>
      <c r="AG39" s="46">
        <f>N39+(Z39/240)+(AC39/240)</f>
        <v>8.249999946428572</v>
      </c>
      <c r="AH39" s="46">
        <f>AG39/1.5</f>
        <v>5.499999964285714</v>
      </c>
      <c r="AJ39" s="38">
        <f>550*54/1.5/240</f>
        <v>82.5</v>
      </c>
      <c r="AK39" s="38">
        <f>AJ39/G39</f>
        <v>5.892857142857143</v>
      </c>
      <c r="AL39" s="31"/>
      <c r="AM39" s="31" t="s">
        <v>97</v>
      </c>
    </row>
    <row r="40" spans="1:39" ht="12.75">
      <c r="A40" s="25"/>
      <c r="B40" s="27"/>
      <c r="C40" s="29"/>
      <c r="D40" s="31"/>
      <c r="E40" s="31"/>
      <c r="F40" s="31"/>
      <c r="L40" s="38"/>
      <c r="M40" s="38"/>
      <c r="N40" s="38"/>
      <c r="O40" s="41"/>
      <c r="S40" s="38"/>
      <c r="U40" s="41"/>
      <c r="X40" s="42"/>
      <c r="AA40" s="38"/>
      <c r="AB40" s="44"/>
      <c r="AD40" s="38"/>
      <c r="AE40" s="44"/>
      <c r="AG40" s="46"/>
      <c r="AH40" s="46"/>
      <c r="AJ40" s="38"/>
      <c r="AK40" s="38"/>
      <c r="AL40" s="31"/>
      <c r="AM40" s="31"/>
    </row>
    <row r="41" spans="1:39" ht="12.75">
      <c r="A41" s="25"/>
      <c r="B41" s="27"/>
      <c r="C41" s="29"/>
      <c r="D41" s="31"/>
      <c r="E41" s="31"/>
      <c r="F41" s="31"/>
      <c r="K41" t="e">
        <f>J41/G41</f>
        <v>#VALUE!</v>
      </c>
      <c r="L41" s="38">
        <f>J41*54/240</f>
        <v>0</v>
      </c>
      <c r="M41" s="38">
        <f>L41/1.5</f>
        <v>0</v>
      </c>
      <c r="N41" s="38"/>
      <c r="O41" s="41"/>
      <c r="S41" s="38">
        <f>G41*R41</f>
        <v>0</v>
      </c>
      <c r="U41" s="41">
        <f>S41*T41/240</f>
        <v>0</v>
      </c>
      <c r="V41" t="e">
        <f>U41/I41*240</f>
        <v>#VALUE!</v>
      </c>
      <c r="W41" t="e">
        <f>V41/1.5</f>
        <v>#VALUE!</v>
      </c>
      <c r="X41" s="42"/>
      <c r="Z41">
        <f>H41*Y41</f>
        <v>0</v>
      </c>
      <c r="AA41" s="38">
        <f>Z41/1.5</f>
        <v>0</v>
      </c>
      <c r="AB41" s="44" t="e">
        <f>(AA41/240)/O41</f>
        <v>#VALUE!</v>
      </c>
      <c r="AD41" s="38">
        <f>AC41/240*G41</f>
        <v>0</v>
      </c>
      <c r="AE41" s="44" t="e">
        <f>AC41/240/N41</f>
        <v>#VALUE!</v>
      </c>
      <c r="AG41" s="46">
        <f>N41+(Z41/240)+(AC41/240)</f>
        <v>0</v>
      </c>
      <c r="AH41" s="46">
        <f>AG41/1.5</f>
        <v>0</v>
      </c>
      <c r="AJ41" s="38"/>
      <c r="AK41" s="38"/>
      <c r="AL41" s="31"/>
      <c r="AM41" s="31"/>
    </row>
    <row r="42" spans="1:39" ht="12.75">
      <c r="A42" s="25">
        <v>5118</v>
      </c>
      <c r="B42" s="27">
        <v>34939</v>
      </c>
      <c r="C42" s="29"/>
      <c r="D42" s="31" t="s">
        <v>11</v>
      </c>
      <c r="E42" s="31" t="s">
        <v>11</v>
      </c>
      <c r="F42" s="31" t="s">
        <v>10</v>
      </c>
      <c r="G42">
        <v>8</v>
      </c>
      <c r="H42">
        <v>30</v>
      </c>
      <c r="I42">
        <f>G42*H42</f>
        <v>240</v>
      </c>
      <c r="L42" s="38"/>
      <c r="M42" s="38"/>
      <c r="N42" s="38">
        <v>12</v>
      </c>
      <c r="O42" s="41">
        <v>8</v>
      </c>
      <c r="R42">
        <v>48</v>
      </c>
      <c r="S42" s="38">
        <v>384</v>
      </c>
      <c r="T42">
        <v>90</v>
      </c>
      <c r="U42" s="41">
        <f>S42*T42/240</f>
        <v>144</v>
      </c>
      <c r="V42">
        <f>U42/I42*240</f>
        <v>144</v>
      </c>
      <c r="W42">
        <f>V42/1.5</f>
        <v>96</v>
      </c>
      <c r="X42" s="42"/>
      <c r="Z42">
        <f>H42*Y42</f>
        <v>0</v>
      </c>
      <c r="AA42" s="38">
        <f>Z42/1.5</f>
        <v>0</v>
      </c>
      <c r="AB42" s="44">
        <f>(AA42/240)/O42</f>
        <v>0</v>
      </c>
      <c r="AD42" s="38">
        <f>AC42/240*G42</f>
        <v>0</v>
      </c>
      <c r="AE42" s="44">
        <f>AC42/240/N42</f>
        <v>0</v>
      </c>
      <c r="AG42" s="46">
        <f>N42+(Z42/240)+(AC42/240)</f>
        <v>12</v>
      </c>
      <c r="AH42" s="46">
        <f>AG42/1.5</f>
        <v>8</v>
      </c>
      <c r="AJ42" s="38"/>
      <c r="AK42" s="38"/>
      <c r="AL42" s="31"/>
      <c r="AM42" s="31"/>
    </row>
    <row r="43" spans="1:39" ht="12.75">
      <c r="A43" s="25"/>
      <c r="B43" s="27"/>
      <c r="C43" s="29"/>
      <c r="D43" s="31"/>
      <c r="E43" s="31"/>
      <c r="F43" s="31"/>
      <c r="L43" s="38"/>
      <c r="M43" s="38"/>
      <c r="N43" s="38"/>
      <c r="O43" s="41"/>
      <c r="S43" s="38"/>
      <c r="U43" s="41"/>
      <c r="X43" s="42"/>
      <c r="AA43" s="38"/>
      <c r="AB43" s="44"/>
      <c r="AD43" s="38"/>
      <c r="AE43" s="44"/>
      <c r="AG43" s="46"/>
      <c r="AH43" s="46"/>
      <c r="AJ43" s="38"/>
      <c r="AK43" s="38"/>
      <c r="AL43" s="31"/>
      <c r="AM43" s="31"/>
    </row>
    <row r="44" spans="1:39" ht="12.75">
      <c r="A44" s="25"/>
      <c r="B44" s="27"/>
      <c r="C44" s="29"/>
      <c r="D44" s="31"/>
      <c r="E44" s="31"/>
      <c r="F44" s="31"/>
      <c r="L44" s="38"/>
      <c r="M44" s="38"/>
      <c r="N44" s="38"/>
      <c r="O44" s="41"/>
      <c r="S44" s="38"/>
      <c r="U44" s="41"/>
      <c r="X44" s="42"/>
      <c r="AA44" s="38"/>
      <c r="AB44" s="44"/>
      <c r="AD44" s="38"/>
      <c r="AE44" s="44"/>
      <c r="AG44" s="46"/>
      <c r="AH44" s="46"/>
      <c r="AJ44" s="38"/>
      <c r="AK44" s="38"/>
      <c r="AL44" s="31"/>
      <c r="AM44" s="31"/>
    </row>
    <row r="45" spans="1:39" ht="12.75">
      <c r="A45" s="25"/>
      <c r="B45" s="27"/>
      <c r="C45" s="29"/>
      <c r="D45" s="31"/>
      <c r="E45" s="31"/>
      <c r="F45" s="31"/>
      <c r="J45" s="31"/>
      <c r="L45" s="38"/>
      <c r="M45" s="38"/>
      <c r="N45" s="38"/>
      <c r="O45" s="41"/>
      <c r="S45" s="38"/>
      <c r="U45" s="41"/>
      <c r="X45" s="42"/>
      <c r="AA45" s="38"/>
      <c r="AB45" s="44"/>
      <c r="AD45" s="38"/>
      <c r="AE45" s="44"/>
      <c r="AG45" s="46"/>
      <c r="AH45" s="46"/>
      <c r="AJ45" s="38"/>
      <c r="AK45" s="38"/>
      <c r="AL45" s="31"/>
      <c r="AM45" s="31"/>
    </row>
    <row r="46" spans="1:39" ht="12.75">
      <c r="A46" s="25"/>
      <c r="B46" s="27"/>
      <c r="C46" s="29"/>
      <c r="D46" s="31"/>
      <c r="E46" s="31"/>
      <c r="F46" s="31"/>
      <c r="J46" s="31"/>
      <c r="L46" s="38"/>
      <c r="M46" s="38"/>
      <c r="N46" s="38"/>
      <c r="O46" s="41"/>
      <c r="S46" s="38"/>
      <c r="U46" s="41"/>
      <c r="X46" s="42"/>
      <c r="AA46" s="38"/>
      <c r="AB46" s="44"/>
      <c r="AD46" s="38"/>
      <c r="AE46" s="44"/>
      <c r="AG46" s="46"/>
      <c r="AH46" s="46"/>
      <c r="AJ46" s="38"/>
      <c r="AK46" s="38"/>
      <c r="AL46" s="31"/>
      <c r="AM46" s="31"/>
    </row>
    <row r="47" spans="1:39" ht="12.75">
      <c r="A47" s="25"/>
      <c r="B47" s="27"/>
      <c r="C47" s="29"/>
      <c r="D47" s="31"/>
      <c r="E47" s="31"/>
      <c r="F47" s="31"/>
      <c r="J47" s="31"/>
      <c r="L47" s="38"/>
      <c r="M47" s="38"/>
      <c r="N47" s="38"/>
      <c r="O47" s="41"/>
      <c r="S47" s="38"/>
      <c r="U47" s="41"/>
      <c r="X47" s="42"/>
      <c r="AA47" s="38"/>
      <c r="AB47" s="44"/>
      <c r="AD47" s="38"/>
      <c r="AE47" s="44"/>
      <c r="AG47" s="46"/>
      <c r="AH47" s="46"/>
      <c r="AJ47" s="38"/>
      <c r="AK47" s="38"/>
      <c r="AL47" s="31"/>
      <c r="AM47" s="31"/>
    </row>
    <row r="48" spans="1:39" ht="12.75">
      <c r="A48" s="25"/>
      <c r="B48" s="27"/>
      <c r="C48" s="29"/>
      <c r="D48" s="31"/>
      <c r="E48" s="31"/>
      <c r="F48" s="31"/>
      <c r="J48" s="31"/>
      <c r="L48" s="38"/>
      <c r="M48" s="38"/>
      <c r="N48" s="38"/>
      <c r="O48" s="41"/>
      <c r="S48" s="38"/>
      <c r="U48" s="41"/>
      <c r="X48" s="42"/>
      <c r="AA48" s="38"/>
      <c r="AB48" s="44"/>
      <c r="AD48" s="38"/>
      <c r="AE48" s="44"/>
      <c r="AG48" s="46"/>
      <c r="AH48" s="46"/>
      <c r="AJ48" s="38"/>
      <c r="AK48" s="38"/>
      <c r="AL48" s="31"/>
      <c r="AM48" s="31"/>
    </row>
    <row r="49" spans="1:39" ht="12.75">
      <c r="A49" s="25"/>
      <c r="B49" s="27"/>
      <c r="C49" s="29"/>
      <c r="D49" s="31"/>
      <c r="E49" s="31"/>
      <c r="F49" s="31"/>
      <c r="J49" s="31"/>
      <c r="L49" s="38"/>
      <c r="M49" s="38"/>
      <c r="N49" s="38"/>
      <c r="O49" s="41"/>
      <c r="S49" s="38"/>
      <c r="U49" s="41"/>
      <c r="X49" s="42"/>
      <c r="AA49" s="38"/>
      <c r="AB49" s="44"/>
      <c r="AD49" s="38"/>
      <c r="AE49" s="44"/>
      <c r="AG49" s="46"/>
      <c r="AH49" s="46"/>
      <c r="AJ49" s="38"/>
      <c r="AK49" s="38"/>
      <c r="AL49" s="31"/>
      <c r="AM49" s="31"/>
    </row>
    <row r="50" spans="1:39" ht="12.75">
      <c r="A50" s="25"/>
      <c r="B50" s="27"/>
      <c r="C50" s="29"/>
      <c r="D50" s="31"/>
      <c r="E50" s="31"/>
      <c r="F50" s="31"/>
      <c r="J50" s="31"/>
      <c r="L50" s="38"/>
      <c r="M50" s="38"/>
      <c r="N50" s="38"/>
      <c r="O50" s="41"/>
      <c r="S50" s="38"/>
      <c r="U50" s="41"/>
      <c r="X50" s="42"/>
      <c r="AA50" s="38"/>
      <c r="AB50" s="44"/>
      <c r="AD50" s="38"/>
      <c r="AE50" s="44"/>
      <c r="AG50" s="46"/>
      <c r="AH50" s="46"/>
      <c r="AJ50" s="38"/>
      <c r="AK50" s="38"/>
      <c r="AL50" s="31"/>
      <c r="AM50" s="31"/>
    </row>
    <row r="51" spans="1:39" ht="12.75">
      <c r="A51" s="25"/>
      <c r="B51" s="27"/>
      <c r="C51" s="29"/>
      <c r="D51" s="31"/>
      <c r="E51" s="31"/>
      <c r="F51" s="31"/>
      <c r="J51" s="31"/>
      <c r="L51" s="38"/>
      <c r="M51" s="38"/>
      <c r="N51" s="38"/>
      <c r="O51" s="41"/>
      <c r="S51" s="38"/>
      <c r="U51" s="41"/>
      <c r="X51" s="42"/>
      <c r="AA51" s="38"/>
      <c r="AB51" s="44"/>
      <c r="AD51" s="38"/>
      <c r="AE51" s="44"/>
      <c r="AG51" s="46"/>
      <c r="AH51" s="46"/>
      <c r="AJ51" s="38"/>
      <c r="AK51" s="38"/>
      <c r="AL51" s="31"/>
      <c r="AM51" s="31"/>
    </row>
    <row r="52" spans="1:39" ht="12.75">
      <c r="A52" s="25"/>
      <c r="B52" s="27"/>
      <c r="C52" s="29"/>
      <c r="D52" s="31"/>
      <c r="E52" s="31"/>
      <c r="F52" s="31"/>
      <c r="J52" s="31"/>
      <c r="L52" s="38"/>
      <c r="M52" s="38"/>
      <c r="N52" s="38"/>
      <c r="O52" s="41"/>
      <c r="S52" s="38"/>
      <c r="U52" s="41"/>
      <c r="X52" s="42"/>
      <c r="AA52" s="38"/>
      <c r="AB52" s="44"/>
      <c r="AD52" s="38"/>
      <c r="AE52" s="44"/>
      <c r="AG52" s="46"/>
      <c r="AH52" s="46"/>
      <c r="AJ52" s="38"/>
      <c r="AK52" s="38"/>
      <c r="AL52" s="31"/>
      <c r="AM52" s="31"/>
    </row>
    <row r="53" spans="1:39" ht="12.75">
      <c r="A53" s="25"/>
      <c r="B53" s="27"/>
      <c r="C53" s="29"/>
      <c r="D53" s="31"/>
      <c r="E53" s="31"/>
      <c r="F53" s="31"/>
      <c r="J53" s="31"/>
      <c r="L53" s="38"/>
      <c r="M53" s="38"/>
      <c r="N53" s="38"/>
      <c r="O53" s="41"/>
      <c r="S53" s="38"/>
      <c r="U53" s="41"/>
      <c r="X53" s="42"/>
      <c r="AA53" s="38"/>
      <c r="AB53" s="44"/>
      <c r="AD53" s="38"/>
      <c r="AE53" s="44"/>
      <c r="AG53" s="46"/>
      <c r="AH53" s="46"/>
      <c r="AJ53" s="38"/>
      <c r="AK53" s="38"/>
      <c r="AL53" s="31"/>
      <c r="AM53" s="31"/>
    </row>
    <row r="54" spans="1:39" ht="12.75">
      <c r="A54" s="25"/>
      <c r="B54" s="27"/>
      <c r="C54" s="29"/>
      <c r="D54" s="31"/>
      <c r="E54" s="31"/>
      <c r="F54" s="31"/>
      <c r="J54" s="31"/>
      <c r="L54" s="38"/>
      <c r="M54" s="38"/>
      <c r="N54" s="38"/>
      <c r="O54" s="41"/>
      <c r="S54" s="38"/>
      <c r="U54" s="41"/>
      <c r="X54" s="42"/>
      <c r="AA54" s="38"/>
      <c r="AB54" s="44"/>
      <c r="AD54" s="38"/>
      <c r="AE54" s="44"/>
      <c r="AG54" s="46"/>
      <c r="AH54" s="46"/>
      <c r="AJ54" s="38"/>
      <c r="AK54" s="38"/>
      <c r="AL54" s="31"/>
      <c r="AM54" s="31"/>
    </row>
    <row r="55" spans="1:39" ht="12.75">
      <c r="A55" s="25"/>
      <c r="B55" s="27"/>
      <c r="C55" s="29"/>
      <c r="D55" s="31"/>
      <c r="E55" s="31"/>
      <c r="F55" s="31"/>
      <c r="J55" s="31"/>
      <c r="L55" s="38"/>
      <c r="M55" s="38"/>
      <c r="N55" s="38"/>
      <c r="O55" s="41"/>
      <c r="S55" s="38"/>
      <c r="U55" s="41"/>
      <c r="X55" s="42"/>
      <c r="AA55" s="38"/>
      <c r="AB55" s="44"/>
      <c r="AD55" s="38"/>
      <c r="AE55" s="44"/>
      <c r="AG55" s="46"/>
      <c r="AH55" s="46"/>
      <c r="AJ55" s="38"/>
      <c r="AK55" s="38"/>
      <c r="AL55" s="31"/>
      <c r="AM55" s="31"/>
    </row>
    <row r="56" spans="1:39" ht="12.75">
      <c r="A56" s="25"/>
      <c r="B56" s="27"/>
      <c r="C56" s="29"/>
      <c r="D56" s="31"/>
      <c r="E56" s="31"/>
      <c r="F56" s="31"/>
      <c r="J56" s="31"/>
      <c r="L56" s="38"/>
      <c r="M56" s="38"/>
      <c r="N56" s="38"/>
      <c r="O56" s="41"/>
      <c r="S56" s="38"/>
      <c r="U56" s="41"/>
      <c r="X56" s="42"/>
      <c r="AA56" s="38"/>
      <c r="AB56" s="44"/>
      <c r="AD56" s="38"/>
      <c r="AE56" s="44"/>
      <c r="AG56" s="46"/>
      <c r="AH56" s="46"/>
      <c r="AJ56" s="38"/>
      <c r="AK56" s="38"/>
      <c r="AL56" s="31"/>
      <c r="AM56" s="31"/>
    </row>
    <row r="57" spans="1:39" ht="12.75">
      <c r="A57" s="25"/>
      <c r="B57" s="27"/>
      <c r="C57" s="29"/>
      <c r="D57" s="31"/>
      <c r="E57" s="31"/>
      <c r="F57" s="31"/>
      <c r="J57" s="31"/>
      <c r="L57" s="38"/>
      <c r="M57" s="38"/>
      <c r="N57" s="38"/>
      <c r="O57" s="41"/>
      <c r="S57" s="38"/>
      <c r="U57" s="41"/>
      <c r="X57" s="42"/>
      <c r="AA57" s="38"/>
      <c r="AB57" s="44"/>
      <c r="AD57" s="38"/>
      <c r="AE57" s="44"/>
      <c r="AG57" s="46"/>
      <c r="AH57" s="46"/>
      <c r="AJ57" s="38"/>
      <c r="AK57" s="38"/>
      <c r="AL57" s="31"/>
      <c r="AM57" s="31"/>
    </row>
    <row r="58" spans="1:39" ht="12.75">
      <c r="A58" s="25"/>
      <c r="B58" s="27"/>
      <c r="C58" s="29"/>
      <c r="D58" s="31"/>
      <c r="E58" s="31"/>
      <c r="F58" s="31"/>
      <c r="J58" s="31"/>
      <c r="L58" s="38"/>
      <c r="M58" s="38"/>
      <c r="N58" s="38"/>
      <c r="O58" s="41"/>
      <c r="S58" s="38"/>
      <c r="U58" s="41"/>
      <c r="X58" s="42"/>
      <c r="AA58" s="38"/>
      <c r="AB58" s="44"/>
      <c r="AD58" s="38"/>
      <c r="AE58" s="44"/>
      <c r="AG58" s="46"/>
      <c r="AH58" s="46"/>
      <c r="AJ58" s="38"/>
      <c r="AK58" s="38"/>
      <c r="AL58" s="31"/>
      <c r="AM58" s="31"/>
    </row>
    <row r="59" spans="1:39" ht="12.75">
      <c r="A59" s="25"/>
      <c r="B59" s="27"/>
      <c r="C59" s="29"/>
      <c r="D59" s="31"/>
      <c r="E59" s="31"/>
      <c r="F59" s="31"/>
      <c r="J59" s="31"/>
      <c r="L59" s="38"/>
      <c r="M59" s="38"/>
      <c r="N59" s="38"/>
      <c r="O59" s="41"/>
      <c r="S59" s="38"/>
      <c r="U59" s="41"/>
      <c r="X59" s="42"/>
      <c r="AA59" s="38"/>
      <c r="AB59" s="44"/>
      <c r="AD59" s="38"/>
      <c r="AE59" s="44"/>
      <c r="AG59" s="46"/>
      <c r="AH59" s="46"/>
      <c r="AJ59" s="38"/>
      <c r="AK59" s="38"/>
      <c r="AL59" s="31"/>
      <c r="AM59" s="31"/>
    </row>
    <row r="60" spans="1:39" ht="12.75">
      <c r="A60" s="25"/>
      <c r="B60" s="27"/>
      <c r="C60" s="29"/>
      <c r="D60" s="31"/>
      <c r="E60" s="31"/>
      <c r="F60" s="31"/>
      <c r="J60" s="31"/>
      <c r="L60" s="38"/>
      <c r="M60" s="38"/>
      <c r="N60" s="38"/>
      <c r="O60" s="41"/>
      <c r="S60" s="38"/>
      <c r="U60" s="41"/>
      <c r="X60" s="42"/>
      <c r="AA60" s="38"/>
      <c r="AB60" s="44"/>
      <c r="AD60" s="38"/>
      <c r="AE60" s="44"/>
      <c r="AG60" s="46"/>
      <c r="AH60" s="46"/>
      <c r="AJ60" s="38"/>
      <c r="AK60" s="38"/>
      <c r="AL60" s="31"/>
      <c r="AM60" s="31"/>
    </row>
    <row r="61" spans="1:39" ht="12.75">
      <c r="A61" s="25"/>
      <c r="B61" s="27"/>
      <c r="C61" s="29"/>
      <c r="D61" s="31"/>
      <c r="E61" s="31"/>
      <c r="F61" s="31"/>
      <c r="J61" s="31"/>
      <c r="L61" s="38"/>
      <c r="M61" s="38"/>
      <c r="N61" s="38"/>
      <c r="O61" s="41"/>
      <c r="S61" s="38"/>
      <c r="U61" s="41"/>
      <c r="X61" s="42"/>
      <c r="AA61" s="38"/>
      <c r="AB61" s="44"/>
      <c r="AD61" s="38"/>
      <c r="AE61" s="44"/>
      <c r="AG61" s="46"/>
      <c r="AH61" s="46"/>
      <c r="AJ61" s="38"/>
      <c r="AK61" s="38"/>
      <c r="AL61" s="31"/>
      <c r="AM61" s="31"/>
    </row>
    <row r="62" spans="1:39" ht="12.75">
      <c r="A62" s="25"/>
      <c r="B62" s="27"/>
      <c r="C62" s="29"/>
      <c r="D62" s="31"/>
      <c r="E62" s="31"/>
      <c r="F62" s="31"/>
      <c r="J62" s="31"/>
      <c r="L62" s="38"/>
      <c r="M62" s="38"/>
      <c r="N62" s="38"/>
      <c r="O62" s="41"/>
      <c r="S62" s="38"/>
      <c r="U62" s="41"/>
      <c r="X62" s="42"/>
      <c r="AA62" s="38"/>
      <c r="AB62" s="44"/>
      <c r="AD62" s="38"/>
      <c r="AE62" s="44"/>
      <c r="AG62" s="46"/>
      <c r="AH62" s="46"/>
      <c r="AJ62" s="38"/>
      <c r="AK62" s="38"/>
      <c r="AL62" s="31"/>
      <c r="AM62" s="31"/>
    </row>
    <row r="63" spans="1:39" ht="12.75">
      <c r="A63" s="25"/>
      <c r="B63" s="27"/>
      <c r="C63" s="29"/>
      <c r="D63" s="31"/>
      <c r="E63" s="31"/>
      <c r="F63" s="31"/>
      <c r="J63" s="31"/>
      <c r="L63" s="38"/>
      <c r="M63" s="38"/>
      <c r="N63" s="38"/>
      <c r="O63" s="41"/>
      <c r="S63" s="38"/>
      <c r="U63" s="41"/>
      <c r="X63" s="42"/>
      <c r="AA63" s="38"/>
      <c r="AB63" s="44"/>
      <c r="AD63" s="38"/>
      <c r="AE63" s="44"/>
      <c r="AG63" s="46"/>
      <c r="AH63" s="46"/>
      <c r="AJ63" s="38"/>
      <c r="AK63" s="38"/>
      <c r="AL63" s="31"/>
      <c r="AM63" s="31"/>
    </row>
    <row r="64" spans="1:39" ht="12.75">
      <c r="A64" s="25"/>
      <c r="B64" s="27"/>
      <c r="C64" s="29"/>
      <c r="D64" s="31"/>
      <c r="E64" s="31"/>
      <c r="F64" s="31"/>
      <c r="J64" s="31"/>
      <c r="L64" s="38"/>
      <c r="M64" s="38"/>
      <c r="N64" s="38"/>
      <c r="O64" s="41"/>
      <c r="S64" s="38"/>
      <c r="U64" s="41"/>
      <c r="X64" s="42"/>
      <c r="AA64" s="38"/>
      <c r="AB64" s="44"/>
      <c r="AD64" s="38"/>
      <c r="AE64" s="44"/>
      <c r="AG64" s="46"/>
      <c r="AH64" s="46"/>
      <c r="AJ64" s="38"/>
      <c r="AK64" s="38"/>
      <c r="AL64" s="31"/>
      <c r="AM64" s="31"/>
    </row>
    <row r="65" spans="4:34" ht="12.75">
      <c r="D65" s="31"/>
      <c r="L65" s="38"/>
      <c r="M65" s="38"/>
      <c r="N65" s="38"/>
      <c r="O65" s="41"/>
      <c r="S65" s="38"/>
      <c r="U65" s="41"/>
      <c r="AA65" s="38"/>
      <c r="AB65" s="44"/>
      <c r="AD65" s="38"/>
      <c r="AE65" s="44"/>
      <c r="AG65" s="46"/>
      <c r="AH65" s="46"/>
    </row>
    <row r="66" spans="4:34" ht="12.75">
      <c r="D66" s="31"/>
      <c r="L66" s="38"/>
      <c r="M66" s="38"/>
      <c r="N66" s="38"/>
      <c r="O66" s="41"/>
      <c r="S66" s="38"/>
      <c r="U66" s="41"/>
      <c r="AA66" s="38"/>
      <c r="AB66" s="44"/>
      <c r="AD66" s="38"/>
      <c r="AE66" s="44"/>
      <c r="AG66" s="46"/>
      <c r="AH66" s="46"/>
    </row>
    <row r="67" spans="9:34" ht="12.75">
      <c r="L67" s="38"/>
      <c r="M67" s="38"/>
      <c r="N67" s="38"/>
      <c r="O67" s="41"/>
      <c r="S67" s="38"/>
      <c r="U67" s="41"/>
      <c r="AA67" s="38"/>
      <c r="AB67" s="44"/>
      <c r="AD67" s="38"/>
      <c r="AE67" s="44"/>
      <c r="AG67" s="46"/>
      <c r="AH67" s="46"/>
    </row>
    <row r="68" spans="9:34" ht="12.75">
      <c r="L68" s="38"/>
      <c r="M68" s="38"/>
      <c r="N68" s="38"/>
      <c r="O68" s="41"/>
      <c r="S68" s="38"/>
      <c r="U68" s="41"/>
      <c r="AA68" s="38"/>
      <c r="AB68" s="44"/>
      <c r="AD68" s="38"/>
      <c r="AE68" s="44"/>
      <c r="AG68" s="46"/>
      <c r="AH68" s="46"/>
    </row>
    <row r="69" spans="9:34" ht="12.75">
      <c r="L69" s="38"/>
      <c r="M69" s="38"/>
      <c r="N69" s="38"/>
      <c r="O69" s="41"/>
      <c r="S69" s="38"/>
      <c r="U69" s="41"/>
      <c r="AA69" s="38"/>
      <c r="AB69" s="44"/>
      <c r="AD69" s="38"/>
      <c r="AE69" s="44"/>
      <c r="AG69" s="46"/>
      <c r="AH69" s="46"/>
    </row>
    <row r="70" spans="9:34" ht="12.75">
      <c r="L70" s="38"/>
      <c r="M70" s="38"/>
      <c r="N70" s="38"/>
      <c r="O70" s="41"/>
      <c r="S70" s="38"/>
      <c r="U70" s="41"/>
      <c r="AA70" s="38"/>
      <c r="AB70" s="44"/>
      <c r="AD70" s="38"/>
      <c r="AE70" s="44"/>
      <c r="AG70" s="46"/>
      <c r="AH70" s="46"/>
    </row>
    <row r="71" spans="9:34" ht="12.75">
      <c r="L71" s="38"/>
      <c r="M71" s="38"/>
      <c r="N71" s="38"/>
      <c r="O71" s="41"/>
      <c r="S71" s="38"/>
      <c r="U71" s="41"/>
      <c r="AA71" s="38"/>
      <c r="AB71" s="44"/>
      <c r="AD71" s="38"/>
      <c r="AE71" s="44"/>
      <c r="AG71" s="46"/>
      <c r="AH71" s="46"/>
    </row>
    <row r="72" spans="9:34" ht="12.75">
      <c r="L72" s="38"/>
      <c r="M72" s="38"/>
      <c r="N72" s="38"/>
      <c r="O72" s="41"/>
      <c r="S72" s="38"/>
      <c r="U72" s="41"/>
      <c r="AA72" s="38"/>
      <c r="AB72" s="44"/>
      <c r="AD72" s="38"/>
      <c r="AE72" s="44"/>
      <c r="AG72" s="46"/>
      <c r="AH72" s="46"/>
    </row>
    <row r="73" spans="9:34" ht="12.75">
      <c r="L73" s="38"/>
      <c r="M73" s="38"/>
      <c r="N73" s="38"/>
      <c r="O73" s="41"/>
      <c r="S73" s="38"/>
      <c r="U73" s="41"/>
      <c r="AA73" s="38"/>
      <c r="AB73" s="44"/>
      <c r="AD73" s="38"/>
      <c r="AE73" s="44"/>
      <c r="AG73" s="46"/>
      <c r="AH73" s="46"/>
    </row>
    <row r="74" spans="9:34" ht="12.75">
      <c r="L74" s="38"/>
      <c r="M74" s="38"/>
      <c r="N74" s="38"/>
      <c r="O74" s="41"/>
      <c r="S74" s="38"/>
      <c r="U74" s="41"/>
      <c r="AA74" s="38"/>
      <c r="AB74" s="44"/>
      <c r="AD74" s="38"/>
      <c r="AE74" s="44"/>
      <c r="AG74" s="46"/>
      <c r="AH74" s="46"/>
    </row>
    <row r="75" spans="9:34" ht="12.75">
      <c r="L75" s="38"/>
      <c r="M75" s="38"/>
      <c r="N75" s="38"/>
      <c r="O75" s="41"/>
      <c r="S75" s="38"/>
      <c r="U75" s="41"/>
      <c r="AA75" s="38"/>
      <c r="AB75" s="44"/>
      <c r="AD75" s="38"/>
      <c r="AE75" s="44"/>
      <c r="AG75" s="46"/>
      <c r="AH75" s="46"/>
    </row>
    <row r="76" spans="9:34" ht="12.75">
      <c r="L76" s="38"/>
      <c r="M76" s="38"/>
      <c r="N76" s="38"/>
      <c r="O76" s="41"/>
      <c r="S76" s="38"/>
      <c r="U76" s="41"/>
      <c r="AA76" s="38"/>
      <c r="AB76" s="44"/>
      <c r="AD76" s="38"/>
      <c r="AE76" s="44"/>
      <c r="AG76" s="46"/>
      <c r="AH76" s="46"/>
    </row>
    <row r="77" spans="9:34" ht="12.75">
      <c r="L77" s="38"/>
      <c r="M77" s="38"/>
      <c r="N77" s="38"/>
      <c r="O77" s="41"/>
      <c r="S77" s="38"/>
      <c r="U77" s="41"/>
      <c r="AA77" s="38"/>
      <c r="AB77" s="44"/>
      <c r="AD77" s="38"/>
      <c r="AE77" s="44"/>
      <c r="AG77" s="46"/>
      <c r="AH77" s="46"/>
    </row>
    <row r="78" spans="9:34" ht="12.75">
      <c r="L78" s="38"/>
      <c r="M78" s="38"/>
      <c r="N78" s="38"/>
      <c r="O78" s="41"/>
      <c r="S78" s="38"/>
      <c r="U78" s="41"/>
      <c r="AA78" s="38"/>
      <c r="AB78" s="44"/>
      <c r="AD78" s="38"/>
      <c r="AE78" s="44"/>
      <c r="AG78" s="46"/>
      <c r="AH78" s="46"/>
    </row>
    <row r="79" spans="9:34" ht="12.75">
      <c r="L79" s="38"/>
      <c r="M79" s="38"/>
      <c r="N79" s="38"/>
      <c r="O79" s="41"/>
      <c r="S79" s="38"/>
      <c r="U79" s="41"/>
      <c r="AA79" s="38"/>
      <c r="AB79" s="44"/>
      <c r="AD79" s="38"/>
      <c r="AE79" s="44"/>
      <c r="AG79" s="46"/>
      <c r="AH79" s="46"/>
    </row>
    <row r="80" spans="9:34" ht="12.75">
      <c r="L80" s="38"/>
      <c r="M80" s="38"/>
      <c r="N80" s="38"/>
      <c r="O80" s="41"/>
      <c r="S80" s="38"/>
      <c r="U80" s="41"/>
      <c r="AA80" s="38"/>
      <c r="AB80" s="44"/>
      <c r="AD80" s="38"/>
      <c r="AE80" s="44"/>
      <c r="AG80" s="46"/>
      <c r="AH80" s="46"/>
    </row>
    <row r="81" spans="9:34" ht="12.75">
      <c r="L81" s="38"/>
      <c r="M81" s="38"/>
      <c r="N81" s="38"/>
      <c r="O81" s="41"/>
      <c r="S81" s="38"/>
      <c r="U81" s="41"/>
      <c r="AA81" s="38"/>
      <c r="AB81" s="44"/>
      <c r="AD81" s="38"/>
      <c r="AE81" s="44"/>
      <c r="AG81" s="46"/>
      <c r="AH81" s="46"/>
    </row>
    <row r="82" spans="9:34" ht="12.75">
      <c r="L82" s="38"/>
      <c r="M82" s="38"/>
      <c r="N82" s="38"/>
      <c r="O82" s="41"/>
      <c r="S82" s="38"/>
      <c r="U82" s="41"/>
      <c r="AA82" s="38"/>
      <c r="AB82" s="44"/>
      <c r="AD82" s="38"/>
      <c r="AE82" s="44"/>
      <c r="AG82" s="46"/>
      <c r="AH82" s="46"/>
    </row>
    <row r="83" spans="9:34" ht="12.75">
      <c r="L83" s="38"/>
      <c r="M83" s="38"/>
      <c r="N83" s="38"/>
      <c r="O83" s="41"/>
      <c r="S83" s="38"/>
      <c r="U83" s="41"/>
      <c r="AA83" s="38"/>
      <c r="AB83" s="44"/>
      <c r="AD83" s="38"/>
      <c r="AE83" s="44"/>
      <c r="AG83" s="46"/>
      <c r="AH83" s="46"/>
    </row>
    <row r="84" spans="9:34" ht="12.75">
      <c r="L84" s="38"/>
      <c r="M84" s="38"/>
      <c r="N84" s="38"/>
      <c r="O84" s="41"/>
      <c r="S84" s="38"/>
      <c r="U84" s="41"/>
      <c r="AA84" s="38"/>
      <c r="AB84" s="44"/>
      <c r="AD84" s="38"/>
      <c r="AE84" s="44"/>
      <c r="AG84" s="46"/>
      <c r="AH84" s="46"/>
    </row>
    <row r="85" spans="9:34" ht="12.75">
      <c r="L85" s="38"/>
      <c r="M85" s="38"/>
      <c r="N85" s="38"/>
      <c r="O85" s="41"/>
      <c r="S85" s="38"/>
      <c r="U85" s="41"/>
      <c r="AA85" s="38"/>
      <c r="AB85" s="44"/>
      <c r="AD85" s="38"/>
      <c r="AE85" s="44"/>
      <c r="AG85" s="46"/>
      <c r="AH85" s="46"/>
    </row>
    <row r="86" spans="9:34" ht="12.75">
      <c r="L86" s="38"/>
      <c r="M86" s="38"/>
      <c r="N86" s="38"/>
      <c r="O86" s="41"/>
      <c r="S86" s="38"/>
      <c r="U86" s="41"/>
      <c r="AA86" s="38"/>
      <c r="AB86" s="44"/>
      <c r="AD86" s="38"/>
      <c r="AE86" s="44"/>
      <c r="AG86" s="46"/>
      <c r="AH86" s="46"/>
    </row>
    <row r="87" spans="9:34" ht="12.75">
      <c r="L87" s="38"/>
      <c r="M87" s="38"/>
      <c r="N87" s="38"/>
      <c r="O87" s="41"/>
      <c r="S87" s="38"/>
      <c r="U87" s="41"/>
      <c r="AA87" s="38"/>
      <c r="AB87" s="44"/>
      <c r="AD87" s="38"/>
      <c r="AE87" s="44"/>
      <c r="AG87" s="46"/>
      <c r="AH87" s="46"/>
    </row>
    <row r="88" spans="9:34" ht="12.75">
      <c r="L88" s="38"/>
      <c r="M88" s="38"/>
      <c r="N88" s="38"/>
      <c r="O88" s="41"/>
      <c r="S88" s="38"/>
      <c r="U88" s="41"/>
      <c r="AA88" s="38"/>
      <c r="AB88" s="44"/>
      <c r="AD88" s="38"/>
      <c r="AE88" s="44"/>
      <c r="AG88" s="46"/>
      <c r="AH88" s="46"/>
    </row>
    <row r="89" spans="9:34" ht="12.75">
      <c r="L89" s="38"/>
      <c r="M89" s="38"/>
      <c r="N89" s="38"/>
      <c r="O89" s="41"/>
      <c r="S89" s="38"/>
      <c r="U89" s="41"/>
      <c r="AA89" s="38"/>
      <c r="AB89" s="44"/>
      <c r="AD89" s="38"/>
      <c r="AE89" s="44"/>
      <c r="AG89" s="46"/>
      <c r="AH89" s="46"/>
    </row>
    <row r="90" spans="9:34" ht="12.75">
      <c r="L90" s="38"/>
      <c r="M90" s="38"/>
      <c r="N90" s="38"/>
      <c r="O90" s="41"/>
      <c r="S90" s="38"/>
      <c r="U90" s="41"/>
      <c r="AA90" s="38"/>
      <c r="AB90" s="44"/>
      <c r="AD90" s="38"/>
      <c r="AE90" s="44"/>
      <c r="AG90" s="46"/>
      <c r="AH90" s="46"/>
    </row>
    <row r="91" spans="9:34" ht="12.75">
      <c r="L91" s="38"/>
      <c r="M91" s="38"/>
      <c r="N91" s="38"/>
      <c r="O91" s="41"/>
      <c r="S91" s="38"/>
      <c r="U91" s="41"/>
      <c r="AA91" s="38"/>
      <c r="AB91" s="44"/>
      <c r="AD91" s="38"/>
      <c r="AE91" s="44"/>
      <c r="AG91" s="46"/>
      <c r="AH91" s="46"/>
    </row>
    <row r="92" spans="9:34" ht="12.75">
      <c r="L92" s="38"/>
      <c r="M92" s="38"/>
      <c r="N92" s="38"/>
      <c r="O92" s="41"/>
      <c r="S92" s="38"/>
      <c r="U92" s="41"/>
      <c r="AA92" s="38"/>
      <c r="AB92" s="44"/>
      <c r="AD92" s="38"/>
      <c r="AE92" s="44"/>
      <c r="AG92" s="46"/>
      <c r="AH92" s="46"/>
    </row>
    <row r="93" spans="9:34" ht="12.75">
      <c r="L93" s="38"/>
      <c r="M93" s="38"/>
      <c r="N93" s="38"/>
      <c r="O93" s="41"/>
      <c r="S93" s="38"/>
      <c r="U93" s="41"/>
      <c r="AA93" s="38"/>
      <c r="AB93" s="44"/>
      <c r="AD93" s="38"/>
      <c r="AE93" s="44"/>
      <c r="AG93" s="46"/>
      <c r="AH93" s="46"/>
    </row>
    <row r="94" spans="9:34" ht="12.75">
      <c r="L94" s="38"/>
      <c r="M94" s="38"/>
      <c r="N94" s="38"/>
      <c r="O94" s="41"/>
      <c r="S94" s="38"/>
      <c r="U94" s="41"/>
      <c r="AA94" s="38"/>
      <c r="AB94" s="44"/>
      <c r="AD94" s="38"/>
      <c r="AE94" s="44"/>
      <c r="AG94" s="46"/>
      <c r="AH94" s="46"/>
    </row>
    <row r="95" spans="9:34" ht="12.75">
      <c r="L95" s="38"/>
      <c r="M95" s="38"/>
      <c r="N95" s="38"/>
      <c r="O95" s="41"/>
      <c r="S95" s="38"/>
      <c r="U95" s="41"/>
      <c r="AA95" s="38"/>
      <c r="AB95" s="44"/>
      <c r="AD95" s="38"/>
      <c r="AE95" s="44"/>
      <c r="AG95" s="46"/>
      <c r="AH95" s="46"/>
    </row>
    <row r="96" spans="9:34" ht="12.75">
      <c r="L96" s="38"/>
      <c r="M96" s="38"/>
      <c r="N96" s="38"/>
      <c r="O96" s="41"/>
      <c r="S96" s="38"/>
      <c r="U96" s="41"/>
      <c r="AA96" s="38"/>
      <c r="AB96" s="44"/>
      <c r="AD96" s="38"/>
      <c r="AE96" s="44"/>
      <c r="AG96" s="46"/>
      <c r="AH96" s="46"/>
    </row>
    <row r="97" spans="9:34" ht="12.75">
      <c r="L97" s="38"/>
      <c r="M97" s="38"/>
      <c r="N97" s="38"/>
      <c r="O97" s="41"/>
      <c r="S97" s="38"/>
      <c r="U97" s="41"/>
      <c r="AA97" s="38"/>
      <c r="AB97" s="44"/>
      <c r="AD97" s="38"/>
      <c r="AE97" s="44"/>
      <c r="AG97" s="46"/>
      <c r="AH97" s="46"/>
    </row>
    <row r="98" spans="9:34" ht="12.75">
      <c r="L98" s="38"/>
      <c r="M98" s="38"/>
      <c r="N98" s="38"/>
      <c r="O98" s="41"/>
      <c r="S98" s="38"/>
      <c r="U98" s="41"/>
      <c r="AA98" s="38"/>
      <c r="AB98" s="44"/>
      <c r="AD98" s="38"/>
      <c r="AE98" s="44"/>
      <c r="AG98" s="46"/>
      <c r="AH98" s="46"/>
    </row>
    <row r="99" spans="9:34" ht="12.75">
      <c r="L99" s="38"/>
      <c r="M99" s="38"/>
      <c r="N99" s="38"/>
      <c r="O99" s="41"/>
      <c r="S99" s="38"/>
      <c r="U99" s="41"/>
      <c r="AA99" s="38"/>
      <c r="AB99" s="44"/>
      <c r="AD99" s="38"/>
      <c r="AE99" s="44"/>
      <c r="AG99" s="46"/>
      <c r="AH99" s="46"/>
    </row>
    <row r="100" spans="9:34" ht="12.75">
      <c r="L100" s="38"/>
      <c r="M100" s="38"/>
      <c r="N100" s="38"/>
      <c r="O100" s="41"/>
      <c r="S100" s="38"/>
      <c r="U100" s="41"/>
      <c r="AA100" s="38"/>
      <c r="AB100" s="44"/>
      <c r="AD100" s="38"/>
      <c r="AE100" s="44"/>
      <c r="AG100" s="46"/>
      <c r="AH100" s="46"/>
    </row>
    <row r="101" spans="9:34" ht="12.75">
      <c r="L101" s="38"/>
      <c r="M101" s="38"/>
      <c r="N101" s="38"/>
      <c r="S101" s="38"/>
      <c r="U101" s="41"/>
      <c r="AA101" s="38"/>
      <c r="AB101" s="44"/>
      <c r="AD101" s="38"/>
      <c r="AE101" s="44"/>
      <c r="AG101" s="46"/>
      <c r="AH101" s="46"/>
    </row>
    <row r="102" spans="9:34" ht="12.75">
      <c r="L102" s="38"/>
      <c r="M102" s="38"/>
      <c r="N102" s="38"/>
      <c r="S102" s="38"/>
      <c r="U102" s="41"/>
      <c r="AA102" s="38"/>
      <c r="AB102" s="44"/>
      <c r="AD102" s="38"/>
      <c r="AE102" s="44"/>
      <c r="AG102" s="46"/>
      <c r="AH102" s="46"/>
    </row>
    <row r="103" spans="9:34" ht="12.75">
      <c r="L103" s="38"/>
      <c r="M103" s="38"/>
      <c r="N103" s="38"/>
      <c r="S103" s="38"/>
      <c r="U103" s="41"/>
      <c r="AA103" s="38"/>
      <c r="AB103" s="44"/>
      <c r="AD103" s="38"/>
      <c r="AE103" s="44"/>
      <c r="AG103" s="46"/>
      <c r="AH103" s="46"/>
    </row>
    <row r="104" spans="9:34" ht="12.75">
      <c r="N104" s="38"/>
      <c r="S104" s="38"/>
      <c r="AA104" s="38"/>
      <c r="AB104" s="44"/>
      <c r="AD104" s="38"/>
      <c r="AE104" s="44"/>
      <c r="AG104" s="46"/>
      <c r="AH104" s="46"/>
    </row>
    <row r="105" spans="9:34" ht="12.75">
      <c r="N105" s="38"/>
      <c r="S105" s="38"/>
      <c r="AA105" s="38"/>
      <c r="AB105" s="44"/>
      <c r="AD105" s="38"/>
      <c r="AE105" s="44"/>
      <c r="AG105" s="46"/>
      <c r="AH105" s="46"/>
    </row>
    <row r="106" spans="9:34" ht="12.75">
      <c r="N106" s="38"/>
      <c r="S106" s="38"/>
      <c r="AA106" s="38"/>
      <c r="AB106" s="44"/>
      <c r="AD106" s="38"/>
      <c r="AE106" s="44"/>
      <c r="AG106" s="46"/>
      <c r="AH106" s="46"/>
    </row>
    <row r="107" spans="9:34" ht="12.75">
      <c r="N107" s="38"/>
      <c r="S107" s="38"/>
      <c r="AA107" s="38"/>
      <c r="AB107" s="44"/>
      <c r="AE107" s="44"/>
      <c r="AG107" s="46"/>
      <c r="AH107" s="46"/>
    </row>
    <row r="108" spans="9:31" ht="12.75">
      <c r="N108" s="38"/>
      <c r="S108" s="38"/>
      <c r="AA108" s="38"/>
      <c r="AB108" s="44"/>
      <c r="AE108" s="44"/>
    </row>
    <row r="109" spans="9:28" ht="12.75">
      <c r="N109" s="38"/>
      <c r="S109" s="38"/>
      <c r="AA109" s="38"/>
      <c r="AB109" s="44"/>
    </row>
    <row r="110" spans="9:28" ht="12.75">
      <c r="N110" s="38"/>
      <c r="AA110" s="38"/>
      <c r="AB110" s="44"/>
    </row>
    <row r="111" spans="14:28" ht="12.75">
      <c r="N111" s="38"/>
      <c r="AA111" s="38"/>
      <c r="AB111" s="44"/>
    </row>
    <row r="112" spans="14:28" ht="12.75">
      <c r="N112" s="38"/>
      <c r="AA112" s="38"/>
      <c r="AB112" s="44"/>
    </row>
    <row r="113" spans="14:28" ht="12.75">
      <c r="N113" s="38"/>
      <c r="AA113" s="38"/>
      <c r="AB113" s="44"/>
    </row>
    <row r="114" spans="14:28" ht="12.75">
      <c r="N114" s="38"/>
      <c r="AA114" s="38"/>
      <c r="AB114" s="44"/>
    </row>
    <row r="115" spans="14:28" ht="12.75">
      <c r="N115" s="38"/>
      <c r="AA115" s="38"/>
      <c r="AB115" s="44"/>
    </row>
    <row r="116" spans="16:28" ht="12.75">
      <c r="AA116" s="38"/>
      <c r="AB116" s="44"/>
    </row>
    <row r="117" spans="16:27" ht="12.75">
      <c r="AA117" s="38"/>
    </row>
    <row r="118" spans="16:27" ht="12.75">
      <c r="AA118" s="38"/>
    </row>
    <row r="119" spans="16:27" ht="12.75">
      <c r="AA119" s="38"/>
    </row>
    <row r="120" spans="16:27" ht="12.75">
      <c r="AA120" s="38"/>
    </row>
    <row r="121" spans="16:23" ht="12.75"/>
    <row r="122" spans="16:23" ht="12.75"/>
    <row r="123" spans="16:23" ht="12.75"/>
    <row r="124" spans="16:23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