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Silver" sheetId="1" r:id="rId1"/>
    <sheet name="Grosso" sheetId="2" r:id="rId2"/>
    <sheet name="Quattrino" sheetId="3" r:id="rId3"/>
    <sheet name="denaro" sheetId="4" r:id="rId4"/>
    <sheet name="Giulio" sheetId="5" r:id="rId5"/>
    <sheet name="Testone" sheetId="6" r:id="rId6"/>
    <sheet name="Lira" sheetId="7" r:id="rId7"/>
    <sheet name="GoldFlorin1" sheetId="8" r:id="rId8"/>
    <sheet name="GoldFlorin2" sheetId="9" r:id="rId9"/>
    <sheet name="Weights" sheetId="10" r:id="rId10"/>
  </sheets>
  <definedNames>
    <definedName name="_xlnm.Print_Titles" localSheetId="3">'denaro'!$A:$A,'denaro'!$1:$6</definedName>
    <definedName name="_xlnm.Print_Titles" localSheetId="4">'Giulio'!$A:$A,'Giulio'!$1:$6</definedName>
    <definedName name="_xlnm.Print_Titles" localSheetId="7">'GoldFlorin1'!$A:$A,'GoldFlorin1'!$1:$6</definedName>
    <definedName name="_xlnm.Print_Titles" localSheetId="8">'GoldFlorin2'!$A:$A,'GoldFlorin2'!$1:$6</definedName>
    <definedName name="_xlnm.Print_Titles" localSheetId="1">'Grosso'!$A:$A,'Grosso'!$1:$6</definedName>
    <definedName name="_xlnm.Print_Titles" localSheetId="6">'Lira'!$A:$A,'Lira'!$1:$6</definedName>
    <definedName name="_xlnm.Print_Titles" localSheetId="2">'Quattrino'!$A:$A,'Quattrino'!$1:$6</definedName>
    <definedName name="_xlnm.Print_Titles" localSheetId="0">'Silver'!$A:$A,'Silver'!$1:$9</definedName>
    <definedName name="_xlnm.Print_Titles" localSheetId="5">'Testone'!$A:$A,'Testone'!$1:$6</definedName>
    <definedName name="_xlnm.Print_Titles" localSheetId="9">'Weights'!$A:$A,'Weights'!$1:$6</definedName>
  </definedNames>
  <calcPr fullCalcOnLoad="1"/>
</workbook>
</file>

<file path=xl/sharedStrings.xml><?xml version="1.0" encoding="utf-8"?>
<sst xmlns="http://schemas.openxmlformats.org/spreadsheetml/2006/main" count="968" uniqueCount="234">
  <si>
    <t>% of Quattrino</t>
  </si>
  <si>
    <t>&amp; comune</t>
  </si>
  <si>
    <t>[denari]</t>
  </si>
  <si>
    <t>01-mar-1485</t>
  </si>
  <si>
    <t>01-mar-1486</t>
  </si>
  <si>
    <t>01-mar-1487</t>
  </si>
  <si>
    <t>01-mar-1488</t>
  </si>
  <si>
    <t>01-mar-1489</t>
  </si>
  <si>
    <t>01-mar-1490</t>
  </si>
  <si>
    <t>01-mar-1491</t>
  </si>
  <si>
    <t>01-mar-1492</t>
  </si>
  <si>
    <t>01-mar-1493</t>
  </si>
  <si>
    <t>01-mar-1494</t>
  </si>
  <si>
    <t>01-mar-1511</t>
  </si>
  <si>
    <t>01-mar-1531</t>
  </si>
  <si>
    <t>01-sep-1466</t>
  </si>
  <si>
    <t>01-sep-1485</t>
  </si>
  <si>
    <t>01-sep-1486</t>
  </si>
  <si>
    <t>01-sep-1487</t>
  </si>
  <si>
    <t>01-sep-1488</t>
  </si>
  <si>
    <t>01-sep-1489</t>
  </si>
  <si>
    <t>01-sep-1490</t>
  </si>
  <si>
    <t>01-sep-1491</t>
  </si>
  <si>
    <t>01-sep-1492</t>
  </si>
  <si>
    <t>01-sep-1493</t>
  </si>
  <si>
    <t>01-sep-1510</t>
  </si>
  <si>
    <t>01-sep-1511</t>
  </si>
  <si>
    <t>03-jun-1524</t>
  </si>
  <si>
    <t>1237</t>
  </si>
  <si>
    <t>1250</t>
  </si>
  <si>
    <t>1252 lira</t>
  </si>
  <si>
    <t>1258</t>
  </si>
  <si>
    <t>1260</t>
  </si>
  <si>
    <t>1267</t>
  </si>
  <si>
    <t>1277</t>
  </si>
  <si>
    <t>1281</t>
  </si>
  <si>
    <t>1296</t>
  </si>
  <si>
    <t>1314</t>
  </si>
  <si>
    <t>1316</t>
  </si>
  <si>
    <t>1318</t>
  </si>
  <si>
    <t>1334-08</t>
  </si>
  <si>
    <t>1345-08-19</t>
  </si>
  <si>
    <t>1345-08-23</t>
  </si>
  <si>
    <t>1345-10-12</t>
  </si>
  <si>
    <t>1347-07-19</t>
  </si>
  <si>
    <t>1347-07-28</t>
  </si>
  <si>
    <t>1350 lira</t>
  </si>
  <si>
    <t>1351-01-25</t>
  </si>
  <si>
    <t>1351-03-13</t>
  </si>
  <si>
    <t>1351-04-25</t>
  </si>
  <si>
    <t>1366-06-22</t>
  </si>
  <si>
    <t>1368-07-15</t>
  </si>
  <si>
    <t>1369-06-13</t>
  </si>
  <si>
    <t>1371</t>
  </si>
  <si>
    <t>1371-</t>
  </si>
  <si>
    <t>1390-</t>
  </si>
  <si>
    <t>1401</t>
  </si>
  <si>
    <t>1402-</t>
  </si>
  <si>
    <t>1417</t>
  </si>
  <si>
    <t>1425</t>
  </si>
  <si>
    <t>1425-</t>
  </si>
  <si>
    <t>1448</t>
  </si>
  <si>
    <t>1461-02-14</t>
  </si>
  <si>
    <t>1461-12-24</t>
  </si>
  <si>
    <t>1462-04-13</t>
  </si>
  <si>
    <t>1471-06-21</t>
  </si>
  <si>
    <t>1472</t>
  </si>
  <si>
    <t>1481-11-21</t>
  </si>
  <si>
    <t>1489-</t>
  </si>
  <si>
    <t>1490</t>
  </si>
  <si>
    <t>1491</t>
  </si>
  <si>
    <t>1503-</t>
  </si>
  <si>
    <t>1503-06-22</t>
  </si>
  <si>
    <t>1504</t>
  </si>
  <si>
    <t>1504-08-02</t>
  </si>
  <si>
    <t>1506-01-03</t>
  </si>
  <si>
    <t>1509-20-25</t>
  </si>
  <si>
    <t>1510-</t>
  </si>
  <si>
    <t>1521</t>
  </si>
  <si>
    <t>1531-08-04</t>
  </si>
  <si>
    <t>1533-11-03</t>
  </si>
  <si>
    <t>1535</t>
  </si>
  <si>
    <t>1538</t>
  </si>
  <si>
    <t>1539</t>
  </si>
  <si>
    <t>1540-49</t>
  </si>
  <si>
    <t>1550</t>
  </si>
  <si>
    <t>1552</t>
  </si>
  <si>
    <t>1559-60</t>
  </si>
  <si>
    <t>1561</t>
  </si>
  <si>
    <t>1565</t>
  </si>
  <si>
    <t>1568</t>
  </si>
  <si>
    <t>1571</t>
  </si>
  <si>
    <t>1576</t>
  </si>
  <si>
    <t>1577</t>
  </si>
  <si>
    <t>1578</t>
  </si>
  <si>
    <t>1581</t>
  </si>
  <si>
    <t>1582</t>
  </si>
  <si>
    <t>1583</t>
  </si>
  <si>
    <t>1597</t>
  </si>
  <si>
    <t>236*</t>
  </si>
  <si>
    <t>242*</t>
  </si>
  <si>
    <t>28-feb-1467</t>
  </si>
  <si>
    <t>28-feb-1486</t>
  </si>
  <si>
    <t>28-feb-1487</t>
  </si>
  <si>
    <t>28-feb-1488</t>
  </si>
  <si>
    <t>28-feb-1489</t>
  </si>
  <si>
    <t>28-feb-1490</t>
  </si>
  <si>
    <t>28-feb-1491</t>
  </si>
  <si>
    <t>28-feb-1492</t>
  </si>
  <si>
    <t>28-feb-1493</t>
  </si>
  <si>
    <t>28-feb-1494</t>
  </si>
  <si>
    <t>28-feb-1511</t>
  </si>
  <si>
    <t>28-feb-1512</t>
  </si>
  <si>
    <t>31-aug-1485</t>
  </si>
  <si>
    <t>31-aug-1486</t>
  </si>
  <si>
    <t>31-aug-1487</t>
  </si>
  <si>
    <t>31-aug-1488</t>
  </si>
  <si>
    <t>31-aug-1489</t>
  </si>
  <si>
    <t>31-aug-1490</t>
  </si>
  <si>
    <t>31-aug-1491</t>
  </si>
  <si>
    <t>31-aug-1492</t>
  </si>
  <si>
    <t>31-aug-1493</t>
  </si>
  <si>
    <t>31-aug-1494</t>
  </si>
  <si>
    <t>31-aug-1511</t>
  </si>
  <si>
    <t>31-aug-1525</t>
  </si>
  <si>
    <t>31-aug-1531</t>
  </si>
  <si>
    <t>barile (carlino, giulio)</t>
  </si>
  <si>
    <t>Bernocchi</t>
  </si>
  <si>
    <t>Cipolla</t>
  </si>
  <si>
    <t>Cipolla 49</t>
  </si>
  <si>
    <t>Coin in</t>
  </si>
  <si>
    <t>Coin in d</t>
  </si>
  <si>
    <t>content</t>
  </si>
  <si>
    <t>Cosimo</t>
  </si>
  <si>
    <t>crazio (quattrino grosso bianco)</t>
  </si>
  <si>
    <t>Date</t>
  </si>
  <si>
    <t>dec. lb.</t>
  </si>
  <si>
    <t>decimal</t>
  </si>
  <si>
    <t>denari</t>
  </si>
  <si>
    <t>denaro</t>
  </si>
  <si>
    <t>denaro picciolo</t>
  </si>
  <si>
    <t>denaro picciolo nuovo</t>
  </si>
  <si>
    <t>denaro vecchio</t>
  </si>
  <si>
    <t>Denaro:</t>
  </si>
  <si>
    <t>Fine Gold</t>
  </si>
  <si>
    <t>Fine Silver as</t>
  </si>
  <si>
    <t>Fineness</t>
  </si>
  <si>
    <t>fiorino</t>
  </si>
  <si>
    <t>fiorino di Stella</t>
  </si>
  <si>
    <t>fiorino grosso</t>
  </si>
  <si>
    <t>fiorino grosso    (popolino)</t>
  </si>
  <si>
    <t>fiorino grosso    (popolino)]</t>
  </si>
  <si>
    <t>fiorino grosso (popolino)</t>
  </si>
  <si>
    <t>fiorino grosso antico</t>
  </si>
  <si>
    <t>fiorino nouvo</t>
  </si>
  <si>
    <t>fiorino vecchio</t>
  </si>
  <si>
    <t>Florentine Gold Florin:  Fineness, Weight, and Value in Lira di piccioli</t>
  </si>
  <si>
    <t>for mint</t>
  </si>
  <si>
    <t>from</t>
  </si>
  <si>
    <t>G:S</t>
  </si>
  <si>
    <t>Giulio\Barile</t>
  </si>
  <si>
    <t>Gold in Lira</t>
  </si>
  <si>
    <t>grains</t>
  </si>
  <si>
    <t>grams</t>
  </si>
  <si>
    <t>Grams Fine</t>
  </si>
  <si>
    <t>Grams of pure silver represented in the Florentine Lira da piccioli</t>
  </si>
  <si>
    <t>grani</t>
  </si>
  <si>
    <t xml:space="preserve">grossetto </t>
  </si>
  <si>
    <t>grosso</t>
  </si>
  <si>
    <t>grosso (Ghibellino)</t>
  </si>
  <si>
    <t>grossone</t>
  </si>
  <si>
    <t>guelfo (grosso)</t>
  </si>
  <si>
    <t>guelfo del Fiore</t>
  </si>
  <si>
    <t xml:space="preserve">in </t>
  </si>
  <si>
    <t>in Carats</t>
  </si>
  <si>
    <t>in soldi</t>
  </si>
  <si>
    <t>Index</t>
  </si>
  <si>
    <t>Index:</t>
  </si>
  <si>
    <t>lb</t>
  </si>
  <si>
    <t>libbra</t>
  </si>
  <si>
    <t>lira</t>
  </si>
  <si>
    <t>lira (Ber)</t>
  </si>
  <si>
    <t>lira (Bern)</t>
  </si>
  <si>
    <t>lire</t>
  </si>
  <si>
    <t>marchi</t>
  </si>
  <si>
    <t>Mezzo Giuolo (barile)</t>
  </si>
  <si>
    <t>mezzo grosso</t>
  </si>
  <si>
    <t>mint</t>
  </si>
  <si>
    <t>Name</t>
  </si>
  <si>
    <t>no. from</t>
  </si>
  <si>
    <t>no. struck</t>
  </si>
  <si>
    <t>number</t>
  </si>
  <si>
    <t>of coin</t>
  </si>
  <si>
    <t>once</t>
  </si>
  <si>
    <t>oncia</t>
  </si>
  <si>
    <t>Page</t>
  </si>
  <si>
    <t>per</t>
  </si>
  <si>
    <t>percent</t>
  </si>
  <si>
    <t>Percentage</t>
  </si>
  <si>
    <t>Piastra</t>
  </si>
  <si>
    <t>picciolo</t>
  </si>
  <si>
    <t>quattrino</t>
  </si>
  <si>
    <t xml:space="preserve">quattrino </t>
  </si>
  <si>
    <t>quattrino bianco</t>
  </si>
  <si>
    <t>quattrino nero</t>
  </si>
  <si>
    <t>quinto di scudo</t>
  </si>
  <si>
    <t>ratio</t>
  </si>
  <si>
    <t>relation</t>
  </si>
  <si>
    <t>relation to</t>
  </si>
  <si>
    <t>remainder</t>
  </si>
  <si>
    <t>silver</t>
  </si>
  <si>
    <t>silver in</t>
  </si>
  <si>
    <t>soldi</t>
  </si>
  <si>
    <t>soldino</t>
  </si>
  <si>
    <t>Struck</t>
  </si>
  <si>
    <t>taglio</t>
  </si>
  <si>
    <t>Testone</t>
  </si>
  <si>
    <t>Testone/Piastre</t>
  </si>
  <si>
    <t xml:space="preserve">the </t>
  </si>
  <si>
    <t>The Silver Coinages of Florence</t>
  </si>
  <si>
    <t>The Silver Coinages of Florence, 1237 - 1597</t>
  </si>
  <si>
    <t>to</t>
  </si>
  <si>
    <t>to 1250</t>
  </si>
  <si>
    <t xml:space="preserve">Traite </t>
  </si>
  <si>
    <t>Value in</t>
  </si>
  <si>
    <t>Value of</t>
  </si>
  <si>
    <t>Value or</t>
  </si>
  <si>
    <t>Values in the lira di piccioli</t>
  </si>
  <si>
    <t>Weight</t>
  </si>
  <si>
    <t>Weights in Florence</t>
  </si>
  <si>
    <t>Year</t>
  </si>
  <si>
    <t>Values in the money-of-account: lira di piccioli</t>
  </si>
  <si>
    <t>based on:</t>
  </si>
  <si>
    <r>
      <t xml:space="preserve">Mario Bernocchi, </t>
    </r>
    <r>
      <rPr>
        <i/>
        <sz val="10"/>
        <rFont val="Arial"/>
        <family val="2"/>
      </rPr>
      <t>Le monete della repubblica fiorentina</t>
    </r>
    <r>
      <rPr>
        <sz val="10"/>
        <rFont val="Arial"/>
        <family val="0"/>
      </rPr>
      <t>, 4 vols.  (Florence: Leo S. Olschki, 1976).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</si>
</sst>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="90" zoomScaleNormal="9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140625" defaultRowHeight="12.75"/>
  <cols>
    <col min="1" max="1" width="12.00390625" style="16" customWidth="1"/>
    <col min="2" max="2" width="12.00390625" style="14" customWidth="1"/>
    <col min="3" max="3" width="28.57421875" style="0" customWidth="1"/>
    <col min="4" max="4" width="9.7109375" style="8" customWidth="1"/>
    <col min="5" max="5" width="8.421875" style="4" customWidth="1"/>
    <col min="9" max="9" width="10.140625" style="9" customWidth="1"/>
    <col min="10" max="10" width="8.421875" style="4" customWidth="1"/>
    <col min="11" max="11" width="10.28125" style="4" customWidth="1"/>
    <col min="12" max="12" width="9.00390625" style="4" customWidth="1"/>
    <col min="13" max="13" width="11.00390625" style="4" customWidth="1"/>
    <col min="14" max="14" width="8.421875" style="6" customWidth="1"/>
    <col min="15" max="15" width="8.421875" style="4" customWidth="1"/>
    <col min="16" max="17" width="10.140625" style="1" customWidth="1"/>
    <col min="18" max="18" width="13.00390625" style="1" customWidth="1"/>
    <col min="19" max="19" width="8.421875" style="1" customWidth="1"/>
    <col min="23" max="23" width="8.421875" style="1" customWidth="1"/>
    <col min="24" max="24" width="8.421875" style="12" customWidth="1"/>
    <col min="25" max="25" width="8.421875" style="1" customWidth="1"/>
    <col min="26" max="26" width="10.7109375" style="1" customWidth="1"/>
    <col min="27" max="27" width="10.140625" style="12" customWidth="1"/>
    <col min="28" max="28" width="8.421875" style="1" customWidth="1"/>
    <col min="29" max="30" width="10.8515625" style="6" customWidth="1"/>
  </cols>
  <sheetData>
    <row r="1" ht="12.75">
      <c r="C1" s="3" t="s">
        <v>220</v>
      </c>
    </row>
    <row r="2" ht="12.75">
      <c r="C2" s="3"/>
    </row>
    <row r="3" spans="3:8" ht="12.75">
      <c r="C3" s="3"/>
      <c r="D3" s="8" t="s">
        <v>232</v>
      </c>
      <c r="H3" s="20" t="s">
        <v>233</v>
      </c>
    </row>
    <row r="4" ht="12.75">
      <c r="C4" s="3"/>
    </row>
    <row r="5" ht="12.75">
      <c r="T5" s="19" t="s">
        <v>231</v>
      </c>
    </row>
    <row r="6" spans="1:30" ht="12.75">
      <c r="A6" s="16" t="s">
        <v>135</v>
      </c>
      <c r="B6" s="15" t="s">
        <v>195</v>
      </c>
      <c r="C6" s="3" t="s">
        <v>188</v>
      </c>
      <c r="D6" s="11" t="s">
        <v>225</v>
      </c>
      <c r="E6" s="5" t="s">
        <v>225</v>
      </c>
      <c r="F6" s="3" t="s">
        <v>146</v>
      </c>
      <c r="G6" s="3" t="s">
        <v>146</v>
      </c>
      <c r="H6" s="3" t="s">
        <v>146</v>
      </c>
      <c r="I6" s="10" t="s">
        <v>146</v>
      </c>
      <c r="J6" s="5" t="s">
        <v>146</v>
      </c>
      <c r="K6" s="5" t="s">
        <v>190</v>
      </c>
      <c r="L6" s="5" t="s">
        <v>189</v>
      </c>
      <c r="M6" s="5" t="s">
        <v>209</v>
      </c>
      <c r="N6" s="7" t="s">
        <v>197</v>
      </c>
      <c r="O6" s="5" t="s">
        <v>215</v>
      </c>
      <c r="P6" s="2" t="s">
        <v>226</v>
      </c>
      <c r="Q6" s="2" t="s">
        <v>228</v>
      </c>
      <c r="R6" s="2" t="s">
        <v>0</v>
      </c>
      <c r="S6" s="2" t="s">
        <v>210</v>
      </c>
      <c r="T6" s="3" t="s">
        <v>225</v>
      </c>
      <c r="U6" s="3" t="s">
        <v>225</v>
      </c>
      <c r="V6" s="3" t="s">
        <v>225</v>
      </c>
      <c r="W6" s="2" t="s">
        <v>225</v>
      </c>
      <c r="X6" s="13" t="s">
        <v>159</v>
      </c>
      <c r="Y6" s="2" t="s">
        <v>163</v>
      </c>
      <c r="Z6" s="2" t="s">
        <v>163</v>
      </c>
      <c r="AA6" s="13" t="s">
        <v>224</v>
      </c>
      <c r="AB6" s="2"/>
      <c r="AC6" s="7" t="s">
        <v>224</v>
      </c>
      <c r="AD6" s="7" t="s">
        <v>224</v>
      </c>
    </row>
    <row r="7" spans="2:30" ht="12.75">
      <c r="B7" s="15" t="s">
        <v>191</v>
      </c>
      <c r="C7" s="3" t="s">
        <v>192</v>
      </c>
      <c r="D7" s="11" t="s">
        <v>131</v>
      </c>
      <c r="E7" s="5" t="s">
        <v>130</v>
      </c>
      <c r="F7" s="3" t="s">
        <v>194</v>
      </c>
      <c r="G7" s="3" t="s">
        <v>138</v>
      </c>
      <c r="H7" s="3" t="s">
        <v>166</v>
      </c>
      <c r="I7" s="10" t="s">
        <v>137</v>
      </c>
      <c r="J7" s="5" t="s">
        <v>197</v>
      </c>
      <c r="K7" s="5" t="s">
        <v>196</v>
      </c>
      <c r="L7" s="5" t="s">
        <v>218</v>
      </c>
      <c r="M7" s="5" t="s">
        <v>157</v>
      </c>
      <c r="N7" s="7"/>
      <c r="O7" s="5" t="s">
        <v>175</v>
      </c>
      <c r="P7" s="2" t="s">
        <v>223</v>
      </c>
      <c r="Q7" s="2" t="s">
        <v>173</v>
      </c>
      <c r="R7" s="2" t="s">
        <v>163</v>
      </c>
      <c r="S7" s="2" t="s">
        <v>132</v>
      </c>
      <c r="T7" s="3" t="s">
        <v>147</v>
      </c>
      <c r="U7" s="3" t="s">
        <v>147</v>
      </c>
      <c r="V7" s="3" t="s">
        <v>147</v>
      </c>
      <c r="W7" s="2" t="s">
        <v>147</v>
      </c>
      <c r="X7" s="13" t="s">
        <v>206</v>
      </c>
      <c r="Y7" s="2" t="s">
        <v>211</v>
      </c>
      <c r="Z7" s="2" t="s">
        <v>211</v>
      </c>
      <c r="AA7" s="13" t="s">
        <v>207</v>
      </c>
      <c r="AB7" s="2"/>
      <c r="AC7" s="7" t="s">
        <v>208</v>
      </c>
      <c r="AD7" s="7" t="s">
        <v>208</v>
      </c>
    </row>
    <row r="8" spans="2:30" ht="12.75">
      <c r="B8" s="15" t="s">
        <v>127</v>
      </c>
      <c r="D8" s="11" t="s">
        <v>2</v>
      </c>
      <c r="E8" s="5" t="s">
        <v>212</v>
      </c>
      <c r="F8" s="3" t="s">
        <v>210</v>
      </c>
      <c r="G8" s="3" t="s">
        <v>210</v>
      </c>
      <c r="H8" s="3" t="s">
        <v>210</v>
      </c>
      <c r="I8" s="10"/>
      <c r="J8" s="5"/>
      <c r="K8" s="5" t="s">
        <v>179</v>
      </c>
      <c r="L8" s="5" t="s">
        <v>187</v>
      </c>
      <c r="M8" s="5" t="s">
        <v>1</v>
      </c>
      <c r="N8" s="7"/>
      <c r="O8" s="5"/>
      <c r="P8" s="2" t="s">
        <v>179</v>
      </c>
      <c r="Q8" s="2" t="s">
        <v>162</v>
      </c>
      <c r="R8" s="2"/>
      <c r="S8" s="2" t="s">
        <v>163</v>
      </c>
      <c r="T8" s="3" t="s">
        <v>178</v>
      </c>
      <c r="U8" s="3" t="s">
        <v>212</v>
      </c>
      <c r="V8" s="3" t="s">
        <v>138</v>
      </c>
      <c r="W8" s="2" t="s">
        <v>136</v>
      </c>
      <c r="Y8" s="2" t="s">
        <v>180</v>
      </c>
      <c r="Z8" s="2" t="s">
        <v>182</v>
      </c>
      <c r="AA8" s="13" t="s">
        <v>222</v>
      </c>
      <c r="AB8" s="2"/>
      <c r="AC8" s="7" t="s">
        <v>30</v>
      </c>
      <c r="AD8" s="7" t="s">
        <v>46</v>
      </c>
    </row>
    <row r="10" ht="12.75">
      <c r="AA10" s="13" t="s">
        <v>180</v>
      </c>
    </row>
    <row r="11" spans="1:10" ht="12.75">
      <c r="A11" s="16" t="s">
        <v>28</v>
      </c>
      <c r="B11" s="14">
        <v>248</v>
      </c>
      <c r="C11" t="s">
        <v>153</v>
      </c>
      <c r="D11" s="8">
        <v>12</v>
      </c>
      <c r="E11" s="4">
        <f aca="true" t="shared" si="0" ref="E11:E42">D11/12</f>
        <v>1</v>
      </c>
      <c r="F11">
        <v>11</v>
      </c>
      <c r="G11">
        <v>12</v>
      </c>
      <c r="H11">
        <v>0</v>
      </c>
      <c r="I11" s="9">
        <f aca="true" t="shared" si="1" ref="I11:I42">(F11/12+G11/288+H11/6912)</f>
        <v>0.9583333333333333</v>
      </c>
      <c r="J11" s="4">
        <f aca="true" t="shared" si="2" ref="J11:J42">I11*100</f>
        <v>95.83333333333333</v>
      </c>
    </row>
    <row r="12" spans="1:27" ht="12.75">
      <c r="A12" s="16" t="s">
        <v>29</v>
      </c>
      <c r="B12" s="14">
        <v>247</v>
      </c>
      <c r="C12" t="s">
        <v>155</v>
      </c>
      <c r="D12" s="8">
        <v>12</v>
      </c>
      <c r="E12" s="4">
        <f t="shared" si="0"/>
        <v>1</v>
      </c>
      <c r="F12">
        <v>11</v>
      </c>
      <c r="G12">
        <v>5</v>
      </c>
      <c r="H12">
        <v>0</v>
      </c>
      <c r="I12" s="9">
        <f t="shared" si="1"/>
        <v>0.9340277777777778</v>
      </c>
      <c r="J12" s="4">
        <f t="shared" si="2"/>
        <v>93.40277777777779</v>
      </c>
      <c r="Y12" s="1">
        <v>31.73</v>
      </c>
      <c r="Z12" s="1">
        <v>31.73</v>
      </c>
      <c r="AA12" s="12">
        <f>Y12/$Y$12*100</f>
        <v>100</v>
      </c>
    </row>
    <row r="13" spans="1:10" ht="12.75">
      <c r="A13" s="16" t="s">
        <v>31</v>
      </c>
      <c r="B13" s="14">
        <v>249</v>
      </c>
      <c r="C13" t="s">
        <v>142</v>
      </c>
      <c r="D13" s="8">
        <v>1</v>
      </c>
      <c r="E13" s="4">
        <f t="shared" si="0"/>
        <v>0.08333333333333333</v>
      </c>
      <c r="F13">
        <v>1</v>
      </c>
      <c r="G13">
        <v>21</v>
      </c>
      <c r="H13">
        <v>0</v>
      </c>
      <c r="I13" s="9">
        <f t="shared" si="1"/>
        <v>0.15625</v>
      </c>
      <c r="J13" s="4">
        <f t="shared" si="2"/>
        <v>15.625</v>
      </c>
    </row>
    <row r="14" spans="1:10" ht="12.75">
      <c r="A14" s="16" t="s">
        <v>32</v>
      </c>
      <c r="B14" s="14">
        <v>247</v>
      </c>
      <c r="C14" t="s">
        <v>148</v>
      </c>
      <c r="D14" s="8">
        <v>12</v>
      </c>
      <c r="E14" s="4">
        <f t="shared" si="0"/>
        <v>1</v>
      </c>
      <c r="F14">
        <v>11</v>
      </c>
      <c r="G14">
        <v>21</v>
      </c>
      <c r="H14">
        <v>0</v>
      </c>
      <c r="I14" s="9">
        <f t="shared" si="1"/>
        <v>0.9895833333333333</v>
      </c>
      <c r="J14" s="4">
        <f t="shared" si="2"/>
        <v>98.95833333333333</v>
      </c>
    </row>
    <row r="15" spans="1:10" ht="12.75">
      <c r="A15" s="16" t="s">
        <v>32</v>
      </c>
      <c r="B15" s="14">
        <v>247</v>
      </c>
      <c r="C15" t="s">
        <v>148</v>
      </c>
      <c r="D15" s="8">
        <v>12</v>
      </c>
      <c r="E15" s="4">
        <f t="shared" si="0"/>
        <v>1</v>
      </c>
      <c r="F15">
        <v>11</v>
      </c>
      <c r="G15">
        <v>20</v>
      </c>
      <c r="H15">
        <v>0</v>
      </c>
      <c r="I15" s="9">
        <f t="shared" si="1"/>
        <v>0.986111111111111</v>
      </c>
      <c r="J15" s="4">
        <f t="shared" si="2"/>
        <v>98.6111111111111</v>
      </c>
    </row>
    <row r="16" spans="1:10" ht="12.75">
      <c r="A16" s="16" t="s">
        <v>32</v>
      </c>
      <c r="B16" s="14">
        <v>248</v>
      </c>
      <c r="C16" t="s">
        <v>169</v>
      </c>
      <c r="D16" s="8">
        <v>20</v>
      </c>
      <c r="E16" s="4">
        <f t="shared" si="0"/>
        <v>1.6666666666666667</v>
      </c>
      <c r="F16">
        <v>10</v>
      </c>
      <c r="G16">
        <v>15</v>
      </c>
      <c r="H16">
        <v>0</v>
      </c>
      <c r="I16" s="9">
        <f t="shared" si="1"/>
        <v>0.8854166666666667</v>
      </c>
      <c r="J16" s="4">
        <f t="shared" si="2"/>
        <v>88.54166666666667</v>
      </c>
    </row>
    <row r="17" spans="1:10" ht="12.75">
      <c r="A17" s="16" t="s">
        <v>33</v>
      </c>
      <c r="B17" s="14">
        <v>248</v>
      </c>
      <c r="C17" t="s">
        <v>154</v>
      </c>
      <c r="D17" s="8">
        <v>12</v>
      </c>
      <c r="E17" s="4">
        <f t="shared" si="0"/>
        <v>1</v>
      </c>
      <c r="F17">
        <v>10</v>
      </c>
      <c r="G17">
        <v>12</v>
      </c>
      <c r="H17">
        <v>0</v>
      </c>
      <c r="I17" s="9">
        <f t="shared" si="1"/>
        <v>0.875</v>
      </c>
      <c r="J17" s="4">
        <f t="shared" si="2"/>
        <v>87.5</v>
      </c>
    </row>
    <row r="18" spans="1:10" ht="12.75">
      <c r="A18" s="16" t="s">
        <v>33</v>
      </c>
      <c r="B18" s="14">
        <v>248</v>
      </c>
      <c r="C18" t="s">
        <v>154</v>
      </c>
      <c r="D18" s="8">
        <v>12</v>
      </c>
      <c r="E18" s="4">
        <f t="shared" si="0"/>
        <v>1</v>
      </c>
      <c r="F18">
        <v>10</v>
      </c>
      <c r="G18">
        <v>10</v>
      </c>
      <c r="H18">
        <v>0</v>
      </c>
      <c r="I18" s="9">
        <f t="shared" si="1"/>
        <v>0.8680555555555556</v>
      </c>
      <c r="J18" s="4">
        <f t="shared" si="2"/>
        <v>86.80555555555556</v>
      </c>
    </row>
    <row r="19" spans="1:10" ht="12.75">
      <c r="A19" s="16" t="s">
        <v>34</v>
      </c>
      <c r="B19" s="14">
        <v>248</v>
      </c>
      <c r="C19" t="s">
        <v>171</v>
      </c>
      <c r="D19" s="8">
        <v>20</v>
      </c>
      <c r="E19" s="4">
        <f t="shared" si="0"/>
        <v>1.6666666666666667</v>
      </c>
      <c r="F19">
        <v>11</v>
      </c>
      <c r="G19">
        <v>16</v>
      </c>
      <c r="H19">
        <v>0</v>
      </c>
      <c r="I19" s="9">
        <f t="shared" si="1"/>
        <v>0.9722222222222222</v>
      </c>
      <c r="J19" s="4">
        <f t="shared" si="2"/>
        <v>97.22222222222221</v>
      </c>
    </row>
    <row r="20" spans="1:10" ht="12.75">
      <c r="A20" s="16" t="s">
        <v>35</v>
      </c>
      <c r="B20" s="14">
        <v>249</v>
      </c>
      <c r="C20" t="s">
        <v>141</v>
      </c>
      <c r="D20" s="8">
        <v>1</v>
      </c>
      <c r="E20" s="4">
        <f t="shared" si="0"/>
        <v>0.08333333333333333</v>
      </c>
      <c r="F20">
        <v>1</v>
      </c>
      <c r="G20">
        <v>12</v>
      </c>
      <c r="H20">
        <v>0</v>
      </c>
      <c r="I20" s="9">
        <f t="shared" si="1"/>
        <v>0.125</v>
      </c>
      <c r="J20" s="4">
        <f t="shared" si="2"/>
        <v>12.5</v>
      </c>
    </row>
    <row r="21" spans="1:27" ht="12.75">
      <c r="A21" s="16" t="s">
        <v>36</v>
      </c>
      <c r="B21" s="14">
        <v>248</v>
      </c>
      <c r="C21" t="s">
        <v>150</v>
      </c>
      <c r="D21" s="8">
        <v>24</v>
      </c>
      <c r="E21" s="4">
        <f t="shared" si="0"/>
        <v>2</v>
      </c>
      <c r="F21">
        <v>11</v>
      </c>
      <c r="G21">
        <v>15</v>
      </c>
      <c r="H21">
        <v>0</v>
      </c>
      <c r="I21" s="9">
        <f t="shared" si="1"/>
        <v>0.96875</v>
      </c>
      <c r="J21" s="4">
        <f t="shared" si="2"/>
        <v>96.875</v>
      </c>
      <c r="K21" s="4">
        <v>171</v>
      </c>
      <c r="O21" s="4">
        <f>K21/12</f>
        <v>14.25</v>
      </c>
      <c r="P21" s="1">
        <f>(D21*K21)/I21/240</f>
        <v>17.651612903225804</v>
      </c>
      <c r="Q21" s="1">
        <f>6912/K21</f>
        <v>40.421052631578945</v>
      </c>
      <c r="R21" s="1">
        <f>339.542/K21</f>
        <v>1.9856257309941518</v>
      </c>
      <c r="S21" s="1">
        <f>R21*I21</f>
        <v>1.9235749269005846</v>
      </c>
      <c r="Y21" s="1">
        <f>240/D21*S21</f>
        <v>19.235749269005847</v>
      </c>
      <c r="AA21" s="12">
        <f>Y21/$Y$12*100</f>
        <v>60.62322492595602</v>
      </c>
    </row>
    <row r="22" spans="1:29" ht="12.75">
      <c r="A22" s="16">
        <v>1306</v>
      </c>
      <c r="B22" s="14">
        <v>165</v>
      </c>
      <c r="C22" t="s">
        <v>152</v>
      </c>
      <c r="D22" s="8">
        <v>24</v>
      </c>
      <c r="E22" s="4">
        <f t="shared" si="0"/>
        <v>2</v>
      </c>
      <c r="F22">
        <v>11</v>
      </c>
      <c r="G22">
        <v>12</v>
      </c>
      <c r="H22">
        <v>0</v>
      </c>
      <c r="I22" s="9">
        <f t="shared" si="1"/>
        <v>0.9583333333333333</v>
      </c>
      <c r="J22" s="4">
        <f t="shared" si="2"/>
        <v>95.83333333333333</v>
      </c>
      <c r="K22" s="4">
        <v>171</v>
      </c>
      <c r="O22" s="4">
        <f>K22/12</f>
        <v>14.25</v>
      </c>
      <c r="P22" s="1">
        <f>(D22*K22)/I22/240</f>
        <v>17.843478260869567</v>
      </c>
      <c r="Q22" s="1">
        <f>6912/K22</f>
        <v>40.421052631578945</v>
      </c>
      <c r="R22" s="1">
        <f>339.542/K22</f>
        <v>1.9856257309941518</v>
      </c>
      <c r="S22" s="1">
        <f>R22*I22</f>
        <v>1.902891325536062</v>
      </c>
      <c r="T22">
        <v>2</v>
      </c>
      <c r="U22">
        <v>18</v>
      </c>
      <c r="V22">
        <v>8</v>
      </c>
      <c r="W22" s="1">
        <f>T22+U22/20+V22/240</f>
        <v>2.933333333333333</v>
      </c>
      <c r="X22" s="12">
        <v>15.78</v>
      </c>
      <c r="Y22" s="1">
        <f>240/D22*S22</f>
        <v>19.02891325536062</v>
      </c>
      <c r="Z22" s="1">
        <v>19.0352</v>
      </c>
      <c r="AA22" s="12">
        <f>Y22/$Y$12*100</f>
        <v>59.971362292343585</v>
      </c>
      <c r="AC22" s="6">
        <v>0.4001</v>
      </c>
    </row>
    <row r="23" spans="1:10" ht="12.75">
      <c r="A23" s="16" t="s">
        <v>37</v>
      </c>
      <c r="B23" s="14">
        <v>248</v>
      </c>
      <c r="C23" t="s">
        <v>172</v>
      </c>
      <c r="D23" s="8">
        <v>30</v>
      </c>
      <c r="E23" s="4">
        <f t="shared" si="0"/>
        <v>2.5</v>
      </c>
      <c r="F23">
        <v>11</v>
      </c>
      <c r="G23">
        <v>12</v>
      </c>
      <c r="H23">
        <v>0</v>
      </c>
      <c r="I23" s="9">
        <f t="shared" si="1"/>
        <v>0.9583333333333333</v>
      </c>
      <c r="J23" s="4">
        <f t="shared" si="2"/>
        <v>95.83333333333333</v>
      </c>
    </row>
    <row r="24" spans="1:29" ht="12.75">
      <c r="A24" s="16">
        <v>1315</v>
      </c>
      <c r="B24" s="14">
        <v>169</v>
      </c>
      <c r="C24" t="s">
        <v>140</v>
      </c>
      <c r="D24" s="8">
        <v>1</v>
      </c>
      <c r="E24" s="4">
        <f t="shared" si="0"/>
        <v>0.08333333333333333</v>
      </c>
      <c r="F24">
        <v>1</v>
      </c>
      <c r="G24">
        <v>0</v>
      </c>
      <c r="H24">
        <v>0</v>
      </c>
      <c r="I24" s="9">
        <f t="shared" si="1"/>
        <v>0.08333333333333333</v>
      </c>
      <c r="J24" s="4">
        <f t="shared" si="2"/>
        <v>8.333333333333332</v>
      </c>
      <c r="K24" s="4">
        <v>540</v>
      </c>
      <c r="L24" s="4">
        <v>444</v>
      </c>
      <c r="M24" s="4">
        <f>K24-L24</f>
        <v>96</v>
      </c>
      <c r="N24" s="6">
        <f>M24/K24</f>
        <v>0.17777777777777778</v>
      </c>
      <c r="O24" s="4">
        <f>K24/12</f>
        <v>45</v>
      </c>
      <c r="P24" s="1">
        <f>(D24*K24)/I24/240</f>
        <v>27</v>
      </c>
      <c r="Q24" s="1">
        <f>6912/K24</f>
        <v>12.8</v>
      </c>
      <c r="R24" s="1">
        <f>339.542/K24</f>
        <v>0.6287814814814814</v>
      </c>
      <c r="S24" s="1">
        <f>R24*I24</f>
        <v>0.05239845679012345</v>
      </c>
      <c r="T24">
        <v>2</v>
      </c>
      <c r="U24">
        <v>18</v>
      </c>
      <c r="V24">
        <v>0</v>
      </c>
      <c r="W24" s="1">
        <f>T24+U24/20+V24/240</f>
        <v>2.9</v>
      </c>
      <c r="X24" s="12">
        <v>10.3</v>
      </c>
      <c r="Y24" s="1">
        <f>240/D24*S24</f>
        <v>12.575629629629628</v>
      </c>
      <c r="Z24" s="1">
        <v>12.5755</v>
      </c>
      <c r="AA24" s="12">
        <f>Y24/$Y$12*100</f>
        <v>39.63324812363576</v>
      </c>
      <c r="AC24" s="6">
        <v>0.6037</v>
      </c>
    </row>
    <row r="25" spans="1:10" ht="12.75">
      <c r="A25" s="16" t="s">
        <v>38</v>
      </c>
      <c r="B25" s="14">
        <v>249</v>
      </c>
      <c r="C25" t="s">
        <v>149</v>
      </c>
      <c r="D25" s="8">
        <v>20</v>
      </c>
      <c r="E25" s="4">
        <f t="shared" si="0"/>
        <v>1.6666666666666667</v>
      </c>
      <c r="F25">
        <v>8</v>
      </c>
      <c r="G25">
        <v>10</v>
      </c>
      <c r="H25">
        <v>0</v>
      </c>
      <c r="I25" s="9">
        <f t="shared" si="1"/>
        <v>0.7013888888888888</v>
      </c>
      <c r="J25" s="4">
        <f t="shared" si="2"/>
        <v>70.13888888888889</v>
      </c>
    </row>
    <row r="26" spans="1:29" ht="12.75">
      <c r="A26" s="16">
        <v>1318</v>
      </c>
      <c r="B26" s="14">
        <v>168</v>
      </c>
      <c r="C26" t="s">
        <v>171</v>
      </c>
      <c r="D26" s="8">
        <v>30</v>
      </c>
      <c r="E26" s="4">
        <f t="shared" si="0"/>
        <v>2.5</v>
      </c>
      <c r="F26">
        <v>11</v>
      </c>
      <c r="G26">
        <v>12</v>
      </c>
      <c r="H26">
        <v>0</v>
      </c>
      <c r="I26" s="9">
        <f t="shared" si="1"/>
        <v>0.9583333333333333</v>
      </c>
      <c r="J26" s="4">
        <f t="shared" si="2"/>
        <v>95.83333333333333</v>
      </c>
      <c r="K26" s="4">
        <v>166</v>
      </c>
      <c r="L26" s="4">
        <v>163</v>
      </c>
      <c r="M26" s="4">
        <f>K26-L26</f>
        <v>3</v>
      </c>
      <c r="N26" s="6">
        <f>M26/K26</f>
        <v>0.018072289156626505</v>
      </c>
      <c r="O26" s="4">
        <f aca="true" t="shared" si="3" ref="O26:O73">K26/12</f>
        <v>13.833333333333334</v>
      </c>
      <c r="P26" s="1">
        <f aca="true" t="shared" si="4" ref="P26:P73">(D26*K26)/I26/240</f>
        <v>21.65217391304348</v>
      </c>
      <c r="Q26" s="1">
        <f aca="true" t="shared" si="5" ref="Q26:Q73">6912/K26</f>
        <v>41.63855421686747</v>
      </c>
      <c r="R26" s="1">
        <f aca="true" t="shared" si="6" ref="R26:R73">339.542/K26</f>
        <v>2.045433734939759</v>
      </c>
      <c r="S26" s="1">
        <f aca="true" t="shared" si="7" ref="S26:S73">R26*I26</f>
        <v>1.9602073293172688</v>
      </c>
      <c r="T26">
        <v>2</v>
      </c>
      <c r="U26">
        <v>18</v>
      </c>
      <c r="V26">
        <v>0</v>
      </c>
      <c r="W26" s="1">
        <f aca="true" t="shared" si="8" ref="W26:W50">T26+U26/20+V26/240</f>
        <v>2.9</v>
      </c>
      <c r="X26" s="12">
        <v>12.84</v>
      </c>
      <c r="Y26" s="1">
        <f aca="true" t="shared" si="9" ref="Y26:Y73">240/D26*S26</f>
        <v>15.68165863453815</v>
      </c>
      <c r="Z26" s="1">
        <v>15.6702</v>
      </c>
      <c r="AA26" s="12">
        <f aca="true" t="shared" si="10" ref="AA26:AA73">Y26/$Y$12*100</f>
        <v>49.42218290116026</v>
      </c>
      <c r="AC26" s="6">
        <v>0.5062</v>
      </c>
    </row>
    <row r="27" spans="1:29" ht="12.75">
      <c r="A27" s="16">
        <v>1321</v>
      </c>
      <c r="B27" s="14">
        <v>174</v>
      </c>
      <c r="C27" t="s">
        <v>140</v>
      </c>
      <c r="D27" s="8">
        <v>1</v>
      </c>
      <c r="E27" s="4">
        <f t="shared" si="0"/>
        <v>0.08333333333333333</v>
      </c>
      <c r="F27">
        <v>1</v>
      </c>
      <c r="G27">
        <v>0</v>
      </c>
      <c r="H27">
        <v>0</v>
      </c>
      <c r="I27" s="9">
        <f t="shared" si="1"/>
        <v>0.08333333333333333</v>
      </c>
      <c r="J27" s="4">
        <f t="shared" si="2"/>
        <v>8.333333333333332</v>
      </c>
      <c r="K27" s="4">
        <v>540</v>
      </c>
      <c r="L27" s="4">
        <v>444</v>
      </c>
      <c r="M27" s="4">
        <f>K27-L27</f>
        <v>96</v>
      </c>
      <c r="N27" s="6">
        <f>M27/K27</f>
        <v>0.17777777777777778</v>
      </c>
      <c r="O27" s="4">
        <f t="shared" si="3"/>
        <v>45</v>
      </c>
      <c r="P27" s="1">
        <f t="shared" si="4"/>
        <v>27</v>
      </c>
      <c r="Q27" s="1">
        <f t="shared" si="5"/>
        <v>12.8</v>
      </c>
      <c r="R27" s="1">
        <f t="shared" si="6"/>
        <v>0.6287814814814814</v>
      </c>
      <c r="S27" s="1">
        <f t="shared" si="7"/>
        <v>0.05239845679012345</v>
      </c>
      <c r="T27">
        <v>3</v>
      </c>
      <c r="U27">
        <v>5</v>
      </c>
      <c r="V27">
        <v>6</v>
      </c>
      <c r="W27" s="1">
        <f t="shared" si="8"/>
        <v>3.275</v>
      </c>
      <c r="X27" s="12">
        <v>11.64</v>
      </c>
      <c r="Y27" s="1">
        <f t="shared" si="9"/>
        <v>12.575629629629628</v>
      </c>
      <c r="Z27" s="1">
        <v>12.5755</v>
      </c>
      <c r="AA27" s="12">
        <f t="shared" si="10"/>
        <v>39.63324812363576</v>
      </c>
      <c r="AC27" s="6">
        <v>0.6037</v>
      </c>
    </row>
    <row r="28" spans="1:29" ht="12.75">
      <c r="A28" s="16">
        <v>1332</v>
      </c>
      <c r="B28" s="14">
        <v>176</v>
      </c>
      <c r="C28" t="s">
        <v>201</v>
      </c>
      <c r="D28" s="8">
        <v>4</v>
      </c>
      <c r="E28" s="4">
        <f t="shared" si="0"/>
        <v>0.3333333333333333</v>
      </c>
      <c r="F28">
        <v>2</v>
      </c>
      <c r="G28">
        <v>0</v>
      </c>
      <c r="H28">
        <v>0</v>
      </c>
      <c r="I28" s="9">
        <f t="shared" si="1"/>
        <v>0.16666666666666666</v>
      </c>
      <c r="J28" s="4">
        <f t="shared" si="2"/>
        <v>16.666666666666664</v>
      </c>
      <c r="K28" s="4">
        <v>261</v>
      </c>
      <c r="L28" s="4">
        <v>240</v>
      </c>
      <c r="M28" s="4">
        <f>K28-L28</f>
        <v>21</v>
      </c>
      <c r="N28" s="6">
        <f>M28/K28</f>
        <v>0.08045977011494253</v>
      </c>
      <c r="O28" s="4">
        <f t="shared" si="3"/>
        <v>21.75</v>
      </c>
      <c r="P28" s="1">
        <f t="shared" si="4"/>
        <v>26.1</v>
      </c>
      <c r="Q28" s="1">
        <f t="shared" si="5"/>
        <v>26.482758620689655</v>
      </c>
      <c r="R28" s="1">
        <f t="shared" si="6"/>
        <v>1.300927203065134</v>
      </c>
      <c r="S28" s="1">
        <f t="shared" si="7"/>
        <v>0.21682120051085566</v>
      </c>
      <c r="T28">
        <v>3</v>
      </c>
      <c r="U28">
        <v>0</v>
      </c>
      <c r="V28">
        <v>0</v>
      </c>
      <c r="W28" s="1">
        <f t="shared" si="8"/>
        <v>3</v>
      </c>
      <c r="X28" s="12">
        <v>11.04</v>
      </c>
      <c r="Y28" s="1">
        <f t="shared" si="9"/>
        <v>13.009272030651339</v>
      </c>
      <c r="Z28" s="1">
        <v>13.0176</v>
      </c>
      <c r="AA28" s="12">
        <f t="shared" si="10"/>
        <v>40.999911852036995</v>
      </c>
      <c r="AC28" s="6">
        <v>0.5898</v>
      </c>
    </row>
    <row r="29" spans="1:29" ht="12.75">
      <c r="A29" s="16" t="s">
        <v>40</v>
      </c>
      <c r="B29" s="14">
        <v>177</v>
      </c>
      <c r="C29" t="s">
        <v>201</v>
      </c>
      <c r="D29" s="8">
        <v>4</v>
      </c>
      <c r="E29" s="4">
        <f t="shared" si="0"/>
        <v>0.3333333333333333</v>
      </c>
      <c r="F29">
        <v>2</v>
      </c>
      <c r="G29">
        <v>0</v>
      </c>
      <c r="H29">
        <v>0</v>
      </c>
      <c r="I29" s="9">
        <f t="shared" si="1"/>
        <v>0.16666666666666666</v>
      </c>
      <c r="J29" s="4">
        <f t="shared" si="2"/>
        <v>16.666666666666664</v>
      </c>
      <c r="K29" s="4">
        <v>261</v>
      </c>
      <c r="L29" s="4">
        <v>246</v>
      </c>
      <c r="M29" s="4">
        <f>K29-L29</f>
        <v>15</v>
      </c>
      <c r="N29" s="6">
        <f>M29/K29</f>
        <v>0.05747126436781609</v>
      </c>
      <c r="O29" s="4">
        <f t="shared" si="3"/>
        <v>21.75</v>
      </c>
      <c r="P29" s="1">
        <f t="shared" si="4"/>
        <v>26.1</v>
      </c>
      <c r="Q29" s="1">
        <f t="shared" si="5"/>
        <v>26.482758620689655</v>
      </c>
      <c r="R29" s="1">
        <f t="shared" si="6"/>
        <v>1.300927203065134</v>
      </c>
      <c r="S29" s="1">
        <f t="shared" si="7"/>
        <v>0.21682120051085566</v>
      </c>
      <c r="T29">
        <v>2</v>
      </c>
      <c r="U29">
        <v>19</v>
      </c>
      <c r="V29">
        <v>6</v>
      </c>
      <c r="W29" s="1">
        <f t="shared" si="8"/>
        <v>2.975</v>
      </c>
      <c r="X29" s="12">
        <v>10.91</v>
      </c>
      <c r="Y29" s="1">
        <f t="shared" si="9"/>
        <v>13.009272030651339</v>
      </c>
      <c r="Z29" s="1">
        <v>13.0176</v>
      </c>
      <c r="AA29" s="12">
        <f t="shared" si="10"/>
        <v>40.999911852036995</v>
      </c>
      <c r="AC29" s="6">
        <v>0.5898</v>
      </c>
    </row>
    <row r="30" spans="1:29" ht="12.75">
      <c r="A30" s="16" t="s">
        <v>41</v>
      </c>
      <c r="B30" s="14">
        <v>180</v>
      </c>
      <c r="C30" t="s">
        <v>171</v>
      </c>
      <c r="D30" s="8">
        <v>48</v>
      </c>
      <c r="E30" s="4">
        <f t="shared" si="0"/>
        <v>4</v>
      </c>
      <c r="F30">
        <v>11</v>
      </c>
      <c r="G30">
        <v>12</v>
      </c>
      <c r="H30">
        <v>0</v>
      </c>
      <c r="I30" s="9">
        <f t="shared" si="1"/>
        <v>0.9583333333333333</v>
      </c>
      <c r="J30" s="4">
        <f t="shared" si="2"/>
        <v>95.83333333333333</v>
      </c>
      <c r="K30" s="4">
        <v>134</v>
      </c>
      <c r="L30" s="4">
        <v>132</v>
      </c>
      <c r="M30" s="4">
        <f>K30-L30</f>
        <v>2</v>
      </c>
      <c r="N30" s="6">
        <f>M30/K30</f>
        <v>0.014925373134328358</v>
      </c>
      <c r="O30" s="4">
        <f t="shared" si="3"/>
        <v>11.166666666666666</v>
      </c>
      <c r="P30" s="1">
        <f t="shared" si="4"/>
        <v>27.96521739130435</v>
      </c>
      <c r="Q30" s="1">
        <f t="shared" si="5"/>
        <v>51.582089552238806</v>
      </c>
      <c r="R30" s="1">
        <f t="shared" si="6"/>
        <v>2.5338955223880597</v>
      </c>
      <c r="S30" s="1">
        <f t="shared" si="7"/>
        <v>2.428316542288557</v>
      </c>
      <c r="T30">
        <v>3</v>
      </c>
      <c r="U30">
        <v>2</v>
      </c>
      <c r="V30">
        <v>0</v>
      </c>
      <c r="W30" s="1">
        <f t="shared" si="8"/>
        <v>3.1</v>
      </c>
      <c r="X30" s="12">
        <v>10.64</v>
      </c>
      <c r="Y30" s="1">
        <f t="shared" si="9"/>
        <v>12.141582711442783</v>
      </c>
      <c r="Z30" s="1">
        <v>12.1457</v>
      </c>
      <c r="AA30" s="12">
        <f t="shared" si="10"/>
        <v>38.265309522353554</v>
      </c>
      <c r="AC30" s="6">
        <v>0.6173</v>
      </c>
    </row>
    <row r="31" spans="1:29" ht="12.75">
      <c r="A31" s="16" t="s">
        <v>42</v>
      </c>
      <c r="B31" s="14">
        <v>181</v>
      </c>
      <c r="C31" t="s">
        <v>171</v>
      </c>
      <c r="D31" s="8">
        <v>48</v>
      </c>
      <c r="E31" s="4">
        <f t="shared" si="0"/>
        <v>4</v>
      </c>
      <c r="F31">
        <v>11</v>
      </c>
      <c r="G31">
        <v>12</v>
      </c>
      <c r="H31">
        <v>0</v>
      </c>
      <c r="I31" s="9">
        <f t="shared" si="1"/>
        <v>0.9583333333333333</v>
      </c>
      <c r="J31" s="4">
        <f t="shared" si="2"/>
        <v>95.83333333333333</v>
      </c>
      <c r="K31" s="4">
        <v>132</v>
      </c>
      <c r="O31" s="4">
        <f t="shared" si="3"/>
        <v>11</v>
      </c>
      <c r="P31" s="1">
        <f t="shared" si="4"/>
        <v>27.547826086956526</v>
      </c>
      <c r="Q31" s="1">
        <f t="shared" si="5"/>
        <v>52.36363636363637</v>
      </c>
      <c r="R31" s="1">
        <f t="shared" si="6"/>
        <v>2.5722878787878787</v>
      </c>
      <c r="S31" s="1">
        <f t="shared" si="7"/>
        <v>2.465109217171717</v>
      </c>
      <c r="T31">
        <v>3</v>
      </c>
      <c r="U31">
        <v>2</v>
      </c>
      <c r="V31">
        <v>0</v>
      </c>
      <c r="W31" s="1">
        <f t="shared" si="8"/>
        <v>3.1</v>
      </c>
      <c r="X31" s="12">
        <v>10.8</v>
      </c>
      <c r="Y31" s="1">
        <f t="shared" si="9"/>
        <v>12.325546085858585</v>
      </c>
      <c r="Z31" s="1">
        <v>12.3299</v>
      </c>
      <c r="AA31" s="12">
        <f t="shared" si="10"/>
        <v>38.84508693935892</v>
      </c>
      <c r="AC31" s="6">
        <v>0.6114</v>
      </c>
    </row>
    <row r="32" spans="1:29" ht="12.75">
      <c r="A32" s="16" t="s">
        <v>43</v>
      </c>
      <c r="B32" s="14">
        <v>181</v>
      </c>
      <c r="C32" t="s">
        <v>171</v>
      </c>
      <c r="D32" s="8">
        <v>48</v>
      </c>
      <c r="E32" s="4">
        <f t="shared" si="0"/>
        <v>4</v>
      </c>
      <c r="F32">
        <v>11</v>
      </c>
      <c r="G32">
        <v>12</v>
      </c>
      <c r="H32">
        <v>0</v>
      </c>
      <c r="I32" s="9">
        <f t="shared" si="1"/>
        <v>0.9583333333333333</v>
      </c>
      <c r="J32" s="4">
        <f t="shared" si="2"/>
        <v>95.83333333333333</v>
      </c>
      <c r="K32" s="4">
        <v>142</v>
      </c>
      <c r="L32" s="4">
        <v>140</v>
      </c>
      <c r="M32" s="4">
        <f aca="true" t="shared" si="11" ref="M32:M44">K32-L32</f>
        <v>2</v>
      </c>
      <c r="N32" s="6">
        <f aca="true" t="shared" si="12" ref="N32:N44">M32/K32</f>
        <v>0.014084507042253521</v>
      </c>
      <c r="O32" s="4">
        <f t="shared" si="3"/>
        <v>11.833333333333334</v>
      </c>
      <c r="P32" s="1">
        <f t="shared" si="4"/>
        <v>29.634782608695655</v>
      </c>
      <c r="Q32" s="1">
        <f t="shared" si="5"/>
        <v>48.67605633802817</v>
      </c>
      <c r="R32" s="1">
        <f t="shared" si="6"/>
        <v>2.391140845070422</v>
      </c>
      <c r="S32" s="1">
        <f t="shared" si="7"/>
        <v>2.291509976525821</v>
      </c>
      <c r="T32">
        <v>3</v>
      </c>
      <c r="U32">
        <v>2</v>
      </c>
      <c r="V32">
        <v>0</v>
      </c>
      <c r="W32" s="1">
        <f t="shared" si="8"/>
        <v>3.1</v>
      </c>
      <c r="X32" s="12">
        <v>10.03</v>
      </c>
      <c r="Y32" s="1">
        <f t="shared" si="9"/>
        <v>11.457549882629106</v>
      </c>
      <c r="Z32" s="1">
        <v>11.4518</v>
      </c>
      <c r="AA32" s="12">
        <f t="shared" si="10"/>
        <v>36.109517436587154</v>
      </c>
      <c r="AC32" s="6">
        <v>0.6391</v>
      </c>
    </row>
    <row r="33" spans="1:29" ht="12.75">
      <c r="A33" s="16" t="s">
        <v>44</v>
      </c>
      <c r="B33" s="14">
        <v>188</v>
      </c>
      <c r="C33" t="s">
        <v>171</v>
      </c>
      <c r="D33" s="8">
        <v>60</v>
      </c>
      <c r="E33" s="4">
        <f t="shared" si="0"/>
        <v>5</v>
      </c>
      <c r="F33">
        <v>11</v>
      </c>
      <c r="G33">
        <v>12</v>
      </c>
      <c r="H33">
        <v>0</v>
      </c>
      <c r="I33" s="9">
        <f t="shared" si="1"/>
        <v>0.9583333333333333</v>
      </c>
      <c r="J33" s="4">
        <f t="shared" si="2"/>
        <v>95.83333333333333</v>
      </c>
      <c r="K33" s="4">
        <v>117</v>
      </c>
      <c r="L33" s="4">
        <f>111+(3/5)</f>
        <v>111.6</v>
      </c>
      <c r="M33" s="4">
        <f t="shared" si="11"/>
        <v>5.400000000000006</v>
      </c>
      <c r="N33" s="6">
        <f t="shared" si="12"/>
        <v>0.046153846153846205</v>
      </c>
      <c r="O33" s="4">
        <f t="shared" si="3"/>
        <v>9.75</v>
      </c>
      <c r="P33" s="1">
        <f t="shared" si="4"/>
        <v>30.521739130434785</v>
      </c>
      <c r="Q33" s="1">
        <f t="shared" si="5"/>
        <v>59.07692307692308</v>
      </c>
      <c r="R33" s="1">
        <f t="shared" si="6"/>
        <v>2.902068376068376</v>
      </c>
      <c r="S33" s="1">
        <f t="shared" si="7"/>
        <v>2.78114886039886</v>
      </c>
      <c r="T33">
        <v>3</v>
      </c>
      <c r="U33">
        <v>0</v>
      </c>
      <c r="V33">
        <v>0</v>
      </c>
      <c r="W33" s="1">
        <f t="shared" si="8"/>
        <v>3</v>
      </c>
      <c r="X33" s="12">
        <v>9.44</v>
      </c>
      <c r="Y33" s="1">
        <f t="shared" si="9"/>
        <v>11.12459544159544</v>
      </c>
      <c r="Z33" s="1">
        <v>11.1254</v>
      </c>
      <c r="AA33" s="12">
        <f t="shared" si="10"/>
        <v>35.060181032447026</v>
      </c>
      <c r="AC33" s="6">
        <v>0.6494</v>
      </c>
    </row>
    <row r="34" spans="1:29" ht="12.75">
      <c r="A34" s="16" t="s">
        <v>44</v>
      </c>
      <c r="B34" s="14">
        <v>188</v>
      </c>
      <c r="C34" t="s">
        <v>201</v>
      </c>
      <c r="D34" s="8">
        <v>4</v>
      </c>
      <c r="E34" s="4">
        <f t="shared" si="0"/>
        <v>0.3333333333333333</v>
      </c>
      <c r="F34">
        <v>2</v>
      </c>
      <c r="G34">
        <v>0</v>
      </c>
      <c r="H34">
        <v>0</v>
      </c>
      <c r="I34" s="9">
        <f t="shared" si="1"/>
        <v>0.16666666666666666</v>
      </c>
      <c r="J34" s="4">
        <f t="shared" si="2"/>
        <v>16.666666666666664</v>
      </c>
      <c r="K34" s="4">
        <v>327</v>
      </c>
      <c r="L34" s="4">
        <v>301</v>
      </c>
      <c r="M34" s="4">
        <f t="shared" si="11"/>
        <v>26</v>
      </c>
      <c r="N34" s="6">
        <f t="shared" si="12"/>
        <v>0.07951070336391437</v>
      </c>
      <c r="O34" s="4">
        <f t="shared" si="3"/>
        <v>27.25</v>
      </c>
      <c r="P34" s="1">
        <f t="shared" si="4"/>
        <v>32.7</v>
      </c>
      <c r="Q34" s="1">
        <f t="shared" si="5"/>
        <v>21.137614678899084</v>
      </c>
      <c r="R34" s="1">
        <f t="shared" si="6"/>
        <v>1.038354740061162</v>
      </c>
      <c r="S34" s="1">
        <f t="shared" si="7"/>
        <v>0.17305912334352697</v>
      </c>
      <c r="T34">
        <v>3</v>
      </c>
      <c r="U34">
        <v>0</v>
      </c>
      <c r="V34">
        <v>0</v>
      </c>
      <c r="W34" s="1">
        <f t="shared" si="8"/>
        <v>3</v>
      </c>
      <c r="X34" s="12">
        <v>8.87</v>
      </c>
      <c r="Y34" s="1">
        <f t="shared" si="9"/>
        <v>10.383547400611619</v>
      </c>
      <c r="Z34" s="1">
        <v>10.4632</v>
      </c>
      <c r="AA34" s="12">
        <f t="shared" si="10"/>
        <v>32.72470028557081</v>
      </c>
      <c r="AC34" s="6">
        <v>0.6703</v>
      </c>
    </row>
    <row r="35" spans="1:29" ht="12.75">
      <c r="A35" s="16" t="s">
        <v>45</v>
      </c>
      <c r="B35" s="14">
        <v>189</v>
      </c>
      <c r="C35" t="s">
        <v>201</v>
      </c>
      <c r="D35" s="8">
        <v>4</v>
      </c>
      <c r="E35" s="4">
        <f t="shared" si="0"/>
        <v>0.3333333333333333</v>
      </c>
      <c r="F35">
        <v>2</v>
      </c>
      <c r="G35">
        <v>0</v>
      </c>
      <c r="H35">
        <v>0</v>
      </c>
      <c r="I35" s="9">
        <f t="shared" si="1"/>
        <v>0.16666666666666666</v>
      </c>
      <c r="J35" s="4">
        <f t="shared" si="2"/>
        <v>16.666666666666664</v>
      </c>
      <c r="K35" s="4">
        <v>318</v>
      </c>
      <c r="L35" s="4">
        <v>297</v>
      </c>
      <c r="M35" s="4">
        <f t="shared" si="11"/>
        <v>21</v>
      </c>
      <c r="N35" s="6">
        <f t="shared" si="12"/>
        <v>0.0660377358490566</v>
      </c>
      <c r="O35" s="4">
        <f t="shared" si="3"/>
        <v>26.5</v>
      </c>
      <c r="P35" s="1">
        <f t="shared" si="4"/>
        <v>31.8</v>
      </c>
      <c r="Q35" s="1">
        <f t="shared" si="5"/>
        <v>21.735849056603772</v>
      </c>
      <c r="R35" s="1">
        <f t="shared" si="6"/>
        <v>1.0677421383647798</v>
      </c>
      <c r="S35" s="1">
        <f t="shared" si="7"/>
        <v>0.17795702306079664</v>
      </c>
      <c r="T35">
        <v>3</v>
      </c>
      <c r="U35">
        <v>0</v>
      </c>
      <c r="V35">
        <v>0</v>
      </c>
      <c r="W35" s="1">
        <f t="shared" si="8"/>
        <v>3</v>
      </c>
      <c r="X35" s="12">
        <v>9.06</v>
      </c>
      <c r="Y35" s="1">
        <f t="shared" si="9"/>
        <v>10.677421383647799</v>
      </c>
      <c r="Z35" s="1">
        <v>10.6842</v>
      </c>
      <c r="AA35" s="12">
        <f t="shared" si="10"/>
        <v>33.65087104836999</v>
      </c>
      <c r="AC35" s="6">
        <v>0.6633</v>
      </c>
    </row>
    <row r="36" spans="1:29" ht="12.75">
      <c r="A36" s="16" t="s">
        <v>47</v>
      </c>
      <c r="B36" s="14">
        <v>196</v>
      </c>
      <c r="C36" t="s">
        <v>171</v>
      </c>
      <c r="D36" s="8">
        <v>60</v>
      </c>
      <c r="E36" s="4">
        <f t="shared" si="0"/>
        <v>5</v>
      </c>
      <c r="F36">
        <v>11</v>
      </c>
      <c r="G36">
        <v>12</v>
      </c>
      <c r="H36">
        <v>0</v>
      </c>
      <c r="I36" s="9">
        <f t="shared" si="1"/>
        <v>0.9583333333333333</v>
      </c>
      <c r="J36" s="4">
        <f t="shared" si="2"/>
        <v>95.83333333333333</v>
      </c>
      <c r="K36" s="4">
        <v>117</v>
      </c>
      <c r="L36" s="4">
        <v>110</v>
      </c>
      <c r="M36" s="4">
        <f t="shared" si="11"/>
        <v>7</v>
      </c>
      <c r="N36" s="6">
        <f t="shared" si="12"/>
        <v>0.05982905982905983</v>
      </c>
      <c r="O36" s="4">
        <f t="shared" si="3"/>
        <v>9.75</v>
      </c>
      <c r="P36" s="1">
        <f t="shared" si="4"/>
        <v>30.521739130434785</v>
      </c>
      <c r="Q36" s="1">
        <f t="shared" si="5"/>
        <v>59.07692307692308</v>
      </c>
      <c r="R36" s="1">
        <f t="shared" si="6"/>
        <v>2.902068376068376</v>
      </c>
      <c r="S36" s="1">
        <f t="shared" si="7"/>
        <v>2.78114886039886</v>
      </c>
      <c r="T36">
        <v>3</v>
      </c>
      <c r="U36">
        <v>2</v>
      </c>
      <c r="V36">
        <v>0</v>
      </c>
      <c r="W36" s="1">
        <f t="shared" si="8"/>
        <v>3.1</v>
      </c>
      <c r="X36" s="12">
        <v>9.75</v>
      </c>
      <c r="Y36" s="1">
        <f t="shared" si="9"/>
        <v>11.12459544159544</v>
      </c>
      <c r="Z36" s="1">
        <v>11.1254</v>
      </c>
      <c r="AA36" s="12">
        <f t="shared" si="10"/>
        <v>35.060181032447026</v>
      </c>
      <c r="AC36" s="6">
        <v>0.6494</v>
      </c>
    </row>
    <row r="37" spans="1:29" ht="12.75">
      <c r="A37" s="16" t="s">
        <v>48</v>
      </c>
      <c r="B37" s="14">
        <v>197</v>
      </c>
      <c r="C37" t="s">
        <v>201</v>
      </c>
      <c r="D37" s="8">
        <v>4</v>
      </c>
      <c r="E37" s="4">
        <f t="shared" si="0"/>
        <v>0.3333333333333333</v>
      </c>
      <c r="F37">
        <v>2</v>
      </c>
      <c r="G37">
        <v>0</v>
      </c>
      <c r="H37">
        <v>0</v>
      </c>
      <c r="I37" s="9">
        <f t="shared" si="1"/>
        <v>0.16666666666666666</v>
      </c>
      <c r="J37" s="4">
        <f t="shared" si="2"/>
        <v>16.666666666666664</v>
      </c>
      <c r="K37" s="4">
        <v>318</v>
      </c>
      <c r="L37" s="4">
        <v>270</v>
      </c>
      <c r="M37" s="4">
        <f t="shared" si="11"/>
        <v>48</v>
      </c>
      <c r="N37" s="6">
        <f t="shared" si="12"/>
        <v>0.1509433962264151</v>
      </c>
      <c r="O37" s="4">
        <f t="shared" si="3"/>
        <v>26.5</v>
      </c>
      <c r="P37" s="1">
        <f t="shared" si="4"/>
        <v>31.8</v>
      </c>
      <c r="Q37" s="1">
        <f t="shared" si="5"/>
        <v>21.735849056603772</v>
      </c>
      <c r="R37" s="1">
        <f t="shared" si="6"/>
        <v>1.0677421383647798</v>
      </c>
      <c r="S37" s="1">
        <f t="shared" si="7"/>
        <v>0.17795702306079664</v>
      </c>
      <c r="T37">
        <v>3</v>
      </c>
      <c r="U37">
        <v>2</v>
      </c>
      <c r="V37">
        <v>0</v>
      </c>
      <c r="W37" s="1">
        <f t="shared" si="8"/>
        <v>3.1</v>
      </c>
      <c r="X37" s="12">
        <v>9.36</v>
      </c>
      <c r="Y37" s="1">
        <f t="shared" si="9"/>
        <v>10.677421383647799</v>
      </c>
      <c r="Z37" s="1">
        <v>10.6842</v>
      </c>
      <c r="AA37" s="12">
        <f t="shared" si="10"/>
        <v>33.65087104836999</v>
      </c>
      <c r="AC37" s="6">
        <v>0.6633</v>
      </c>
    </row>
    <row r="38" spans="1:29" ht="12.75">
      <c r="A38" s="16" t="s">
        <v>49</v>
      </c>
      <c r="B38" s="14">
        <v>198</v>
      </c>
      <c r="C38" t="s">
        <v>171</v>
      </c>
      <c r="D38" s="8">
        <v>60</v>
      </c>
      <c r="E38" s="4">
        <f t="shared" si="0"/>
        <v>5</v>
      </c>
      <c r="F38">
        <v>11</v>
      </c>
      <c r="G38">
        <v>12</v>
      </c>
      <c r="H38">
        <v>0</v>
      </c>
      <c r="I38" s="9">
        <f t="shared" si="1"/>
        <v>0.9583333333333333</v>
      </c>
      <c r="J38" s="4">
        <f t="shared" si="2"/>
        <v>95.83333333333333</v>
      </c>
      <c r="K38" s="4">
        <v>117</v>
      </c>
      <c r="L38" s="4">
        <v>111.5</v>
      </c>
      <c r="M38" s="4">
        <f t="shared" si="11"/>
        <v>5.5</v>
      </c>
      <c r="N38" s="6">
        <f t="shared" si="12"/>
        <v>0.04700854700854701</v>
      </c>
      <c r="O38" s="4">
        <f t="shared" si="3"/>
        <v>9.75</v>
      </c>
      <c r="P38" s="1">
        <f t="shared" si="4"/>
        <v>30.521739130434785</v>
      </c>
      <c r="Q38" s="1">
        <f t="shared" si="5"/>
        <v>59.07692307692308</v>
      </c>
      <c r="R38" s="1">
        <f t="shared" si="6"/>
        <v>2.902068376068376</v>
      </c>
      <c r="S38" s="1">
        <f t="shared" si="7"/>
        <v>2.78114886039886</v>
      </c>
      <c r="T38">
        <v>3</v>
      </c>
      <c r="U38">
        <v>2</v>
      </c>
      <c r="V38">
        <v>0</v>
      </c>
      <c r="W38" s="1">
        <f t="shared" si="8"/>
        <v>3.1</v>
      </c>
      <c r="X38" s="12">
        <v>9.75</v>
      </c>
      <c r="Y38" s="1">
        <f t="shared" si="9"/>
        <v>11.12459544159544</v>
      </c>
      <c r="Z38" s="1">
        <v>11.1254</v>
      </c>
      <c r="AA38" s="12">
        <f t="shared" si="10"/>
        <v>35.060181032447026</v>
      </c>
      <c r="AC38" s="6">
        <v>0.6494</v>
      </c>
    </row>
    <row r="39" spans="1:30" ht="12.75">
      <c r="A39" s="16" t="s">
        <v>50</v>
      </c>
      <c r="B39" s="14">
        <v>201</v>
      </c>
      <c r="C39" t="s">
        <v>140</v>
      </c>
      <c r="D39" s="8">
        <v>1</v>
      </c>
      <c r="E39" s="4">
        <f t="shared" si="0"/>
        <v>0.08333333333333333</v>
      </c>
      <c r="F39">
        <v>1</v>
      </c>
      <c r="G39">
        <v>0</v>
      </c>
      <c r="H39">
        <v>0</v>
      </c>
      <c r="I39" s="9">
        <f t="shared" si="1"/>
        <v>0.08333333333333333</v>
      </c>
      <c r="J39" s="4">
        <f t="shared" si="2"/>
        <v>8.333333333333332</v>
      </c>
      <c r="K39" s="4">
        <v>840</v>
      </c>
      <c r="L39" s="4">
        <v>660</v>
      </c>
      <c r="M39" s="4">
        <f t="shared" si="11"/>
        <v>180</v>
      </c>
      <c r="N39" s="6">
        <f t="shared" si="12"/>
        <v>0.21428571428571427</v>
      </c>
      <c r="O39" s="4">
        <f t="shared" si="3"/>
        <v>70</v>
      </c>
      <c r="P39" s="1">
        <f t="shared" si="4"/>
        <v>42</v>
      </c>
      <c r="Q39" s="1">
        <f t="shared" si="5"/>
        <v>8.228571428571428</v>
      </c>
      <c r="R39" s="1">
        <f t="shared" si="6"/>
        <v>0.4042166666666666</v>
      </c>
      <c r="S39" s="1">
        <f t="shared" si="7"/>
        <v>0.03368472222222221</v>
      </c>
      <c r="T39">
        <v>3</v>
      </c>
      <c r="U39">
        <v>8</v>
      </c>
      <c r="V39">
        <v>0</v>
      </c>
      <c r="W39" s="1">
        <f t="shared" si="8"/>
        <v>3.4</v>
      </c>
      <c r="X39" s="12">
        <v>7.79</v>
      </c>
      <c r="Y39" s="1">
        <f t="shared" si="9"/>
        <v>8.084333333333332</v>
      </c>
      <c r="Z39" s="1">
        <v>8.1053</v>
      </c>
      <c r="AA39" s="12">
        <f t="shared" si="10"/>
        <v>25.478516650908706</v>
      </c>
      <c r="AC39" s="6">
        <v>0.7446</v>
      </c>
      <c r="AD39" s="6">
        <v>0.3554</v>
      </c>
    </row>
    <row r="40" spans="1:30" ht="12.75">
      <c r="A40" s="16" t="s">
        <v>51</v>
      </c>
      <c r="B40" s="14">
        <v>202</v>
      </c>
      <c r="C40" t="s">
        <v>149</v>
      </c>
      <c r="D40" s="8">
        <v>24</v>
      </c>
      <c r="E40" s="4">
        <f t="shared" si="0"/>
        <v>2</v>
      </c>
      <c r="F40">
        <v>11</v>
      </c>
      <c r="G40">
        <v>12</v>
      </c>
      <c r="H40">
        <v>0</v>
      </c>
      <c r="I40" s="9">
        <f t="shared" si="1"/>
        <v>0.9583333333333333</v>
      </c>
      <c r="J40" s="4">
        <f t="shared" si="2"/>
        <v>95.83333333333333</v>
      </c>
      <c r="K40" s="4">
        <v>300</v>
      </c>
      <c r="L40" s="4">
        <v>290</v>
      </c>
      <c r="M40" s="4">
        <f t="shared" si="11"/>
        <v>10</v>
      </c>
      <c r="N40" s="6">
        <f t="shared" si="12"/>
        <v>0.03333333333333333</v>
      </c>
      <c r="O40" s="4">
        <f t="shared" si="3"/>
        <v>25</v>
      </c>
      <c r="P40" s="1">
        <f t="shared" si="4"/>
        <v>31.304347826086957</v>
      </c>
      <c r="Q40" s="1">
        <f t="shared" si="5"/>
        <v>23.04</v>
      </c>
      <c r="R40" s="1">
        <f t="shared" si="6"/>
        <v>1.1318066666666666</v>
      </c>
      <c r="S40" s="1">
        <f t="shared" si="7"/>
        <v>1.0846480555555553</v>
      </c>
      <c r="T40">
        <v>3</v>
      </c>
      <c r="U40">
        <v>5</v>
      </c>
      <c r="V40">
        <v>8</v>
      </c>
      <c r="W40" s="1">
        <f t="shared" si="8"/>
        <v>3.283333333333333</v>
      </c>
      <c r="X40" s="12">
        <v>10.06</v>
      </c>
      <c r="Y40" s="1">
        <f t="shared" si="9"/>
        <v>10.846480555555553</v>
      </c>
      <c r="Z40" s="1">
        <v>10.8463</v>
      </c>
      <c r="AA40" s="12">
        <f t="shared" si="10"/>
        <v>34.18367650663585</v>
      </c>
      <c r="AC40" s="6">
        <v>0.6582</v>
      </c>
      <c r="AD40" s="6">
        <v>0.025</v>
      </c>
    </row>
    <row r="41" spans="1:30" ht="12.75">
      <c r="A41" s="16" t="s">
        <v>52</v>
      </c>
      <c r="B41" s="14">
        <v>204</v>
      </c>
      <c r="C41" t="s">
        <v>171</v>
      </c>
      <c r="D41" s="8">
        <v>60</v>
      </c>
      <c r="E41" s="4">
        <f t="shared" si="0"/>
        <v>5</v>
      </c>
      <c r="F41">
        <v>11</v>
      </c>
      <c r="G41">
        <v>12</v>
      </c>
      <c r="H41">
        <v>0</v>
      </c>
      <c r="I41" s="9">
        <f t="shared" si="1"/>
        <v>0.9583333333333333</v>
      </c>
      <c r="J41" s="4">
        <f t="shared" si="2"/>
        <v>95.83333333333333</v>
      </c>
      <c r="K41" s="4">
        <v>120</v>
      </c>
      <c r="L41" s="4">
        <v>116</v>
      </c>
      <c r="M41" s="4">
        <f t="shared" si="11"/>
        <v>4</v>
      </c>
      <c r="N41" s="6">
        <f t="shared" si="12"/>
        <v>0.03333333333333333</v>
      </c>
      <c r="O41" s="4">
        <f t="shared" si="3"/>
        <v>10</v>
      </c>
      <c r="P41" s="1">
        <f t="shared" si="4"/>
        <v>31.304347826086957</v>
      </c>
      <c r="Q41" s="1">
        <f t="shared" si="5"/>
        <v>57.6</v>
      </c>
      <c r="R41" s="1">
        <f t="shared" si="6"/>
        <v>2.8295166666666662</v>
      </c>
      <c r="S41" s="1">
        <f t="shared" si="7"/>
        <v>2.7116201388888883</v>
      </c>
      <c r="T41">
        <v>3</v>
      </c>
      <c r="U41">
        <v>5</v>
      </c>
      <c r="V41">
        <v>8</v>
      </c>
      <c r="W41" s="1">
        <f t="shared" si="8"/>
        <v>3.283333333333333</v>
      </c>
      <c r="X41" s="12">
        <v>10.06</v>
      </c>
      <c r="Y41" s="1">
        <f t="shared" si="9"/>
        <v>10.846480555555553</v>
      </c>
      <c r="Z41" s="1">
        <v>10.8463</v>
      </c>
      <c r="AA41" s="12">
        <f t="shared" si="10"/>
        <v>34.18367650663585</v>
      </c>
      <c r="AC41" s="6">
        <v>0.6582</v>
      </c>
      <c r="AD41" s="6">
        <v>0.025</v>
      </c>
    </row>
    <row r="42" spans="1:30" ht="12.75">
      <c r="A42" s="16" t="s">
        <v>54</v>
      </c>
      <c r="B42" s="14">
        <v>205</v>
      </c>
      <c r="C42" t="s">
        <v>140</v>
      </c>
      <c r="D42" s="8">
        <v>1</v>
      </c>
      <c r="E42" s="4">
        <f t="shared" si="0"/>
        <v>0.08333333333333333</v>
      </c>
      <c r="F42">
        <v>0</v>
      </c>
      <c r="G42">
        <v>23</v>
      </c>
      <c r="H42">
        <v>12</v>
      </c>
      <c r="I42" s="9">
        <f t="shared" si="1"/>
        <v>0.08159722222222221</v>
      </c>
      <c r="J42" s="4">
        <f t="shared" si="2"/>
        <v>8.159722222222221</v>
      </c>
      <c r="K42" s="4">
        <v>864</v>
      </c>
      <c r="L42" s="4">
        <v>708</v>
      </c>
      <c r="M42" s="4">
        <f t="shared" si="11"/>
        <v>156</v>
      </c>
      <c r="N42" s="6">
        <f t="shared" si="12"/>
        <v>0.18055555555555555</v>
      </c>
      <c r="O42" s="4">
        <f t="shared" si="3"/>
        <v>72</v>
      </c>
      <c r="P42" s="1">
        <f t="shared" si="4"/>
        <v>44.11914893617022</v>
      </c>
      <c r="Q42" s="1">
        <f t="shared" si="5"/>
        <v>8</v>
      </c>
      <c r="R42" s="1">
        <f t="shared" si="6"/>
        <v>0.3929884259259259</v>
      </c>
      <c r="S42" s="1">
        <f t="shared" si="7"/>
        <v>0.03206676392103909</v>
      </c>
      <c r="T42">
        <v>3</v>
      </c>
      <c r="U42">
        <v>5</v>
      </c>
      <c r="V42">
        <v>2</v>
      </c>
      <c r="W42" s="1">
        <f t="shared" si="8"/>
        <v>3.2583333333333333</v>
      </c>
      <c r="X42" s="12">
        <v>7.23</v>
      </c>
      <c r="Y42" s="1">
        <f t="shared" si="9"/>
        <v>7.696023341049382</v>
      </c>
      <c r="Z42" s="1">
        <v>7.8597</v>
      </c>
      <c r="AA42" s="12">
        <f t="shared" si="10"/>
        <v>24.254722158995847</v>
      </c>
      <c r="AC42" s="6">
        <v>0.7523</v>
      </c>
      <c r="AD42" s="6">
        <v>0.375</v>
      </c>
    </row>
    <row r="43" spans="1:30" ht="12.75">
      <c r="A43" s="16" t="s">
        <v>53</v>
      </c>
      <c r="B43" s="14">
        <v>206</v>
      </c>
      <c r="C43" t="s">
        <v>201</v>
      </c>
      <c r="D43" s="8">
        <v>4</v>
      </c>
      <c r="E43" s="4">
        <f aca="true" t="shared" si="13" ref="E43:E74">D43/12</f>
        <v>0.3333333333333333</v>
      </c>
      <c r="F43">
        <v>2</v>
      </c>
      <c r="G43">
        <v>0</v>
      </c>
      <c r="H43">
        <v>0</v>
      </c>
      <c r="I43" s="9">
        <f aca="true" t="shared" si="14" ref="I43:I74">(F43/12+G43/288+H43/6912)</f>
        <v>0.16666666666666666</v>
      </c>
      <c r="J43" s="4">
        <f aca="true" t="shared" si="15" ref="J43:J74">I43*100</f>
        <v>16.666666666666664</v>
      </c>
      <c r="K43" s="4">
        <v>375</v>
      </c>
      <c r="L43" s="4">
        <v>370</v>
      </c>
      <c r="M43" s="4">
        <f t="shared" si="11"/>
        <v>5</v>
      </c>
      <c r="N43" s="6">
        <f t="shared" si="12"/>
        <v>0.013333333333333334</v>
      </c>
      <c r="O43" s="4">
        <f t="shared" si="3"/>
        <v>31.25</v>
      </c>
      <c r="P43" s="1">
        <f t="shared" si="4"/>
        <v>37.5</v>
      </c>
      <c r="Q43" s="1">
        <f t="shared" si="5"/>
        <v>18.432</v>
      </c>
      <c r="R43" s="1">
        <f t="shared" si="6"/>
        <v>0.9054453333333332</v>
      </c>
      <c r="S43" s="1">
        <f t="shared" si="7"/>
        <v>0.15090755555555552</v>
      </c>
      <c r="T43">
        <v>3</v>
      </c>
      <c r="U43">
        <v>5</v>
      </c>
      <c r="V43">
        <v>2</v>
      </c>
      <c r="W43" s="1">
        <f t="shared" si="8"/>
        <v>3.2583333333333333</v>
      </c>
      <c r="X43" s="12">
        <v>8.37</v>
      </c>
      <c r="Y43" s="1">
        <f t="shared" si="9"/>
        <v>9.054453333333331</v>
      </c>
      <c r="Z43" s="1">
        <v>9.0877</v>
      </c>
      <c r="AA43" s="12">
        <f t="shared" si="10"/>
        <v>28.535938649017744</v>
      </c>
      <c r="AC43" s="6">
        <v>0.7136</v>
      </c>
      <c r="AD43" s="6">
        <v>0.1494</v>
      </c>
    </row>
    <row r="44" spans="1:30" ht="12.75">
      <c r="A44" s="16" t="s">
        <v>53</v>
      </c>
      <c r="B44" s="14">
        <v>206</v>
      </c>
      <c r="C44" t="s">
        <v>201</v>
      </c>
      <c r="D44" s="8">
        <v>4</v>
      </c>
      <c r="E44" s="4">
        <f t="shared" si="13"/>
        <v>0.3333333333333333</v>
      </c>
      <c r="F44">
        <v>2</v>
      </c>
      <c r="G44">
        <v>0</v>
      </c>
      <c r="H44">
        <v>0</v>
      </c>
      <c r="I44" s="9">
        <f t="shared" si="14"/>
        <v>0.16666666666666666</v>
      </c>
      <c r="J44" s="4">
        <f t="shared" si="15"/>
        <v>16.666666666666664</v>
      </c>
      <c r="K44" s="4">
        <v>387</v>
      </c>
      <c r="L44" s="4">
        <v>336</v>
      </c>
      <c r="M44" s="4">
        <f t="shared" si="11"/>
        <v>51</v>
      </c>
      <c r="N44" s="6">
        <f t="shared" si="12"/>
        <v>0.13178294573643412</v>
      </c>
      <c r="O44" s="4">
        <f t="shared" si="3"/>
        <v>32.25</v>
      </c>
      <c r="P44" s="1">
        <f t="shared" si="4"/>
        <v>38.7</v>
      </c>
      <c r="Q44" s="1">
        <f t="shared" si="5"/>
        <v>17.86046511627907</v>
      </c>
      <c r="R44" s="1">
        <f t="shared" si="6"/>
        <v>0.8773695090439276</v>
      </c>
      <c r="S44" s="1">
        <f t="shared" si="7"/>
        <v>0.14622825150732127</v>
      </c>
      <c r="T44">
        <v>3</v>
      </c>
      <c r="U44">
        <v>5</v>
      </c>
      <c r="V44">
        <v>2</v>
      </c>
      <c r="W44" s="1">
        <f t="shared" si="8"/>
        <v>3.2583333333333333</v>
      </c>
      <c r="X44" s="12">
        <v>8.14</v>
      </c>
      <c r="Y44" s="1">
        <f t="shared" si="9"/>
        <v>8.773695090439276</v>
      </c>
      <c r="Z44" s="1">
        <v>8.8421</v>
      </c>
      <c r="AA44" s="12">
        <f t="shared" si="10"/>
        <v>27.651103342071465</v>
      </c>
      <c r="AC44" s="6">
        <v>0.7213</v>
      </c>
      <c r="AD44" s="6">
        <v>0.1724</v>
      </c>
    </row>
    <row r="45" spans="1:30" ht="12.75">
      <c r="A45" s="16" t="s">
        <v>55</v>
      </c>
      <c r="B45" s="14">
        <v>208</v>
      </c>
      <c r="C45" t="s">
        <v>168</v>
      </c>
      <c r="D45" s="8">
        <v>66</v>
      </c>
      <c r="E45" s="4">
        <f t="shared" si="13"/>
        <v>5.5</v>
      </c>
      <c r="F45">
        <v>11</v>
      </c>
      <c r="G45">
        <v>12</v>
      </c>
      <c r="H45">
        <v>0</v>
      </c>
      <c r="I45" s="9">
        <f t="shared" si="14"/>
        <v>0.9583333333333333</v>
      </c>
      <c r="J45" s="4">
        <f t="shared" si="15"/>
        <v>95.83333333333333</v>
      </c>
      <c r="K45" s="4">
        <v>123</v>
      </c>
      <c r="O45" s="4">
        <f t="shared" si="3"/>
        <v>10.25</v>
      </c>
      <c r="P45" s="1">
        <f t="shared" si="4"/>
        <v>35.29565217391305</v>
      </c>
      <c r="Q45" s="1">
        <f t="shared" si="5"/>
        <v>56.19512195121951</v>
      </c>
      <c r="R45" s="1">
        <f t="shared" si="6"/>
        <v>2.7605040650406503</v>
      </c>
      <c r="S45" s="1">
        <f t="shared" si="7"/>
        <v>2.645483062330623</v>
      </c>
      <c r="T45">
        <v>3</v>
      </c>
      <c r="U45">
        <v>16</v>
      </c>
      <c r="V45">
        <v>1</v>
      </c>
      <c r="W45" s="1">
        <f t="shared" si="8"/>
        <v>3.8041666666666667</v>
      </c>
      <c r="X45" s="12">
        <v>10.34</v>
      </c>
      <c r="Y45" s="1">
        <f t="shared" si="9"/>
        <v>9.619938408474992</v>
      </c>
      <c r="Z45" s="1">
        <v>9.6202</v>
      </c>
      <c r="AA45" s="12">
        <f t="shared" si="10"/>
        <v>30.318116635597203</v>
      </c>
      <c r="AC45" s="6">
        <v>0.6968</v>
      </c>
      <c r="AD45" s="6">
        <v>0.1352</v>
      </c>
    </row>
    <row r="46" spans="1:30" ht="12.75">
      <c r="A46" s="16" t="s">
        <v>56</v>
      </c>
      <c r="B46" s="14">
        <v>210</v>
      </c>
      <c r="C46" t="s">
        <v>140</v>
      </c>
      <c r="D46" s="8">
        <v>1</v>
      </c>
      <c r="E46" s="4">
        <f t="shared" si="13"/>
        <v>0.08333333333333333</v>
      </c>
      <c r="F46">
        <v>1</v>
      </c>
      <c r="G46">
        <v>0</v>
      </c>
      <c r="H46">
        <v>0</v>
      </c>
      <c r="I46" s="9">
        <f t="shared" si="14"/>
        <v>0.08333333333333333</v>
      </c>
      <c r="J46" s="4">
        <f t="shared" si="15"/>
        <v>8.333333333333332</v>
      </c>
      <c r="K46" s="4">
        <v>864</v>
      </c>
      <c r="L46" s="4">
        <v>708</v>
      </c>
      <c r="M46" s="4">
        <f>K46-L46</f>
        <v>156</v>
      </c>
      <c r="N46" s="6">
        <f>M46/K46</f>
        <v>0.18055555555555555</v>
      </c>
      <c r="O46" s="4">
        <f t="shared" si="3"/>
        <v>72</v>
      </c>
      <c r="P46" s="1">
        <f t="shared" si="4"/>
        <v>43.2</v>
      </c>
      <c r="Q46" s="1">
        <f t="shared" si="5"/>
        <v>8</v>
      </c>
      <c r="R46" s="1">
        <f t="shared" si="6"/>
        <v>0.3929884259259259</v>
      </c>
      <c r="S46" s="1">
        <f t="shared" si="7"/>
        <v>0.032749035493827156</v>
      </c>
      <c r="T46">
        <v>3</v>
      </c>
      <c r="U46">
        <v>16</v>
      </c>
      <c r="V46">
        <v>0</v>
      </c>
      <c r="W46" s="1">
        <f t="shared" si="8"/>
        <v>3.8</v>
      </c>
      <c r="X46" s="12">
        <v>8.44</v>
      </c>
      <c r="Y46" s="1">
        <f t="shared" si="9"/>
        <v>7.859768518518518</v>
      </c>
      <c r="Z46" s="1">
        <v>7.8597</v>
      </c>
      <c r="AA46" s="12">
        <f t="shared" si="10"/>
        <v>24.770780077272352</v>
      </c>
      <c r="AC46" s="6">
        <v>0.7523</v>
      </c>
      <c r="AD46" s="6">
        <v>0.375</v>
      </c>
    </row>
    <row r="47" spans="1:30" ht="12.75">
      <c r="A47" s="16" t="s">
        <v>57</v>
      </c>
      <c r="B47" s="14">
        <v>209</v>
      </c>
      <c r="C47" t="s">
        <v>168</v>
      </c>
      <c r="D47" s="8">
        <v>66</v>
      </c>
      <c r="E47" s="4">
        <f t="shared" si="13"/>
        <v>5.5</v>
      </c>
      <c r="F47">
        <v>11</v>
      </c>
      <c r="G47">
        <v>12</v>
      </c>
      <c r="H47">
        <v>0</v>
      </c>
      <c r="I47" s="9">
        <f t="shared" si="14"/>
        <v>0.9583333333333333</v>
      </c>
      <c r="J47" s="4">
        <f t="shared" si="15"/>
        <v>95.83333333333333</v>
      </c>
      <c r="K47" s="4">
        <v>132</v>
      </c>
      <c r="L47" s="4">
        <v>130</v>
      </c>
      <c r="M47" s="4">
        <f>K47-L47</f>
        <v>2</v>
      </c>
      <c r="N47" s="6">
        <f>M47/K47</f>
        <v>0.015151515151515152</v>
      </c>
      <c r="O47" s="4">
        <f t="shared" si="3"/>
        <v>11</v>
      </c>
      <c r="P47" s="1">
        <f t="shared" si="4"/>
        <v>37.87826086956522</v>
      </c>
      <c r="Q47" s="1">
        <f t="shared" si="5"/>
        <v>52.36363636363637</v>
      </c>
      <c r="R47" s="1">
        <f t="shared" si="6"/>
        <v>2.5722878787878787</v>
      </c>
      <c r="S47" s="1">
        <f t="shared" si="7"/>
        <v>2.465109217171717</v>
      </c>
      <c r="T47">
        <v>3</v>
      </c>
      <c r="U47">
        <v>16</v>
      </c>
      <c r="V47">
        <v>6</v>
      </c>
      <c r="W47" s="1">
        <f t="shared" si="8"/>
        <v>3.8249999999999997</v>
      </c>
      <c r="X47" s="12">
        <v>9.69</v>
      </c>
      <c r="Y47" s="1">
        <f t="shared" si="9"/>
        <v>8.964033516988062</v>
      </c>
      <c r="Z47" s="1">
        <v>8.964</v>
      </c>
      <c r="AA47" s="12">
        <f t="shared" si="10"/>
        <v>28.25097231953376</v>
      </c>
      <c r="AC47" s="6">
        <v>0.7175</v>
      </c>
      <c r="AD47" s="6">
        <v>0.1942</v>
      </c>
    </row>
    <row r="48" spans="1:30" ht="12.75">
      <c r="A48" s="16" t="s">
        <v>58</v>
      </c>
      <c r="B48" s="14">
        <v>211</v>
      </c>
      <c r="C48" t="s">
        <v>140</v>
      </c>
      <c r="D48" s="8">
        <v>1</v>
      </c>
      <c r="E48" s="4">
        <f t="shared" si="13"/>
        <v>0.08333333333333333</v>
      </c>
      <c r="F48">
        <v>1</v>
      </c>
      <c r="G48">
        <v>0</v>
      </c>
      <c r="H48">
        <v>0</v>
      </c>
      <c r="I48" s="9">
        <f t="shared" si="14"/>
        <v>0.08333333333333333</v>
      </c>
      <c r="J48" s="4">
        <f t="shared" si="15"/>
        <v>8.333333333333332</v>
      </c>
      <c r="K48" s="4">
        <v>996</v>
      </c>
      <c r="O48" s="4">
        <f t="shared" si="3"/>
        <v>83</v>
      </c>
      <c r="P48" s="1">
        <f t="shared" si="4"/>
        <v>49.8</v>
      </c>
      <c r="Q48" s="1">
        <f t="shared" si="5"/>
        <v>6.9397590361445785</v>
      </c>
      <c r="R48" s="1">
        <f t="shared" si="6"/>
        <v>0.3409056224899598</v>
      </c>
      <c r="S48" s="1">
        <f t="shared" si="7"/>
        <v>0.028408801874163316</v>
      </c>
      <c r="T48">
        <v>4</v>
      </c>
      <c r="U48">
        <v>0</v>
      </c>
      <c r="V48">
        <v>0</v>
      </c>
      <c r="W48" s="1">
        <f t="shared" si="8"/>
        <v>4</v>
      </c>
      <c r="X48" s="12">
        <v>7.77</v>
      </c>
      <c r="Y48" s="1">
        <f t="shared" si="9"/>
        <v>6.818112449799195</v>
      </c>
      <c r="Z48" s="1">
        <v>6.8772</v>
      </c>
      <c r="AA48" s="12">
        <f t="shared" si="10"/>
        <v>21.487905609200112</v>
      </c>
      <c r="AC48" s="6">
        <v>0.7832</v>
      </c>
      <c r="AD48" s="6">
        <v>0.4531</v>
      </c>
    </row>
    <row r="49" spans="1:30" ht="12.75">
      <c r="A49" s="16" t="s">
        <v>60</v>
      </c>
      <c r="B49" s="14">
        <v>212</v>
      </c>
      <c r="C49" t="s">
        <v>168</v>
      </c>
      <c r="D49" s="8">
        <v>66</v>
      </c>
      <c r="E49" s="4">
        <f t="shared" si="13"/>
        <v>5.5</v>
      </c>
      <c r="F49">
        <v>11</v>
      </c>
      <c r="G49">
        <v>12</v>
      </c>
      <c r="H49">
        <v>0</v>
      </c>
      <c r="I49" s="9">
        <f t="shared" si="14"/>
        <v>0.9583333333333333</v>
      </c>
      <c r="J49" s="4">
        <f t="shared" si="15"/>
        <v>95.83333333333333</v>
      </c>
      <c r="K49" s="4">
        <v>132</v>
      </c>
      <c r="L49" s="4">
        <v>130</v>
      </c>
      <c r="M49" s="4">
        <f>K49-L49</f>
        <v>2</v>
      </c>
      <c r="N49" s="6">
        <f>M49/K49</f>
        <v>0.015151515151515152</v>
      </c>
      <c r="O49" s="4">
        <f t="shared" si="3"/>
        <v>11</v>
      </c>
      <c r="P49" s="1">
        <f t="shared" si="4"/>
        <v>37.87826086956522</v>
      </c>
      <c r="Q49" s="1">
        <f t="shared" si="5"/>
        <v>52.36363636363637</v>
      </c>
      <c r="R49" s="1">
        <f t="shared" si="6"/>
        <v>2.5722878787878787</v>
      </c>
      <c r="S49" s="1">
        <f t="shared" si="7"/>
        <v>2.465109217171717</v>
      </c>
      <c r="T49">
        <v>4</v>
      </c>
      <c r="U49">
        <v>0</v>
      </c>
      <c r="V49">
        <v>9</v>
      </c>
      <c r="W49" s="1">
        <f t="shared" si="8"/>
        <v>4.0375</v>
      </c>
      <c r="X49" s="12">
        <v>10.23</v>
      </c>
      <c r="Y49" s="1">
        <f t="shared" si="9"/>
        <v>8.964033516988062</v>
      </c>
      <c r="Z49" s="1">
        <v>8.964</v>
      </c>
      <c r="AA49" s="12">
        <f t="shared" si="10"/>
        <v>28.25097231953376</v>
      </c>
      <c r="AC49" s="6">
        <v>0.7175</v>
      </c>
      <c r="AD49" s="6">
        <v>0.1942</v>
      </c>
    </row>
    <row r="50" spans="1:30" ht="12.75">
      <c r="A50" s="16" t="s">
        <v>59</v>
      </c>
      <c r="B50" s="14">
        <v>212</v>
      </c>
      <c r="C50" t="s">
        <v>168</v>
      </c>
      <c r="D50" s="8">
        <v>66</v>
      </c>
      <c r="E50" s="4">
        <f t="shared" si="13"/>
        <v>5.5</v>
      </c>
      <c r="F50">
        <v>11</v>
      </c>
      <c r="G50">
        <v>12</v>
      </c>
      <c r="H50">
        <v>0</v>
      </c>
      <c r="I50" s="9">
        <f t="shared" si="14"/>
        <v>0.9583333333333333</v>
      </c>
      <c r="J50" s="4">
        <f t="shared" si="15"/>
        <v>95.83333333333333</v>
      </c>
      <c r="K50" s="4">
        <v>135</v>
      </c>
      <c r="L50" s="4">
        <v>133</v>
      </c>
      <c r="M50" s="4">
        <f>K50-L50</f>
        <v>2</v>
      </c>
      <c r="N50" s="6">
        <f>M50/K50</f>
        <v>0.014814814814814815</v>
      </c>
      <c r="O50" s="4">
        <f t="shared" si="3"/>
        <v>11.25</v>
      </c>
      <c r="P50" s="1">
        <f t="shared" si="4"/>
        <v>38.73913043478261</v>
      </c>
      <c r="Q50" s="1">
        <f t="shared" si="5"/>
        <v>51.2</v>
      </c>
      <c r="R50" s="1">
        <f t="shared" si="6"/>
        <v>2.5151259259259255</v>
      </c>
      <c r="S50" s="1">
        <f t="shared" si="7"/>
        <v>2.4103290123456786</v>
      </c>
      <c r="T50">
        <v>4</v>
      </c>
      <c r="U50">
        <v>0</v>
      </c>
      <c r="V50">
        <v>9</v>
      </c>
      <c r="W50" s="1">
        <f t="shared" si="8"/>
        <v>4.0375</v>
      </c>
      <c r="X50" s="12">
        <v>10</v>
      </c>
      <c r="Y50" s="1">
        <f t="shared" si="9"/>
        <v>8.764832772166104</v>
      </c>
      <c r="Z50" s="1">
        <v>8.7655</v>
      </c>
      <c r="AA50" s="12">
        <f t="shared" si="10"/>
        <v>27.623172934655226</v>
      </c>
      <c r="AC50" s="6">
        <v>0.7237</v>
      </c>
      <c r="AD50" s="6">
        <v>0.2121</v>
      </c>
    </row>
    <row r="51" spans="1:27" ht="12.75">
      <c r="A51" s="16" t="s">
        <v>61</v>
      </c>
      <c r="B51" s="14">
        <v>214</v>
      </c>
      <c r="C51" t="s">
        <v>170</v>
      </c>
      <c r="D51" s="8">
        <v>64</v>
      </c>
      <c r="E51" s="4">
        <f t="shared" si="13"/>
        <v>5.333333333333333</v>
      </c>
      <c r="F51">
        <v>11</v>
      </c>
      <c r="G51">
        <v>12</v>
      </c>
      <c r="H51">
        <v>0</v>
      </c>
      <c r="I51" s="9">
        <f t="shared" si="14"/>
        <v>0.9583333333333333</v>
      </c>
      <c r="J51" s="4">
        <f t="shared" si="15"/>
        <v>95.83333333333333</v>
      </c>
      <c r="K51" s="4">
        <v>128</v>
      </c>
      <c r="O51" s="4">
        <f t="shared" si="3"/>
        <v>10.666666666666666</v>
      </c>
      <c r="P51" s="1">
        <f t="shared" si="4"/>
        <v>35.61739130434783</v>
      </c>
      <c r="Q51" s="1">
        <f t="shared" si="5"/>
        <v>54</v>
      </c>
      <c r="R51" s="1">
        <f t="shared" si="6"/>
        <v>2.652671875</v>
      </c>
      <c r="S51" s="1">
        <f t="shared" si="7"/>
        <v>2.542143880208333</v>
      </c>
      <c r="Y51" s="1">
        <f t="shared" si="9"/>
        <v>9.533039550781249</v>
      </c>
      <c r="AA51" s="12">
        <f t="shared" si="10"/>
        <v>30.04424692966041</v>
      </c>
    </row>
    <row r="52" spans="1:30" ht="12.75">
      <c r="A52" s="16" t="s">
        <v>62</v>
      </c>
      <c r="B52" s="14">
        <v>215</v>
      </c>
      <c r="C52" t="s">
        <v>168</v>
      </c>
      <c r="D52" s="8">
        <v>80</v>
      </c>
      <c r="E52" s="4">
        <f t="shared" si="13"/>
        <v>6.666666666666667</v>
      </c>
      <c r="F52">
        <v>11</v>
      </c>
      <c r="G52">
        <v>12</v>
      </c>
      <c r="H52">
        <v>0</v>
      </c>
      <c r="I52" s="9">
        <f t="shared" si="14"/>
        <v>0.9583333333333333</v>
      </c>
      <c r="J52" s="4">
        <f t="shared" si="15"/>
        <v>95.83333333333333</v>
      </c>
      <c r="K52" s="4">
        <v>128</v>
      </c>
      <c r="L52" s="4">
        <v>125.667</v>
      </c>
      <c r="M52" s="4">
        <f aca="true" t="shared" si="16" ref="M52:M61">K52-L52</f>
        <v>2.3329999999999984</v>
      </c>
      <c r="N52" s="6">
        <f aca="true" t="shared" si="17" ref="N52:N61">M52/K52</f>
        <v>0.018226562499999988</v>
      </c>
      <c r="O52" s="4">
        <f t="shared" si="3"/>
        <v>10.666666666666666</v>
      </c>
      <c r="P52" s="1">
        <f t="shared" si="4"/>
        <v>44.52173913043478</v>
      </c>
      <c r="Q52" s="1">
        <f t="shared" si="5"/>
        <v>54</v>
      </c>
      <c r="R52" s="1">
        <f t="shared" si="6"/>
        <v>2.652671875</v>
      </c>
      <c r="S52" s="1">
        <f t="shared" si="7"/>
        <v>2.542143880208333</v>
      </c>
      <c r="T52">
        <v>5</v>
      </c>
      <c r="U52">
        <v>8</v>
      </c>
      <c r="V52">
        <v>0</v>
      </c>
      <c r="W52" s="1">
        <f aca="true" t="shared" si="18" ref="W52:W72">T52+U52/20+V52/240</f>
        <v>5.4</v>
      </c>
      <c r="X52" s="12">
        <v>11.64</v>
      </c>
      <c r="Y52" s="1">
        <f t="shared" si="9"/>
        <v>7.6264316406249995</v>
      </c>
      <c r="Z52" s="1">
        <v>7.6263</v>
      </c>
      <c r="AA52" s="12">
        <f t="shared" si="10"/>
        <v>24.035397543728333</v>
      </c>
      <c r="AC52" s="6">
        <v>0.7596</v>
      </c>
      <c r="AD52" s="6">
        <v>0.3145</v>
      </c>
    </row>
    <row r="53" spans="1:30" ht="12.75">
      <c r="A53" s="16" t="s">
        <v>62</v>
      </c>
      <c r="B53" s="14">
        <v>215</v>
      </c>
      <c r="C53" t="s">
        <v>186</v>
      </c>
      <c r="D53" s="8">
        <v>40</v>
      </c>
      <c r="E53" s="4">
        <f t="shared" si="13"/>
        <v>3.3333333333333335</v>
      </c>
      <c r="F53">
        <v>11</v>
      </c>
      <c r="G53">
        <v>12</v>
      </c>
      <c r="H53">
        <v>0</v>
      </c>
      <c r="I53" s="9">
        <f t="shared" si="14"/>
        <v>0.9583333333333333</v>
      </c>
      <c r="J53" s="4">
        <f t="shared" si="15"/>
        <v>95.83333333333333</v>
      </c>
      <c r="K53" s="4">
        <v>256</v>
      </c>
      <c r="L53" s="4">
        <v>251.333</v>
      </c>
      <c r="M53" s="4">
        <f t="shared" si="16"/>
        <v>4.667000000000002</v>
      </c>
      <c r="N53" s="6">
        <f t="shared" si="17"/>
        <v>0.018230468750000006</v>
      </c>
      <c r="O53" s="4">
        <f t="shared" si="3"/>
        <v>21.333333333333332</v>
      </c>
      <c r="P53" s="1">
        <f t="shared" si="4"/>
        <v>44.52173913043478</v>
      </c>
      <c r="Q53" s="1">
        <f t="shared" si="5"/>
        <v>27</v>
      </c>
      <c r="R53" s="1">
        <f t="shared" si="6"/>
        <v>1.3263359375</v>
      </c>
      <c r="S53" s="1">
        <f t="shared" si="7"/>
        <v>1.2710719401041666</v>
      </c>
      <c r="T53">
        <v>5</v>
      </c>
      <c r="U53">
        <v>8</v>
      </c>
      <c r="V53">
        <v>0</v>
      </c>
      <c r="W53" s="1">
        <f t="shared" si="18"/>
        <v>5.4</v>
      </c>
      <c r="X53" s="12">
        <v>11.64</v>
      </c>
      <c r="Y53" s="1">
        <f t="shared" si="9"/>
        <v>7.6264316406249995</v>
      </c>
      <c r="Z53" s="1">
        <v>7.6263</v>
      </c>
      <c r="AA53" s="12">
        <f t="shared" si="10"/>
        <v>24.035397543728333</v>
      </c>
      <c r="AC53" s="6">
        <v>0.7596</v>
      </c>
      <c r="AD53" s="6">
        <v>0.3145</v>
      </c>
    </row>
    <row r="54" spans="1:30" ht="12.75">
      <c r="A54" s="16" t="s">
        <v>63</v>
      </c>
      <c r="B54" s="14">
        <v>216</v>
      </c>
      <c r="C54" t="s">
        <v>168</v>
      </c>
      <c r="D54" s="8">
        <v>80</v>
      </c>
      <c r="E54" s="4">
        <f t="shared" si="13"/>
        <v>6.666666666666667</v>
      </c>
      <c r="F54">
        <v>11</v>
      </c>
      <c r="G54">
        <v>12</v>
      </c>
      <c r="H54">
        <v>0</v>
      </c>
      <c r="I54" s="9">
        <f t="shared" si="14"/>
        <v>0.9583333333333333</v>
      </c>
      <c r="J54" s="4">
        <f t="shared" si="15"/>
        <v>95.83333333333333</v>
      </c>
      <c r="K54" s="4">
        <v>128</v>
      </c>
      <c r="L54" s="4">
        <v>127.5</v>
      </c>
      <c r="M54" s="4">
        <f t="shared" si="16"/>
        <v>0.5</v>
      </c>
      <c r="N54" s="6">
        <f t="shared" si="17"/>
        <v>0.00390625</v>
      </c>
      <c r="O54" s="4">
        <f t="shared" si="3"/>
        <v>10.666666666666666</v>
      </c>
      <c r="P54" s="1">
        <f t="shared" si="4"/>
        <v>44.52173913043478</v>
      </c>
      <c r="Q54" s="1">
        <f t="shared" si="5"/>
        <v>54</v>
      </c>
      <c r="R54" s="1">
        <f t="shared" si="6"/>
        <v>2.652671875</v>
      </c>
      <c r="S54" s="1">
        <f t="shared" si="7"/>
        <v>2.542143880208333</v>
      </c>
      <c r="T54">
        <v>5</v>
      </c>
      <c r="U54">
        <v>8</v>
      </c>
      <c r="V54">
        <v>0</v>
      </c>
      <c r="W54" s="1">
        <f t="shared" si="18"/>
        <v>5.4</v>
      </c>
      <c r="X54" s="12">
        <v>11.64</v>
      </c>
      <c r="Y54" s="1">
        <f t="shared" si="9"/>
        <v>7.6264316406249995</v>
      </c>
      <c r="Z54" s="1">
        <v>7.6263</v>
      </c>
      <c r="AA54" s="12">
        <f t="shared" si="10"/>
        <v>24.035397543728333</v>
      </c>
      <c r="AC54" s="6">
        <v>0.7596</v>
      </c>
      <c r="AD54" s="6">
        <v>0.3145</v>
      </c>
    </row>
    <row r="55" spans="1:30" ht="12.75">
      <c r="A55" s="16" t="s">
        <v>64</v>
      </c>
      <c r="B55" s="14">
        <v>217</v>
      </c>
      <c r="C55" t="s">
        <v>213</v>
      </c>
      <c r="D55" s="8">
        <v>12</v>
      </c>
      <c r="E55" s="4">
        <f t="shared" si="13"/>
        <v>1</v>
      </c>
      <c r="F55">
        <v>6</v>
      </c>
      <c r="G55">
        <v>0</v>
      </c>
      <c r="H55">
        <v>0</v>
      </c>
      <c r="I55" s="9">
        <f t="shared" si="14"/>
        <v>0.5</v>
      </c>
      <c r="J55" s="4">
        <f t="shared" si="15"/>
        <v>50</v>
      </c>
      <c r="K55" s="4">
        <v>460</v>
      </c>
      <c r="L55" s="4">
        <v>446</v>
      </c>
      <c r="M55" s="4">
        <f t="shared" si="16"/>
        <v>14</v>
      </c>
      <c r="N55" s="6">
        <f t="shared" si="17"/>
        <v>0.030434782608695653</v>
      </c>
      <c r="O55" s="4">
        <f t="shared" si="3"/>
        <v>38.333333333333336</v>
      </c>
      <c r="P55" s="1">
        <f t="shared" si="4"/>
        <v>46</v>
      </c>
      <c r="Q55" s="1">
        <f t="shared" si="5"/>
        <v>15.02608695652174</v>
      </c>
      <c r="R55" s="1">
        <f t="shared" si="6"/>
        <v>0.7381347826086956</v>
      </c>
      <c r="S55" s="1">
        <f t="shared" si="7"/>
        <v>0.3690673913043478</v>
      </c>
      <c r="T55">
        <v>5</v>
      </c>
      <c r="U55">
        <v>9</v>
      </c>
      <c r="V55">
        <v>0</v>
      </c>
      <c r="W55" s="1">
        <f t="shared" si="18"/>
        <v>5.45</v>
      </c>
      <c r="X55" s="12">
        <v>11.35</v>
      </c>
      <c r="Y55" s="1">
        <f t="shared" si="9"/>
        <v>7.381347826086956</v>
      </c>
      <c r="Z55" s="1">
        <v>7.3684</v>
      </c>
      <c r="AA55" s="12">
        <f t="shared" si="10"/>
        <v>23.262993463873165</v>
      </c>
      <c r="AC55" s="6">
        <v>0.7678</v>
      </c>
      <c r="AD55" s="6">
        <v>0.3376</v>
      </c>
    </row>
    <row r="56" spans="1:30" ht="12.75">
      <c r="A56" s="16" t="s">
        <v>65</v>
      </c>
      <c r="B56" s="14">
        <v>220</v>
      </c>
      <c r="C56" t="s">
        <v>168</v>
      </c>
      <c r="D56" s="8">
        <v>80</v>
      </c>
      <c r="E56" s="4">
        <f t="shared" si="13"/>
        <v>6.666666666666667</v>
      </c>
      <c r="F56">
        <v>11</v>
      </c>
      <c r="G56">
        <v>12</v>
      </c>
      <c r="H56">
        <v>0</v>
      </c>
      <c r="I56" s="9">
        <f t="shared" si="14"/>
        <v>0.9583333333333333</v>
      </c>
      <c r="J56" s="4">
        <f t="shared" si="15"/>
        <v>95.83333333333333</v>
      </c>
      <c r="K56" s="4">
        <v>141</v>
      </c>
      <c r="L56" s="4">
        <v>138</v>
      </c>
      <c r="M56" s="4">
        <f t="shared" si="16"/>
        <v>3</v>
      </c>
      <c r="N56" s="6">
        <f t="shared" si="17"/>
        <v>0.02127659574468085</v>
      </c>
      <c r="O56" s="4">
        <f t="shared" si="3"/>
        <v>11.75</v>
      </c>
      <c r="P56" s="1">
        <f t="shared" si="4"/>
        <v>49.04347826086957</v>
      </c>
      <c r="Q56" s="1">
        <f t="shared" si="5"/>
        <v>49.02127659574468</v>
      </c>
      <c r="R56" s="1">
        <f t="shared" si="6"/>
        <v>2.4080992907801417</v>
      </c>
      <c r="S56" s="1">
        <f t="shared" si="7"/>
        <v>2.307761820330969</v>
      </c>
      <c r="T56">
        <v>5</v>
      </c>
      <c r="U56">
        <v>10</v>
      </c>
      <c r="V56">
        <v>0</v>
      </c>
      <c r="W56" s="1">
        <f t="shared" si="18"/>
        <v>5.5</v>
      </c>
      <c r="X56" s="12">
        <v>10.77</v>
      </c>
      <c r="Y56" s="1">
        <f t="shared" si="9"/>
        <v>6.923285460992908</v>
      </c>
      <c r="Z56" s="1">
        <v>6.9263</v>
      </c>
      <c r="AA56" s="12">
        <f t="shared" si="10"/>
        <v>21.819367982959054</v>
      </c>
      <c r="AC56" s="6">
        <v>0.7817</v>
      </c>
      <c r="AD56" s="6">
        <v>0.3774</v>
      </c>
    </row>
    <row r="57" spans="1:30" ht="12.75">
      <c r="A57" s="16" t="s">
        <v>65</v>
      </c>
      <c r="B57" s="14">
        <v>220</v>
      </c>
      <c r="C57" t="s">
        <v>213</v>
      </c>
      <c r="D57" s="8">
        <v>12</v>
      </c>
      <c r="E57" s="4">
        <f t="shared" si="13"/>
        <v>1</v>
      </c>
      <c r="F57">
        <v>6</v>
      </c>
      <c r="G57">
        <v>0</v>
      </c>
      <c r="H57">
        <v>0</v>
      </c>
      <c r="I57" s="9">
        <f t="shared" si="14"/>
        <v>0.5</v>
      </c>
      <c r="J57" s="4">
        <f t="shared" si="15"/>
        <v>50</v>
      </c>
      <c r="K57" s="4">
        <v>505</v>
      </c>
      <c r="L57" s="4">
        <v>483</v>
      </c>
      <c r="M57" s="4">
        <f t="shared" si="16"/>
        <v>22</v>
      </c>
      <c r="N57" s="6">
        <f t="shared" si="17"/>
        <v>0.04356435643564356</v>
      </c>
      <c r="O57" s="4">
        <f t="shared" si="3"/>
        <v>42.083333333333336</v>
      </c>
      <c r="P57" s="1">
        <f t="shared" si="4"/>
        <v>50.5</v>
      </c>
      <c r="Q57" s="1">
        <f t="shared" si="5"/>
        <v>13.687128712871287</v>
      </c>
      <c r="R57" s="1">
        <f t="shared" si="6"/>
        <v>0.672360396039604</v>
      </c>
      <c r="S57" s="1">
        <f t="shared" si="7"/>
        <v>0.336180198019802</v>
      </c>
      <c r="T57">
        <v>5</v>
      </c>
      <c r="U57">
        <v>10</v>
      </c>
      <c r="V57">
        <v>0</v>
      </c>
      <c r="W57" s="1">
        <f t="shared" si="18"/>
        <v>5.5</v>
      </c>
      <c r="X57" s="12">
        <v>10.43</v>
      </c>
      <c r="Y57" s="1">
        <f t="shared" si="9"/>
        <v>6.72360396039604</v>
      </c>
      <c r="Z57" s="1">
        <v>6.7135</v>
      </c>
      <c r="AA57" s="12">
        <f t="shared" si="10"/>
        <v>21.190053452240907</v>
      </c>
      <c r="AC57" s="6">
        <v>0.7884</v>
      </c>
      <c r="AD57" s="6">
        <v>0.3965</v>
      </c>
    </row>
    <row r="58" spans="1:30" ht="12.75">
      <c r="A58" s="16" t="s">
        <v>66</v>
      </c>
      <c r="B58" s="14">
        <v>222</v>
      </c>
      <c r="C58" t="s">
        <v>201</v>
      </c>
      <c r="D58" s="8">
        <v>4</v>
      </c>
      <c r="E58" s="4">
        <f t="shared" si="13"/>
        <v>0.3333333333333333</v>
      </c>
      <c r="F58">
        <v>1</v>
      </c>
      <c r="G58">
        <v>12</v>
      </c>
      <c r="H58">
        <v>0</v>
      </c>
      <c r="I58" s="9">
        <f t="shared" si="14"/>
        <v>0.125</v>
      </c>
      <c r="J58" s="4">
        <f t="shared" si="15"/>
        <v>12.5</v>
      </c>
      <c r="K58" s="4">
        <v>420</v>
      </c>
      <c r="L58" s="4">
        <v>366</v>
      </c>
      <c r="M58" s="4">
        <f t="shared" si="16"/>
        <v>54</v>
      </c>
      <c r="N58" s="6">
        <f t="shared" si="17"/>
        <v>0.12857142857142856</v>
      </c>
      <c r="O58" s="4">
        <f t="shared" si="3"/>
        <v>35</v>
      </c>
      <c r="P58" s="1">
        <f t="shared" si="4"/>
        <v>56</v>
      </c>
      <c r="Q58" s="1">
        <f t="shared" si="5"/>
        <v>16.457142857142856</v>
      </c>
      <c r="R58" s="1">
        <f t="shared" si="6"/>
        <v>0.8084333333333332</v>
      </c>
      <c r="S58" s="1">
        <f t="shared" si="7"/>
        <v>0.10105416666666665</v>
      </c>
      <c r="T58">
        <v>5</v>
      </c>
      <c r="U58">
        <v>10</v>
      </c>
      <c r="V58">
        <v>0</v>
      </c>
      <c r="W58" s="1">
        <f t="shared" si="18"/>
        <v>5.5</v>
      </c>
      <c r="X58" s="12">
        <v>9.45</v>
      </c>
      <c r="Y58" s="1">
        <f t="shared" si="9"/>
        <v>6.063249999999999</v>
      </c>
      <c r="Z58" s="1">
        <v>6.079</v>
      </c>
      <c r="AA58" s="12">
        <f t="shared" si="10"/>
        <v>19.108887488181526</v>
      </c>
      <c r="AC58" s="6">
        <v>0.8084</v>
      </c>
      <c r="AD58" s="6">
        <v>0.431</v>
      </c>
    </row>
    <row r="59" spans="1:30" ht="12.75">
      <c r="A59" s="16" t="s">
        <v>66</v>
      </c>
      <c r="B59" s="14">
        <v>223</v>
      </c>
      <c r="C59" t="s">
        <v>140</v>
      </c>
      <c r="D59" s="8">
        <v>1</v>
      </c>
      <c r="E59" s="4">
        <f t="shared" si="13"/>
        <v>0.08333333333333333</v>
      </c>
      <c r="F59">
        <v>0</v>
      </c>
      <c r="G59">
        <v>6</v>
      </c>
      <c r="H59">
        <v>0</v>
      </c>
      <c r="I59" s="9">
        <f t="shared" si="14"/>
        <v>0.020833333333333332</v>
      </c>
      <c r="J59" s="4">
        <f t="shared" si="15"/>
        <v>2.083333333333333</v>
      </c>
      <c r="K59" s="4">
        <v>864</v>
      </c>
      <c r="L59" s="4">
        <v>252</v>
      </c>
      <c r="M59" s="4">
        <f t="shared" si="16"/>
        <v>612</v>
      </c>
      <c r="N59" s="6">
        <f t="shared" si="17"/>
        <v>0.7083333333333334</v>
      </c>
      <c r="O59" s="4">
        <f t="shared" si="3"/>
        <v>72</v>
      </c>
      <c r="P59" s="1">
        <f t="shared" si="4"/>
        <v>172.8</v>
      </c>
      <c r="Q59" s="1">
        <f t="shared" si="5"/>
        <v>8</v>
      </c>
      <c r="R59" s="1">
        <f t="shared" si="6"/>
        <v>0.3929884259259259</v>
      </c>
      <c r="S59" s="1">
        <f t="shared" si="7"/>
        <v>0.008187258873456789</v>
      </c>
      <c r="T59">
        <v>5</v>
      </c>
      <c r="U59">
        <v>10</v>
      </c>
      <c r="V59">
        <v>0</v>
      </c>
      <c r="W59" s="1">
        <f t="shared" si="18"/>
        <v>5.5</v>
      </c>
      <c r="X59" s="12">
        <v>3.05</v>
      </c>
      <c r="Y59" s="1">
        <f t="shared" si="9"/>
        <v>1.9649421296296294</v>
      </c>
      <c r="Z59" s="1">
        <v>1.9649</v>
      </c>
      <c r="AA59" s="12">
        <f t="shared" si="10"/>
        <v>6.192695019318088</v>
      </c>
      <c r="AC59" s="6">
        <v>0.938</v>
      </c>
      <c r="AD59" s="6">
        <v>0.8437</v>
      </c>
    </row>
    <row r="60" spans="1:30" ht="12.75">
      <c r="A60" s="16" t="s">
        <v>67</v>
      </c>
      <c r="B60" s="14">
        <v>224</v>
      </c>
      <c r="C60" t="s">
        <v>168</v>
      </c>
      <c r="D60" s="8">
        <v>80</v>
      </c>
      <c r="E60" s="4">
        <f t="shared" si="13"/>
        <v>6.666666666666667</v>
      </c>
      <c r="F60">
        <v>11</v>
      </c>
      <c r="G60">
        <v>12</v>
      </c>
      <c r="H60">
        <v>0</v>
      </c>
      <c r="I60" s="9">
        <f t="shared" si="14"/>
        <v>0.9583333333333333</v>
      </c>
      <c r="J60" s="4">
        <f t="shared" si="15"/>
        <v>95.83333333333333</v>
      </c>
      <c r="K60" s="4">
        <v>147</v>
      </c>
      <c r="L60" s="4">
        <v>143</v>
      </c>
      <c r="M60" s="4">
        <f t="shared" si="16"/>
        <v>4</v>
      </c>
      <c r="N60" s="6">
        <f t="shared" si="17"/>
        <v>0.027210884353741496</v>
      </c>
      <c r="O60" s="4">
        <f t="shared" si="3"/>
        <v>12.25</v>
      </c>
      <c r="P60" s="1">
        <f t="shared" si="4"/>
        <v>51.1304347826087</v>
      </c>
      <c r="Q60" s="1">
        <f t="shared" si="5"/>
        <v>47.02040816326531</v>
      </c>
      <c r="R60" s="1">
        <f t="shared" si="6"/>
        <v>2.3098095238095238</v>
      </c>
      <c r="S60" s="1">
        <f t="shared" si="7"/>
        <v>2.21356746031746</v>
      </c>
      <c r="T60">
        <v>6</v>
      </c>
      <c r="U60">
        <v>0</v>
      </c>
      <c r="V60">
        <v>0</v>
      </c>
      <c r="W60" s="1">
        <f t="shared" si="18"/>
        <v>6</v>
      </c>
      <c r="X60" s="12">
        <v>11.26</v>
      </c>
      <c r="Y60" s="1">
        <f t="shared" si="9"/>
        <v>6.64070238095238</v>
      </c>
      <c r="Z60" s="1">
        <v>6.6405</v>
      </c>
      <c r="AA60" s="12">
        <f t="shared" si="10"/>
        <v>20.928781534675007</v>
      </c>
      <c r="AC60" s="6">
        <v>0.7907</v>
      </c>
      <c r="AD60" s="6">
        <v>0.4031</v>
      </c>
    </row>
    <row r="61" spans="1:30" ht="12.75">
      <c r="A61" s="16" t="s">
        <v>68</v>
      </c>
      <c r="B61" s="14">
        <v>225</v>
      </c>
      <c r="C61" t="s">
        <v>168</v>
      </c>
      <c r="D61" s="8">
        <v>80</v>
      </c>
      <c r="E61" s="4">
        <f t="shared" si="13"/>
        <v>6.666666666666667</v>
      </c>
      <c r="F61">
        <v>11</v>
      </c>
      <c r="G61">
        <v>12</v>
      </c>
      <c r="H61">
        <v>0</v>
      </c>
      <c r="I61" s="9">
        <f t="shared" si="14"/>
        <v>0.9583333333333333</v>
      </c>
      <c r="J61" s="4">
        <f t="shared" si="15"/>
        <v>95.83333333333333</v>
      </c>
      <c r="K61" s="4">
        <v>147</v>
      </c>
      <c r="L61" s="4">
        <v>144</v>
      </c>
      <c r="M61" s="4">
        <f t="shared" si="16"/>
        <v>3</v>
      </c>
      <c r="N61" s="6">
        <f t="shared" si="17"/>
        <v>0.02040816326530612</v>
      </c>
      <c r="O61" s="4">
        <f t="shared" si="3"/>
        <v>12.25</v>
      </c>
      <c r="P61" s="1">
        <f t="shared" si="4"/>
        <v>51.1304347826087</v>
      </c>
      <c r="Q61" s="1">
        <f t="shared" si="5"/>
        <v>47.02040816326531</v>
      </c>
      <c r="R61" s="1">
        <f t="shared" si="6"/>
        <v>2.3098095238095238</v>
      </c>
      <c r="S61" s="1">
        <f t="shared" si="7"/>
        <v>2.21356746031746</v>
      </c>
      <c r="T61">
        <v>6</v>
      </c>
      <c r="U61">
        <v>9</v>
      </c>
      <c r="V61">
        <v>0</v>
      </c>
      <c r="W61" s="1">
        <f t="shared" si="18"/>
        <v>6.45</v>
      </c>
      <c r="X61" s="12">
        <v>12.11</v>
      </c>
      <c r="Y61" s="1">
        <f t="shared" si="9"/>
        <v>6.64070238095238</v>
      </c>
      <c r="Z61" s="1">
        <v>6.6405</v>
      </c>
      <c r="AA61" s="12">
        <f t="shared" si="10"/>
        <v>20.928781534675007</v>
      </c>
      <c r="AC61" s="6">
        <v>0.7907</v>
      </c>
      <c r="AD61" s="6">
        <v>0.4031</v>
      </c>
    </row>
    <row r="62" spans="1:30" ht="12.75">
      <c r="A62" s="16" t="s">
        <v>69</v>
      </c>
      <c r="B62" s="14">
        <v>226</v>
      </c>
      <c r="C62" t="s">
        <v>203</v>
      </c>
      <c r="D62" s="8">
        <v>4</v>
      </c>
      <c r="E62" s="4">
        <f t="shared" si="13"/>
        <v>0.3333333333333333</v>
      </c>
      <c r="F62">
        <v>2</v>
      </c>
      <c r="G62">
        <v>0</v>
      </c>
      <c r="H62">
        <v>0</v>
      </c>
      <c r="I62" s="9">
        <f t="shared" si="14"/>
        <v>0.16666666666666666</v>
      </c>
      <c r="J62" s="4">
        <f t="shared" si="15"/>
        <v>16.666666666666664</v>
      </c>
      <c r="K62" s="4">
        <v>432</v>
      </c>
      <c r="O62" s="4">
        <f t="shared" si="3"/>
        <v>36</v>
      </c>
      <c r="P62" s="1">
        <f t="shared" si="4"/>
        <v>43.2</v>
      </c>
      <c r="Q62" s="1">
        <f t="shared" si="5"/>
        <v>16</v>
      </c>
      <c r="R62" s="1">
        <f t="shared" si="6"/>
        <v>0.7859768518518518</v>
      </c>
      <c r="S62" s="1">
        <f t="shared" si="7"/>
        <v>0.13099614197530862</v>
      </c>
      <c r="T62">
        <v>6</v>
      </c>
      <c r="U62">
        <v>10</v>
      </c>
      <c r="V62">
        <v>0</v>
      </c>
      <c r="W62" s="1">
        <f t="shared" si="18"/>
        <v>6.5</v>
      </c>
      <c r="X62" s="12">
        <v>14.44</v>
      </c>
      <c r="Y62" s="1">
        <f t="shared" si="9"/>
        <v>7.859768518518518</v>
      </c>
      <c r="Z62" s="1">
        <v>7.8597</v>
      </c>
      <c r="AA62" s="12">
        <f t="shared" si="10"/>
        <v>24.770780077272352</v>
      </c>
      <c r="AC62" s="6">
        <v>0.7523</v>
      </c>
      <c r="AD62" s="6">
        <v>0.2643</v>
      </c>
    </row>
    <row r="63" spans="1:30" ht="12.75">
      <c r="A63" s="16" t="s">
        <v>70</v>
      </c>
      <c r="B63" s="14">
        <v>229</v>
      </c>
      <c r="C63" t="s">
        <v>204</v>
      </c>
      <c r="D63" s="8">
        <v>3</v>
      </c>
      <c r="E63" s="4">
        <f t="shared" si="13"/>
        <v>0.25</v>
      </c>
      <c r="F63">
        <v>1</v>
      </c>
      <c r="G63">
        <v>12</v>
      </c>
      <c r="H63">
        <v>0</v>
      </c>
      <c r="I63" s="9">
        <f t="shared" si="14"/>
        <v>0.125</v>
      </c>
      <c r="J63" s="4">
        <f t="shared" si="15"/>
        <v>12.5</v>
      </c>
      <c r="K63" s="4">
        <v>420</v>
      </c>
      <c r="L63" s="4">
        <v>366</v>
      </c>
      <c r="M63" s="4">
        <f>K63-L63</f>
        <v>54</v>
      </c>
      <c r="N63" s="6">
        <f>M63/K63</f>
        <v>0.12857142857142856</v>
      </c>
      <c r="O63" s="4">
        <f t="shared" si="3"/>
        <v>35</v>
      </c>
      <c r="P63" s="1">
        <f t="shared" si="4"/>
        <v>42</v>
      </c>
      <c r="Q63" s="1">
        <f t="shared" si="5"/>
        <v>16.457142857142856</v>
      </c>
      <c r="R63" s="1">
        <f t="shared" si="6"/>
        <v>0.8084333333333332</v>
      </c>
      <c r="S63" s="1">
        <f t="shared" si="7"/>
        <v>0.10105416666666665</v>
      </c>
      <c r="T63">
        <v>6</v>
      </c>
      <c r="U63">
        <v>10</v>
      </c>
      <c r="V63">
        <v>0</v>
      </c>
      <c r="W63" s="1">
        <f t="shared" si="18"/>
        <v>6.5</v>
      </c>
      <c r="X63" s="12">
        <v>14.89</v>
      </c>
      <c r="Y63" s="1">
        <f t="shared" si="9"/>
        <v>8.084333333333332</v>
      </c>
      <c r="Z63" s="1">
        <v>8.1053</v>
      </c>
      <c r="AA63" s="12">
        <f t="shared" si="10"/>
        <v>25.478516650908706</v>
      </c>
      <c r="AC63" s="6">
        <v>0.7445</v>
      </c>
      <c r="AD63" s="6">
        <v>0.2413</v>
      </c>
    </row>
    <row r="64" spans="1:30" ht="12.75">
      <c r="A64" s="16" t="s">
        <v>72</v>
      </c>
      <c r="B64" s="14">
        <v>232</v>
      </c>
      <c r="C64" t="s">
        <v>170</v>
      </c>
      <c r="D64" s="8">
        <v>84</v>
      </c>
      <c r="E64" s="4">
        <f t="shared" si="13"/>
        <v>7</v>
      </c>
      <c r="F64">
        <v>11</v>
      </c>
      <c r="G64">
        <v>12</v>
      </c>
      <c r="H64">
        <v>0</v>
      </c>
      <c r="I64" s="9">
        <f t="shared" si="14"/>
        <v>0.9583333333333333</v>
      </c>
      <c r="J64" s="4">
        <f t="shared" si="15"/>
        <v>95.83333333333333</v>
      </c>
      <c r="K64" s="4">
        <v>170.667</v>
      </c>
      <c r="L64" s="4">
        <v>166.667</v>
      </c>
      <c r="M64" s="4">
        <f>K64-L64</f>
        <v>4</v>
      </c>
      <c r="N64" s="6">
        <f>M64/K64</f>
        <v>0.023437454223722218</v>
      </c>
      <c r="O64" s="4">
        <f t="shared" si="3"/>
        <v>14.22225</v>
      </c>
      <c r="P64" s="1">
        <f t="shared" si="4"/>
        <v>62.33055652173913</v>
      </c>
      <c r="Q64" s="1">
        <f t="shared" si="5"/>
        <v>40.499920898591995</v>
      </c>
      <c r="R64" s="1">
        <f t="shared" si="6"/>
        <v>1.9895000205077722</v>
      </c>
      <c r="S64" s="1">
        <f t="shared" si="7"/>
        <v>1.906604186319948</v>
      </c>
      <c r="T64">
        <v>7</v>
      </c>
      <c r="U64">
        <v>0</v>
      </c>
      <c r="V64">
        <v>0</v>
      </c>
      <c r="W64" s="1">
        <f t="shared" si="18"/>
        <v>7</v>
      </c>
      <c r="X64" s="12">
        <v>10.78</v>
      </c>
      <c r="Y64" s="1">
        <f t="shared" si="9"/>
        <v>5.447440532342709</v>
      </c>
      <c r="Z64" s="1">
        <v>5.4477</v>
      </c>
      <c r="AA64" s="12">
        <f t="shared" si="10"/>
        <v>17.168107571202988</v>
      </c>
      <c r="AC64" s="6">
        <v>0.8283</v>
      </c>
      <c r="AD64" s="6">
        <v>0.5103</v>
      </c>
    </row>
    <row r="65" spans="1:30" ht="12.75">
      <c r="A65" s="16" t="s">
        <v>71</v>
      </c>
      <c r="B65" s="14">
        <v>233</v>
      </c>
      <c r="C65" t="s">
        <v>205</v>
      </c>
      <c r="D65" s="8">
        <f>28*12</f>
        <v>336</v>
      </c>
      <c r="E65" s="4">
        <f t="shared" si="13"/>
        <v>28</v>
      </c>
      <c r="F65">
        <v>11</v>
      </c>
      <c r="G65">
        <v>12</v>
      </c>
      <c r="H65">
        <v>0</v>
      </c>
      <c r="I65" s="9">
        <f t="shared" si="14"/>
        <v>0.9583333333333333</v>
      </c>
      <c r="J65" s="4">
        <f t="shared" si="15"/>
        <v>95.83333333333333</v>
      </c>
      <c r="K65" s="4">
        <f>43+(49/50)</f>
        <v>43.98</v>
      </c>
      <c r="O65" s="4">
        <f t="shared" si="3"/>
        <v>3.6649999999999996</v>
      </c>
      <c r="P65" s="1">
        <f t="shared" si="4"/>
        <v>64.24904347826087</v>
      </c>
      <c r="Q65" s="1">
        <f t="shared" si="5"/>
        <v>157.162346521146</v>
      </c>
      <c r="R65" s="1">
        <f t="shared" si="6"/>
        <v>7.720372896771259</v>
      </c>
      <c r="S65" s="1">
        <f t="shared" si="7"/>
        <v>7.398690692739123</v>
      </c>
      <c r="T65">
        <v>7</v>
      </c>
      <c r="U65">
        <v>0</v>
      </c>
      <c r="V65">
        <v>0</v>
      </c>
      <c r="W65" s="1">
        <f t="shared" si="18"/>
        <v>7</v>
      </c>
      <c r="X65" s="12">
        <v>10.45</v>
      </c>
      <c r="Y65" s="1">
        <f t="shared" si="9"/>
        <v>5.284779066242231</v>
      </c>
      <c r="Z65" s="1">
        <v>5.2846</v>
      </c>
      <c r="AA65" s="12">
        <f t="shared" si="10"/>
        <v>16.65546506852263</v>
      </c>
      <c r="AC65" s="6">
        <v>0.8334</v>
      </c>
      <c r="AD65" s="6">
        <v>0.5249</v>
      </c>
    </row>
    <row r="66" spans="1:30" ht="12.75">
      <c r="A66" s="16" t="s">
        <v>73</v>
      </c>
      <c r="B66" s="14">
        <v>235</v>
      </c>
      <c r="C66" t="s">
        <v>134</v>
      </c>
      <c r="D66" s="8">
        <v>16</v>
      </c>
      <c r="E66" s="4">
        <f t="shared" si="13"/>
        <v>1.3333333333333333</v>
      </c>
      <c r="F66">
        <v>4</v>
      </c>
      <c r="G66">
        <v>8</v>
      </c>
      <c r="H66">
        <v>0</v>
      </c>
      <c r="I66" s="9">
        <f t="shared" si="14"/>
        <v>0.3611111111111111</v>
      </c>
      <c r="J66" s="4">
        <f t="shared" si="15"/>
        <v>36.11111111111111</v>
      </c>
      <c r="K66" s="4">
        <f>300+(12/25)</f>
        <v>300.48</v>
      </c>
      <c r="O66" s="4">
        <f t="shared" si="3"/>
        <v>25.040000000000003</v>
      </c>
      <c r="P66" s="1">
        <f t="shared" si="4"/>
        <v>55.473230769230774</v>
      </c>
      <c r="Q66" s="1">
        <f t="shared" si="5"/>
        <v>23.003194888178914</v>
      </c>
      <c r="R66" s="1">
        <f t="shared" si="6"/>
        <v>1.129998668796592</v>
      </c>
      <c r="S66" s="1">
        <f t="shared" si="7"/>
        <v>0.40805507484321374</v>
      </c>
      <c r="T66">
        <v>7</v>
      </c>
      <c r="U66">
        <v>0</v>
      </c>
      <c r="V66">
        <v>0</v>
      </c>
      <c r="W66" s="1">
        <f t="shared" si="18"/>
        <v>7</v>
      </c>
      <c r="X66" s="12">
        <v>12.11</v>
      </c>
      <c r="Y66" s="1">
        <f t="shared" si="9"/>
        <v>6.120826122648206</v>
      </c>
      <c r="Z66" s="1">
        <v>6.1217</v>
      </c>
      <c r="AA66" s="12">
        <f t="shared" si="10"/>
        <v>19.290343910016407</v>
      </c>
      <c r="AC66" s="6">
        <v>0.807</v>
      </c>
      <c r="AD66" s="6">
        <v>0.4497</v>
      </c>
    </row>
    <row r="67" spans="1:30" ht="12.75">
      <c r="A67" s="16" t="s">
        <v>73</v>
      </c>
      <c r="B67" s="14">
        <v>230</v>
      </c>
      <c r="C67" t="s">
        <v>200</v>
      </c>
      <c r="D67" s="8">
        <v>2</v>
      </c>
      <c r="E67" s="4">
        <f t="shared" si="13"/>
        <v>0.16666666666666666</v>
      </c>
      <c r="F67">
        <v>0</v>
      </c>
      <c r="G67">
        <v>6</v>
      </c>
      <c r="H67">
        <v>0</v>
      </c>
      <c r="I67" s="9">
        <f t="shared" si="14"/>
        <v>0.020833333333333332</v>
      </c>
      <c r="J67" s="4">
        <f t="shared" si="15"/>
        <v>2.083333333333333</v>
      </c>
      <c r="K67" s="4">
        <v>864</v>
      </c>
      <c r="L67" s="4">
        <v>252</v>
      </c>
      <c r="M67" s="4">
        <f>K67-L67</f>
        <v>612</v>
      </c>
      <c r="N67" s="6">
        <f>M67/K67</f>
        <v>0.7083333333333334</v>
      </c>
      <c r="O67" s="4">
        <f t="shared" si="3"/>
        <v>72</v>
      </c>
      <c r="P67" s="1">
        <f t="shared" si="4"/>
        <v>345.6</v>
      </c>
      <c r="Q67" s="1">
        <f t="shared" si="5"/>
        <v>8</v>
      </c>
      <c r="R67" s="1">
        <f t="shared" si="6"/>
        <v>0.3929884259259259</v>
      </c>
      <c r="S67" s="1">
        <f t="shared" si="7"/>
        <v>0.008187258873456789</v>
      </c>
      <c r="T67">
        <v>7</v>
      </c>
      <c r="U67">
        <v>0</v>
      </c>
      <c r="V67">
        <v>0</v>
      </c>
      <c r="W67" s="1">
        <f t="shared" si="18"/>
        <v>7</v>
      </c>
      <c r="X67" s="12">
        <v>1.94</v>
      </c>
      <c r="Y67" s="1">
        <f t="shared" si="9"/>
        <v>0.9824710648148147</v>
      </c>
      <c r="Z67" s="1">
        <v>0.9825</v>
      </c>
      <c r="AA67" s="12">
        <f t="shared" si="10"/>
        <v>3.096347509659044</v>
      </c>
      <c r="AC67" s="6">
        <v>0.969</v>
      </c>
      <c r="AD67" s="6">
        <v>0.9218</v>
      </c>
    </row>
    <row r="68" spans="1:30" ht="12.75">
      <c r="A68" s="16" t="s">
        <v>74</v>
      </c>
      <c r="B68" s="14" t="s">
        <v>99</v>
      </c>
      <c r="C68" t="s">
        <v>126</v>
      </c>
      <c r="D68" s="8">
        <f>10*12</f>
        <v>120</v>
      </c>
      <c r="E68" s="4">
        <f t="shared" si="13"/>
        <v>10</v>
      </c>
      <c r="F68">
        <v>11</v>
      </c>
      <c r="G68">
        <v>12</v>
      </c>
      <c r="H68">
        <v>0</v>
      </c>
      <c r="I68" s="9">
        <f t="shared" si="14"/>
        <v>0.9583333333333333</v>
      </c>
      <c r="J68" s="4">
        <f t="shared" si="15"/>
        <v>95.83333333333333</v>
      </c>
      <c r="K68" s="4">
        <v>96.6667</v>
      </c>
      <c r="L68" s="4">
        <v>94.33333</v>
      </c>
      <c r="M68" s="4">
        <f>K68-L68</f>
        <v>2.333370000000002</v>
      </c>
      <c r="N68" s="6">
        <f>M68/K68</f>
        <v>0.024138302021275187</v>
      </c>
      <c r="O68" s="4">
        <f t="shared" si="3"/>
        <v>8.055558333333334</v>
      </c>
      <c r="P68" s="1">
        <f t="shared" si="4"/>
        <v>50.43480000000001</v>
      </c>
      <c r="Q68" s="1">
        <f t="shared" si="5"/>
        <v>71.50342361950909</v>
      </c>
      <c r="R68" s="1">
        <f t="shared" si="6"/>
        <v>3.5125022370681935</v>
      </c>
      <c r="S68" s="1">
        <f t="shared" si="7"/>
        <v>3.366147977190352</v>
      </c>
      <c r="T68">
        <v>7</v>
      </c>
      <c r="U68">
        <v>0</v>
      </c>
      <c r="V68">
        <v>0</v>
      </c>
      <c r="W68" s="1">
        <f t="shared" si="18"/>
        <v>7</v>
      </c>
      <c r="X68" s="12">
        <v>13.32</v>
      </c>
      <c r="Y68" s="1">
        <f t="shared" si="9"/>
        <v>6.732295954380704</v>
      </c>
      <c r="Z68" s="1">
        <v>6.7298</v>
      </c>
      <c r="AA68" s="12">
        <f t="shared" si="10"/>
        <v>21.217447067068086</v>
      </c>
      <c r="AC68" s="6">
        <v>0.7879</v>
      </c>
      <c r="AD68" s="6">
        <v>0.395</v>
      </c>
    </row>
    <row r="69" spans="1:27" ht="12.75">
      <c r="A69" s="16" t="s">
        <v>73</v>
      </c>
      <c r="B69" s="14" t="s">
        <v>129</v>
      </c>
      <c r="C69" t="s">
        <v>126</v>
      </c>
      <c r="D69" s="8">
        <f>12.5*12</f>
        <v>150</v>
      </c>
      <c r="E69" s="4">
        <f t="shared" si="13"/>
        <v>12.5</v>
      </c>
      <c r="F69">
        <v>11</v>
      </c>
      <c r="G69">
        <v>12</v>
      </c>
      <c r="H69">
        <v>0</v>
      </c>
      <c r="I69" s="9">
        <f t="shared" si="14"/>
        <v>0.9583333333333333</v>
      </c>
      <c r="J69" s="4">
        <f t="shared" si="15"/>
        <v>95.83333333333333</v>
      </c>
      <c r="K69" s="4">
        <v>96.6667</v>
      </c>
      <c r="L69" s="4">
        <v>94.33333</v>
      </c>
      <c r="M69" s="4">
        <f>K69-L69</f>
        <v>2.333370000000002</v>
      </c>
      <c r="N69" s="6">
        <f>M69/K69</f>
        <v>0.024138302021275187</v>
      </c>
      <c r="O69" s="4">
        <f t="shared" si="3"/>
        <v>8.055558333333334</v>
      </c>
      <c r="P69" s="1">
        <f t="shared" si="4"/>
        <v>63.04350000000001</v>
      </c>
      <c r="Q69" s="1">
        <f t="shared" si="5"/>
        <v>71.50342361950909</v>
      </c>
      <c r="R69" s="1">
        <f t="shared" si="6"/>
        <v>3.5125022370681935</v>
      </c>
      <c r="S69" s="1">
        <f t="shared" si="7"/>
        <v>3.366147977190352</v>
      </c>
      <c r="T69">
        <v>7</v>
      </c>
      <c r="U69">
        <v>0</v>
      </c>
      <c r="V69">
        <v>0</v>
      </c>
      <c r="W69" s="1">
        <f t="shared" si="18"/>
        <v>7</v>
      </c>
      <c r="X69" s="12">
        <v>13.32</v>
      </c>
      <c r="Y69" s="1">
        <f t="shared" si="9"/>
        <v>5.385836763504564</v>
      </c>
      <c r="AA69" s="12">
        <f t="shared" si="10"/>
        <v>16.97395765365447</v>
      </c>
    </row>
    <row r="70" spans="1:30" ht="12.75">
      <c r="A70" s="16" t="s">
        <v>75</v>
      </c>
      <c r="B70" s="14">
        <v>237</v>
      </c>
      <c r="C70" t="s">
        <v>170</v>
      </c>
      <c r="D70" s="8">
        <v>84</v>
      </c>
      <c r="E70" s="4">
        <f t="shared" si="13"/>
        <v>7</v>
      </c>
      <c r="F70">
        <v>11</v>
      </c>
      <c r="G70">
        <v>12</v>
      </c>
      <c r="H70">
        <v>0</v>
      </c>
      <c r="I70" s="9">
        <f t="shared" si="14"/>
        <v>0.9583333333333333</v>
      </c>
      <c r="J70" s="4">
        <f t="shared" si="15"/>
        <v>95.83333333333333</v>
      </c>
      <c r="K70" s="4">
        <v>173</v>
      </c>
      <c r="L70" s="4">
        <v>169</v>
      </c>
      <c r="M70" s="4">
        <f>K70-L70</f>
        <v>4</v>
      </c>
      <c r="N70" s="6">
        <f>M70/K70</f>
        <v>0.023121387283236993</v>
      </c>
      <c r="O70" s="4">
        <f t="shared" si="3"/>
        <v>14.416666666666666</v>
      </c>
      <c r="P70" s="1">
        <f t="shared" si="4"/>
        <v>63.182608695652185</v>
      </c>
      <c r="Q70" s="1">
        <f t="shared" si="5"/>
        <v>39.95375722543353</v>
      </c>
      <c r="R70" s="1">
        <f t="shared" si="6"/>
        <v>1.9626705202312138</v>
      </c>
      <c r="S70" s="1">
        <f t="shared" si="7"/>
        <v>1.8808925818882465</v>
      </c>
      <c r="T70">
        <v>7</v>
      </c>
      <c r="U70">
        <v>0</v>
      </c>
      <c r="V70">
        <v>0</v>
      </c>
      <c r="W70" s="1">
        <f t="shared" si="18"/>
        <v>7</v>
      </c>
      <c r="X70" s="12">
        <v>10.63</v>
      </c>
      <c r="Y70" s="1">
        <f t="shared" si="9"/>
        <v>5.37397880539499</v>
      </c>
      <c r="Z70" s="1">
        <v>5.374</v>
      </c>
      <c r="AA70" s="12">
        <f t="shared" si="10"/>
        <v>16.9365862130318</v>
      </c>
      <c r="AC70" s="6">
        <v>0.8306</v>
      </c>
      <c r="AD70" s="6">
        <v>0.5169</v>
      </c>
    </row>
    <row r="71" spans="1:30" ht="12.75">
      <c r="A71" s="16" t="s">
        <v>76</v>
      </c>
      <c r="B71" s="14">
        <v>239</v>
      </c>
      <c r="C71" t="s">
        <v>202</v>
      </c>
      <c r="D71" s="8">
        <v>4</v>
      </c>
      <c r="E71" s="4">
        <f t="shared" si="13"/>
        <v>0.3333333333333333</v>
      </c>
      <c r="F71">
        <v>1</v>
      </c>
      <c r="G71">
        <v>0</v>
      </c>
      <c r="H71">
        <v>0</v>
      </c>
      <c r="I71" s="9">
        <f t="shared" si="14"/>
        <v>0.08333333333333333</v>
      </c>
      <c r="J71" s="4">
        <f t="shared" si="15"/>
        <v>8.333333333333332</v>
      </c>
      <c r="K71" s="4">
        <v>420</v>
      </c>
      <c r="O71" s="4">
        <f t="shared" si="3"/>
        <v>35</v>
      </c>
      <c r="P71" s="1">
        <f t="shared" si="4"/>
        <v>84</v>
      </c>
      <c r="Q71" s="1">
        <f t="shared" si="5"/>
        <v>16.457142857142856</v>
      </c>
      <c r="R71" s="1">
        <f t="shared" si="6"/>
        <v>0.8084333333333332</v>
      </c>
      <c r="S71" s="1">
        <f t="shared" si="7"/>
        <v>0.06736944444444443</v>
      </c>
      <c r="T71">
        <v>7</v>
      </c>
      <c r="U71">
        <v>0</v>
      </c>
      <c r="V71">
        <v>0</v>
      </c>
      <c r="W71" s="1">
        <f t="shared" si="18"/>
        <v>7</v>
      </c>
      <c r="X71" s="12">
        <v>8.02</v>
      </c>
      <c r="Y71" s="1">
        <f t="shared" si="9"/>
        <v>4.042166666666666</v>
      </c>
      <c r="Z71" s="1">
        <v>4.0526</v>
      </c>
      <c r="AA71" s="12">
        <f t="shared" si="10"/>
        <v>12.739258325454353</v>
      </c>
      <c r="AC71" s="6">
        <v>0.8722</v>
      </c>
      <c r="AD71" s="6">
        <v>0.6206</v>
      </c>
    </row>
    <row r="72" spans="1:30" ht="12.75">
      <c r="A72" s="16" t="s">
        <v>77</v>
      </c>
      <c r="B72" s="14">
        <v>240</v>
      </c>
      <c r="C72" t="s">
        <v>170</v>
      </c>
      <c r="D72" s="8">
        <v>84</v>
      </c>
      <c r="E72" s="4">
        <f t="shared" si="13"/>
        <v>7</v>
      </c>
      <c r="F72">
        <v>11</v>
      </c>
      <c r="G72">
        <v>12</v>
      </c>
      <c r="H72">
        <v>0</v>
      </c>
      <c r="I72" s="9">
        <f t="shared" si="14"/>
        <v>0.9583333333333333</v>
      </c>
      <c r="J72" s="4">
        <f t="shared" si="15"/>
        <v>95.83333333333333</v>
      </c>
      <c r="K72" s="4">
        <v>173.5</v>
      </c>
      <c r="L72" s="4">
        <v>168.5</v>
      </c>
      <c r="M72" s="4">
        <f>K72-L72</f>
        <v>5</v>
      </c>
      <c r="N72" s="6">
        <f>M72/K72</f>
        <v>0.02881844380403458</v>
      </c>
      <c r="O72" s="4">
        <f t="shared" si="3"/>
        <v>14.458333333333334</v>
      </c>
      <c r="P72" s="1">
        <f t="shared" si="4"/>
        <v>63.36521739130435</v>
      </c>
      <c r="Q72" s="1">
        <f t="shared" si="5"/>
        <v>39.83861671469741</v>
      </c>
      <c r="R72" s="1">
        <f t="shared" si="6"/>
        <v>1.957014409221902</v>
      </c>
      <c r="S72" s="1">
        <f t="shared" si="7"/>
        <v>1.8754721421709892</v>
      </c>
      <c r="T72">
        <v>7</v>
      </c>
      <c r="U72">
        <v>0</v>
      </c>
      <c r="V72">
        <v>0</v>
      </c>
      <c r="W72" s="1">
        <f t="shared" si="18"/>
        <v>7</v>
      </c>
      <c r="X72" s="12">
        <v>10.6</v>
      </c>
      <c r="Y72" s="1">
        <f t="shared" si="9"/>
        <v>5.358491834774255</v>
      </c>
      <c r="Z72" s="1">
        <v>5.3544</v>
      </c>
      <c r="AA72" s="12">
        <f t="shared" si="10"/>
        <v>16.887777607230554</v>
      </c>
      <c r="AC72" s="6">
        <v>0.8312</v>
      </c>
      <c r="AD72" s="6">
        <v>0.5187</v>
      </c>
    </row>
    <row r="73" spans="1:30" ht="12.75">
      <c r="A73" s="16" t="s">
        <v>77</v>
      </c>
      <c r="B73" s="14" t="s">
        <v>100</v>
      </c>
      <c r="C73" t="s">
        <v>167</v>
      </c>
      <c r="D73" s="8">
        <v>48</v>
      </c>
      <c r="E73" s="4">
        <f t="shared" si="13"/>
        <v>4</v>
      </c>
      <c r="F73">
        <v>11</v>
      </c>
      <c r="G73">
        <v>12</v>
      </c>
      <c r="H73">
        <v>0</v>
      </c>
      <c r="I73" s="9">
        <f t="shared" si="14"/>
        <v>0.9583333333333333</v>
      </c>
      <c r="J73" s="4">
        <f t="shared" si="15"/>
        <v>95.83333333333333</v>
      </c>
      <c r="K73" s="4">
        <v>243.6667</v>
      </c>
      <c r="L73" s="4">
        <v>237.6667</v>
      </c>
      <c r="M73" s="4">
        <f>K73-L73</f>
        <v>6</v>
      </c>
      <c r="N73" s="6">
        <f>M73/K73</f>
        <v>0.024623799641067083</v>
      </c>
      <c r="O73" s="4">
        <f t="shared" si="3"/>
        <v>20.305558333333334</v>
      </c>
      <c r="P73" s="1">
        <f t="shared" si="4"/>
        <v>50.852180869565224</v>
      </c>
      <c r="Q73" s="1">
        <f t="shared" si="5"/>
        <v>28.366617186509277</v>
      </c>
      <c r="R73" s="1">
        <f t="shared" si="6"/>
        <v>1.3934690296211998</v>
      </c>
      <c r="S73" s="1">
        <f t="shared" si="7"/>
        <v>1.3354078200536497</v>
      </c>
      <c r="T73">
        <v>7</v>
      </c>
      <c r="U73">
        <v>0</v>
      </c>
      <c r="V73">
        <v>0</v>
      </c>
      <c r="W73" s="1">
        <v>7</v>
      </c>
      <c r="X73" s="12">
        <v>13.21</v>
      </c>
      <c r="Y73" s="1">
        <f t="shared" si="9"/>
        <v>6.6770391002682485</v>
      </c>
      <c r="Z73" s="1">
        <v>6.6807</v>
      </c>
      <c r="AA73" s="12">
        <f t="shared" si="10"/>
        <v>21.043300032361326</v>
      </c>
      <c r="AC73" s="6">
        <v>0.7894</v>
      </c>
      <c r="AD73" s="6">
        <v>0.3995</v>
      </c>
    </row>
    <row r="74" spans="1:23" ht="12.75">
      <c r="A74" s="16" t="s">
        <v>78</v>
      </c>
      <c r="B74" s="14">
        <v>250</v>
      </c>
      <c r="C74" t="s">
        <v>202</v>
      </c>
      <c r="D74" s="8">
        <v>4</v>
      </c>
      <c r="E74" s="4">
        <f t="shared" si="13"/>
        <v>0.3333333333333333</v>
      </c>
      <c r="F74">
        <v>1</v>
      </c>
      <c r="G74">
        <v>0</v>
      </c>
      <c r="H74">
        <v>0</v>
      </c>
      <c r="I74" s="9">
        <f t="shared" si="14"/>
        <v>0.08333333333333333</v>
      </c>
      <c r="J74" s="4">
        <f t="shared" si="15"/>
        <v>8.333333333333332</v>
      </c>
      <c r="T74">
        <v>7</v>
      </c>
      <c r="U74">
        <v>0</v>
      </c>
      <c r="V74">
        <v>0</v>
      </c>
      <c r="W74" s="1">
        <v>7</v>
      </c>
    </row>
    <row r="75" spans="1:30" ht="12.75">
      <c r="A75" s="16" t="s">
        <v>79</v>
      </c>
      <c r="B75" s="14">
        <v>245</v>
      </c>
      <c r="C75" t="s">
        <v>168</v>
      </c>
      <c r="D75" s="8">
        <v>90</v>
      </c>
      <c r="E75" s="4">
        <f aca="true" t="shared" si="19" ref="E75:E106">D75/12</f>
        <v>7.5</v>
      </c>
      <c r="F75">
        <v>11</v>
      </c>
      <c r="G75">
        <v>12</v>
      </c>
      <c r="H75">
        <v>0</v>
      </c>
      <c r="I75" s="9">
        <f aca="true" t="shared" si="20" ref="I75:I106">(F75/12+G75/288+H75/6912)</f>
        <v>0.9583333333333333</v>
      </c>
      <c r="J75" s="4">
        <f aca="true" t="shared" si="21" ref="J75:J106">I75*100</f>
        <v>95.83333333333333</v>
      </c>
      <c r="K75" s="4">
        <f>181+(17/19)</f>
        <v>181.89473684210526</v>
      </c>
      <c r="L75" s="4">
        <v>177.5</v>
      </c>
      <c r="M75" s="4">
        <f>K75-L75</f>
        <v>4.39473684210526</v>
      </c>
      <c r="N75" s="6">
        <f>M75/K75</f>
        <v>0.024160879629629612</v>
      </c>
      <c r="O75" s="4">
        <f aca="true" t="shared" si="22" ref="O75:O110">K75/12</f>
        <v>15.157894736842104</v>
      </c>
      <c r="P75" s="1">
        <f aca="true" t="shared" si="23" ref="P75:P110">(D75*K75)/I75/240</f>
        <v>71.17620137299771</v>
      </c>
      <c r="Q75" s="1">
        <f aca="true" t="shared" si="24" ref="Q75:Q110">6912/K75</f>
        <v>38</v>
      </c>
      <c r="R75" s="1">
        <f aca="true" t="shared" si="25" ref="R75:R80">339.542/K75</f>
        <v>1.866695023148148</v>
      </c>
      <c r="S75" s="1">
        <f aca="true" t="shared" si="26" ref="S75:S80">R75*I75</f>
        <v>1.7889160638503083</v>
      </c>
      <c r="T75">
        <v>7</v>
      </c>
      <c r="U75">
        <v>10</v>
      </c>
      <c r="V75">
        <v>0</v>
      </c>
      <c r="W75" s="1">
        <f>T75+U75/20+V75/240</f>
        <v>7.5</v>
      </c>
      <c r="X75" s="12">
        <v>10.11</v>
      </c>
      <c r="Y75" s="1">
        <f aca="true" t="shared" si="27" ref="Y75:Y110">240/D75*S75</f>
        <v>4.770442836934155</v>
      </c>
      <c r="Z75" s="1">
        <v>4.7708</v>
      </c>
      <c r="AA75" s="12">
        <f aca="true" t="shared" si="28" ref="AA75:AA110">Y75/$Y$12*100</f>
        <v>15.034487352455578</v>
      </c>
      <c r="AC75" s="6">
        <v>0.8496</v>
      </c>
      <c r="AD75" s="6">
        <v>0.5711</v>
      </c>
    </row>
    <row r="76" spans="1:30" ht="12.75">
      <c r="A76" s="16" t="s">
        <v>79</v>
      </c>
      <c r="B76" s="14">
        <v>246</v>
      </c>
      <c r="C76" t="s">
        <v>126</v>
      </c>
      <c r="D76" s="8">
        <f>13*12+4</f>
        <v>160</v>
      </c>
      <c r="E76" s="4">
        <f t="shared" si="19"/>
        <v>13.333333333333334</v>
      </c>
      <c r="F76">
        <v>11</v>
      </c>
      <c r="G76">
        <v>12</v>
      </c>
      <c r="H76">
        <v>0</v>
      </c>
      <c r="I76" s="9">
        <f t="shared" si="20"/>
        <v>0.9583333333333333</v>
      </c>
      <c r="J76" s="4">
        <f t="shared" si="21"/>
        <v>95.83333333333333</v>
      </c>
      <c r="K76" s="4">
        <f>98+(26/35)</f>
        <v>98.74285714285715</v>
      </c>
      <c r="O76" s="4">
        <f t="shared" si="22"/>
        <v>8.22857142857143</v>
      </c>
      <c r="P76" s="1">
        <f t="shared" si="23"/>
        <v>68.69068322981367</v>
      </c>
      <c r="Q76" s="1">
        <f t="shared" si="24"/>
        <v>70</v>
      </c>
      <c r="R76" s="1">
        <f t="shared" si="25"/>
        <v>3.4386487268518513</v>
      </c>
      <c r="S76" s="1">
        <f t="shared" si="26"/>
        <v>3.2953716965663573</v>
      </c>
      <c r="T76">
        <v>7</v>
      </c>
      <c r="U76">
        <v>10</v>
      </c>
      <c r="V76">
        <v>0</v>
      </c>
      <c r="W76" s="1">
        <f>T76+U76/20+V76/240</f>
        <v>7.5</v>
      </c>
      <c r="X76" s="12">
        <v>10.48</v>
      </c>
      <c r="Y76" s="1">
        <f t="shared" si="27"/>
        <v>4.943057544849536</v>
      </c>
      <c r="Z76" s="1">
        <v>4.943</v>
      </c>
      <c r="AA76" s="12">
        <f t="shared" si="28"/>
        <v>15.578498407972063</v>
      </c>
      <c r="AC76" s="6">
        <v>0.8442</v>
      </c>
      <c r="AD76" s="6">
        <v>0.5557</v>
      </c>
    </row>
    <row r="77" spans="1:30" ht="12.75">
      <c r="A77" s="16" t="s">
        <v>79</v>
      </c>
      <c r="B77" s="14">
        <v>246</v>
      </c>
      <c r="C77" t="s">
        <v>205</v>
      </c>
      <c r="D77" s="8">
        <f>30*12</f>
        <v>360</v>
      </c>
      <c r="E77" s="4">
        <f t="shared" si="19"/>
        <v>30</v>
      </c>
      <c r="F77">
        <v>11</v>
      </c>
      <c r="G77">
        <v>12</v>
      </c>
      <c r="H77">
        <v>0</v>
      </c>
      <c r="I77" s="9">
        <f t="shared" si="20"/>
        <v>0.9583333333333333</v>
      </c>
      <c r="J77" s="4">
        <f t="shared" si="21"/>
        <v>95.83333333333333</v>
      </c>
      <c r="K77" s="4">
        <f>45+(9/19)</f>
        <v>45.473684210526315</v>
      </c>
      <c r="L77" s="4">
        <f>44+(2/6)</f>
        <v>44.333333333333336</v>
      </c>
      <c r="M77" s="4">
        <f>K77-L77</f>
        <v>1.1403508771929793</v>
      </c>
      <c r="N77" s="6">
        <f>M77/K77</f>
        <v>0.02507716049382709</v>
      </c>
      <c r="O77" s="4">
        <f t="shared" si="22"/>
        <v>3.789473684210526</v>
      </c>
      <c r="P77" s="1">
        <f t="shared" si="23"/>
        <v>71.17620137299771</v>
      </c>
      <c r="Q77" s="1">
        <f t="shared" si="24"/>
        <v>152</v>
      </c>
      <c r="R77" s="1">
        <f t="shared" si="25"/>
        <v>7.466780092592592</v>
      </c>
      <c r="S77" s="1">
        <f t="shared" si="26"/>
        <v>7.155664255401233</v>
      </c>
      <c r="T77">
        <v>7</v>
      </c>
      <c r="U77">
        <v>10</v>
      </c>
      <c r="V77">
        <v>0</v>
      </c>
      <c r="W77" s="1">
        <f>T77+U77/20+V77/240</f>
        <v>7.5</v>
      </c>
      <c r="X77" s="12">
        <v>10.11</v>
      </c>
      <c r="Y77" s="1">
        <f t="shared" si="27"/>
        <v>4.770442836934155</v>
      </c>
      <c r="Z77" s="1">
        <v>4.7708</v>
      </c>
      <c r="AA77" s="12">
        <f t="shared" si="28"/>
        <v>15.034487352455578</v>
      </c>
      <c r="AC77" s="6">
        <v>0.8496</v>
      </c>
      <c r="AD77" s="6">
        <v>0.5711</v>
      </c>
    </row>
    <row r="78" spans="1:30" ht="12.75">
      <c r="A78" s="16" t="s">
        <v>80</v>
      </c>
      <c r="B78" s="14">
        <v>247</v>
      </c>
      <c r="C78" t="s">
        <v>202</v>
      </c>
      <c r="D78" s="8">
        <v>4</v>
      </c>
      <c r="E78" s="4">
        <f t="shared" si="19"/>
        <v>0.3333333333333333</v>
      </c>
      <c r="F78">
        <v>1</v>
      </c>
      <c r="G78">
        <v>0</v>
      </c>
      <c r="H78">
        <v>0</v>
      </c>
      <c r="I78" s="9">
        <f t="shared" si="20"/>
        <v>0.08333333333333333</v>
      </c>
      <c r="J78" s="4">
        <f t="shared" si="21"/>
        <v>8.333333333333332</v>
      </c>
      <c r="K78" s="4">
        <v>420</v>
      </c>
      <c r="O78" s="4">
        <f t="shared" si="22"/>
        <v>35</v>
      </c>
      <c r="P78" s="1">
        <f t="shared" si="23"/>
        <v>84</v>
      </c>
      <c r="Q78" s="1">
        <f t="shared" si="24"/>
        <v>16.457142857142856</v>
      </c>
      <c r="R78" s="1">
        <f t="shared" si="25"/>
        <v>0.8084333333333332</v>
      </c>
      <c r="S78" s="1">
        <f t="shared" si="26"/>
        <v>0.06736944444444443</v>
      </c>
      <c r="T78">
        <v>7</v>
      </c>
      <c r="U78">
        <v>10</v>
      </c>
      <c r="V78">
        <v>0</v>
      </c>
      <c r="W78" s="1">
        <f>T78+U78/20+V78/240</f>
        <v>7.5</v>
      </c>
      <c r="X78" s="12">
        <v>8.59</v>
      </c>
      <c r="Y78" s="1">
        <f t="shared" si="27"/>
        <v>4.042166666666666</v>
      </c>
      <c r="Z78" s="1">
        <v>4.0526</v>
      </c>
      <c r="AA78" s="12">
        <f t="shared" si="28"/>
        <v>12.739258325454353</v>
      </c>
      <c r="AC78" s="6">
        <v>0.8722</v>
      </c>
      <c r="AD78" s="6">
        <v>0.6206</v>
      </c>
    </row>
    <row r="79" spans="1:27" ht="12.75">
      <c r="A79" s="16" t="s">
        <v>81</v>
      </c>
      <c r="B79" s="14" t="s">
        <v>129</v>
      </c>
      <c r="C79" t="s">
        <v>126</v>
      </c>
      <c r="D79" s="8">
        <v>160</v>
      </c>
      <c r="E79" s="4">
        <f t="shared" si="19"/>
        <v>13.333333333333334</v>
      </c>
      <c r="F79">
        <v>11</v>
      </c>
      <c r="G79">
        <v>12</v>
      </c>
      <c r="H79">
        <v>0</v>
      </c>
      <c r="I79" s="9">
        <f t="shared" si="20"/>
        <v>0.9583333333333333</v>
      </c>
      <c r="J79" s="4">
        <f t="shared" si="21"/>
        <v>95.83333333333333</v>
      </c>
      <c r="K79" s="1">
        <v>101.5</v>
      </c>
      <c r="O79" s="4">
        <f t="shared" si="22"/>
        <v>8.458333333333334</v>
      </c>
      <c r="P79" s="1">
        <f t="shared" si="23"/>
        <v>70.60869565217392</v>
      </c>
      <c r="Q79" s="1">
        <f t="shared" si="24"/>
        <v>68.09852216748769</v>
      </c>
      <c r="R79" s="1">
        <f t="shared" si="25"/>
        <v>3.3452413793103446</v>
      </c>
      <c r="S79" s="1">
        <f t="shared" si="26"/>
        <v>3.20585632183908</v>
      </c>
      <c r="T79">
        <v>7</v>
      </c>
      <c r="U79">
        <v>10</v>
      </c>
      <c r="V79">
        <v>0</v>
      </c>
      <c r="W79" s="1">
        <v>7.5</v>
      </c>
      <c r="Y79" s="1">
        <f t="shared" si="27"/>
        <v>4.80878448275862</v>
      </c>
      <c r="AA79" s="12">
        <f t="shared" si="28"/>
        <v>15.155324559592245</v>
      </c>
    </row>
    <row r="80" spans="1:27" ht="12.75">
      <c r="A80" s="16" t="s">
        <v>81</v>
      </c>
      <c r="B80" s="14" t="s">
        <v>129</v>
      </c>
      <c r="C80" t="s">
        <v>202</v>
      </c>
      <c r="D80" s="8">
        <v>4</v>
      </c>
      <c r="E80" s="4">
        <f t="shared" si="19"/>
        <v>0.3333333333333333</v>
      </c>
      <c r="F80">
        <v>1</v>
      </c>
      <c r="G80">
        <v>0</v>
      </c>
      <c r="H80">
        <v>0</v>
      </c>
      <c r="I80" s="9">
        <f t="shared" si="20"/>
        <v>0.08333333333333333</v>
      </c>
      <c r="J80" s="4">
        <f t="shared" si="21"/>
        <v>8.333333333333332</v>
      </c>
      <c r="K80" s="1">
        <v>472</v>
      </c>
      <c r="O80" s="4">
        <f t="shared" si="22"/>
        <v>39.333333333333336</v>
      </c>
      <c r="P80" s="1">
        <f t="shared" si="23"/>
        <v>94.4</v>
      </c>
      <c r="Q80" s="1">
        <f t="shared" si="24"/>
        <v>14.64406779661017</v>
      </c>
      <c r="R80" s="1">
        <f t="shared" si="25"/>
        <v>0.7193686440677965</v>
      </c>
      <c r="S80" s="1">
        <f t="shared" si="26"/>
        <v>0.05994738700564971</v>
      </c>
      <c r="T80">
        <v>7</v>
      </c>
      <c r="U80">
        <v>10</v>
      </c>
      <c r="V80">
        <v>0</v>
      </c>
      <c r="W80" s="1">
        <v>7.5</v>
      </c>
      <c r="Y80" s="1">
        <f t="shared" si="27"/>
        <v>3.5968432203389824</v>
      </c>
      <c r="AA80" s="12">
        <f t="shared" si="28"/>
        <v>11.335780713328026</v>
      </c>
    </row>
    <row r="81" spans="1:27" ht="12.75">
      <c r="A81" s="16" t="s">
        <v>82</v>
      </c>
      <c r="B81" s="14" t="s">
        <v>129</v>
      </c>
      <c r="C81" t="s">
        <v>126</v>
      </c>
      <c r="D81" s="8">
        <v>160</v>
      </c>
      <c r="E81" s="4">
        <f t="shared" si="19"/>
        <v>13.333333333333334</v>
      </c>
      <c r="F81">
        <v>11</v>
      </c>
      <c r="G81">
        <v>12</v>
      </c>
      <c r="H81">
        <v>0</v>
      </c>
      <c r="I81" s="9">
        <f t="shared" si="20"/>
        <v>0.9583333333333333</v>
      </c>
      <c r="J81" s="4">
        <f t="shared" si="21"/>
        <v>95.83333333333333</v>
      </c>
      <c r="K81" s="1">
        <f>339.542/R81</f>
        <v>105.64753787878786</v>
      </c>
      <c r="O81" s="4">
        <f t="shared" si="22"/>
        <v>8.803961489898988</v>
      </c>
      <c r="P81" s="1">
        <f t="shared" si="23"/>
        <v>73.49393939393939</v>
      </c>
      <c r="Q81" s="1">
        <f t="shared" si="24"/>
        <v>65.42509308575005</v>
      </c>
      <c r="R81" s="1">
        <f>S81/I81</f>
        <v>3.2139130434782612</v>
      </c>
      <c r="S81" s="1">
        <v>3.08</v>
      </c>
      <c r="Y81" s="1">
        <f t="shared" si="27"/>
        <v>4.62</v>
      </c>
      <c r="AA81" s="12">
        <f t="shared" si="28"/>
        <v>14.560352978254018</v>
      </c>
    </row>
    <row r="82" spans="1:27" ht="12.75">
      <c r="A82" s="16" t="s">
        <v>82</v>
      </c>
      <c r="B82" s="14" t="s">
        <v>129</v>
      </c>
      <c r="C82" t="s">
        <v>134</v>
      </c>
      <c r="D82" s="8">
        <v>20</v>
      </c>
      <c r="E82" s="4">
        <f t="shared" si="19"/>
        <v>1.6666666666666667</v>
      </c>
      <c r="F82">
        <v>4</v>
      </c>
      <c r="G82">
        <v>8</v>
      </c>
      <c r="H82">
        <v>0</v>
      </c>
      <c r="I82" s="9">
        <f t="shared" si="20"/>
        <v>0.3611111111111111</v>
      </c>
      <c r="J82" s="4">
        <f t="shared" si="21"/>
        <v>36.11111111111111</v>
      </c>
      <c r="K82" s="1">
        <f>339.542/R82</f>
        <v>340.58996913580245</v>
      </c>
      <c r="O82" s="4">
        <f t="shared" si="22"/>
        <v>28.382497427983537</v>
      </c>
      <c r="P82" s="1">
        <f t="shared" si="23"/>
        <v>78.59768518518518</v>
      </c>
      <c r="Q82" s="1">
        <f t="shared" si="24"/>
        <v>20.294197205919467</v>
      </c>
      <c r="R82" s="1">
        <f>S82/I82</f>
        <v>0.9969230769230769</v>
      </c>
      <c r="S82" s="1">
        <v>0.36</v>
      </c>
      <c r="Y82" s="1">
        <f t="shared" si="27"/>
        <v>4.32</v>
      </c>
      <c r="AA82" s="12">
        <f t="shared" si="28"/>
        <v>13.61487551213363</v>
      </c>
    </row>
    <row r="83" spans="1:27" ht="12.75">
      <c r="A83" s="16" t="s">
        <v>83</v>
      </c>
      <c r="B83" s="14" t="s">
        <v>129</v>
      </c>
      <c r="C83" t="s">
        <v>133</v>
      </c>
      <c r="D83" s="8">
        <v>240</v>
      </c>
      <c r="E83" s="4">
        <f t="shared" si="19"/>
        <v>20</v>
      </c>
      <c r="F83">
        <v>11</v>
      </c>
      <c r="G83">
        <v>12</v>
      </c>
      <c r="H83">
        <v>0</v>
      </c>
      <c r="I83" s="9">
        <f t="shared" si="20"/>
        <v>0.9583333333333333</v>
      </c>
      <c r="J83" s="4">
        <f t="shared" si="21"/>
        <v>95.83333333333333</v>
      </c>
      <c r="K83" s="1">
        <v>70.75</v>
      </c>
      <c r="O83" s="4">
        <f t="shared" si="22"/>
        <v>5.895833333333333</v>
      </c>
      <c r="P83" s="1">
        <f t="shared" si="23"/>
        <v>73.82608695652175</v>
      </c>
      <c r="Q83" s="1">
        <f t="shared" si="24"/>
        <v>97.69611307420494</v>
      </c>
      <c r="R83" s="1">
        <f>339.542/K83</f>
        <v>4.799180212014134</v>
      </c>
      <c r="S83" s="1">
        <f>R83*I83</f>
        <v>4.599214369846878</v>
      </c>
      <c r="Y83" s="1">
        <f t="shared" si="27"/>
        <v>4.599214369846878</v>
      </c>
      <c r="AA83" s="12">
        <f t="shared" si="28"/>
        <v>14.494845161824388</v>
      </c>
    </row>
    <row r="84" spans="1:27" ht="12.75">
      <c r="A84" s="16" t="s">
        <v>84</v>
      </c>
      <c r="B84" s="14" t="s">
        <v>129</v>
      </c>
      <c r="C84" t="s">
        <v>216</v>
      </c>
      <c r="D84" s="8">
        <v>480</v>
      </c>
      <c r="E84" s="4">
        <f t="shared" si="19"/>
        <v>40</v>
      </c>
      <c r="F84">
        <v>11</v>
      </c>
      <c r="G84">
        <v>12</v>
      </c>
      <c r="H84">
        <v>0</v>
      </c>
      <c r="I84" s="9">
        <f t="shared" si="20"/>
        <v>0.9583333333333333</v>
      </c>
      <c r="J84" s="4">
        <f t="shared" si="21"/>
        <v>95.83333333333333</v>
      </c>
      <c r="K84" s="1">
        <v>35.3333</v>
      </c>
      <c r="O84" s="4">
        <f t="shared" si="22"/>
        <v>2.9444416666666666</v>
      </c>
      <c r="P84" s="1">
        <f t="shared" si="23"/>
        <v>73.73906086956522</v>
      </c>
      <c r="Q84" s="1">
        <f t="shared" si="24"/>
        <v>195.62282605926987</v>
      </c>
      <c r="R84" s="1">
        <f>339.542/K84</f>
        <v>9.609688311026707</v>
      </c>
      <c r="S84" s="1">
        <f>R84*I84</f>
        <v>9.209284631400593</v>
      </c>
      <c r="Y84" s="1">
        <f t="shared" si="27"/>
        <v>4.604642315700296</v>
      </c>
      <c r="AA84" s="12">
        <f t="shared" si="28"/>
        <v>14.51195183013015</v>
      </c>
    </row>
    <row r="85" spans="1:27" ht="12.75">
      <c r="A85" s="16" t="s">
        <v>84</v>
      </c>
      <c r="B85" s="14" t="s">
        <v>129</v>
      </c>
      <c r="C85" t="s">
        <v>126</v>
      </c>
      <c r="D85" s="8">
        <v>160</v>
      </c>
      <c r="E85" s="4">
        <f t="shared" si="19"/>
        <v>13.333333333333334</v>
      </c>
      <c r="F85">
        <v>11</v>
      </c>
      <c r="G85">
        <v>12</v>
      </c>
      <c r="H85">
        <v>0</v>
      </c>
      <c r="I85" s="9">
        <f t="shared" si="20"/>
        <v>0.9583333333333333</v>
      </c>
      <c r="J85" s="4">
        <f t="shared" si="21"/>
        <v>95.83333333333333</v>
      </c>
      <c r="K85" s="1">
        <v>106</v>
      </c>
      <c r="O85" s="4">
        <f t="shared" si="22"/>
        <v>8.833333333333334</v>
      </c>
      <c r="P85" s="1">
        <f t="shared" si="23"/>
        <v>73.73913043478261</v>
      </c>
      <c r="Q85" s="1">
        <f t="shared" si="24"/>
        <v>65.20754716981132</v>
      </c>
      <c r="R85" s="1">
        <f>339.542/K85</f>
        <v>3.2032264150943393</v>
      </c>
      <c r="S85" s="1">
        <f>R85*I85</f>
        <v>3.0697586477987415</v>
      </c>
      <c r="Y85" s="1">
        <f t="shared" si="27"/>
        <v>4.6046379716981125</v>
      </c>
      <c r="AA85" s="12">
        <f t="shared" si="28"/>
        <v>14.511938139609557</v>
      </c>
    </row>
    <row r="86" spans="1:27" ht="12.75">
      <c r="A86" s="16" t="s">
        <v>84</v>
      </c>
      <c r="B86" s="14" t="s">
        <v>129</v>
      </c>
      <c r="C86" t="s">
        <v>134</v>
      </c>
      <c r="D86" s="8">
        <v>20</v>
      </c>
      <c r="E86" s="4">
        <f t="shared" si="19"/>
        <v>1.6666666666666667</v>
      </c>
      <c r="F86">
        <v>4</v>
      </c>
      <c r="G86">
        <v>8</v>
      </c>
      <c r="H86">
        <v>0</v>
      </c>
      <c r="I86" s="9">
        <f t="shared" si="20"/>
        <v>0.3611111111111111</v>
      </c>
      <c r="J86" s="4">
        <f t="shared" si="21"/>
        <v>36.11111111111111</v>
      </c>
      <c r="K86" s="1">
        <f>339.542/R86</f>
        <v>350.32111111111107</v>
      </c>
      <c r="O86" s="4">
        <f t="shared" si="22"/>
        <v>29.193425925925922</v>
      </c>
      <c r="P86" s="1">
        <f t="shared" si="23"/>
        <v>80.84333333333332</v>
      </c>
      <c r="Q86" s="1">
        <f t="shared" si="24"/>
        <v>19.73046950575504</v>
      </c>
      <c r="R86" s="1">
        <f>S86/I86</f>
        <v>0.9692307692307692</v>
      </c>
      <c r="S86" s="1">
        <v>0.35</v>
      </c>
      <c r="Y86" s="1">
        <f t="shared" si="27"/>
        <v>4.199999999999999</v>
      </c>
      <c r="AA86" s="12">
        <f t="shared" si="28"/>
        <v>13.236684525685469</v>
      </c>
    </row>
    <row r="87" spans="1:27" ht="12.75">
      <c r="A87" s="16" t="s">
        <v>85</v>
      </c>
      <c r="B87" s="14" t="s">
        <v>129</v>
      </c>
      <c r="C87" t="s">
        <v>126</v>
      </c>
      <c r="D87" s="8">
        <v>160</v>
      </c>
      <c r="E87" s="4">
        <f t="shared" si="19"/>
        <v>13.333333333333334</v>
      </c>
      <c r="F87">
        <v>11</v>
      </c>
      <c r="G87">
        <v>12</v>
      </c>
      <c r="H87">
        <v>0</v>
      </c>
      <c r="I87" s="9">
        <f t="shared" si="20"/>
        <v>0.9583333333333333</v>
      </c>
      <c r="J87" s="4">
        <f t="shared" si="21"/>
        <v>95.83333333333333</v>
      </c>
      <c r="K87" s="1">
        <v>106.6667</v>
      </c>
      <c r="O87" s="4">
        <f t="shared" si="22"/>
        <v>8.888891666666668</v>
      </c>
      <c r="P87" s="1">
        <f t="shared" si="23"/>
        <v>74.20292173913046</v>
      </c>
      <c r="Q87" s="1">
        <f t="shared" si="24"/>
        <v>64.79997975000633</v>
      </c>
      <c r="R87" s="1">
        <f>339.542/K87</f>
        <v>3.183205255248357</v>
      </c>
      <c r="S87" s="1">
        <f>R87*I87</f>
        <v>3.050571702946342</v>
      </c>
      <c r="Y87" s="1">
        <f t="shared" si="27"/>
        <v>4.575857554419513</v>
      </c>
      <c r="AA87" s="12">
        <f t="shared" si="28"/>
        <v>14.421234019601364</v>
      </c>
    </row>
    <row r="88" spans="1:27" ht="12.75">
      <c r="A88" s="16" t="s">
        <v>86</v>
      </c>
      <c r="B88" s="14" t="s">
        <v>129</v>
      </c>
      <c r="C88" t="s">
        <v>126</v>
      </c>
      <c r="D88" s="8">
        <v>160</v>
      </c>
      <c r="E88" s="4">
        <f t="shared" si="19"/>
        <v>13.333333333333334</v>
      </c>
      <c r="F88">
        <v>11</v>
      </c>
      <c r="G88">
        <v>12</v>
      </c>
      <c r="H88">
        <v>0</v>
      </c>
      <c r="I88" s="9">
        <f t="shared" si="20"/>
        <v>0.9583333333333333</v>
      </c>
      <c r="J88" s="4">
        <f t="shared" si="21"/>
        <v>95.83333333333333</v>
      </c>
      <c r="K88" s="1">
        <v>107.75</v>
      </c>
      <c r="O88" s="4">
        <f t="shared" si="22"/>
        <v>8.979166666666666</v>
      </c>
      <c r="P88" s="1">
        <f t="shared" si="23"/>
        <v>74.95652173913044</v>
      </c>
      <c r="Q88" s="1">
        <f t="shared" si="24"/>
        <v>64.14849187935035</v>
      </c>
      <c r="R88" s="1">
        <f>339.542/K88</f>
        <v>3.1512018561484916</v>
      </c>
      <c r="S88" s="1">
        <f>R88*I88</f>
        <v>3.019901778808971</v>
      </c>
      <c r="Y88" s="1">
        <f t="shared" si="27"/>
        <v>4.529852668213456</v>
      </c>
      <c r="AA88" s="12">
        <f t="shared" si="28"/>
        <v>14.276245408803835</v>
      </c>
    </row>
    <row r="89" spans="1:27" ht="12.75">
      <c r="A89" s="16" t="s">
        <v>86</v>
      </c>
      <c r="B89" s="14" t="s">
        <v>129</v>
      </c>
      <c r="C89" t="s">
        <v>134</v>
      </c>
      <c r="D89" s="8">
        <v>20</v>
      </c>
      <c r="E89" s="4">
        <f t="shared" si="19"/>
        <v>1.6666666666666667</v>
      </c>
      <c r="F89">
        <v>4</v>
      </c>
      <c r="G89">
        <v>8</v>
      </c>
      <c r="H89">
        <v>0</v>
      </c>
      <c r="I89" s="9">
        <f t="shared" si="20"/>
        <v>0.3611111111111111</v>
      </c>
      <c r="J89" s="4">
        <f t="shared" si="21"/>
        <v>36.11111111111111</v>
      </c>
      <c r="K89" s="1">
        <f>339.542/R89</f>
        <v>350.32111111111107</v>
      </c>
      <c r="O89" s="4">
        <f t="shared" si="22"/>
        <v>29.193425925925922</v>
      </c>
      <c r="P89" s="1">
        <f t="shared" si="23"/>
        <v>80.84333333333332</v>
      </c>
      <c r="Q89" s="1">
        <f t="shared" si="24"/>
        <v>19.73046950575504</v>
      </c>
      <c r="R89" s="1">
        <f>S89/I89</f>
        <v>0.9692307692307692</v>
      </c>
      <c r="S89" s="1">
        <v>0.35</v>
      </c>
      <c r="Y89" s="1">
        <f t="shared" si="27"/>
        <v>4.199999999999999</v>
      </c>
      <c r="AA89" s="12">
        <f t="shared" si="28"/>
        <v>13.236684525685469</v>
      </c>
    </row>
    <row r="90" spans="1:27" ht="12.75">
      <c r="A90" s="16" t="s">
        <v>87</v>
      </c>
      <c r="B90" s="14" t="s">
        <v>129</v>
      </c>
      <c r="C90" t="s">
        <v>134</v>
      </c>
      <c r="D90" s="8">
        <v>20</v>
      </c>
      <c r="E90" s="4">
        <f t="shared" si="19"/>
        <v>1.6666666666666667</v>
      </c>
      <c r="F90">
        <v>4</v>
      </c>
      <c r="G90">
        <v>8</v>
      </c>
      <c r="H90">
        <v>0</v>
      </c>
      <c r="I90" s="9">
        <f t="shared" si="20"/>
        <v>0.3611111111111111</v>
      </c>
      <c r="J90" s="4">
        <f t="shared" si="21"/>
        <v>36.11111111111111</v>
      </c>
      <c r="K90" s="1">
        <v>371.5</v>
      </c>
      <c r="O90" s="4">
        <f t="shared" si="22"/>
        <v>30.958333333333332</v>
      </c>
      <c r="P90" s="1">
        <f t="shared" si="23"/>
        <v>85.73076923076924</v>
      </c>
      <c r="Q90" s="1">
        <f t="shared" si="24"/>
        <v>18.60565275908479</v>
      </c>
      <c r="R90" s="1">
        <f>339.542/K90</f>
        <v>0.9139757738896366</v>
      </c>
      <c r="S90" s="1">
        <f>R90*I90</f>
        <v>0.3300468072379243</v>
      </c>
      <c r="Y90" s="1">
        <f t="shared" si="27"/>
        <v>3.9605616868550912</v>
      </c>
      <c r="AA90" s="12">
        <f t="shared" si="28"/>
        <v>12.482072760337507</v>
      </c>
    </row>
    <row r="91" spans="1:27" ht="12.75">
      <c r="A91" s="16" t="s">
        <v>87</v>
      </c>
      <c r="B91" s="14" t="s">
        <v>129</v>
      </c>
      <c r="C91" t="s">
        <v>202</v>
      </c>
      <c r="D91" s="8">
        <v>4</v>
      </c>
      <c r="E91" s="4">
        <f t="shared" si="19"/>
        <v>0.3333333333333333</v>
      </c>
      <c r="F91">
        <v>1</v>
      </c>
      <c r="G91">
        <v>0</v>
      </c>
      <c r="H91">
        <v>0</v>
      </c>
      <c r="I91" s="9">
        <f t="shared" si="20"/>
        <v>0.08333333333333333</v>
      </c>
      <c r="J91" s="4">
        <f t="shared" si="21"/>
        <v>8.333333333333332</v>
      </c>
      <c r="K91" s="1">
        <v>500</v>
      </c>
      <c r="O91" s="4">
        <f t="shared" si="22"/>
        <v>41.666666666666664</v>
      </c>
      <c r="P91" s="1">
        <f t="shared" si="23"/>
        <v>100</v>
      </c>
      <c r="Q91" s="1">
        <f t="shared" si="24"/>
        <v>13.824</v>
      </c>
      <c r="R91" s="1">
        <f>339.542/K91</f>
        <v>0.6790839999999999</v>
      </c>
      <c r="S91" s="1">
        <f>R91*I91</f>
        <v>0.056590333333333326</v>
      </c>
      <c r="Y91" s="1">
        <f t="shared" si="27"/>
        <v>3.3954199999999997</v>
      </c>
      <c r="AA91" s="12">
        <f t="shared" si="28"/>
        <v>10.700976993381657</v>
      </c>
    </row>
    <row r="92" spans="1:27" ht="12.75">
      <c r="A92" s="16" t="s">
        <v>88</v>
      </c>
      <c r="B92" s="14" t="s">
        <v>129</v>
      </c>
      <c r="C92" t="s">
        <v>216</v>
      </c>
      <c r="D92" s="8">
        <v>480</v>
      </c>
      <c r="E92" s="4">
        <f t="shared" si="19"/>
        <v>40</v>
      </c>
      <c r="F92">
        <v>11</v>
      </c>
      <c r="G92">
        <v>12</v>
      </c>
      <c r="H92">
        <v>0</v>
      </c>
      <c r="I92" s="9">
        <f t="shared" si="20"/>
        <v>0.9583333333333333</v>
      </c>
      <c r="J92" s="4">
        <f t="shared" si="21"/>
        <v>95.83333333333333</v>
      </c>
      <c r="K92" s="1">
        <v>36.5</v>
      </c>
      <c r="O92" s="4">
        <f t="shared" si="22"/>
        <v>3.0416666666666665</v>
      </c>
      <c r="P92" s="1">
        <f t="shared" si="23"/>
        <v>76.17391304347827</v>
      </c>
      <c r="Q92" s="1">
        <f t="shared" si="24"/>
        <v>189.36986301369862</v>
      </c>
      <c r="R92" s="1">
        <f>339.542/K92</f>
        <v>9.302520547945205</v>
      </c>
      <c r="S92" s="1">
        <f>R92*I92</f>
        <v>8.914915525114154</v>
      </c>
      <c r="Y92" s="1">
        <f t="shared" si="27"/>
        <v>4.457457762557077</v>
      </c>
      <c r="AA92" s="12">
        <f t="shared" si="28"/>
        <v>14.04808623560377</v>
      </c>
    </row>
    <row r="93" spans="1:27" ht="12.75">
      <c r="A93" s="16" t="s">
        <v>89</v>
      </c>
      <c r="B93" s="14" t="s">
        <v>129</v>
      </c>
      <c r="C93" t="s">
        <v>216</v>
      </c>
      <c r="D93" s="8">
        <v>480</v>
      </c>
      <c r="E93" s="4">
        <f t="shared" si="19"/>
        <v>40</v>
      </c>
      <c r="F93">
        <v>11</v>
      </c>
      <c r="G93">
        <v>12</v>
      </c>
      <c r="H93">
        <v>0</v>
      </c>
      <c r="I93" s="9">
        <f t="shared" si="20"/>
        <v>0.9583333333333333</v>
      </c>
      <c r="J93" s="4">
        <f t="shared" si="21"/>
        <v>95.83333333333333</v>
      </c>
      <c r="K93" s="1">
        <v>36.75</v>
      </c>
      <c r="O93" s="4">
        <f t="shared" si="22"/>
        <v>3.0625</v>
      </c>
      <c r="P93" s="1">
        <f t="shared" si="23"/>
        <v>76.69565217391305</v>
      </c>
      <c r="Q93" s="1">
        <f t="shared" si="24"/>
        <v>188.08163265306123</v>
      </c>
      <c r="R93" s="1">
        <f>339.542/K93</f>
        <v>9.239238095238095</v>
      </c>
      <c r="S93" s="1">
        <f>R93*I93</f>
        <v>8.85426984126984</v>
      </c>
      <c r="Y93" s="1">
        <f t="shared" si="27"/>
        <v>4.42713492063492</v>
      </c>
      <c r="AA93" s="12">
        <f t="shared" si="28"/>
        <v>13.95252102311667</v>
      </c>
    </row>
    <row r="94" spans="1:27" ht="12.75">
      <c r="A94" s="16" t="s">
        <v>90</v>
      </c>
      <c r="B94" s="14" t="s">
        <v>129</v>
      </c>
      <c r="C94" t="s">
        <v>199</v>
      </c>
      <c r="D94" s="8">
        <f>7*240</f>
        <v>1680</v>
      </c>
      <c r="E94" s="4">
        <f t="shared" si="19"/>
        <v>140</v>
      </c>
      <c r="F94">
        <v>11</v>
      </c>
      <c r="G94">
        <v>12</v>
      </c>
      <c r="H94">
        <v>0</v>
      </c>
      <c r="I94" s="9">
        <f t="shared" si="20"/>
        <v>0.9583333333333333</v>
      </c>
      <c r="J94" s="4">
        <f t="shared" si="21"/>
        <v>95.83333333333333</v>
      </c>
      <c r="K94" s="1">
        <f>339.542/R94</f>
        <v>10.429308226495724</v>
      </c>
      <c r="O94" s="4">
        <f t="shared" si="22"/>
        <v>0.8691090188746436</v>
      </c>
      <c r="P94" s="1">
        <f t="shared" si="23"/>
        <v>76.17929487179485</v>
      </c>
      <c r="Q94" s="1">
        <f t="shared" si="24"/>
        <v>662.7476961933122</v>
      </c>
      <c r="R94" s="1">
        <f>S94/I94</f>
        <v>32.55652173913044</v>
      </c>
      <c r="S94" s="1">
        <v>31.2</v>
      </c>
      <c r="Y94" s="1">
        <f t="shared" si="27"/>
        <v>4.457142857142856</v>
      </c>
      <c r="AA94" s="12">
        <f t="shared" si="28"/>
        <v>14.04709378236009</v>
      </c>
    </row>
    <row r="95" spans="1:27" ht="12.75">
      <c r="A95" s="16" t="s">
        <v>90</v>
      </c>
      <c r="B95" s="14" t="s">
        <v>129</v>
      </c>
      <c r="C95" t="s">
        <v>126</v>
      </c>
      <c r="D95" s="8">
        <v>160</v>
      </c>
      <c r="E95" s="4">
        <f t="shared" si="19"/>
        <v>13.333333333333334</v>
      </c>
      <c r="F95">
        <v>11</v>
      </c>
      <c r="G95">
        <v>12</v>
      </c>
      <c r="H95">
        <v>0</v>
      </c>
      <c r="I95" s="9">
        <f t="shared" si="20"/>
        <v>0.9583333333333333</v>
      </c>
      <c r="J95" s="4">
        <f t="shared" si="21"/>
        <v>95.83333333333333</v>
      </c>
      <c r="K95" s="1">
        <v>110.33333</v>
      </c>
      <c r="O95" s="4">
        <f t="shared" si="22"/>
        <v>9.194444166666667</v>
      </c>
      <c r="P95" s="1">
        <f t="shared" si="23"/>
        <v>76.75362086956521</v>
      </c>
      <c r="Q95" s="1">
        <f t="shared" si="24"/>
        <v>62.64652757240265</v>
      </c>
      <c r="R95" s="1">
        <f>339.542/K95</f>
        <v>3.077420032550454</v>
      </c>
      <c r="S95" s="1">
        <f>R95*I95</f>
        <v>2.9491941978608516</v>
      </c>
      <c r="Y95" s="1">
        <f t="shared" si="27"/>
        <v>4.423791296791277</v>
      </c>
      <c r="AA95" s="12">
        <f t="shared" si="28"/>
        <v>13.941983286452182</v>
      </c>
    </row>
    <row r="96" spans="1:27" ht="12.75">
      <c r="A96" s="16" t="s">
        <v>91</v>
      </c>
      <c r="B96" s="14" t="s">
        <v>129</v>
      </c>
      <c r="C96" t="s">
        <v>126</v>
      </c>
      <c r="D96" s="8">
        <v>160</v>
      </c>
      <c r="E96" s="4">
        <f t="shared" si="19"/>
        <v>13.333333333333334</v>
      </c>
      <c r="F96">
        <v>11</v>
      </c>
      <c r="G96">
        <v>12</v>
      </c>
      <c r="H96">
        <v>0</v>
      </c>
      <c r="I96" s="9">
        <f t="shared" si="20"/>
        <v>0.9583333333333333</v>
      </c>
      <c r="J96" s="4">
        <f t="shared" si="21"/>
        <v>95.83333333333333</v>
      </c>
      <c r="K96" s="1">
        <v>109.5</v>
      </c>
      <c r="O96" s="4">
        <f t="shared" si="22"/>
        <v>9.125</v>
      </c>
      <c r="P96" s="1">
        <f t="shared" si="23"/>
        <v>76.17391304347827</v>
      </c>
      <c r="Q96" s="1">
        <f t="shared" si="24"/>
        <v>63.12328767123287</v>
      </c>
      <c r="R96" s="1">
        <f>339.542/K96</f>
        <v>3.1008401826484016</v>
      </c>
      <c r="S96" s="1">
        <f>R96*I96</f>
        <v>2.9716385083713845</v>
      </c>
      <c r="Y96" s="1">
        <f t="shared" si="27"/>
        <v>4.457457762557077</v>
      </c>
      <c r="AA96" s="12">
        <f t="shared" si="28"/>
        <v>14.04808623560377</v>
      </c>
    </row>
    <row r="97" spans="1:27" ht="12.75">
      <c r="A97" s="16" t="s">
        <v>92</v>
      </c>
      <c r="B97" s="14" t="s">
        <v>129</v>
      </c>
      <c r="C97" t="s">
        <v>199</v>
      </c>
      <c r="D97" s="8">
        <f>7*240</f>
        <v>1680</v>
      </c>
      <c r="E97" s="4">
        <f t="shared" si="19"/>
        <v>140</v>
      </c>
      <c r="F97">
        <v>11</v>
      </c>
      <c r="G97">
        <v>12</v>
      </c>
      <c r="H97">
        <v>0</v>
      </c>
      <c r="I97" s="9">
        <f t="shared" si="20"/>
        <v>0.9583333333333333</v>
      </c>
      <c r="J97" s="4">
        <f t="shared" si="21"/>
        <v>95.83333333333333</v>
      </c>
      <c r="K97" s="1">
        <f aca="true" t="shared" si="29" ref="K97:K104">339.542/R97</f>
        <v>10.439346059244999</v>
      </c>
      <c r="O97" s="4">
        <f t="shared" si="22"/>
        <v>0.8699455049370832</v>
      </c>
      <c r="P97" s="1">
        <f t="shared" si="23"/>
        <v>76.25261469361566</v>
      </c>
      <c r="Q97" s="1">
        <f t="shared" si="24"/>
        <v>662.1104387931263</v>
      </c>
      <c r="R97" s="1">
        <f aca="true" t="shared" si="30" ref="R97:R104">S97/I97</f>
        <v>32.52521739130435</v>
      </c>
      <c r="S97" s="1">
        <v>31.17</v>
      </c>
      <c r="Y97" s="1">
        <f t="shared" si="27"/>
        <v>4.452857142857143</v>
      </c>
      <c r="AA97" s="12">
        <f t="shared" si="28"/>
        <v>14.033586961415514</v>
      </c>
    </row>
    <row r="98" spans="1:27" ht="12.75">
      <c r="A98" s="16" t="s">
        <v>92</v>
      </c>
      <c r="B98" s="14" t="s">
        <v>129</v>
      </c>
      <c r="C98" t="s">
        <v>216</v>
      </c>
      <c r="D98" s="8">
        <v>480</v>
      </c>
      <c r="E98" s="4">
        <f t="shared" si="19"/>
        <v>40</v>
      </c>
      <c r="F98">
        <v>11</v>
      </c>
      <c r="G98">
        <v>12</v>
      </c>
      <c r="H98">
        <v>0</v>
      </c>
      <c r="I98" s="9">
        <f t="shared" si="20"/>
        <v>0.9583333333333333</v>
      </c>
      <c r="J98" s="4">
        <f t="shared" si="21"/>
        <v>95.83333333333333</v>
      </c>
      <c r="K98" s="1">
        <f t="shared" si="29"/>
        <v>36.56117041198501</v>
      </c>
      <c r="O98" s="4">
        <f t="shared" si="22"/>
        <v>3.046764200998751</v>
      </c>
      <c r="P98" s="1">
        <f t="shared" si="23"/>
        <v>76.30157303370785</v>
      </c>
      <c r="Q98" s="1">
        <f t="shared" si="24"/>
        <v>189.05302872181022</v>
      </c>
      <c r="R98" s="1">
        <f t="shared" si="30"/>
        <v>9.286956521739132</v>
      </c>
      <c r="S98" s="1">
        <v>8.9</v>
      </c>
      <c r="Y98" s="1">
        <f t="shared" si="27"/>
        <v>4.45</v>
      </c>
      <c r="AA98" s="12">
        <f t="shared" si="28"/>
        <v>14.02458241411913</v>
      </c>
    </row>
    <row r="99" spans="1:27" ht="12.75">
      <c r="A99" s="16" t="s">
        <v>92</v>
      </c>
      <c r="B99" s="14" t="s">
        <v>129</v>
      </c>
      <c r="C99" t="s">
        <v>185</v>
      </c>
      <c r="D99" s="8">
        <v>80</v>
      </c>
      <c r="E99" s="4">
        <f t="shared" si="19"/>
        <v>6.666666666666667</v>
      </c>
      <c r="F99">
        <v>11</v>
      </c>
      <c r="G99">
        <v>12</v>
      </c>
      <c r="H99">
        <v>0</v>
      </c>
      <c r="I99" s="9">
        <f t="shared" si="20"/>
        <v>0.9583333333333333</v>
      </c>
      <c r="J99" s="4">
        <f t="shared" si="21"/>
        <v>95.83333333333333</v>
      </c>
      <c r="K99" s="1">
        <f t="shared" si="29"/>
        <v>224.4099425287356</v>
      </c>
      <c r="O99" s="4">
        <f t="shared" si="22"/>
        <v>18.7008285440613</v>
      </c>
      <c r="P99" s="1">
        <f t="shared" si="23"/>
        <v>78.05563218390805</v>
      </c>
      <c r="Q99" s="1">
        <f t="shared" si="24"/>
        <v>30.800774342317393</v>
      </c>
      <c r="R99" s="1">
        <f t="shared" si="30"/>
        <v>1.5130434782608697</v>
      </c>
      <c r="S99" s="1">
        <v>1.45</v>
      </c>
      <c r="Y99" s="1">
        <f t="shared" si="27"/>
        <v>4.35</v>
      </c>
      <c r="AA99" s="12">
        <f t="shared" si="28"/>
        <v>13.709423258745664</v>
      </c>
    </row>
    <row r="100" spans="1:27" ht="12.75">
      <c r="A100" s="16" t="s">
        <v>93</v>
      </c>
      <c r="B100" s="14" t="s">
        <v>129</v>
      </c>
      <c r="C100" t="s">
        <v>199</v>
      </c>
      <c r="D100" s="8">
        <f>7*240</f>
        <v>1680</v>
      </c>
      <c r="E100" s="4">
        <f t="shared" si="19"/>
        <v>140</v>
      </c>
      <c r="F100">
        <v>11</v>
      </c>
      <c r="G100">
        <v>12</v>
      </c>
      <c r="H100">
        <v>0</v>
      </c>
      <c r="I100" s="9">
        <f t="shared" si="20"/>
        <v>0.9583333333333333</v>
      </c>
      <c r="J100" s="4">
        <f t="shared" si="21"/>
        <v>95.83333333333333</v>
      </c>
      <c r="K100" s="1">
        <f t="shared" si="29"/>
        <v>10.419289678727717</v>
      </c>
      <c r="O100" s="4">
        <f t="shared" si="22"/>
        <v>0.8682741398939764</v>
      </c>
      <c r="P100" s="1">
        <f t="shared" si="23"/>
        <v>76.10611591418507</v>
      </c>
      <c r="Q100" s="1">
        <f t="shared" si="24"/>
        <v>663.384953593498</v>
      </c>
      <c r="R100" s="1">
        <f t="shared" si="30"/>
        <v>32.587826086956525</v>
      </c>
      <c r="S100" s="1">
        <v>31.23</v>
      </c>
      <c r="Y100" s="1">
        <f t="shared" si="27"/>
        <v>4.461428571428571</v>
      </c>
      <c r="AA100" s="12">
        <f t="shared" si="28"/>
        <v>14.060600603304668</v>
      </c>
    </row>
    <row r="101" spans="1:27" ht="12.75">
      <c r="A101" s="16" t="s">
        <v>94</v>
      </c>
      <c r="B101" s="14" t="s">
        <v>129</v>
      </c>
      <c r="C101" t="s">
        <v>199</v>
      </c>
      <c r="D101" s="8">
        <f>7*240</f>
        <v>1680</v>
      </c>
      <c r="E101" s="4">
        <f t="shared" si="19"/>
        <v>140</v>
      </c>
      <c r="F101">
        <v>11</v>
      </c>
      <c r="G101">
        <v>12</v>
      </c>
      <c r="H101">
        <v>0</v>
      </c>
      <c r="I101" s="9">
        <f t="shared" si="20"/>
        <v>0.9583333333333333</v>
      </c>
      <c r="J101" s="4">
        <f t="shared" si="21"/>
        <v>95.83333333333333</v>
      </c>
      <c r="K101" s="1">
        <f t="shared" si="29"/>
        <v>10.419289678727717</v>
      </c>
      <c r="O101" s="4">
        <f t="shared" si="22"/>
        <v>0.8682741398939764</v>
      </c>
      <c r="P101" s="1">
        <f t="shared" si="23"/>
        <v>76.10611591418507</v>
      </c>
      <c r="Q101" s="1">
        <f t="shared" si="24"/>
        <v>663.384953593498</v>
      </c>
      <c r="R101" s="1">
        <f t="shared" si="30"/>
        <v>32.587826086956525</v>
      </c>
      <c r="S101" s="1">
        <v>31.23</v>
      </c>
      <c r="Y101" s="1">
        <f t="shared" si="27"/>
        <v>4.461428571428571</v>
      </c>
      <c r="AA101" s="12">
        <f t="shared" si="28"/>
        <v>14.060600603304668</v>
      </c>
    </row>
    <row r="102" spans="1:27" ht="12.75">
      <c r="A102" s="16" t="s">
        <v>94</v>
      </c>
      <c r="B102" s="14" t="s">
        <v>129</v>
      </c>
      <c r="C102" t="s">
        <v>216</v>
      </c>
      <c r="D102" s="8">
        <v>480</v>
      </c>
      <c r="E102" s="4">
        <f t="shared" si="19"/>
        <v>40</v>
      </c>
      <c r="F102">
        <v>11</v>
      </c>
      <c r="G102">
        <v>12</v>
      </c>
      <c r="H102">
        <v>0</v>
      </c>
      <c r="I102" s="9">
        <f t="shared" si="20"/>
        <v>0.9583333333333333</v>
      </c>
      <c r="J102" s="4">
        <f t="shared" si="21"/>
        <v>95.83333333333333</v>
      </c>
      <c r="K102" s="1">
        <f t="shared" si="29"/>
        <v>36.64351539039038</v>
      </c>
      <c r="O102" s="4">
        <f t="shared" si="22"/>
        <v>3.0536262825325315</v>
      </c>
      <c r="P102" s="1">
        <f t="shared" si="23"/>
        <v>76.4734234234234</v>
      </c>
      <c r="Q102" s="1">
        <f t="shared" si="24"/>
        <v>188.62819045501965</v>
      </c>
      <c r="R102" s="1">
        <f t="shared" si="30"/>
        <v>9.266086956521741</v>
      </c>
      <c r="S102" s="1">
        <v>8.88</v>
      </c>
      <c r="Y102" s="1">
        <f t="shared" si="27"/>
        <v>4.44</v>
      </c>
      <c r="AA102" s="12">
        <f t="shared" si="28"/>
        <v>13.993066498581786</v>
      </c>
    </row>
    <row r="103" spans="1:27" ht="12.75">
      <c r="A103" s="16" t="s">
        <v>95</v>
      </c>
      <c r="B103" s="14" t="s">
        <v>129</v>
      </c>
      <c r="C103" t="s">
        <v>133</v>
      </c>
      <c r="D103" s="8">
        <v>240</v>
      </c>
      <c r="E103" s="4">
        <f t="shared" si="19"/>
        <v>20</v>
      </c>
      <c r="F103">
        <v>11</v>
      </c>
      <c r="G103">
        <v>12</v>
      </c>
      <c r="H103">
        <v>0</v>
      </c>
      <c r="I103" s="9">
        <f t="shared" si="20"/>
        <v>0.9583333333333333</v>
      </c>
      <c r="J103" s="4">
        <f t="shared" si="21"/>
        <v>95.83333333333333</v>
      </c>
      <c r="K103" s="1">
        <f t="shared" si="29"/>
        <v>73.12234082397002</v>
      </c>
      <c r="O103" s="4">
        <f t="shared" si="22"/>
        <v>6.093528401997502</v>
      </c>
      <c r="P103" s="1">
        <f t="shared" si="23"/>
        <v>76.30157303370785</v>
      </c>
      <c r="Q103" s="1">
        <f t="shared" si="24"/>
        <v>94.52651436090511</v>
      </c>
      <c r="R103" s="1">
        <f t="shared" si="30"/>
        <v>4.643478260869566</v>
      </c>
      <c r="S103" s="1">
        <v>4.45</v>
      </c>
      <c r="Y103" s="1">
        <f t="shared" si="27"/>
        <v>4.45</v>
      </c>
      <c r="AA103" s="12">
        <f t="shared" si="28"/>
        <v>14.02458241411913</v>
      </c>
    </row>
    <row r="104" spans="1:27" ht="12.75">
      <c r="A104" s="16" t="s">
        <v>96</v>
      </c>
      <c r="B104" s="14" t="s">
        <v>129</v>
      </c>
      <c r="C104" t="s">
        <v>199</v>
      </c>
      <c r="D104" s="8">
        <f>7*240</f>
        <v>1680</v>
      </c>
      <c r="E104" s="4">
        <f t="shared" si="19"/>
        <v>140</v>
      </c>
      <c r="F104">
        <v>11</v>
      </c>
      <c r="G104">
        <v>12</v>
      </c>
      <c r="H104">
        <v>0</v>
      </c>
      <c r="I104" s="9">
        <f t="shared" si="20"/>
        <v>0.9583333333333333</v>
      </c>
      <c r="J104" s="4">
        <f t="shared" si="21"/>
        <v>95.83333333333333</v>
      </c>
      <c r="K104" s="1">
        <f t="shared" si="29"/>
        <v>10.415954438753735</v>
      </c>
      <c r="O104" s="4">
        <f t="shared" si="22"/>
        <v>0.8679962032294779</v>
      </c>
      <c r="P104" s="1">
        <f t="shared" si="23"/>
        <v>76.08175416133163</v>
      </c>
      <c r="Q104" s="1">
        <f t="shared" si="24"/>
        <v>663.5973727268932</v>
      </c>
      <c r="R104" s="1">
        <f t="shared" si="30"/>
        <v>32.598260869565216</v>
      </c>
      <c r="S104" s="1">
        <v>31.24</v>
      </c>
      <c r="Y104" s="1">
        <f t="shared" si="27"/>
        <v>4.462857142857143</v>
      </c>
      <c r="AA104" s="12">
        <f t="shared" si="28"/>
        <v>14.065102876952858</v>
      </c>
    </row>
    <row r="105" spans="1:27" ht="12.75">
      <c r="A105" s="16" t="s">
        <v>97</v>
      </c>
      <c r="B105" s="14" t="s">
        <v>129</v>
      </c>
      <c r="C105" t="s">
        <v>133</v>
      </c>
      <c r="D105" s="8">
        <v>240</v>
      </c>
      <c r="E105" s="4">
        <f t="shared" si="19"/>
        <v>20</v>
      </c>
      <c r="F105">
        <v>11</v>
      </c>
      <c r="G105">
        <v>12</v>
      </c>
      <c r="H105">
        <v>0</v>
      </c>
      <c r="I105" s="9">
        <f t="shared" si="20"/>
        <v>0.9583333333333333</v>
      </c>
      <c r="J105" s="4">
        <f t="shared" si="21"/>
        <v>95.83333333333333</v>
      </c>
      <c r="K105" s="1">
        <v>73</v>
      </c>
      <c r="O105" s="4">
        <f t="shared" si="22"/>
        <v>6.083333333333333</v>
      </c>
      <c r="P105" s="1">
        <f t="shared" si="23"/>
        <v>76.17391304347827</v>
      </c>
      <c r="Q105" s="1">
        <f t="shared" si="24"/>
        <v>94.68493150684931</v>
      </c>
      <c r="R105" s="1">
        <f>339.542/K105</f>
        <v>4.6512602739726026</v>
      </c>
      <c r="S105" s="1">
        <f>R105*I105</f>
        <v>4.457457762557077</v>
      </c>
      <c r="Y105" s="1">
        <f t="shared" si="27"/>
        <v>4.457457762557077</v>
      </c>
      <c r="AA105" s="12">
        <f t="shared" si="28"/>
        <v>14.04808623560377</v>
      </c>
    </row>
    <row r="106" spans="1:27" ht="12.75">
      <c r="A106" s="16" t="s">
        <v>98</v>
      </c>
      <c r="B106" s="14" t="s">
        <v>129</v>
      </c>
      <c r="C106" t="s">
        <v>199</v>
      </c>
      <c r="D106" s="8">
        <f>7*240</f>
        <v>1680</v>
      </c>
      <c r="E106" s="4">
        <f t="shared" si="19"/>
        <v>140</v>
      </c>
      <c r="F106">
        <v>11</v>
      </c>
      <c r="G106">
        <v>12</v>
      </c>
      <c r="H106">
        <v>0</v>
      </c>
      <c r="I106" s="9">
        <f t="shared" si="20"/>
        <v>0.9583333333333333</v>
      </c>
      <c r="J106" s="4">
        <f t="shared" si="21"/>
        <v>95.83333333333333</v>
      </c>
      <c r="K106" s="1">
        <f>339.542/R106</f>
        <v>10.429308226495724</v>
      </c>
      <c r="O106" s="4">
        <f t="shared" si="22"/>
        <v>0.8691090188746436</v>
      </c>
      <c r="P106" s="1">
        <f t="shared" si="23"/>
        <v>76.17929487179485</v>
      </c>
      <c r="Q106" s="1">
        <f t="shared" si="24"/>
        <v>662.7476961933122</v>
      </c>
      <c r="R106" s="1">
        <f>S106/I106</f>
        <v>32.55652173913044</v>
      </c>
      <c r="S106" s="1">
        <v>31.2</v>
      </c>
      <c r="Y106" s="1">
        <f t="shared" si="27"/>
        <v>4.457142857142856</v>
      </c>
      <c r="AA106" s="12">
        <f t="shared" si="28"/>
        <v>14.04709378236009</v>
      </c>
    </row>
    <row r="107" spans="1:27" ht="12.75">
      <c r="A107" s="16" t="s">
        <v>98</v>
      </c>
      <c r="B107" s="14" t="s">
        <v>129</v>
      </c>
      <c r="C107" t="s">
        <v>216</v>
      </c>
      <c r="D107" s="8">
        <v>480</v>
      </c>
      <c r="E107" s="4">
        <f>D107/12</f>
        <v>40</v>
      </c>
      <c r="F107">
        <v>11</v>
      </c>
      <c r="G107">
        <v>12</v>
      </c>
      <c r="H107">
        <v>0</v>
      </c>
      <c r="I107" s="9">
        <f>(F107/12+G107/288+H107/6912)</f>
        <v>0.9583333333333333</v>
      </c>
      <c r="J107" s="4">
        <f>I107*100</f>
        <v>95.83333333333333</v>
      </c>
      <c r="K107" s="1">
        <f>339.542/R107</f>
        <v>36.5201365506921</v>
      </c>
      <c r="O107" s="4">
        <f t="shared" si="22"/>
        <v>3.043344712557675</v>
      </c>
      <c r="P107" s="1">
        <f t="shared" si="23"/>
        <v>76.21593714927049</v>
      </c>
      <c r="Q107" s="1">
        <f t="shared" si="24"/>
        <v>189.26544785520548</v>
      </c>
      <c r="R107" s="1">
        <f>S107/I107</f>
        <v>9.297391304347826</v>
      </c>
      <c r="S107" s="1">
        <v>8.91</v>
      </c>
      <c r="Y107" s="1">
        <f t="shared" si="27"/>
        <v>4.455</v>
      </c>
      <c r="AA107" s="12">
        <f t="shared" si="28"/>
        <v>14.040340371887803</v>
      </c>
    </row>
    <row r="108" spans="1:27" ht="12.75">
      <c r="A108" s="16" t="s">
        <v>98</v>
      </c>
      <c r="B108" s="14" t="s">
        <v>129</v>
      </c>
      <c r="C108" t="s">
        <v>133</v>
      </c>
      <c r="D108" s="8">
        <v>240</v>
      </c>
      <c r="E108" s="4">
        <f>D108/12</f>
        <v>20</v>
      </c>
      <c r="F108">
        <v>11</v>
      </c>
      <c r="G108">
        <v>12</v>
      </c>
      <c r="H108">
        <v>0</v>
      </c>
      <c r="I108" s="9">
        <f>(F108/12+G108/288+H108/6912)</f>
        <v>0.9583333333333333</v>
      </c>
      <c r="J108" s="4">
        <f>I108*100</f>
        <v>95.83333333333333</v>
      </c>
      <c r="K108" s="1">
        <v>73</v>
      </c>
      <c r="O108" s="4">
        <f t="shared" si="22"/>
        <v>6.083333333333333</v>
      </c>
      <c r="P108" s="1">
        <f t="shared" si="23"/>
        <v>76.17391304347827</v>
      </c>
      <c r="Q108" s="1">
        <f t="shared" si="24"/>
        <v>94.68493150684931</v>
      </c>
      <c r="R108" s="1">
        <f>339.542/K108</f>
        <v>4.6512602739726026</v>
      </c>
      <c r="S108" s="1">
        <f>R108*I108</f>
        <v>4.457457762557077</v>
      </c>
      <c r="Y108" s="1">
        <f t="shared" si="27"/>
        <v>4.457457762557077</v>
      </c>
      <c r="AA108" s="12">
        <f t="shared" si="28"/>
        <v>14.04808623560377</v>
      </c>
    </row>
    <row r="109" spans="1:27" ht="12.75">
      <c r="A109" s="16" t="s">
        <v>98</v>
      </c>
      <c r="B109" s="14" t="s">
        <v>129</v>
      </c>
      <c r="C109" t="s">
        <v>126</v>
      </c>
      <c r="D109" s="8">
        <v>160</v>
      </c>
      <c r="E109" s="4">
        <f>D109/12</f>
        <v>13.333333333333334</v>
      </c>
      <c r="F109">
        <v>11</v>
      </c>
      <c r="G109">
        <v>12</v>
      </c>
      <c r="H109">
        <v>0</v>
      </c>
      <c r="I109" s="9">
        <f>(F109/12+G109/288+H109/6912)</f>
        <v>0.9583333333333333</v>
      </c>
      <c r="J109" s="4">
        <f>I109*100</f>
        <v>95.83333333333333</v>
      </c>
      <c r="K109" s="1">
        <v>109.5</v>
      </c>
      <c r="O109" s="4">
        <f t="shared" si="22"/>
        <v>9.125</v>
      </c>
      <c r="P109" s="1">
        <f t="shared" si="23"/>
        <v>76.17391304347827</v>
      </c>
      <c r="Q109" s="1">
        <f t="shared" si="24"/>
        <v>63.12328767123287</v>
      </c>
      <c r="R109" s="1">
        <f>339.542/K109</f>
        <v>3.1008401826484016</v>
      </c>
      <c r="S109" s="1">
        <f>R109*I109</f>
        <v>2.9716385083713845</v>
      </c>
      <c r="Y109" s="1">
        <f t="shared" si="27"/>
        <v>4.457457762557077</v>
      </c>
      <c r="AA109" s="12">
        <f t="shared" si="28"/>
        <v>14.04808623560377</v>
      </c>
    </row>
    <row r="110" spans="1:27" ht="12.75">
      <c r="A110" s="16" t="s">
        <v>98</v>
      </c>
      <c r="B110" s="14" t="s">
        <v>129</v>
      </c>
      <c r="C110" t="s">
        <v>185</v>
      </c>
      <c r="D110" s="8">
        <v>80</v>
      </c>
      <c r="E110" s="4">
        <f>D110/12</f>
        <v>6.666666666666667</v>
      </c>
      <c r="F110">
        <v>11</v>
      </c>
      <c r="G110">
        <v>12</v>
      </c>
      <c r="H110">
        <v>0</v>
      </c>
      <c r="I110" s="9">
        <f>(F110/12+G110/288+H110/6912)</f>
        <v>0.9583333333333333</v>
      </c>
      <c r="J110" s="4">
        <f>I110*100</f>
        <v>95.83333333333333</v>
      </c>
      <c r="K110" s="1">
        <v>219</v>
      </c>
      <c r="O110" s="4">
        <f t="shared" si="22"/>
        <v>18.25</v>
      </c>
      <c r="P110" s="1">
        <f t="shared" si="23"/>
        <v>76.17391304347827</v>
      </c>
      <c r="Q110" s="1">
        <f t="shared" si="24"/>
        <v>31.561643835616437</v>
      </c>
      <c r="R110" s="1">
        <f>339.542/K110</f>
        <v>1.5504200913242008</v>
      </c>
      <c r="S110" s="1">
        <f>R110*I110</f>
        <v>1.4858192541856923</v>
      </c>
      <c r="Y110" s="1">
        <f t="shared" si="27"/>
        <v>4.457457762557077</v>
      </c>
      <c r="AA110" s="12">
        <f t="shared" si="28"/>
        <v>14.04808623560377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421875" style="3" customWidth="1"/>
    <col min="2" max="2" width="10.140625" style="1" customWidth="1"/>
    <col min="3" max="6" width="8.421875" style="1" customWidth="1"/>
  </cols>
  <sheetData>
    <row r="1" ht="12.75">
      <c r="E1" s="2" t="s">
        <v>229</v>
      </c>
    </row>
    <row r="3" spans="1:2" ht="12.75">
      <c r="A3" s="3" t="s">
        <v>179</v>
      </c>
      <c r="B3" s="1">
        <v>1</v>
      </c>
    </row>
    <row r="4" spans="1:3" ht="12.75">
      <c r="A4" s="3" t="s">
        <v>193</v>
      </c>
      <c r="B4" s="1">
        <v>12</v>
      </c>
      <c r="C4" s="1">
        <f>B4/12</f>
        <v>1</v>
      </c>
    </row>
    <row r="5" spans="1:4" ht="12.75">
      <c r="A5" s="3" t="s">
        <v>138</v>
      </c>
      <c r="B5" s="1">
        <v>288</v>
      </c>
      <c r="C5" s="1">
        <f>B5/12</f>
        <v>24</v>
      </c>
      <c r="D5" s="1">
        <f>B5/288</f>
        <v>1</v>
      </c>
    </row>
    <row r="6" spans="1:5" ht="12.75">
      <c r="A6" s="3" t="s">
        <v>166</v>
      </c>
      <c r="B6" s="1">
        <v>6912</v>
      </c>
      <c r="C6" s="1">
        <f>B6/12</f>
        <v>576</v>
      </c>
      <c r="D6" s="1">
        <f>B6/288</f>
        <v>24</v>
      </c>
      <c r="E6" s="1">
        <f>B6/6912</f>
        <v>1</v>
      </c>
    </row>
    <row r="7" spans="1:5" ht="12.75">
      <c r="A7" s="3" t="s">
        <v>163</v>
      </c>
      <c r="B7" s="1">
        <v>339.542</v>
      </c>
      <c r="C7" s="1">
        <f>B7/12</f>
        <v>28.295166666666663</v>
      </c>
      <c r="D7" s="1">
        <f>B7/288</f>
        <v>1.1789652777777777</v>
      </c>
      <c r="E7" s="1">
        <f>B7/6912</f>
        <v>0.04912355324074074</v>
      </c>
    </row>
    <row r="10" spans="1:2" ht="12.75">
      <c r="A10" s="3" t="s">
        <v>184</v>
      </c>
      <c r="B10" s="1">
        <v>1</v>
      </c>
    </row>
    <row r="11" spans="1:2" ht="12.75">
      <c r="A11" s="3" t="s">
        <v>163</v>
      </c>
      <c r="B11" s="1">
        <v>233.812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zoomScale="90" zoomScaleNormal="90" zoomScalePageLayoutView="0" workbookViewId="0" topLeftCell="A1">
      <pane xSplit="1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" sqref="T2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25.57421875" style="0" customWidth="1"/>
    <col min="4" max="4" width="9.421875" style="0" customWidth="1"/>
    <col min="6" max="10" width="10.00390625" style="0" customWidth="1"/>
    <col min="11" max="11" width="11.00390625" style="0" customWidth="1"/>
    <col min="12" max="12" width="9.28125" style="0" customWidth="1"/>
    <col min="13" max="13" width="11.28125" style="0" customWidth="1"/>
    <col min="14" max="14" width="8.8515625" style="0" customWidth="1"/>
    <col min="15" max="15" width="8.140625" style="0" customWidth="1"/>
    <col min="16" max="16" width="9.28125" style="0" customWidth="1"/>
    <col min="17" max="17" width="8.140625" style="0" customWidth="1"/>
    <col min="18" max="18" width="7.8515625" style="0" customWidth="1"/>
    <col min="19" max="19" width="8.7109375" style="0" customWidth="1"/>
    <col min="24" max="24" width="5.8515625" style="0" customWidth="1"/>
    <col min="25" max="25" width="8.8515625" style="0" customWidth="1"/>
    <col min="26" max="26" width="9.57421875" style="0" customWidth="1"/>
    <col min="27" max="28" width="11.00390625" style="0" customWidth="1"/>
    <col min="30" max="31" width="8.421875" style="12" customWidth="1"/>
    <col min="33" max="33" width="8.421875" style="12" customWidth="1"/>
  </cols>
  <sheetData>
    <row r="1" spans="1:28" ht="12.75">
      <c r="A1" s="16"/>
      <c r="B1" s="14"/>
      <c r="D1" s="8"/>
      <c r="E1" s="4"/>
      <c r="H1" s="3" t="s">
        <v>219</v>
      </c>
      <c r="I1" s="9"/>
      <c r="J1" s="4"/>
      <c r="K1" s="4"/>
      <c r="L1" s="4"/>
      <c r="M1" s="4"/>
      <c r="N1" s="6"/>
      <c r="O1" s="4"/>
      <c r="P1" s="1"/>
      <c r="Q1" s="1"/>
      <c r="R1" s="1"/>
      <c r="S1" s="1"/>
      <c r="W1" s="1"/>
      <c r="X1" s="12"/>
      <c r="Y1" s="1"/>
      <c r="Z1" s="1"/>
      <c r="AA1" s="6"/>
      <c r="AB1" s="6"/>
    </row>
    <row r="2" spans="1:33" ht="12.75">
      <c r="A2" s="16"/>
      <c r="B2" s="14"/>
      <c r="D2" s="8"/>
      <c r="E2" s="4"/>
      <c r="I2" s="9"/>
      <c r="J2" s="4"/>
      <c r="K2" s="4"/>
      <c r="L2" s="4"/>
      <c r="M2" s="4"/>
      <c r="N2" s="6"/>
      <c r="O2" s="4"/>
      <c r="P2" s="1"/>
      <c r="Q2" s="1"/>
      <c r="R2" s="1"/>
      <c r="S2" s="1"/>
      <c r="T2" s="3" t="s">
        <v>227</v>
      </c>
      <c r="W2" s="1"/>
      <c r="X2" s="12"/>
      <c r="Y2" s="1"/>
      <c r="Z2" s="1"/>
      <c r="AA2" s="6"/>
      <c r="AB2" s="6"/>
      <c r="AD2" s="3" t="s">
        <v>0</v>
      </c>
      <c r="AE2" s="3" t="s">
        <v>0</v>
      </c>
      <c r="AG2" s="3" t="s">
        <v>0</v>
      </c>
    </row>
    <row r="3" spans="1:33" ht="12.75">
      <c r="A3" s="16" t="s">
        <v>135</v>
      </c>
      <c r="B3" s="15" t="s">
        <v>195</v>
      </c>
      <c r="C3" s="3" t="s">
        <v>188</v>
      </c>
      <c r="D3" s="11" t="s">
        <v>225</v>
      </c>
      <c r="E3" s="5" t="s">
        <v>225</v>
      </c>
      <c r="F3" s="3" t="s">
        <v>146</v>
      </c>
      <c r="G3" s="3" t="s">
        <v>146</v>
      </c>
      <c r="H3" s="3" t="s">
        <v>146</v>
      </c>
      <c r="I3" s="10" t="s">
        <v>146</v>
      </c>
      <c r="J3" s="5" t="s">
        <v>146</v>
      </c>
      <c r="K3" s="5" t="s">
        <v>190</v>
      </c>
      <c r="L3" s="5" t="s">
        <v>189</v>
      </c>
      <c r="M3" s="5" t="s">
        <v>209</v>
      </c>
      <c r="N3" s="7" t="s">
        <v>197</v>
      </c>
      <c r="O3" s="5" t="s">
        <v>215</v>
      </c>
      <c r="P3" s="2" t="s">
        <v>226</v>
      </c>
      <c r="Q3" s="2" t="s">
        <v>228</v>
      </c>
      <c r="R3" s="2" t="s">
        <v>0</v>
      </c>
      <c r="S3" s="2" t="s">
        <v>210</v>
      </c>
      <c r="T3" s="3" t="s">
        <v>225</v>
      </c>
      <c r="U3" s="3" t="s">
        <v>225</v>
      </c>
      <c r="V3" s="3" t="s">
        <v>225</v>
      </c>
      <c r="W3" s="2" t="s">
        <v>225</v>
      </c>
      <c r="X3" s="13" t="s">
        <v>159</v>
      </c>
      <c r="Y3" s="2" t="s">
        <v>163</v>
      </c>
      <c r="Z3" s="2" t="s">
        <v>163</v>
      </c>
      <c r="AA3" s="7" t="s">
        <v>224</v>
      </c>
      <c r="AB3" s="7" t="s">
        <v>224</v>
      </c>
      <c r="AD3" s="3" t="s">
        <v>177</v>
      </c>
      <c r="AE3" s="3" t="s">
        <v>177</v>
      </c>
      <c r="AG3" s="3" t="s">
        <v>177</v>
      </c>
    </row>
    <row r="4" spans="1:33" ht="12.75">
      <c r="A4" s="16"/>
      <c r="B4" s="15" t="s">
        <v>191</v>
      </c>
      <c r="C4" s="3" t="s">
        <v>192</v>
      </c>
      <c r="D4" s="11" t="s">
        <v>131</v>
      </c>
      <c r="E4" s="5" t="s">
        <v>130</v>
      </c>
      <c r="F4" s="3" t="s">
        <v>194</v>
      </c>
      <c r="G4" s="3" t="s">
        <v>138</v>
      </c>
      <c r="H4" s="3" t="s">
        <v>166</v>
      </c>
      <c r="I4" s="10" t="s">
        <v>137</v>
      </c>
      <c r="J4" s="5" t="s">
        <v>197</v>
      </c>
      <c r="K4" s="5" t="s">
        <v>196</v>
      </c>
      <c r="L4" s="5" t="s">
        <v>218</v>
      </c>
      <c r="M4" s="5" t="s">
        <v>157</v>
      </c>
      <c r="N4" s="7"/>
      <c r="O4" s="5" t="s">
        <v>175</v>
      </c>
      <c r="P4" s="2" t="s">
        <v>223</v>
      </c>
      <c r="Q4" s="2" t="s">
        <v>173</v>
      </c>
      <c r="R4" s="2" t="s">
        <v>163</v>
      </c>
      <c r="S4" s="2" t="s">
        <v>132</v>
      </c>
      <c r="T4" s="3" t="s">
        <v>147</v>
      </c>
      <c r="U4" s="3" t="s">
        <v>147</v>
      </c>
      <c r="V4" s="3" t="s">
        <v>147</v>
      </c>
      <c r="W4" s="2" t="s">
        <v>147</v>
      </c>
      <c r="X4" s="13" t="s">
        <v>206</v>
      </c>
      <c r="Y4" s="2" t="s">
        <v>211</v>
      </c>
      <c r="Z4" s="2" t="s">
        <v>211</v>
      </c>
      <c r="AA4" s="7" t="s">
        <v>208</v>
      </c>
      <c r="AB4" s="7" t="s">
        <v>208</v>
      </c>
      <c r="AD4" s="3" t="s">
        <v>39</v>
      </c>
      <c r="AE4" s="3" t="s">
        <v>39</v>
      </c>
      <c r="AG4" s="3">
        <v>1250</v>
      </c>
    </row>
    <row r="5" spans="1:33" ht="12.75">
      <c r="A5" s="16"/>
      <c r="B5" s="15" t="s">
        <v>127</v>
      </c>
      <c r="D5" s="11" t="s">
        <v>2</v>
      </c>
      <c r="E5" s="5" t="s">
        <v>212</v>
      </c>
      <c r="F5" s="3" t="s">
        <v>210</v>
      </c>
      <c r="G5" s="3" t="s">
        <v>210</v>
      </c>
      <c r="H5" s="3" t="s">
        <v>210</v>
      </c>
      <c r="I5" s="10"/>
      <c r="J5" s="5"/>
      <c r="K5" s="5" t="s">
        <v>179</v>
      </c>
      <c r="L5" s="5" t="s">
        <v>187</v>
      </c>
      <c r="M5" s="5" t="s">
        <v>1</v>
      </c>
      <c r="N5" s="7"/>
      <c r="O5" s="5"/>
      <c r="P5" s="2" t="s">
        <v>179</v>
      </c>
      <c r="Q5" s="2" t="s">
        <v>162</v>
      </c>
      <c r="R5" s="2"/>
      <c r="S5" s="2" t="s">
        <v>163</v>
      </c>
      <c r="T5" s="3" t="s">
        <v>178</v>
      </c>
      <c r="U5" s="3" t="s">
        <v>212</v>
      </c>
      <c r="V5" s="3" t="s">
        <v>138</v>
      </c>
      <c r="W5" s="2" t="s">
        <v>136</v>
      </c>
      <c r="X5" s="12"/>
      <c r="Y5" s="2" t="s">
        <v>180</v>
      </c>
      <c r="Z5" s="2" t="s">
        <v>181</v>
      </c>
      <c r="AA5" s="7" t="s">
        <v>30</v>
      </c>
      <c r="AB5" s="7" t="s">
        <v>46</v>
      </c>
      <c r="AD5" s="3" t="s">
        <v>168</v>
      </c>
      <c r="AE5" s="3" t="s">
        <v>168</v>
      </c>
      <c r="AG5" s="3" t="s">
        <v>168</v>
      </c>
    </row>
    <row r="6" spans="1:28" ht="12.75">
      <c r="A6" s="16"/>
      <c r="B6" s="14"/>
      <c r="D6" s="8"/>
      <c r="E6" s="4"/>
      <c r="I6" s="9"/>
      <c r="J6" s="4"/>
      <c r="K6" s="4"/>
      <c r="L6" s="4"/>
      <c r="M6" s="4"/>
      <c r="N6" s="6"/>
      <c r="O6" s="4"/>
      <c r="P6" s="1"/>
      <c r="Q6" s="1"/>
      <c r="R6" s="1"/>
      <c r="S6" s="1"/>
      <c r="W6" s="1"/>
      <c r="X6" s="12"/>
      <c r="Y6" s="1"/>
      <c r="Z6" s="1"/>
      <c r="AA6" s="6"/>
      <c r="AB6" s="6"/>
    </row>
    <row r="7" spans="1:11" ht="12.75">
      <c r="A7" s="16" t="s">
        <v>28</v>
      </c>
      <c r="B7" s="14">
        <v>248</v>
      </c>
      <c r="C7" t="s">
        <v>153</v>
      </c>
      <c r="D7" s="8">
        <v>12</v>
      </c>
      <c r="E7" s="4">
        <f aca="true" t="shared" si="0" ref="E7:E41">D7/12</f>
        <v>1</v>
      </c>
      <c r="F7">
        <v>11</v>
      </c>
      <c r="G7">
        <v>12</v>
      </c>
      <c r="H7">
        <v>0</v>
      </c>
      <c r="I7" s="9">
        <f aca="true" t="shared" si="1" ref="I7:I41">(F7/12+G7/288+H7/6912)</f>
        <v>0.9583333333333333</v>
      </c>
      <c r="J7" s="4">
        <f aca="true" t="shared" si="2" ref="J7:J41">I7*100</f>
        <v>95.83333333333333</v>
      </c>
      <c r="K7" s="4"/>
    </row>
    <row r="8" spans="1:11" ht="12.75">
      <c r="A8" s="16" t="s">
        <v>29</v>
      </c>
      <c r="B8" s="14">
        <v>247</v>
      </c>
      <c r="C8" t="s">
        <v>155</v>
      </c>
      <c r="D8" s="8">
        <v>12</v>
      </c>
      <c r="E8" s="4">
        <f t="shared" si="0"/>
        <v>1</v>
      </c>
      <c r="F8">
        <v>11</v>
      </c>
      <c r="G8">
        <v>5</v>
      </c>
      <c r="H8">
        <v>0</v>
      </c>
      <c r="I8" s="9">
        <f t="shared" si="1"/>
        <v>0.9340277777777778</v>
      </c>
      <c r="J8" s="4">
        <f t="shared" si="2"/>
        <v>93.40277777777779</v>
      </c>
      <c r="K8" s="4"/>
    </row>
    <row r="9" spans="1:11" ht="12.75">
      <c r="A9" s="16" t="s">
        <v>32</v>
      </c>
      <c r="B9" s="14">
        <v>247</v>
      </c>
      <c r="C9" t="s">
        <v>148</v>
      </c>
      <c r="D9" s="8">
        <v>12</v>
      </c>
      <c r="E9" s="4">
        <f t="shared" si="0"/>
        <v>1</v>
      </c>
      <c r="F9">
        <v>11</v>
      </c>
      <c r="G9">
        <v>21</v>
      </c>
      <c r="H9">
        <v>0</v>
      </c>
      <c r="I9" s="9">
        <f t="shared" si="1"/>
        <v>0.9895833333333333</v>
      </c>
      <c r="J9" s="4">
        <f t="shared" si="2"/>
        <v>98.95833333333333</v>
      </c>
      <c r="K9" s="4"/>
    </row>
    <row r="10" spans="1:11" ht="12.75">
      <c r="A10" s="16" t="s">
        <v>32</v>
      </c>
      <c r="B10" s="14">
        <v>247</v>
      </c>
      <c r="C10" t="s">
        <v>148</v>
      </c>
      <c r="D10" s="8">
        <v>12</v>
      </c>
      <c r="E10" s="4">
        <f t="shared" si="0"/>
        <v>1</v>
      </c>
      <c r="F10">
        <v>11</v>
      </c>
      <c r="G10">
        <v>20</v>
      </c>
      <c r="H10">
        <v>0</v>
      </c>
      <c r="I10" s="9">
        <f t="shared" si="1"/>
        <v>0.986111111111111</v>
      </c>
      <c r="J10" s="4">
        <f t="shared" si="2"/>
        <v>98.6111111111111</v>
      </c>
      <c r="K10" s="4"/>
    </row>
    <row r="11" spans="1:11" ht="12.75">
      <c r="A11" s="16" t="s">
        <v>32</v>
      </c>
      <c r="B11" s="14">
        <v>248</v>
      </c>
      <c r="C11" t="s">
        <v>169</v>
      </c>
      <c r="D11" s="8">
        <v>20</v>
      </c>
      <c r="E11" s="4">
        <f t="shared" si="0"/>
        <v>1.6666666666666667</v>
      </c>
      <c r="F11">
        <v>10</v>
      </c>
      <c r="G11">
        <v>15</v>
      </c>
      <c r="H11">
        <v>0</v>
      </c>
      <c r="I11" s="9">
        <f t="shared" si="1"/>
        <v>0.8854166666666667</v>
      </c>
      <c r="J11" s="4">
        <f t="shared" si="2"/>
        <v>88.54166666666667</v>
      </c>
      <c r="K11" s="4"/>
    </row>
    <row r="12" spans="1:11" ht="12.75">
      <c r="A12" s="16" t="s">
        <v>33</v>
      </c>
      <c r="B12" s="14">
        <v>248</v>
      </c>
      <c r="C12" t="s">
        <v>154</v>
      </c>
      <c r="D12" s="8">
        <v>12</v>
      </c>
      <c r="E12" s="4">
        <f t="shared" si="0"/>
        <v>1</v>
      </c>
      <c r="F12">
        <v>10</v>
      </c>
      <c r="G12">
        <v>12</v>
      </c>
      <c r="H12">
        <v>0</v>
      </c>
      <c r="I12" s="9">
        <f t="shared" si="1"/>
        <v>0.875</v>
      </c>
      <c r="J12" s="4">
        <f t="shared" si="2"/>
        <v>87.5</v>
      </c>
      <c r="K12" s="4"/>
    </row>
    <row r="13" spans="1:11" ht="12.75">
      <c r="A13" s="16" t="s">
        <v>33</v>
      </c>
      <c r="B13" s="14">
        <v>248</v>
      </c>
      <c r="C13" t="s">
        <v>154</v>
      </c>
      <c r="D13" s="8">
        <v>12</v>
      </c>
      <c r="E13" s="4">
        <f t="shared" si="0"/>
        <v>1</v>
      </c>
      <c r="F13">
        <v>10</v>
      </c>
      <c r="G13">
        <v>10</v>
      </c>
      <c r="H13">
        <v>0</v>
      </c>
      <c r="I13" s="9">
        <f t="shared" si="1"/>
        <v>0.8680555555555556</v>
      </c>
      <c r="J13" s="4">
        <f t="shared" si="2"/>
        <v>86.80555555555556</v>
      </c>
      <c r="K13" s="4"/>
    </row>
    <row r="14" spans="1:11" ht="12.75">
      <c r="A14" s="16" t="s">
        <v>34</v>
      </c>
      <c r="B14" s="14">
        <v>248</v>
      </c>
      <c r="C14" t="s">
        <v>171</v>
      </c>
      <c r="D14" s="8">
        <v>20</v>
      </c>
      <c r="E14" s="4">
        <f t="shared" si="0"/>
        <v>1.6666666666666667</v>
      </c>
      <c r="F14">
        <v>11</v>
      </c>
      <c r="G14">
        <v>16</v>
      </c>
      <c r="H14">
        <v>0</v>
      </c>
      <c r="I14" s="9">
        <f t="shared" si="1"/>
        <v>0.9722222222222222</v>
      </c>
      <c r="J14" s="4">
        <f t="shared" si="2"/>
        <v>97.22222222222221</v>
      </c>
      <c r="K14" s="4"/>
    </row>
    <row r="15" spans="1:28" ht="12.75">
      <c r="A15" s="16" t="s">
        <v>36</v>
      </c>
      <c r="B15" s="14">
        <v>248</v>
      </c>
      <c r="C15" t="s">
        <v>151</v>
      </c>
      <c r="D15" s="8">
        <v>24</v>
      </c>
      <c r="E15" s="4">
        <f t="shared" si="0"/>
        <v>2</v>
      </c>
      <c r="F15">
        <v>11</v>
      </c>
      <c r="G15">
        <v>15</v>
      </c>
      <c r="H15">
        <v>0</v>
      </c>
      <c r="I15" s="9">
        <f t="shared" si="1"/>
        <v>0.96875</v>
      </c>
      <c r="J15" s="4">
        <f t="shared" si="2"/>
        <v>96.875</v>
      </c>
      <c r="K15" s="4">
        <v>171</v>
      </c>
      <c r="L15" s="4"/>
      <c r="M15" s="4"/>
      <c r="N15" s="6"/>
      <c r="O15" s="4">
        <f>K15/12</f>
        <v>14.25</v>
      </c>
      <c r="P15" s="1">
        <f>(D15*K15)/I15/240</f>
        <v>17.651612903225804</v>
      </c>
      <c r="Q15" s="1">
        <f>6912/K15</f>
        <v>40.421052631578945</v>
      </c>
      <c r="R15" s="1">
        <f>339.542/K15</f>
        <v>1.9856257309941518</v>
      </c>
      <c r="S15" s="1">
        <f>R15*I15</f>
        <v>1.9235749269005846</v>
      </c>
      <c r="W15" s="1"/>
      <c r="X15" s="12"/>
      <c r="Y15" s="1"/>
      <c r="Z15" s="1"/>
      <c r="AA15" s="6"/>
      <c r="AB15" s="6"/>
    </row>
    <row r="16" spans="1:33" ht="12.75">
      <c r="A16" s="16">
        <v>1306</v>
      </c>
      <c r="B16" s="14">
        <v>165</v>
      </c>
      <c r="C16" t="s">
        <v>152</v>
      </c>
      <c r="D16" s="8">
        <v>24</v>
      </c>
      <c r="E16" s="4">
        <f t="shared" si="0"/>
        <v>2</v>
      </c>
      <c r="F16">
        <v>11</v>
      </c>
      <c r="G16">
        <v>12</v>
      </c>
      <c r="H16">
        <v>0</v>
      </c>
      <c r="I16" s="9">
        <f t="shared" si="1"/>
        <v>0.9583333333333333</v>
      </c>
      <c r="J16" s="4">
        <f t="shared" si="2"/>
        <v>95.83333333333333</v>
      </c>
      <c r="K16" s="4">
        <v>171</v>
      </c>
      <c r="L16" s="4"/>
      <c r="M16" s="4"/>
      <c r="N16" s="6"/>
      <c r="O16" s="4">
        <f>K16/12</f>
        <v>14.25</v>
      </c>
      <c r="P16" s="1">
        <f>(D16*K16)/I16/240</f>
        <v>17.843478260869567</v>
      </c>
      <c r="Q16" s="1">
        <f>6912/K16</f>
        <v>40.421052631578945</v>
      </c>
      <c r="R16" s="1">
        <f>339.542/K16</f>
        <v>1.9856257309941518</v>
      </c>
      <c r="S16" s="1">
        <f>R16*I16</f>
        <v>1.902891325536062</v>
      </c>
      <c r="T16">
        <v>2</v>
      </c>
      <c r="U16">
        <v>18</v>
      </c>
      <c r="V16">
        <v>8</v>
      </c>
      <c r="W16" s="1">
        <f>T16+U16/20+V16/240</f>
        <v>2.933333333333333</v>
      </c>
      <c r="X16" s="12">
        <v>15.78</v>
      </c>
      <c r="Y16" s="1">
        <f>240/D16*S16</f>
        <v>19.02891325536062</v>
      </c>
      <c r="Z16" s="1">
        <v>19.0352</v>
      </c>
      <c r="AA16" s="6">
        <v>0.4001</v>
      </c>
      <c r="AB16" s="6"/>
      <c r="AG16" s="12">
        <f>Y16/31.73*100</f>
        <v>59.971362292343585</v>
      </c>
    </row>
    <row r="17" spans="1:27" ht="12.75">
      <c r="A17" s="16" t="s">
        <v>37</v>
      </c>
      <c r="B17" s="14">
        <v>248</v>
      </c>
      <c r="C17" t="s">
        <v>172</v>
      </c>
      <c r="D17" s="8">
        <v>30</v>
      </c>
      <c r="E17" s="4">
        <f t="shared" si="0"/>
        <v>2.5</v>
      </c>
      <c r="F17">
        <v>11</v>
      </c>
      <c r="G17">
        <v>12</v>
      </c>
      <c r="H17">
        <v>0</v>
      </c>
      <c r="I17" s="9">
        <f t="shared" si="1"/>
        <v>0.9583333333333333</v>
      </c>
      <c r="J17" s="4">
        <f t="shared" si="2"/>
        <v>95.83333333333333</v>
      </c>
      <c r="K17" s="4"/>
      <c r="L17" s="4"/>
      <c r="M17" s="4"/>
      <c r="N17" s="6"/>
      <c r="O17" s="4"/>
      <c r="P17" s="1"/>
      <c r="Q17" s="1"/>
      <c r="R17" s="1"/>
      <c r="S17" s="1"/>
      <c r="W17" s="1"/>
      <c r="X17" s="12"/>
      <c r="Y17" s="1"/>
      <c r="Z17" s="1"/>
      <c r="AA17" s="6"/>
    </row>
    <row r="18" spans="1:27" ht="12.75">
      <c r="A18" s="16" t="s">
        <v>38</v>
      </c>
      <c r="B18" s="14">
        <v>249</v>
      </c>
      <c r="C18" t="s">
        <v>149</v>
      </c>
      <c r="D18" s="8">
        <v>20</v>
      </c>
      <c r="E18" s="4">
        <f t="shared" si="0"/>
        <v>1.6666666666666667</v>
      </c>
      <c r="F18">
        <v>8</v>
      </c>
      <c r="G18">
        <v>10</v>
      </c>
      <c r="H18">
        <v>0</v>
      </c>
      <c r="I18" s="9">
        <f t="shared" si="1"/>
        <v>0.7013888888888888</v>
      </c>
      <c r="J18" s="4">
        <f t="shared" si="2"/>
        <v>70.13888888888889</v>
      </c>
      <c r="K18" s="4"/>
      <c r="L18" s="4"/>
      <c r="M18" s="4"/>
      <c r="N18" s="6"/>
      <c r="O18" s="4"/>
      <c r="P18" s="1"/>
      <c r="Q18" s="1"/>
      <c r="R18" s="1"/>
      <c r="S18" s="1"/>
      <c r="W18" s="1"/>
      <c r="X18" s="12"/>
      <c r="Y18" s="1"/>
      <c r="Z18" s="1"/>
      <c r="AA18" s="6"/>
    </row>
    <row r="19" spans="1:33" ht="12.75">
      <c r="A19" s="16">
        <v>1318</v>
      </c>
      <c r="B19" s="14">
        <v>168</v>
      </c>
      <c r="C19" t="s">
        <v>171</v>
      </c>
      <c r="D19" s="8">
        <v>30</v>
      </c>
      <c r="E19" s="4">
        <f t="shared" si="0"/>
        <v>2.5</v>
      </c>
      <c r="F19">
        <v>11</v>
      </c>
      <c r="G19">
        <v>12</v>
      </c>
      <c r="H19">
        <v>0</v>
      </c>
      <c r="I19" s="9">
        <f t="shared" si="1"/>
        <v>0.9583333333333333</v>
      </c>
      <c r="J19" s="4">
        <f t="shared" si="2"/>
        <v>95.83333333333333</v>
      </c>
      <c r="K19" s="4">
        <v>166</v>
      </c>
      <c r="L19" s="4">
        <v>163</v>
      </c>
      <c r="M19" s="4">
        <f>K19-L19</f>
        <v>3</v>
      </c>
      <c r="N19" s="6">
        <f>M19/K19</f>
        <v>0.018072289156626505</v>
      </c>
      <c r="O19" s="4">
        <f aca="true" t="shared" si="3" ref="O19:O41">K19/12</f>
        <v>13.833333333333334</v>
      </c>
      <c r="P19" s="1">
        <f aca="true" t="shared" si="4" ref="P19:P41">(D19*K19)/I19/240</f>
        <v>21.65217391304348</v>
      </c>
      <c r="Q19" s="1">
        <f aca="true" t="shared" si="5" ref="Q19:Q41">6912/K19</f>
        <v>41.63855421686747</v>
      </c>
      <c r="R19" s="1">
        <f aca="true" t="shared" si="6" ref="R19:R41">339.542/K19</f>
        <v>2.045433734939759</v>
      </c>
      <c r="S19" s="1">
        <f aca="true" t="shared" si="7" ref="S19:S41">R19*I19</f>
        <v>1.9602073293172688</v>
      </c>
      <c r="T19">
        <v>2</v>
      </c>
      <c r="U19">
        <v>18</v>
      </c>
      <c r="V19">
        <v>0</v>
      </c>
      <c r="W19" s="1">
        <f aca="true" t="shared" si="8" ref="W19:W31">T19+U19/20+V19/240</f>
        <v>2.9</v>
      </c>
      <c r="X19" s="12">
        <v>12.84</v>
      </c>
      <c r="Y19" s="1">
        <f aca="true" t="shared" si="9" ref="Y19:Y31">240/D19*S19</f>
        <v>15.68165863453815</v>
      </c>
      <c r="Z19" s="1">
        <v>15.6702</v>
      </c>
      <c r="AA19" s="6">
        <v>0.5062</v>
      </c>
      <c r="AB19" s="6"/>
      <c r="AD19" s="12">
        <f aca="true" t="shared" si="10" ref="AD19:AD31">Y19/$Y$19*100</f>
        <v>100</v>
      </c>
      <c r="AE19" s="12">
        <f aca="true" t="shared" si="11" ref="AE19:AE41">S19/$S$19*100</f>
        <v>100</v>
      </c>
      <c r="AG19" s="12">
        <f aca="true" t="shared" si="12" ref="AG19:AG31">Y19/31.73*100</f>
        <v>49.42218290116026</v>
      </c>
    </row>
    <row r="20" spans="1:33" ht="12.75">
      <c r="A20" s="16" t="s">
        <v>41</v>
      </c>
      <c r="B20" s="14">
        <v>180</v>
      </c>
      <c r="C20" t="s">
        <v>171</v>
      </c>
      <c r="D20" s="8">
        <v>48</v>
      </c>
      <c r="E20" s="4">
        <f t="shared" si="0"/>
        <v>4</v>
      </c>
      <c r="F20">
        <v>11</v>
      </c>
      <c r="G20">
        <v>12</v>
      </c>
      <c r="H20">
        <v>0</v>
      </c>
      <c r="I20" s="9">
        <f t="shared" si="1"/>
        <v>0.9583333333333333</v>
      </c>
      <c r="J20" s="4">
        <f t="shared" si="2"/>
        <v>95.83333333333333</v>
      </c>
      <c r="K20" s="4">
        <v>134</v>
      </c>
      <c r="L20" s="4">
        <v>132</v>
      </c>
      <c r="M20" s="4">
        <f>K20-L20</f>
        <v>2</v>
      </c>
      <c r="N20" s="6">
        <f>M20/K20</f>
        <v>0.014925373134328358</v>
      </c>
      <c r="O20" s="4">
        <f t="shared" si="3"/>
        <v>11.166666666666666</v>
      </c>
      <c r="P20" s="1">
        <f t="shared" si="4"/>
        <v>27.96521739130435</v>
      </c>
      <c r="Q20" s="1">
        <f t="shared" si="5"/>
        <v>51.582089552238806</v>
      </c>
      <c r="R20" s="1">
        <f t="shared" si="6"/>
        <v>2.5338955223880597</v>
      </c>
      <c r="S20" s="1">
        <f t="shared" si="7"/>
        <v>2.428316542288557</v>
      </c>
      <c r="T20">
        <v>3</v>
      </c>
      <c r="U20">
        <v>2</v>
      </c>
      <c r="V20">
        <v>0</v>
      </c>
      <c r="W20" s="1">
        <f t="shared" si="8"/>
        <v>3.1</v>
      </c>
      <c r="X20" s="12">
        <v>10.64</v>
      </c>
      <c r="Y20" s="1">
        <f t="shared" si="9"/>
        <v>12.141582711442783</v>
      </c>
      <c r="Z20" s="1">
        <v>12.1457</v>
      </c>
      <c r="AA20" s="6">
        <v>0.6173</v>
      </c>
      <c r="AB20" s="6"/>
      <c r="AD20" s="12">
        <f t="shared" si="10"/>
        <v>77.42537313432835</v>
      </c>
      <c r="AE20" s="12">
        <f t="shared" si="11"/>
        <v>123.88059701492537</v>
      </c>
      <c r="AG20" s="12">
        <f t="shared" si="12"/>
        <v>38.265309522353554</v>
      </c>
    </row>
    <row r="21" spans="1:33" ht="12.75">
      <c r="A21" s="16" t="s">
        <v>42</v>
      </c>
      <c r="B21" s="14">
        <v>181</v>
      </c>
      <c r="C21" t="s">
        <v>171</v>
      </c>
      <c r="D21" s="8">
        <v>48</v>
      </c>
      <c r="E21" s="4">
        <f t="shared" si="0"/>
        <v>4</v>
      </c>
      <c r="F21">
        <v>11</v>
      </c>
      <c r="G21">
        <v>12</v>
      </c>
      <c r="H21">
        <v>0</v>
      </c>
      <c r="I21" s="9">
        <f t="shared" si="1"/>
        <v>0.9583333333333333</v>
      </c>
      <c r="J21" s="4">
        <f t="shared" si="2"/>
        <v>95.83333333333333</v>
      </c>
      <c r="K21" s="4">
        <v>132</v>
      </c>
      <c r="L21" s="4"/>
      <c r="M21" s="4"/>
      <c r="N21" s="6"/>
      <c r="O21" s="4">
        <f t="shared" si="3"/>
        <v>11</v>
      </c>
      <c r="P21" s="1">
        <f t="shared" si="4"/>
        <v>27.547826086956526</v>
      </c>
      <c r="Q21" s="1">
        <f t="shared" si="5"/>
        <v>52.36363636363637</v>
      </c>
      <c r="R21" s="1">
        <f t="shared" si="6"/>
        <v>2.5722878787878787</v>
      </c>
      <c r="S21" s="1">
        <f t="shared" si="7"/>
        <v>2.465109217171717</v>
      </c>
      <c r="T21">
        <v>3</v>
      </c>
      <c r="U21">
        <v>2</v>
      </c>
      <c r="V21">
        <v>0</v>
      </c>
      <c r="W21" s="1">
        <f t="shared" si="8"/>
        <v>3.1</v>
      </c>
      <c r="X21" s="12">
        <v>10.8</v>
      </c>
      <c r="Y21" s="1">
        <f t="shared" si="9"/>
        <v>12.325546085858585</v>
      </c>
      <c r="Z21" s="1">
        <v>12.3299</v>
      </c>
      <c r="AA21" s="6">
        <v>0.6114</v>
      </c>
      <c r="AB21" s="6"/>
      <c r="AD21" s="12">
        <f t="shared" si="10"/>
        <v>78.59848484848484</v>
      </c>
      <c r="AE21" s="12">
        <f t="shared" si="11"/>
        <v>125.75757575757575</v>
      </c>
      <c r="AG21" s="12">
        <f t="shared" si="12"/>
        <v>38.84508693935892</v>
      </c>
    </row>
    <row r="22" spans="1:33" ht="12.75">
      <c r="A22" s="16" t="s">
        <v>43</v>
      </c>
      <c r="B22" s="14">
        <v>181</v>
      </c>
      <c r="C22" t="s">
        <v>171</v>
      </c>
      <c r="D22" s="8">
        <v>48</v>
      </c>
      <c r="E22" s="4">
        <f t="shared" si="0"/>
        <v>4</v>
      </c>
      <c r="F22">
        <v>11</v>
      </c>
      <c r="G22">
        <v>12</v>
      </c>
      <c r="H22">
        <v>0</v>
      </c>
      <c r="I22" s="9">
        <f t="shared" si="1"/>
        <v>0.9583333333333333</v>
      </c>
      <c r="J22" s="4">
        <f t="shared" si="2"/>
        <v>95.83333333333333</v>
      </c>
      <c r="K22" s="4">
        <v>142</v>
      </c>
      <c r="L22" s="4">
        <v>140</v>
      </c>
      <c r="M22" s="4">
        <f aca="true" t="shared" si="13" ref="M22:M27">K22-L22</f>
        <v>2</v>
      </c>
      <c r="N22" s="6">
        <f aca="true" t="shared" si="14" ref="N22:N27">M22/K22</f>
        <v>0.014084507042253521</v>
      </c>
      <c r="O22" s="4">
        <f t="shared" si="3"/>
        <v>11.833333333333334</v>
      </c>
      <c r="P22" s="1">
        <f t="shared" si="4"/>
        <v>29.634782608695655</v>
      </c>
      <c r="Q22" s="1">
        <f t="shared" si="5"/>
        <v>48.67605633802817</v>
      </c>
      <c r="R22" s="1">
        <f t="shared" si="6"/>
        <v>2.391140845070422</v>
      </c>
      <c r="S22" s="1">
        <f t="shared" si="7"/>
        <v>2.291509976525821</v>
      </c>
      <c r="T22">
        <v>3</v>
      </c>
      <c r="U22">
        <v>2</v>
      </c>
      <c r="V22">
        <v>0</v>
      </c>
      <c r="W22" s="1">
        <f t="shared" si="8"/>
        <v>3.1</v>
      </c>
      <c r="X22" s="12">
        <v>10.03</v>
      </c>
      <c r="Y22" s="1">
        <f t="shared" si="9"/>
        <v>11.457549882629106</v>
      </c>
      <c r="Z22" s="1">
        <v>11.4518</v>
      </c>
      <c r="AA22" s="6">
        <v>0.6391</v>
      </c>
      <c r="AB22" s="6"/>
      <c r="AD22" s="12">
        <f t="shared" si="10"/>
        <v>73.06338028169014</v>
      </c>
      <c r="AE22" s="12">
        <f t="shared" si="11"/>
        <v>116.90140845070422</v>
      </c>
      <c r="AG22" s="12">
        <f t="shared" si="12"/>
        <v>36.109517436587154</v>
      </c>
    </row>
    <row r="23" spans="1:33" ht="12.75">
      <c r="A23" s="16" t="s">
        <v>44</v>
      </c>
      <c r="B23" s="14">
        <v>188</v>
      </c>
      <c r="C23" t="s">
        <v>171</v>
      </c>
      <c r="D23" s="8">
        <v>60</v>
      </c>
      <c r="E23" s="4">
        <f t="shared" si="0"/>
        <v>5</v>
      </c>
      <c r="F23">
        <v>11</v>
      </c>
      <c r="G23">
        <v>12</v>
      </c>
      <c r="H23">
        <v>0</v>
      </c>
      <c r="I23" s="9">
        <f t="shared" si="1"/>
        <v>0.9583333333333333</v>
      </c>
      <c r="J23" s="4">
        <f t="shared" si="2"/>
        <v>95.83333333333333</v>
      </c>
      <c r="K23" s="4">
        <v>117</v>
      </c>
      <c r="L23" s="4">
        <f>111+(3/5)</f>
        <v>111.6</v>
      </c>
      <c r="M23" s="4">
        <f t="shared" si="13"/>
        <v>5.400000000000006</v>
      </c>
      <c r="N23" s="6">
        <f t="shared" si="14"/>
        <v>0.046153846153846205</v>
      </c>
      <c r="O23" s="4">
        <f t="shared" si="3"/>
        <v>9.75</v>
      </c>
      <c r="P23" s="1">
        <f t="shared" si="4"/>
        <v>30.521739130434785</v>
      </c>
      <c r="Q23" s="1">
        <f t="shared" si="5"/>
        <v>59.07692307692308</v>
      </c>
      <c r="R23" s="1">
        <f t="shared" si="6"/>
        <v>2.902068376068376</v>
      </c>
      <c r="S23" s="1">
        <f t="shared" si="7"/>
        <v>2.78114886039886</v>
      </c>
      <c r="T23">
        <v>3</v>
      </c>
      <c r="U23">
        <v>0</v>
      </c>
      <c r="V23">
        <v>0</v>
      </c>
      <c r="W23" s="1">
        <f t="shared" si="8"/>
        <v>3</v>
      </c>
      <c r="X23" s="12">
        <v>9.44</v>
      </c>
      <c r="Y23" s="1">
        <f t="shared" si="9"/>
        <v>11.12459544159544</v>
      </c>
      <c r="Z23" s="1">
        <v>11.1254</v>
      </c>
      <c r="AA23" s="6">
        <v>0.6494</v>
      </c>
      <c r="AB23" s="6"/>
      <c r="AD23" s="12">
        <f t="shared" si="10"/>
        <v>70.94017094017094</v>
      </c>
      <c r="AE23" s="12">
        <f t="shared" si="11"/>
        <v>141.8803418803419</v>
      </c>
      <c r="AG23" s="12">
        <f t="shared" si="12"/>
        <v>35.060181032447026</v>
      </c>
    </row>
    <row r="24" spans="1:33" ht="12.75">
      <c r="A24" s="16" t="s">
        <v>47</v>
      </c>
      <c r="B24" s="14">
        <v>196</v>
      </c>
      <c r="C24" t="s">
        <v>171</v>
      </c>
      <c r="D24" s="8">
        <v>60</v>
      </c>
      <c r="E24" s="4">
        <f t="shared" si="0"/>
        <v>5</v>
      </c>
      <c r="F24">
        <v>11</v>
      </c>
      <c r="G24">
        <v>12</v>
      </c>
      <c r="H24">
        <v>0</v>
      </c>
      <c r="I24" s="9">
        <f t="shared" si="1"/>
        <v>0.9583333333333333</v>
      </c>
      <c r="J24" s="4">
        <f t="shared" si="2"/>
        <v>95.83333333333333</v>
      </c>
      <c r="K24" s="4">
        <v>117</v>
      </c>
      <c r="L24" s="4">
        <v>110</v>
      </c>
      <c r="M24" s="4">
        <f t="shared" si="13"/>
        <v>7</v>
      </c>
      <c r="N24" s="6">
        <f t="shared" si="14"/>
        <v>0.05982905982905983</v>
      </c>
      <c r="O24" s="4">
        <f t="shared" si="3"/>
        <v>9.75</v>
      </c>
      <c r="P24" s="1">
        <f t="shared" si="4"/>
        <v>30.521739130434785</v>
      </c>
      <c r="Q24" s="1">
        <f t="shared" si="5"/>
        <v>59.07692307692308</v>
      </c>
      <c r="R24" s="1">
        <f t="shared" si="6"/>
        <v>2.902068376068376</v>
      </c>
      <c r="S24" s="1">
        <f t="shared" si="7"/>
        <v>2.78114886039886</v>
      </c>
      <c r="T24">
        <v>3</v>
      </c>
      <c r="U24">
        <v>2</v>
      </c>
      <c r="V24">
        <v>0</v>
      </c>
      <c r="W24" s="1">
        <f t="shared" si="8"/>
        <v>3.1</v>
      </c>
      <c r="X24" s="12">
        <v>9.75</v>
      </c>
      <c r="Y24" s="1">
        <f t="shared" si="9"/>
        <v>11.12459544159544</v>
      </c>
      <c r="Z24" s="1">
        <v>11.1254</v>
      </c>
      <c r="AA24" s="6">
        <v>0.6494</v>
      </c>
      <c r="AB24" s="6"/>
      <c r="AD24" s="12">
        <f t="shared" si="10"/>
        <v>70.94017094017094</v>
      </c>
      <c r="AE24" s="12">
        <f t="shared" si="11"/>
        <v>141.8803418803419</v>
      </c>
      <c r="AG24" s="12">
        <f t="shared" si="12"/>
        <v>35.060181032447026</v>
      </c>
    </row>
    <row r="25" spans="1:33" ht="12.75">
      <c r="A25" s="16" t="s">
        <v>49</v>
      </c>
      <c r="B25" s="14">
        <v>198</v>
      </c>
      <c r="C25" t="s">
        <v>171</v>
      </c>
      <c r="D25" s="8">
        <v>60</v>
      </c>
      <c r="E25" s="4">
        <f t="shared" si="0"/>
        <v>5</v>
      </c>
      <c r="F25">
        <v>11</v>
      </c>
      <c r="G25">
        <v>12</v>
      </c>
      <c r="H25">
        <v>0</v>
      </c>
      <c r="I25" s="9">
        <f t="shared" si="1"/>
        <v>0.9583333333333333</v>
      </c>
      <c r="J25" s="4">
        <f t="shared" si="2"/>
        <v>95.83333333333333</v>
      </c>
      <c r="K25" s="4">
        <v>117</v>
      </c>
      <c r="L25" s="4">
        <v>111.5</v>
      </c>
      <c r="M25" s="4">
        <f t="shared" si="13"/>
        <v>5.5</v>
      </c>
      <c r="N25" s="6">
        <f t="shared" si="14"/>
        <v>0.04700854700854701</v>
      </c>
      <c r="O25" s="4">
        <f t="shared" si="3"/>
        <v>9.75</v>
      </c>
      <c r="P25" s="1">
        <f t="shared" si="4"/>
        <v>30.521739130434785</v>
      </c>
      <c r="Q25" s="1">
        <f t="shared" si="5"/>
        <v>59.07692307692308</v>
      </c>
      <c r="R25" s="1">
        <f t="shared" si="6"/>
        <v>2.902068376068376</v>
      </c>
      <c r="S25" s="1">
        <f t="shared" si="7"/>
        <v>2.78114886039886</v>
      </c>
      <c r="T25">
        <v>3</v>
      </c>
      <c r="U25">
        <v>2</v>
      </c>
      <c r="V25">
        <v>0</v>
      </c>
      <c r="W25" s="1">
        <f t="shared" si="8"/>
        <v>3.1</v>
      </c>
      <c r="X25" s="12">
        <v>9.75</v>
      </c>
      <c r="Y25" s="1">
        <f t="shared" si="9"/>
        <v>11.12459544159544</v>
      </c>
      <c r="Z25" s="1">
        <v>11.1254</v>
      </c>
      <c r="AA25" s="6">
        <v>0.6494</v>
      </c>
      <c r="AB25" s="6"/>
      <c r="AD25" s="12">
        <f t="shared" si="10"/>
        <v>70.94017094017094</v>
      </c>
      <c r="AE25" s="12">
        <f t="shared" si="11"/>
        <v>141.8803418803419</v>
      </c>
      <c r="AG25" s="12">
        <f t="shared" si="12"/>
        <v>35.060181032447026</v>
      </c>
    </row>
    <row r="26" spans="1:33" ht="12.75">
      <c r="A26" s="16" t="s">
        <v>51</v>
      </c>
      <c r="B26" s="14">
        <v>202</v>
      </c>
      <c r="C26" t="s">
        <v>149</v>
      </c>
      <c r="D26" s="8">
        <v>24</v>
      </c>
      <c r="E26" s="4">
        <f t="shared" si="0"/>
        <v>2</v>
      </c>
      <c r="F26">
        <v>11</v>
      </c>
      <c r="G26">
        <v>12</v>
      </c>
      <c r="H26">
        <v>0</v>
      </c>
      <c r="I26" s="9">
        <f t="shared" si="1"/>
        <v>0.9583333333333333</v>
      </c>
      <c r="J26" s="4">
        <f t="shared" si="2"/>
        <v>95.83333333333333</v>
      </c>
      <c r="K26" s="4">
        <v>300</v>
      </c>
      <c r="L26" s="4">
        <v>290</v>
      </c>
      <c r="M26" s="4">
        <f t="shared" si="13"/>
        <v>10</v>
      </c>
      <c r="N26" s="6">
        <f t="shared" si="14"/>
        <v>0.03333333333333333</v>
      </c>
      <c r="O26" s="4">
        <f t="shared" si="3"/>
        <v>25</v>
      </c>
      <c r="P26" s="1">
        <f t="shared" si="4"/>
        <v>31.304347826086957</v>
      </c>
      <c r="Q26" s="1">
        <f t="shared" si="5"/>
        <v>23.04</v>
      </c>
      <c r="R26" s="1">
        <f t="shared" si="6"/>
        <v>1.1318066666666666</v>
      </c>
      <c r="S26" s="1">
        <f t="shared" si="7"/>
        <v>1.0846480555555553</v>
      </c>
      <c r="T26">
        <v>3</v>
      </c>
      <c r="U26">
        <v>5</v>
      </c>
      <c r="V26">
        <v>8</v>
      </c>
      <c r="W26" s="1">
        <f t="shared" si="8"/>
        <v>3.283333333333333</v>
      </c>
      <c r="X26" s="12">
        <v>10.06</v>
      </c>
      <c r="Y26" s="1">
        <f t="shared" si="9"/>
        <v>10.846480555555553</v>
      </c>
      <c r="Z26" s="1">
        <v>10.8463</v>
      </c>
      <c r="AA26" s="6">
        <v>0.6582</v>
      </c>
      <c r="AB26" s="6">
        <v>0.025</v>
      </c>
      <c r="AD26" s="12">
        <f t="shared" si="10"/>
        <v>69.16666666666667</v>
      </c>
      <c r="AE26" s="12">
        <f t="shared" si="11"/>
        <v>55.33333333333332</v>
      </c>
      <c r="AG26" s="12">
        <f t="shared" si="12"/>
        <v>34.18367650663585</v>
      </c>
    </row>
    <row r="27" spans="1:33" ht="12.75">
      <c r="A27" s="16" t="s">
        <v>52</v>
      </c>
      <c r="B27" s="14">
        <v>204</v>
      </c>
      <c r="C27" t="s">
        <v>171</v>
      </c>
      <c r="D27" s="8">
        <v>60</v>
      </c>
      <c r="E27" s="4">
        <f t="shared" si="0"/>
        <v>5</v>
      </c>
      <c r="F27">
        <v>11</v>
      </c>
      <c r="G27">
        <v>12</v>
      </c>
      <c r="H27">
        <v>0</v>
      </c>
      <c r="I27" s="9">
        <f t="shared" si="1"/>
        <v>0.9583333333333333</v>
      </c>
      <c r="J27" s="4">
        <f t="shared" si="2"/>
        <v>95.83333333333333</v>
      </c>
      <c r="K27" s="4">
        <v>120</v>
      </c>
      <c r="L27" s="4">
        <v>116</v>
      </c>
      <c r="M27" s="4">
        <f t="shared" si="13"/>
        <v>4</v>
      </c>
      <c r="N27" s="6">
        <f t="shared" si="14"/>
        <v>0.03333333333333333</v>
      </c>
      <c r="O27" s="4">
        <f t="shared" si="3"/>
        <v>10</v>
      </c>
      <c r="P27" s="1">
        <f t="shared" si="4"/>
        <v>31.304347826086957</v>
      </c>
      <c r="Q27" s="1">
        <f t="shared" si="5"/>
        <v>57.6</v>
      </c>
      <c r="R27" s="1">
        <f t="shared" si="6"/>
        <v>2.8295166666666662</v>
      </c>
      <c r="S27" s="1">
        <f t="shared" si="7"/>
        <v>2.7116201388888883</v>
      </c>
      <c r="T27">
        <v>3</v>
      </c>
      <c r="U27">
        <v>5</v>
      </c>
      <c r="V27">
        <v>8</v>
      </c>
      <c r="W27" s="1">
        <f t="shared" si="8"/>
        <v>3.283333333333333</v>
      </c>
      <c r="X27" s="12">
        <v>10.06</v>
      </c>
      <c r="Y27" s="1">
        <f t="shared" si="9"/>
        <v>10.846480555555553</v>
      </c>
      <c r="Z27" s="1">
        <v>10.8463</v>
      </c>
      <c r="AA27" s="6">
        <v>0.6582</v>
      </c>
      <c r="AB27" s="6">
        <v>0.025</v>
      </c>
      <c r="AD27" s="12">
        <f t="shared" si="10"/>
        <v>69.16666666666667</v>
      </c>
      <c r="AE27" s="12">
        <f t="shared" si="11"/>
        <v>138.33333333333334</v>
      </c>
      <c r="AG27" s="12">
        <f t="shared" si="12"/>
        <v>34.18367650663585</v>
      </c>
    </row>
    <row r="28" spans="1:33" ht="12.75">
      <c r="A28" s="16" t="s">
        <v>55</v>
      </c>
      <c r="B28" s="14">
        <v>208</v>
      </c>
      <c r="C28" t="s">
        <v>168</v>
      </c>
      <c r="D28" s="8">
        <v>66</v>
      </c>
      <c r="E28" s="4">
        <f t="shared" si="0"/>
        <v>5.5</v>
      </c>
      <c r="F28">
        <v>11</v>
      </c>
      <c r="G28">
        <v>12</v>
      </c>
      <c r="H28">
        <v>0</v>
      </c>
      <c r="I28" s="9">
        <f t="shared" si="1"/>
        <v>0.9583333333333333</v>
      </c>
      <c r="J28" s="4">
        <f t="shared" si="2"/>
        <v>95.83333333333333</v>
      </c>
      <c r="K28" s="4">
        <v>123</v>
      </c>
      <c r="L28" s="4"/>
      <c r="M28" s="4"/>
      <c r="N28" s="6"/>
      <c r="O28" s="4">
        <f t="shared" si="3"/>
        <v>10.25</v>
      </c>
      <c r="P28" s="1">
        <f t="shared" si="4"/>
        <v>35.29565217391305</v>
      </c>
      <c r="Q28" s="1">
        <f t="shared" si="5"/>
        <v>56.19512195121951</v>
      </c>
      <c r="R28" s="1">
        <f t="shared" si="6"/>
        <v>2.7605040650406503</v>
      </c>
      <c r="S28" s="1">
        <f t="shared" si="7"/>
        <v>2.645483062330623</v>
      </c>
      <c r="T28">
        <v>3</v>
      </c>
      <c r="U28">
        <v>16</v>
      </c>
      <c r="V28">
        <v>1</v>
      </c>
      <c r="W28" s="1">
        <f t="shared" si="8"/>
        <v>3.8041666666666667</v>
      </c>
      <c r="X28" s="12">
        <v>10.34</v>
      </c>
      <c r="Y28" s="1">
        <f t="shared" si="9"/>
        <v>9.619938408474992</v>
      </c>
      <c r="Z28" s="1">
        <v>9.6202</v>
      </c>
      <c r="AA28" s="6">
        <v>0.6968</v>
      </c>
      <c r="AB28" s="6">
        <v>0.1352</v>
      </c>
      <c r="AD28" s="12">
        <f t="shared" si="10"/>
        <v>61.345158906134515</v>
      </c>
      <c r="AE28" s="12">
        <f t="shared" si="11"/>
        <v>134.95934959349594</v>
      </c>
      <c r="AG28" s="12">
        <f t="shared" si="12"/>
        <v>30.318116635597203</v>
      </c>
    </row>
    <row r="29" spans="1:33" ht="12.75">
      <c r="A29" s="16" t="s">
        <v>57</v>
      </c>
      <c r="B29" s="14">
        <v>209</v>
      </c>
      <c r="C29" t="s">
        <v>168</v>
      </c>
      <c r="D29" s="8">
        <v>66</v>
      </c>
      <c r="E29" s="4">
        <f t="shared" si="0"/>
        <v>5.5</v>
      </c>
      <c r="F29">
        <v>11</v>
      </c>
      <c r="G29">
        <v>12</v>
      </c>
      <c r="H29">
        <v>0</v>
      </c>
      <c r="I29" s="9">
        <f t="shared" si="1"/>
        <v>0.9583333333333333</v>
      </c>
      <c r="J29" s="4">
        <f t="shared" si="2"/>
        <v>95.83333333333333</v>
      </c>
      <c r="K29" s="4">
        <v>132</v>
      </c>
      <c r="L29" s="4">
        <v>130</v>
      </c>
      <c r="M29" s="4">
        <f>K29-L29</f>
        <v>2</v>
      </c>
      <c r="N29" s="6">
        <f>M29/K29</f>
        <v>0.015151515151515152</v>
      </c>
      <c r="O29" s="4">
        <f t="shared" si="3"/>
        <v>11</v>
      </c>
      <c r="P29" s="1">
        <f t="shared" si="4"/>
        <v>37.87826086956522</v>
      </c>
      <c r="Q29" s="1">
        <f t="shared" si="5"/>
        <v>52.36363636363637</v>
      </c>
      <c r="R29" s="1">
        <f t="shared" si="6"/>
        <v>2.5722878787878787</v>
      </c>
      <c r="S29" s="1">
        <f t="shared" si="7"/>
        <v>2.465109217171717</v>
      </c>
      <c r="T29">
        <v>3</v>
      </c>
      <c r="U29">
        <v>16</v>
      </c>
      <c r="V29">
        <v>6</v>
      </c>
      <c r="W29" s="1">
        <f t="shared" si="8"/>
        <v>3.8249999999999997</v>
      </c>
      <c r="X29" s="12">
        <v>9.69</v>
      </c>
      <c r="Y29" s="1">
        <f t="shared" si="9"/>
        <v>8.964033516988062</v>
      </c>
      <c r="Z29" s="1">
        <v>8.964</v>
      </c>
      <c r="AA29" s="6">
        <v>0.7175</v>
      </c>
      <c r="AB29" s="6">
        <v>0.1942</v>
      </c>
      <c r="AD29" s="12">
        <f t="shared" si="10"/>
        <v>57.16253443526171</v>
      </c>
      <c r="AE29" s="12">
        <f t="shared" si="11"/>
        <v>125.75757575757575</v>
      </c>
      <c r="AG29" s="12">
        <f t="shared" si="12"/>
        <v>28.25097231953376</v>
      </c>
    </row>
    <row r="30" spans="1:33" ht="12.75">
      <c r="A30" s="16" t="s">
        <v>60</v>
      </c>
      <c r="B30" s="14">
        <v>212</v>
      </c>
      <c r="C30" t="s">
        <v>168</v>
      </c>
      <c r="D30" s="8">
        <v>66</v>
      </c>
      <c r="E30" s="4">
        <f t="shared" si="0"/>
        <v>5.5</v>
      </c>
      <c r="F30">
        <v>11</v>
      </c>
      <c r="G30">
        <v>12</v>
      </c>
      <c r="H30">
        <v>0</v>
      </c>
      <c r="I30" s="9">
        <f t="shared" si="1"/>
        <v>0.9583333333333333</v>
      </c>
      <c r="J30" s="4">
        <f t="shared" si="2"/>
        <v>95.83333333333333</v>
      </c>
      <c r="K30" s="4">
        <v>132</v>
      </c>
      <c r="L30" s="4">
        <v>130</v>
      </c>
      <c r="M30" s="4">
        <f>K30-L30</f>
        <v>2</v>
      </c>
      <c r="N30" s="6">
        <f>M30/K30</f>
        <v>0.015151515151515152</v>
      </c>
      <c r="O30" s="4">
        <f t="shared" si="3"/>
        <v>11</v>
      </c>
      <c r="P30" s="1">
        <f t="shared" si="4"/>
        <v>37.87826086956522</v>
      </c>
      <c r="Q30" s="1">
        <f t="shared" si="5"/>
        <v>52.36363636363637</v>
      </c>
      <c r="R30" s="1">
        <f t="shared" si="6"/>
        <v>2.5722878787878787</v>
      </c>
      <c r="S30" s="1">
        <f t="shared" si="7"/>
        <v>2.465109217171717</v>
      </c>
      <c r="T30">
        <v>4</v>
      </c>
      <c r="U30">
        <v>0</v>
      </c>
      <c r="V30">
        <v>9</v>
      </c>
      <c r="W30" s="1">
        <f t="shared" si="8"/>
        <v>4.0375</v>
      </c>
      <c r="X30" s="12">
        <v>10.23</v>
      </c>
      <c r="Y30" s="1">
        <f t="shared" si="9"/>
        <v>8.964033516988062</v>
      </c>
      <c r="Z30" s="1">
        <v>8.964</v>
      </c>
      <c r="AA30" s="6">
        <v>0.7175</v>
      </c>
      <c r="AB30" s="6">
        <v>0.1942</v>
      </c>
      <c r="AD30" s="12">
        <f t="shared" si="10"/>
        <v>57.16253443526171</v>
      </c>
      <c r="AE30" s="12">
        <f t="shared" si="11"/>
        <v>125.75757575757575</v>
      </c>
      <c r="AG30" s="12">
        <f t="shared" si="12"/>
        <v>28.25097231953376</v>
      </c>
    </row>
    <row r="31" spans="1:33" ht="12.75">
      <c r="A31" s="16" t="s">
        <v>59</v>
      </c>
      <c r="B31" s="14">
        <v>212</v>
      </c>
      <c r="C31" t="s">
        <v>168</v>
      </c>
      <c r="D31" s="8">
        <v>66</v>
      </c>
      <c r="E31" s="4">
        <f t="shared" si="0"/>
        <v>5.5</v>
      </c>
      <c r="F31">
        <v>11</v>
      </c>
      <c r="G31">
        <v>12</v>
      </c>
      <c r="H31">
        <v>0</v>
      </c>
      <c r="I31" s="9">
        <f t="shared" si="1"/>
        <v>0.9583333333333333</v>
      </c>
      <c r="J31" s="4">
        <f t="shared" si="2"/>
        <v>95.83333333333333</v>
      </c>
      <c r="K31" s="4">
        <v>135</v>
      </c>
      <c r="L31" s="4">
        <v>133</v>
      </c>
      <c r="M31" s="4">
        <f>K31-L31</f>
        <v>2</v>
      </c>
      <c r="N31" s="6">
        <f>M31/K31</f>
        <v>0.014814814814814815</v>
      </c>
      <c r="O31" s="4">
        <f t="shared" si="3"/>
        <v>11.25</v>
      </c>
      <c r="P31" s="1">
        <f t="shared" si="4"/>
        <v>38.73913043478261</v>
      </c>
      <c r="Q31" s="1">
        <f t="shared" si="5"/>
        <v>51.2</v>
      </c>
      <c r="R31" s="1">
        <f t="shared" si="6"/>
        <v>2.5151259259259255</v>
      </c>
      <c r="S31" s="1">
        <f t="shared" si="7"/>
        <v>2.4103290123456786</v>
      </c>
      <c r="T31">
        <v>4</v>
      </c>
      <c r="U31">
        <v>0</v>
      </c>
      <c r="V31">
        <v>9</v>
      </c>
      <c r="W31" s="1">
        <f t="shared" si="8"/>
        <v>4.0375</v>
      </c>
      <c r="X31" s="12">
        <v>10</v>
      </c>
      <c r="Y31" s="1">
        <f t="shared" si="9"/>
        <v>8.764832772166104</v>
      </c>
      <c r="Z31" s="1">
        <v>8.7655</v>
      </c>
      <c r="AA31" s="6">
        <v>0.7237</v>
      </c>
      <c r="AB31" s="6">
        <v>0.2121</v>
      </c>
      <c r="AD31" s="12">
        <f t="shared" si="10"/>
        <v>55.892255892255896</v>
      </c>
      <c r="AE31" s="12">
        <f t="shared" si="11"/>
        <v>122.96296296296296</v>
      </c>
      <c r="AG31" s="12">
        <f t="shared" si="12"/>
        <v>27.623172934655226</v>
      </c>
    </row>
    <row r="32" spans="1:31" ht="12.75">
      <c r="A32" s="16" t="s">
        <v>61</v>
      </c>
      <c r="B32" s="14">
        <v>214</v>
      </c>
      <c r="C32" t="s">
        <v>170</v>
      </c>
      <c r="D32" s="8">
        <v>64</v>
      </c>
      <c r="E32" s="4">
        <f t="shared" si="0"/>
        <v>5.333333333333333</v>
      </c>
      <c r="F32">
        <v>11</v>
      </c>
      <c r="G32">
        <v>12</v>
      </c>
      <c r="H32">
        <v>0</v>
      </c>
      <c r="I32" s="9">
        <f t="shared" si="1"/>
        <v>0.9583333333333333</v>
      </c>
      <c r="J32" s="4">
        <f t="shared" si="2"/>
        <v>95.83333333333333</v>
      </c>
      <c r="K32" s="4">
        <v>128</v>
      </c>
      <c r="L32" s="4"/>
      <c r="M32" s="4"/>
      <c r="N32" s="6"/>
      <c r="O32" s="4">
        <f t="shared" si="3"/>
        <v>10.666666666666666</v>
      </c>
      <c r="P32" s="1">
        <f t="shared" si="4"/>
        <v>35.61739130434783</v>
      </c>
      <c r="Q32" s="1">
        <f t="shared" si="5"/>
        <v>54</v>
      </c>
      <c r="R32" s="1">
        <f t="shared" si="6"/>
        <v>2.652671875</v>
      </c>
      <c r="S32" s="1">
        <f t="shared" si="7"/>
        <v>2.542143880208333</v>
      </c>
      <c r="W32" s="1"/>
      <c r="X32" s="12"/>
      <c r="Y32" s="1"/>
      <c r="Z32" s="1"/>
      <c r="AA32" s="6"/>
      <c r="AB32" s="6"/>
      <c r="AE32" s="12">
        <f t="shared" si="11"/>
        <v>129.6875</v>
      </c>
    </row>
    <row r="33" spans="1:33" ht="12.75">
      <c r="A33" s="16" t="s">
        <v>62</v>
      </c>
      <c r="B33" s="14">
        <v>215</v>
      </c>
      <c r="C33" t="s">
        <v>168</v>
      </c>
      <c r="D33" s="8">
        <v>80</v>
      </c>
      <c r="E33" s="4">
        <f t="shared" si="0"/>
        <v>6.666666666666667</v>
      </c>
      <c r="F33">
        <v>11</v>
      </c>
      <c r="G33">
        <v>12</v>
      </c>
      <c r="H33">
        <v>0</v>
      </c>
      <c r="I33" s="9">
        <f t="shared" si="1"/>
        <v>0.9583333333333333</v>
      </c>
      <c r="J33" s="4">
        <f t="shared" si="2"/>
        <v>95.83333333333333</v>
      </c>
      <c r="K33" s="4">
        <v>128</v>
      </c>
      <c r="L33" s="4">
        <v>125.667</v>
      </c>
      <c r="M33" s="4">
        <f aca="true" t="shared" si="15" ref="M33:M41">K33-L33</f>
        <v>2.3329999999999984</v>
      </c>
      <c r="N33" s="6">
        <f aca="true" t="shared" si="16" ref="N33:N41">M33/K33</f>
        <v>0.018226562499999988</v>
      </c>
      <c r="O33" s="4">
        <f t="shared" si="3"/>
        <v>10.666666666666666</v>
      </c>
      <c r="P33" s="1">
        <f t="shared" si="4"/>
        <v>44.52173913043478</v>
      </c>
      <c r="Q33" s="1">
        <f t="shared" si="5"/>
        <v>54</v>
      </c>
      <c r="R33" s="1">
        <f t="shared" si="6"/>
        <v>2.652671875</v>
      </c>
      <c r="S33" s="1">
        <f t="shared" si="7"/>
        <v>2.542143880208333</v>
      </c>
      <c r="T33">
        <v>5</v>
      </c>
      <c r="U33">
        <v>8</v>
      </c>
      <c r="V33">
        <v>0</v>
      </c>
      <c r="W33" s="1">
        <f aca="true" t="shared" si="17" ref="W33:W41">T33+U33/20+V33/240</f>
        <v>5.4</v>
      </c>
      <c r="X33" s="12">
        <v>11.64</v>
      </c>
      <c r="Y33" s="1">
        <f aca="true" t="shared" si="18" ref="Y33:Y41">240/D33*S33</f>
        <v>7.6264316406249995</v>
      </c>
      <c r="Z33" s="1">
        <v>7.6263</v>
      </c>
      <c r="AA33" s="6">
        <v>0.7596</v>
      </c>
      <c r="AB33" s="6">
        <v>0.3145</v>
      </c>
      <c r="AD33" s="12">
        <f aca="true" t="shared" si="19" ref="AD33:AD41">Y33/$Y$19*100</f>
        <v>48.63281250000001</v>
      </c>
      <c r="AE33" s="12">
        <f t="shared" si="11"/>
        <v>129.6875</v>
      </c>
      <c r="AG33" s="12">
        <f aca="true" t="shared" si="20" ref="AG33:AG41">Y33/31.73*100</f>
        <v>24.035397543728333</v>
      </c>
    </row>
    <row r="34" spans="1:33" ht="12.75">
      <c r="A34" s="16" t="s">
        <v>63</v>
      </c>
      <c r="B34" s="14">
        <v>216</v>
      </c>
      <c r="C34" t="s">
        <v>168</v>
      </c>
      <c r="D34" s="8">
        <v>80</v>
      </c>
      <c r="E34" s="4">
        <f t="shared" si="0"/>
        <v>6.666666666666667</v>
      </c>
      <c r="F34">
        <v>11</v>
      </c>
      <c r="G34">
        <v>12</v>
      </c>
      <c r="H34">
        <v>0</v>
      </c>
      <c r="I34" s="9">
        <f t="shared" si="1"/>
        <v>0.9583333333333333</v>
      </c>
      <c r="J34" s="4">
        <f t="shared" si="2"/>
        <v>95.83333333333333</v>
      </c>
      <c r="K34" s="4">
        <v>128</v>
      </c>
      <c r="L34" s="4">
        <v>127.5</v>
      </c>
      <c r="M34" s="4">
        <f t="shared" si="15"/>
        <v>0.5</v>
      </c>
      <c r="N34" s="6">
        <f t="shared" si="16"/>
        <v>0.00390625</v>
      </c>
      <c r="O34" s="4">
        <f t="shared" si="3"/>
        <v>10.666666666666666</v>
      </c>
      <c r="P34" s="1">
        <f t="shared" si="4"/>
        <v>44.52173913043478</v>
      </c>
      <c r="Q34" s="1">
        <f t="shared" si="5"/>
        <v>54</v>
      </c>
      <c r="R34" s="1">
        <f t="shared" si="6"/>
        <v>2.652671875</v>
      </c>
      <c r="S34" s="1">
        <f t="shared" si="7"/>
        <v>2.542143880208333</v>
      </c>
      <c r="T34">
        <v>5</v>
      </c>
      <c r="U34">
        <v>8</v>
      </c>
      <c r="V34">
        <v>0</v>
      </c>
      <c r="W34" s="1">
        <f t="shared" si="17"/>
        <v>5.4</v>
      </c>
      <c r="X34" s="12">
        <v>11.64</v>
      </c>
      <c r="Y34" s="1">
        <f t="shared" si="18"/>
        <v>7.6264316406249995</v>
      </c>
      <c r="Z34" s="1">
        <v>7.6263</v>
      </c>
      <c r="AA34" s="6">
        <v>0.7596</v>
      </c>
      <c r="AB34" s="6">
        <v>0.3145</v>
      </c>
      <c r="AD34" s="12">
        <f t="shared" si="19"/>
        <v>48.63281250000001</v>
      </c>
      <c r="AE34" s="12">
        <f t="shared" si="11"/>
        <v>129.6875</v>
      </c>
      <c r="AG34" s="12">
        <f t="shared" si="20"/>
        <v>24.035397543728333</v>
      </c>
    </row>
    <row r="35" spans="1:33" ht="12.75">
      <c r="A35" s="16" t="s">
        <v>65</v>
      </c>
      <c r="B35" s="14">
        <v>220</v>
      </c>
      <c r="C35" t="s">
        <v>168</v>
      </c>
      <c r="D35" s="8">
        <v>80</v>
      </c>
      <c r="E35" s="4">
        <f t="shared" si="0"/>
        <v>6.666666666666667</v>
      </c>
      <c r="F35">
        <v>11</v>
      </c>
      <c r="G35">
        <v>12</v>
      </c>
      <c r="H35">
        <v>0</v>
      </c>
      <c r="I35" s="9">
        <f t="shared" si="1"/>
        <v>0.9583333333333333</v>
      </c>
      <c r="J35" s="4">
        <f t="shared" si="2"/>
        <v>95.83333333333333</v>
      </c>
      <c r="K35" s="4">
        <v>141</v>
      </c>
      <c r="L35" s="4">
        <v>138</v>
      </c>
      <c r="M35" s="4">
        <f t="shared" si="15"/>
        <v>3</v>
      </c>
      <c r="N35" s="6">
        <f t="shared" si="16"/>
        <v>0.02127659574468085</v>
      </c>
      <c r="O35" s="4">
        <f t="shared" si="3"/>
        <v>11.75</v>
      </c>
      <c r="P35" s="1">
        <f t="shared" si="4"/>
        <v>49.04347826086957</v>
      </c>
      <c r="Q35" s="1">
        <f t="shared" si="5"/>
        <v>49.02127659574468</v>
      </c>
      <c r="R35" s="1">
        <f t="shared" si="6"/>
        <v>2.4080992907801417</v>
      </c>
      <c r="S35" s="1">
        <f t="shared" si="7"/>
        <v>2.307761820330969</v>
      </c>
      <c r="T35">
        <v>5</v>
      </c>
      <c r="U35">
        <v>10</v>
      </c>
      <c r="V35">
        <v>0</v>
      </c>
      <c r="W35" s="1">
        <f t="shared" si="17"/>
        <v>5.5</v>
      </c>
      <c r="X35" s="12">
        <v>10.77</v>
      </c>
      <c r="Y35" s="1">
        <f t="shared" si="18"/>
        <v>6.923285460992908</v>
      </c>
      <c r="Z35" s="1">
        <v>6.9263</v>
      </c>
      <c r="AA35" s="6">
        <v>0.7817</v>
      </c>
      <c r="AB35" s="6">
        <v>0.3774</v>
      </c>
      <c r="AD35" s="12">
        <f t="shared" si="19"/>
        <v>44.14893617021277</v>
      </c>
      <c r="AE35" s="12">
        <f t="shared" si="11"/>
        <v>117.73049645390073</v>
      </c>
      <c r="AG35" s="12">
        <f t="shared" si="20"/>
        <v>21.819367982959054</v>
      </c>
    </row>
    <row r="36" spans="1:33" ht="12.75">
      <c r="A36" s="16" t="s">
        <v>67</v>
      </c>
      <c r="B36" s="14">
        <v>224</v>
      </c>
      <c r="C36" t="s">
        <v>168</v>
      </c>
      <c r="D36" s="8">
        <v>80</v>
      </c>
      <c r="E36" s="4">
        <f t="shared" si="0"/>
        <v>6.666666666666667</v>
      </c>
      <c r="F36">
        <v>11</v>
      </c>
      <c r="G36">
        <v>12</v>
      </c>
      <c r="H36">
        <v>0</v>
      </c>
      <c r="I36" s="9">
        <f t="shared" si="1"/>
        <v>0.9583333333333333</v>
      </c>
      <c r="J36" s="4">
        <f t="shared" si="2"/>
        <v>95.83333333333333</v>
      </c>
      <c r="K36" s="4">
        <v>147</v>
      </c>
      <c r="L36" s="4">
        <v>143</v>
      </c>
      <c r="M36" s="4">
        <f t="shared" si="15"/>
        <v>4</v>
      </c>
      <c r="N36" s="6">
        <f t="shared" si="16"/>
        <v>0.027210884353741496</v>
      </c>
      <c r="O36" s="4">
        <f t="shared" si="3"/>
        <v>12.25</v>
      </c>
      <c r="P36" s="1">
        <f t="shared" si="4"/>
        <v>51.1304347826087</v>
      </c>
      <c r="Q36" s="1">
        <f t="shared" si="5"/>
        <v>47.02040816326531</v>
      </c>
      <c r="R36" s="1">
        <f t="shared" si="6"/>
        <v>2.3098095238095238</v>
      </c>
      <c r="S36" s="1">
        <f t="shared" si="7"/>
        <v>2.21356746031746</v>
      </c>
      <c r="T36">
        <v>6</v>
      </c>
      <c r="U36">
        <v>0</v>
      </c>
      <c r="V36">
        <v>0</v>
      </c>
      <c r="W36" s="1">
        <f t="shared" si="17"/>
        <v>6</v>
      </c>
      <c r="X36" s="12">
        <v>11.26</v>
      </c>
      <c r="Y36" s="1">
        <f t="shared" si="18"/>
        <v>6.64070238095238</v>
      </c>
      <c r="Z36" s="1">
        <v>6.6405</v>
      </c>
      <c r="AA36" s="6">
        <v>0.7907</v>
      </c>
      <c r="AB36" s="6">
        <v>0.4031</v>
      </c>
      <c r="AD36" s="12">
        <f t="shared" si="19"/>
        <v>42.3469387755102</v>
      </c>
      <c r="AE36" s="12">
        <f t="shared" si="11"/>
        <v>112.9251700680272</v>
      </c>
      <c r="AG36" s="12">
        <f t="shared" si="20"/>
        <v>20.928781534675007</v>
      </c>
    </row>
    <row r="37" spans="1:33" ht="12.75">
      <c r="A37" s="16" t="s">
        <v>68</v>
      </c>
      <c r="B37" s="14">
        <v>225</v>
      </c>
      <c r="C37" t="s">
        <v>168</v>
      </c>
      <c r="D37" s="8">
        <v>80</v>
      </c>
      <c r="E37" s="4">
        <f t="shared" si="0"/>
        <v>6.666666666666667</v>
      </c>
      <c r="F37">
        <v>11</v>
      </c>
      <c r="G37">
        <v>12</v>
      </c>
      <c r="H37">
        <v>0</v>
      </c>
      <c r="I37" s="9">
        <f t="shared" si="1"/>
        <v>0.9583333333333333</v>
      </c>
      <c r="J37" s="4">
        <f t="shared" si="2"/>
        <v>95.83333333333333</v>
      </c>
      <c r="K37" s="4">
        <v>147</v>
      </c>
      <c r="L37" s="4">
        <v>144</v>
      </c>
      <c r="M37" s="4">
        <f t="shared" si="15"/>
        <v>3</v>
      </c>
      <c r="N37" s="6">
        <f t="shared" si="16"/>
        <v>0.02040816326530612</v>
      </c>
      <c r="O37" s="4">
        <f t="shared" si="3"/>
        <v>12.25</v>
      </c>
      <c r="P37" s="1">
        <f t="shared" si="4"/>
        <v>51.1304347826087</v>
      </c>
      <c r="Q37" s="1">
        <f t="shared" si="5"/>
        <v>47.02040816326531</v>
      </c>
      <c r="R37" s="1">
        <f t="shared" si="6"/>
        <v>2.3098095238095238</v>
      </c>
      <c r="S37" s="1">
        <f t="shared" si="7"/>
        <v>2.21356746031746</v>
      </c>
      <c r="T37">
        <v>6</v>
      </c>
      <c r="U37">
        <v>9</v>
      </c>
      <c r="V37">
        <v>0</v>
      </c>
      <c r="W37" s="1">
        <f t="shared" si="17"/>
        <v>6.45</v>
      </c>
      <c r="X37" s="12">
        <v>12.11</v>
      </c>
      <c r="Y37" s="1">
        <f t="shared" si="18"/>
        <v>6.64070238095238</v>
      </c>
      <c r="Z37" s="1">
        <v>6.6405</v>
      </c>
      <c r="AA37" s="6">
        <v>0.7907</v>
      </c>
      <c r="AB37" s="6">
        <v>0.4031</v>
      </c>
      <c r="AD37" s="12">
        <f t="shared" si="19"/>
        <v>42.3469387755102</v>
      </c>
      <c r="AE37" s="12">
        <f t="shared" si="11"/>
        <v>112.9251700680272</v>
      </c>
      <c r="AG37" s="12">
        <f t="shared" si="20"/>
        <v>20.928781534675007</v>
      </c>
    </row>
    <row r="38" spans="1:33" ht="12.75">
      <c r="A38" s="16" t="s">
        <v>72</v>
      </c>
      <c r="B38" s="14">
        <v>232</v>
      </c>
      <c r="C38" t="s">
        <v>170</v>
      </c>
      <c r="D38" s="8">
        <v>84</v>
      </c>
      <c r="E38" s="4">
        <f t="shared" si="0"/>
        <v>7</v>
      </c>
      <c r="F38">
        <v>11</v>
      </c>
      <c r="G38">
        <v>12</v>
      </c>
      <c r="H38">
        <v>0</v>
      </c>
      <c r="I38" s="9">
        <f t="shared" si="1"/>
        <v>0.9583333333333333</v>
      </c>
      <c r="J38" s="4">
        <f t="shared" si="2"/>
        <v>95.83333333333333</v>
      </c>
      <c r="K38" s="4">
        <v>170.667</v>
      </c>
      <c r="L38" s="4">
        <v>166.667</v>
      </c>
      <c r="M38" s="4">
        <f t="shared" si="15"/>
        <v>4</v>
      </c>
      <c r="N38" s="6">
        <f t="shared" si="16"/>
        <v>0.023437454223722218</v>
      </c>
      <c r="O38" s="4">
        <f t="shared" si="3"/>
        <v>14.22225</v>
      </c>
      <c r="P38" s="1">
        <f t="shared" si="4"/>
        <v>62.33055652173913</v>
      </c>
      <c r="Q38" s="1">
        <f t="shared" si="5"/>
        <v>40.499920898591995</v>
      </c>
      <c r="R38" s="1">
        <f t="shared" si="6"/>
        <v>1.9895000205077722</v>
      </c>
      <c r="S38" s="1">
        <f t="shared" si="7"/>
        <v>1.906604186319948</v>
      </c>
      <c r="T38">
        <v>7</v>
      </c>
      <c r="U38">
        <v>0</v>
      </c>
      <c r="V38">
        <v>0</v>
      </c>
      <c r="W38" s="1">
        <f t="shared" si="17"/>
        <v>7</v>
      </c>
      <c r="X38" s="12">
        <v>10.78</v>
      </c>
      <c r="Y38" s="1">
        <f t="shared" si="18"/>
        <v>5.447440532342709</v>
      </c>
      <c r="Z38" s="1">
        <v>5.4477</v>
      </c>
      <c r="AA38" s="6">
        <v>0.8283</v>
      </c>
      <c r="AB38" s="6">
        <v>0.5103</v>
      </c>
      <c r="AD38" s="12">
        <f t="shared" si="19"/>
        <v>34.73765536730257</v>
      </c>
      <c r="AE38" s="12">
        <f t="shared" si="11"/>
        <v>97.2654350284472</v>
      </c>
      <c r="AG38" s="12">
        <f t="shared" si="20"/>
        <v>17.168107571202988</v>
      </c>
    </row>
    <row r="39" spans="1:33" ht="12.75">
      <c r="A39" s="16" t="s">
        <v>75</v>
      </c>
      <c r="B39" s="14">
        <v>237</v>
      </c>
      <c r="C39" t="s">
        <v>170</v>
      </c>
      <c r="D39" s="8">
        <v>84</v>
      </c>
      <c r="E39" s="4">
        <f t="shared" si="0"/>
        <v>7</v>
      </c>
      <c r="F39">
        <v>11</v>
      </c>
      <c r="G39">
        <v>12</v>
      </c>
      <c r="H39">
        <v>0</v>
      </c>
      <c r="I39" s="9">
        <f t="shared" si="1"/>
        <v>0.9583333333333333</v>
      </c>
      <c r="J39" s="4">
        <f t="shared" si="2"/>
        <v>95.83333333333333</v>
      </c>
      <c r="K39" s="4">
        <v>173</v>
      </c>
      <c r="L39" s="4">
        <v>169</v>
      </c>
      <c r="M39" s="4">
        <f t="shared" si="15"/>
        <v>4</v>
      </c>
      <c r="N39" s="6">
        <f t="shared" si="16"/>
        <v>0.023121387283236993</v>
      </c>
      <c r="O39" s="4">
        <f t="shared" si="3"/>
        <v>14.416666666666666</v>
      </c>
      <c r="P39" s="1">
        <f t="shared" si="4"/>
        <v>63.182608695652185</v>
      </c>
      <c r="Q39" s="1">
        <f t="shared" si="5"/>
        <v>39.95375722543353</v>
      </c>
      <c r="R39" s="1">
        <f t="shared" si="6"/>
        <v>1.9626705202312138</v>
      </c>
      <c r="S39" s="1">
        <f t="shared" si="7"/>
        <v>1.8808925818882465</v>
      </c>
      <c r="T39">
        <v>7</v>
      </c>
      <c r="U39">
        <v>0</v>
      </c>
      <c r="V39">
        <v>0</v>
      </c>
      <c r="W39" s="1">
        <f t="shared" si="17"/>
        <v>7</v>
      </c>
      <c r="X39" s="12">
        <v>10.63</v>
      </c>
      <c r="Y39" s="1">
        <f t="shared" si="18"/>
        <v>5.37397880539499</v>
      </c>
      <c r="Z39" s="1">
        <v>5.374</v>
      </c>
      <c r="AA39" s="6">
        <v>0.8306</v>
      </c>
      <c r="AB39" s="6">
        <v>0.5169</v>
      </c>
      <c r="AD39" s="12">
        <f t="shared" si="19"/>
        <v>34.26919900908341</v>
      </c>
      <c r="AE39" s="12">
        <f t="shared" si="11"/>
        <v>95.95375722543353</v>
      </c>
      <c r="AG39" s="12">
        <f t="shared" si="20"/>
        <v>16.9365862130318</v>
      </c>
    </row>
    <row r="40" spans="1:33" ht="12.75">
      <c r="A40" s="16" t="s">
        <v>77</v>
      </c>
      <c r="B40" s="14">
        <v>240</v>
      </c>
      <c r="C40" t="s">
        <v>170</v>
      </c>
      <c r="D40" s="8">
        <v>84</v>
      </c>
      <c r="E40" s="4">
        <f t="shared" si="0"/>
        <v>7</v>
      </c>
      <c r="F40">
        <v>11</v>
      </c>
      <c r="G40">
        <v>12</v>
      </c>
      <c r="H40">
        <v>0</v>
      </c>
      <c r="I40" s="9">
        <f t="shared" si="1"/>
        <v>0.9583333333333333</v>
      </c>
      <c r="J40" s="4">
        <f t="shared" si="2"/>
        <v>95.83333333333333</v>
      </c>
      <c r="K40" s="4">
        <v>173.5</v>
      </c>
      <c r="L40" s="4">
        <v>168.5</v>
      </c>
      <c r="M40" s="4">
        <f t="shared" si="15"/>
        <v>5</v>
      </c>
      <c r="N40" s="6">
        <f t="shared" si="16"/>
        <v>0.02881844380403458</v>
      </c>
      <c r="O40" s="4">
        <f t="shared" si="3"/>
        <v>14.458333333333334</v>
      </c>
      <c r="P40" s="1">
        <f t="shared" si="4"/>
        <v>63.36521739130435</v>
      </c>
      <c r="Q40" s="1">
        <f t="shared" si="5"/>
        <v>39.83861671469741</v>
      </c>
      <c r="R40" s="1">
        <f t="shared" si="6"/>
        <v>1.957014409221902</v>
      </c>
      <c r="S40" s="1">
        <f t="shared" si="7"/>
        <v>1.8754721421709892</v>
      </c>
      <c r="T40">
        <v>7</v>
      </c>
      <c r="U40">
        <v>0</v>
      </c>
      <c r="V40">
        <v>0</v>
      </c>
      <c r="W40" s="1">
        <f t="shared" si="17"/>
        <v>7</v>
      </c>
      <c r="X40" s="12">
        <v>10.6</v>
      </c>
      <c r="Y40" s="1">
        <f t="shared" si="18"/>
        <v>5.358491834774255</v>
      </c>
      <c r="Z40" s="1">
        <v>5.3544</v>
      </c>
      <c r="AA40" s="6">
        <v>0.8312</v>
      </c>
      <c r="AB40" s="6">
        <v>0.5187</v>
      </c>
      <c r="AD40" s="12">
        <f t="shared" si="19"/>
        <v>34.170440510498146</v>
      </c>
      <c r="AE40" s="12">
        <f t="shared" si="11"/>
        <v>95.67723342939482</v>
      </c>
      <c r="AG40" s="12">
        <f t="shared" si="20"/>
        <v>16.887777607230554</v>
      </c>
    </row>
    <row r="41" spans="1:33" ht="12.75">
      <c r="A41" s="16" t="s">
        <v>79</v>
      </c>
      <c r="B41" s="14">
        <v>245</v>
      </c>
      <c r="C41" t="s">
        <v>168</v>
      </c>
      <c r="D41" s="8">
        <v>90</v>
      </c>
      <c r="E41" s="4">
        <f t="shared" si="0"/>
        <v>7.5</v>
      </c>
      <c r="F41">
        <v>11</v>
      </c>
      <c r="G41">
        <v>12</v>
      </c>
      <c r="H41">
        <v>0</v>
      </c>
      <c r="I41" s="9">
        <f t="shared" si="1"/>
        <v>0.9583333333333333</v>
      </c>
      <c r="J41" s="4">
        <f t="shared" si="2"/>
        <v>95.83333333333333</v>
      </c>
      <c r="K41" s="4">
        <f>181+(17/19)</f>
        <v>181.89473684210526</v>
      </c>
      <c r="L41" s="4">
        <v>177.5</v>
      </c>
      <c r="M41" s="4">
        <f t="shared" si="15"/>
        <v>4.39473684210526</v>
      </c>
      <c r="N41" s="6">
        <f t="shared" si="16"/>
        <v>0.024160879629629612</v>
      </c>
      <c r="O41" s="4">
        <f t="shared" si="3"/>
        <v>15.157894736842104</v>
      </c>
      <c r="P41" s="1">
        <f t="shared" si="4"/>
        <v>71.17620137299771</v>
      </c>
      <c r="Q41" s="1">
        <f t="shared" si="5"/>
        <v>38</v>
      </c>
      <c r="R41" s="1">
        <f t="shared" si="6"/>
        <v>1.866695023148148</v>
      </c>
      <c r="S41" s="1">
        <f t="shared" si="7"/>
        <v>1.7889160638503083</v>
      </c>
      <c r="T41">
        <v>7</v>
      </c>
      <c r="U41">
        <v>10</v>
      </c>
      <c r="V41">
        <v>0</v>
      </c>
      <c r="W41" s="1">
        <f t="shared" si="17"/>
        <v>7.5</v>
      </c>
      <c r="X41" s="12">
        <v>10.11</v>
      </c>
      <c r="Y41" s="1">
        <f t="shared" si="18"/>
        <v>4.770442836934155</v>
      </c>
      <c r="Z41" s="1">
        <v>4.7708</v>
      </c>
      <c r="AA41" s="6">
        <v>0.8496</v>
      </c>
      <c r="AB41" s="6">
        <v>0.5711</v>
      </c>
      <c r="AD41" s="12">
        <f t="shared" si="19"/>
        <v>30.42052469135802</v>
      </c>
      <c r="AE41" s="12">
        <f t="shared" si="11"/>
        <v>91.26157407407408</v>
      </c>
      <c r="AG41" s="12">
        <f t="shared" si="20"/>
        <v>15.034487352455578</v>
      </c>
    </row>
    <row r="42" spans="1:28" ht="12.75">
      <c r="A42" s="16"/>
      <c r="B42" s="14"/>
      <c r="D42" s="8"/>
      <c r="E42" s="4"/>
      <c r="I42" s="9"/>
      <c r="J42" s="4"/>
      <c r="K42" s="4"/>
      <c r="L42" s="4"/>
      <c r="M42" s="4"/>
      <c r="N42" s="6"/>
      <c r="O42" s="4"/>
      <c r="P42" s="1"/>
      <c r="Q42" s="1"/>
      <c r="R42" s="1"/>
      <c r="S42" s="1"/>
      <c r="W42" s="1"/>
      <c r="X42" s="12"/>
      <c r="Y42" s="1"/>
      <c r="Z42" s="1"/>
      <c r="AA42" s="6"/>
      <c r="AB42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zoomScale="90" zoomScaleNormal="90" zoomScalePageLayoutView="0" workbookViewId="0" topLeftCell="A1">
      <pane xSplit="1" ySplit="6" topLeftCell="T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7" sqref="AG7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15.28125" style="0" customWidth="1"/>
    <col min="4" max="4" width="9.421875" style="0" customWidth="1"/>
    <col min="6" max="10" width="10.00390625" style="0" customWidth="1"/>
    <col min="11" max="11" width="11.00390625" style="4" customWidth="1"/>
    <col min="12" max="12" width="9.28125" style="0" customWidth="1"/>
    <col min="13" max="13" width="11.28125" style="0" customWidth="1"/>
    <col min="14" max="14" width="8.8515625" style="0" customWidth="1"/>
    <col min="15" max="15" width="8.140625" style="0" customWidth="1"/>
    <col min="16" max="16" width="9.28125" style="0" customWidth="1"/>
    <col min="17" max="17" width="8.140625" style="0" customWidth="1"/>
    <col min="18" max="18" width="7.8515625" style="0" customWidth="1"/>
    <col min="19" max="19" width="8.7109375" style="0" customWidth="1"/>
    <col min="24" max="24" width="5.8515625" style="0" customWidth="1"/>
    <col min="25" max="25" width="8.8515625" style="0" customWidth="1"/>
    <col min="26" max="26" width="9.57421875" style="0" customWidth="1"/>
    <col min="27" max="28" width="11.00390625" style="0" customWidth="1"/>
    <col min="30" max="30" width="10.00390625" style="12" customWidth="1"/>
    <col min="31" max="31" width="8.421875" style="12" customWidth="1"/>
  </cols>
  <sheetData>
    <row r="1" spans="1:31" ht="12.75">
      <c r="A1" s="16"/>
      <c r="B1" s="14"/>
      <c r="D1" s="8"/>
      <c r="E1" s="4"/>
      <c r="H1" s="3" t="s">
        <v>219</v>
      </c>
      <c r="I1" s="9"/>
      <c r="J1" s="4"/>
      <c r="L1" s="4"/>
      <c r="M1" s="4"/>
      <c r="N1" s="6"/>
      <c r="O1" s="4"/>
      <c r="P1" s="1"/>
      <c r="Q1" s="1"/>
      <c r="R1" s="1"/>
      <c r="S1" s="1"/>
      <c r="W1" s="1"/>
      <c r="X1" s="12"/>
      <c r="Y1" s="1"/>
      <c r="Z1" s="1"/>
      <c r="AA1" s="6"/>
      <c r="AB1" s="6"/>
      <c r="AD1"/>
      <c r="AE1"/>
    </row>
    <row r="2" spans="1:33" ht="12.75">
      <c r="A2" s="16"/>
      <c r="B2" s="14"/>
      <c r="D2" s="8"/>
      <c r="E2" s="4"/>
      <c r="I2" s="9"/>
      <c r="J2" s="4"/>
      <c r="L2" s="4"/>
      <c r="M2" s="4"/>
      <c r="N2" s="6"/>
      <c r="O2" s="4"/>
      <c r="P2" s="1"/>
      <c r="Q2" s="1"/>
      <c r="R2" s="1"/>
      <c r="S2" s="1"/>
      <c r="W2" s="1"/>
      <c r="X2" s="12"/>
      <c r="Y2" s="1"/>
      <c r="Z2" s="1"/>
      <c r="AA2" s="6"/>
      <c r="AB2" s="6"/>
      <c r="AD2" s="3" t="s">
        <v>0</v>
      </c>
      <c r="AE2" s="3" t="s">
        <v>0</v>
      </c>
      <c r="AG2" s="3" t="s">
        <v>0</v>
      </c>
    </row>
    <row r="3" spans="1:33" ht="12.75">
      <c r="A3" s="16" t="s">
        <v>135</v>
      </c>
      <c r="B3" s="15" t="s">
        <v>195</v>
      </c>
      <c r="C3" s="3" t="s">
        <v>188</v>
      </c>
      <c r="D3" s="11" t="s">
        <v>225</v>
      </c>
      <c r="E3" s="5" t="s">
        <v>225</v>
      </c>
      <c r="F3" s="3" t="s">
        <v>146</v>
      </c>
      <c r="G3" s="3" t="s">
        <v>146</v>
      </c>
      <c r="H3" s="3" t="s">
        <v>146</v>
      </c>
      <c r="I3" s="10" t="s">
        <v>146</v>
      </c>
      <c r="J3" s="5" t="s">
        <v>146</v>
      </c>
      <c r="K3" s="5" t="s">
        <v>190</v>
      </c>
      <c r="L3" s="5" t="s">
        <v>189</v>
      </c>
      <c r="M3" s="5" t="s">
        <v>209</v>
      </c>
      <c r="N3" s="7" t="s">
        <v>197</v>
      </c>
      <c r="O3" s="5" t="s">
        <v>215</v>
      </c>
      <c r="P3" s="2" t="s">
        <v>226</v>
      </c>
      <c r="Q3" s="2" t="s">
        <v>228</v>
      </c>
      <c r="R3" s="2" t="s">
        <v>0</v>
      </c>
      <c r="S3" s="2" t="s">
        <v>210</v>
      </c>
      <c r="T3" s="3" t="s">
        <v>225</v>
      </c>
      <c r="U3" s="3" t="s">
        <v>225</v>
      </c>
      <c r="V3" s="3" t="s">
        <v>225</v>
      </c>
      <c r="W3" s="2" t="s">
        <v>225</v>
      </c>
      <c r="X3" s="13" t="s">
        <v>159</v>
      </c>
      <c r="Y3" s="2" t="s">
        <v>163</v>
      </c>
      <c r="Z3" s="2" t="s">
        <v>163</v>
      </c>
      <c r="AA3" s="7" t="s">
        <v>224</v>
      </c>
      <c r="AB3" s="7" t="s">
        <v>224</v>
      </c>
      <c r="AD3" s="3" t="s">
        <v>177</v>
      </c>
      <c r="AE3" s="3" t="s">
        <v>177</v>
      </c>
      <c r="AG3" s="3" t="s">
        <v>177</v>
      </c>
    </row>
    <row r="4" spans="1:33" ht="12.75">
      <c r="A4" s="16"/>
      <c r="B4" s="15" t="s">
        <v>191</v>
      </c>
      <c r="C4" s="3" t="s">
        <v>192</v>
      </c>
      <c r="D4" s="11" t="s">
        <v>131</v>
      </c>
      <c r="E4" s="5" t="s">
        <v>130</v>
      </c>
      <c r="F4" s="3" t="s">
        <v>194</v>
      </c>
      <c r="G4" s="3" t="s">
        <v>138</v>
      </c>
      <c r="H4" s="3" t="s">
        <v>166</v>
      </c>
      <c r="I4" s="10" t="s">
        <v>137</v>
      </c>
      <c r="J4" s="5" t="s">
        <v>197</v>
      </c>
      <c r="K4" s="5" t="s">
        <v>196</v>
      </c>
      <c r="L4" s="5" t="s">
        <v>218</v>
      </c>
      <c r="M4" s="5" t="s">
        <v>157</v>
      </c>
      <c r="N4" s="7"/>
      <c r="O4" s="5" t="s">
        <v>175</v>
      </c>
      <c r="P4" s="2" t="s">
        <v>223</v>
      </c>
      <c r="Q4" s="2" t="s">
        <v>173</v>
      </c>
      <c r="R4" s="2" t="s">
        <v>163</v>
      </c>
      <c r="S4" s="2" t="s">
        <v>132</v>
      </c>
      <c r="T4" s="3" t="s">
        <v>147</v>
      </c>
      <c r="U4" s="3" t="s">
        <v>147</v>
      </c>
      <c r="V4" s="3" t="s">
        <v>147</v>
      </c>
      <c r="W4" s="2" t="s">
        <v>147</v>
      </c>
      <c r="X4" s="13" t="s">
        <v>206</v>
      </c>
      <c r="Y4" s="2" t="s">
        <v>211</v>
      </c>
      <c r="Z4" s="2" t="s">
        <v>211</v>
      </c>
      <c r="AA4" s="7" t="s">
        <v>208</v>
      </c>
      <c r="AB4" s="7" t="s">
        <v>208</v>
      </c>
      <c r="AD4" s="3">
        <v>1332</v>
      </c>
      <c r="AE4" s="3">
        <v>1332</v>
      </c>
      <c r="AG4" s="3">
        <v>1250</v>
      </c>
    </row>
    <row r="5" spans="1:33" ht="12.75">
      <c r="A5" s="16"/>
      <c r="B5" s="15" t="s">
        <v>127</v>
      </c>
      <c r="D5" s="11" t="s">
        <v>2</v>
      </c>
      <c r="E5" s="5" t="s">
        <v>212</v>
      </c>
      <c r="F5" s="3" t="s">
        <v>210</v>
      </c>
      <c r="G5" s="3" t="s">
        <v>210</v>
      </c>
      <c r="H5" s="3" t="s">
        <v>210</v>
      </c>
      <c r="I5" s="10"/>
      <c r="J5" s="5"/>
      <c r="K5" s="5" t="s">
        <v>179</v>
      </c>
      <c r="L5" s="5" t="s">
        <v>187</v>
      </c>
      <c r="M5" s="5" t="s">
        <v>1</v>
      </c>
      <c r="N5" s="7"/>
      <c r="O5" s="5"/>
      <c r="P5" s="2" t="s">
        <v>179</v>
      </c>
      <c r="Q5" s="2" t="s">
        <v>162</v>
      </c>
      <c r="R5" s="2"/>
      <c r="S5" s="2" t="s">
        <v>163</v>
      </c>
      <c r="T5" s="3" t="s">
        <v>178</v>
      </c>
      <c r="U5" s="3" t="s">
        <v>212</v>
      </c>
      <c r="V5" s="3" t="s">
        <v>138</v>
      </c>
      <c r="W5" s="2" t="s">
        <v>136</v>
      </c>
      <c r="X5" s="12"/>
      <c r="Y5" s="2" t="s">
        <v>180</v>
      </c>
      <c r="Z5" s="2" t="s">
        <v>181</v>
      </c>
      <c r="AA5" s="7" t="s">
        <v>30</v>
      </c>
      <c r="AB5" s="7" t="s">
        <v>46</v>
      </c>
      <c r="AD5" s="3" t="s">
        <v>201</v>
      </c>
      <c r="AE5" s="3" t="s">
        <v>201</v>
      </c>
      <c r="AG5" s="3" t="s">
        <v>168</v>
      </c>
    </row>
    <row r="6" spans="1:31" ht="12.75">
      <c r="A6" s="16"/>
      <c r="B6" s="14"/>
      <c r="D6" s="8"/>
      <c r="E6" s="4"/>
      <c r="I6" s="9"/>
      <c r="J6" s="4"/>
      <c r="L6" s="4"/>
      <c r="M6" s="4"/>
      <c r="N6" s="6"/>
      <c r="O6" s="4"/>
      <c r="P6" s="1"/>
      <c r="Q6" s="1"/>
      <c r="R6" s="1"/>
      <c r="S6" s="1"/>
      <c r="W6" s="1"/>
      <c r="X6" s="12"/>
      <c r="Y6" s="1"/>
      <c r="Z6" s="1"/>
      <c r="AA6" s="6"/>
      <c r="AB6" s="6"/>
      <c r="AD6"/>
      <c r="AE6"/>
    </row>
    <row r="7" spans="1:33" ht="12.75">
      <c r="A7" s="16">
        <v>1332</v>
      </c>
      <c r="B7" s="14">
        <v>176</v>
      </c>
      <c r="C7" t="s">
        <v>201</v>
      </c>
      <c r="D7" s="8">
        <v>4</v>
      </c>
      <c r="E7" s="4">
        <f aca="true" t="shared" si="0" ref="E7:E20">D7/12</f>
        <v>0.3333333333333333</v>
      </c>
      <c r="F7">
        <v>2</v>
      </c>
      <c r="G7">
        <v>0</v>
      </c>
      <c r="H7">
        <v>0</v>
      </c>
      <c r="I7" s="9">
        <f aca="true" t="shared" si="1" ref="I7:I20">(F7/12+G7/288+H7/6912)</f>
        <v>0.16666666666666666</v>
      </c>
      <c r="J7" s="4">
        <f aca="true" t="shared" si="2" ref="J7:J20">I7*100</f>
        <v>16.666666666666664</v>
      </c>
      <c r="K7" s="4">
        <v>261</v>
      </c>
      <c r="L7" s="4">
        <v>240</v>
      </c>
      <c r="M7" s="4">
        <f aca="true" t="shared" si="3" ref="M7:M14">K7-L7</f>
        <v>21</v>
      </c>
      <c r="N7" s="6">
        <f aca="true" t="shared" si="4" ref="N7:N14">M7/K7</f>
        <v>0.08045977011494253</v>
      </c>
      <c r="O7" s="4">
        <f aca="true" t="shared" si="5" ref="O7:O20">K7/12</f>
        <v>21.75</v>
      </c>
      <c r="P7" s="1">
        <f aca="true" t="shared" si="6" ref="P7:P20">(D7*K7)/I7/240</f>
        <v>26.1</v>
      </c>
      <c r="Q7" s="1">
        <f aca="true" t="shared" si="7" ref="Q7:Q20">6912/K7</f>
        <v>26.482758620689655</v>
      </c>
      <c r="R7" s="1">
        <f aca="true" t="shared" si="8" ref="R7:R20">339.542/K7</f>
        <v>1.300927203065134</v>
      </c>
      <c r="S7" s="1">
        <f aca="true" t="shared" si="9" ref="S7:S20">R7*I7</f>
        <v>0.21682120051085566</v>
      </c>
      <c r="T7">
        <v>3</v>
      </c>
      <c r="U7">
        <v>0</v>
      </c>
      <c r="V7">
        <v>0</v>
      </c>
      <c r="W7" s="1">
        <f aca="true" t="shared" si="10" ref="W7:W18">T7+U7/20+V7/240</f>
        <v>3</v>
      </c>
      <c r="X7" s="12">
        <v>11.04</v>
      </c>
      <c r="Y7" s="1">
        <f aca="true" t="shared" si="11" ref="Y7:Y20">240/D7*S7</f>
        <v>13.009272030651339</v>
      </c>
      <c r="Z7" s="1">
        <v>13.0176</v>
      </c>
      <c r="AA7" s="6">
        <v>0.5898</v>
      </c>
      <c r="AB7" s="6"/>
      <c r="AD7" s="12">
        <f aca="true" t="shared" si="12" ref="AD7:AD20">Y7/$Y$7*100</f>
        <v>100</v>
      </c>
      <c r="AE7" s="12">
        <f aca="true" t="shared" si="13" ref="AE7:AE20">S7/$S$7*100</f>
        <v>100</v>
      </c>
      <c r="AG7" s="12">
        <f aca="true" t="shared" si="14" ref="AG7:AG20">Y7/31.73*100</f>
        <v>40.999911852036995</v>
      </c>
    </row>
    <row r="8" spans="1:33" ht="12.75">
      <c r="A8" s="16" t="s">
        <v>40</v>
      </c>
      <c r="B8" s="14">
        <v>177</v>
      </c>
      <c r="C8" t="s">
        <v>201</v>
      </c>
      <c r="D8" s="8">
        <v>4</v>
      </c>
      <c r="E8" s="4">
        <f t="shared" si="0"/>
        <v>0.3333333333333333</v>
      </c>
      <c r="F8">
        <v>2</v>
      </c>
      <c r="G8">
        <v>0</v>
      </c>
      <c r="H8">
        <v>0</v>
      </c>
      <c r="I8" s="9">
        <f t="shared" si="1"/>
        <v>0.16666666666666666</v>
      </c>
      <c r="J8" s="4">
        <f t="shared" si="2"/>
        <v>16.666666666666664</v>
      </c>
      <c r="K8" s="4">
        <v>261</v>
      </c>
      <c r="L8" s="4">
        <v>246</v>
      </c>
      <c r="M8" s="4">
        <f t="shared" si="3"/>
        <v>15</v>
      </c>
      <c r="N8" s="6">
        <f t="shared" si="4"/>
        <v>0.05747126436781609</v>
      </c>
      <c r="O8" s="4">
        <f t="shared" si="5"/>
        <v>21.75</v>
      </c>
      <c r="P8" s="1">
        <f t="shared" si="6"/>
        <v>26.1</v>
      </c>
      <c r="Q8" s="1">
        <f t="shared" si="7"/>
        <v>26.482758620689655</v>
      </c>
      <c r="R8" s="1">
        <f t="shared" si="8"/>
        <v>1.300927203065134</v>
      </c>
      <c r="S8" s="1">
        <f t="shared" si="9"/>
        <v>0.21682120051085566</v>
      </c>
      <c r="T8">
        <v>2</v>
      </c>
      <c r="U8">
        <v>19</v>
      </c>
      <c r="V8">
        <v>6</v>
      </c>
      <c r="W8" s="1">
        <f t="shared" si="10"/>
        <v>2.975</v>
      </c>
      <c r="X8" s="12">
        <v>10.91</v>
      </c>
      <c r="Y8" s="1">
        <f t="shared" si="11"/>
        <v>13.009272030651339</v>
      </c>
      <c r="Z8" s="1">
        <v>13.0176</v>
      </c>
      <c r="AA8" s="6">
        <v>0.5898</v>
      </c>
      <c r="AB8" s="6"/>
      <c r="AD8" s="12">
        <f t="shared" si="12"/>
        <v>100</v>
      </c>
      <c r="AE8" s="12">
        <f t="shared" si="13"/>
        <v>100</v>
      </c>
      <c r="AG8" s="12">
        <f t="shared" si="14"/>
        <v>40.999911852036995</v>
      </c>
    </row>
    <row r="9" spans="1:33" ht="12.75">
      <c r="A9" s="16" t="s">
        <v>44</v>
      </c>
      <c r="B9" s="14">
        <v>188</v>
      </c>
      <c r="C9" t="s">
        <v>201</v>
      </c>
      <c r="D9" s="8">
        <v>4</v>
      </c>
      <c r="E9" s="4">
        <f t="shared" si="0"/>
        <v>0.3333333333333333</v>
      </c>
      <c r="F9">
        <v>2</v>
      </c>
      <c r="G9">
        <v>0</v>
      </c>
      <c r="H9">
        <v>0</v>
      </c>
      <c r="I9" s="9">
        <f t="shared" si="1"/>
        <v>0.16666666666666666</v>
      </c>
      <c r="J9" s="4">
        <f t="shared" si="2"/>
        <v>16.666666666666664</v>
      </c>
      <c r="K9" s="4">
        <v>327</v>
      </c>
      <c r="L9" s="4">
        <v>301</v>
      </c>
      <c r="M9" s="4">
        <f t="shared" si="3"/>
        <v>26</v>
      </c>
      <c r="N9" s="6">
        <f t="shared" si="4"/>
        <v>0.07951070336391437</v>
      </c>
      <c r="O9" s="4">
        <f t="shared" si="5"/>
        <v>27.25</v>
      </c>
      <c r="P9" s="1">
        <f t="shared" si="6"/>
        <v>32.7</v>
      </c>
      <c r="Q9" s="1">
        <f t="shared" si="7"/>
        <v>21.137614678899084</v>
      </c>
      <c r="R9" s="1">
        <f t="shared" si="8"/>
        <v>1.038354740061162</v>
      </c>
      <c r="S9" s="1">
        <f t="shared" si="9"/>
        <v>0.17305912334352697</v>
      </c>
      <c r="T9">
        <v>3</v>
      </c>
      <c r="U9">
        <v>0</v>
      </c>
      <c r="V9">
        <v>0</v>
      </c>
      <c r="W9" s="1">
        <f t="shared" si="10"/>
        <v>3</v>
      </c>
      <c r="X9" s="12">
        <v>8.87</v>
      </c>
      <c r="Y9" s="1">
        <f t="shared" si="11"/>
        <v>10.383547400611619</v>
      </c>
      <c r="Z9" s="1">
        <v>10.4632</v>
      </c>
      <c r="AA9" s="6">
        <v>0.6703</v>
      </c>
      <c r="AB9" s="6"/>
      <c r="AD9" s="12">
        <f t="shared" si="12"/>
        <v>79.81651376146789</v>
      </c>
      <c r="AE9" s="12">
        <f t="shared" si="13"/>
        <v>79.81651376146787</v>
      </c>
      <c r="AG9" s="12">
        <f t="shared" si="14"/>
        <v>32.72470028557081</v>
      </c>
    </row>
    <row r="10" spans="1:33" ht="12.75">
      <c r="A10" s="16" t="s">
        <v>45</v>
      </c>
      <c r="B10" s="14">
        <v>189</v>
      </c>
      <c r="C10" t="s">
        <v>201</v>
      </c>
      <c r="D10" s="8">
        <v>4</v>
      </c>
      <c r="E10" s="4">
        <f t="shared" si="0"/>
        <v>0.3333333333333333</v>
      </c>
      <c r="F10">
        <v>2</v>
      </c>
      <c r="G10">
        <v>0</v>
      </c>
      <c r="H10">
        <v>0</v>
      </c>
      <c r="I10" s="9">
        <f t="shared" si="1"/>
        <v>0.16666666666666666</v>
      </c>
      <c r="J10" s="4">
        <f t="shared" si="2"/>
        <v>16.666666666666664</v>
      </c>
      <c r="K10" s="4">
        <v>318</v>
      </c>
      <c r="L10" s="4">
        <v>297</v>
      </c>
      <c r="M10" s="4">
        <f t="shared" si="3"/>
        <v>21</v>
      </c>
      <c r="N10" s="6">
        <f t="shared" si="4"/>
        <v>0.0660377358490566</v>
      </c>
      <c r="O10" s="4">
        <f t="shared" si="5"/>
        <v>26.5</v>
      </c>
      <c r="P10" s="1">
        <f t="shared" si="6"/>
        <v>31.8</v>
      </c>
      <c r="Q10" s="1">
        <f t="shared" si="7"/>
        <v>21.735849056603772</v>
      </c>
      <c r="R10" s="1">
        <f t="shared" si="8"/>
        <v>1.0677421383647798</v>
      </c>
      <c r="S10" s="1">
        <f t="shared" si="9"/>
        <v>0.17795702306079664</v>
      </c>
      <c r="T10">
        <v>3</v>
      </c>
      <c r="U10">
        <v>0</v>
      </c>
      <c r="V10">
        <v>0</v>
      </c>
      <c r="W10" s="1">
        <f t="shared" si="10"/>
        <v>3</v>
      </c>
      <c r="X10" s="12">
        <v>9.06</v>
      </c>
      <c r="Y10" s="1">
        <f t="shared" si="11"/>
        <v>10.677421383647799</v>
      </c>
      <c r="Z10" s="1">
        <v>10.6842</v>
      </c>
      <c r="AA10" s="6">
        <v>0.6633</v>
      </c>
      <c r="AB10" s="6"/>
      <c r="AD10" s="12">
        <f t="shared" si="12"/>
        <v>82.07547169811322</v>
      </c>
      <c r="AE10" s="12">
        <f t="shared" si="13"/>
        <v>82.0754716981132</v>
      </c>
      <c r="AG10" s="12">
        <f t="shared" si="14"/>
        <v>33.65087104836999</v>
      </c>
    </row>
    <row r="11" spans="1:33" ht="12.75">
      <c r="A11" s="16" t="s">
        <v>48</v>
      </c>
      <c r="B11" s="14">
        <v>197</v>
      </c>
      <c r="C11" t="s">
        <v>201</v>
      </c>
      <c r="D11" s="8">
        <v>4</v>
      </c>
      <c r="E11" s="4">
        <f t="shared" si="0"/>
        <v>0.3333333333333333</v>
      </c>
      <c r="F11">
        <v>2</v>
      </c>
      <c r="G11">
        <v>0</v>
      </c>
      <c r="H11">
        <v>0</v>
      </c>
      <c r="I11" s="9">
        <f t="shared" si="1"/>
        <v>0.16666666666666666</v>
      </c>
      <c r="J11" s="4">
        <f t="shared" si="2"/>
        <v>16.666666666666664</v>
      </c>
      <c r="K11" s="4">
        <v>318</v>
      </c>
      <c r="L11" s="4">
        <v>270</v>
      </c>
      <c r="M11" s="4">
        <f t="shared" si="3"/>
        <v>48</v>
      </c>
      <c r="N11" s="6">
        <f t="shared" si="4"/>
        <v>0.1509433962264151</v>
      </c>
      <c r="O11" s="4">
        <f t="shared" si="5"/>
        <v>26.5</v>
      </c>
      <c r="P11" s="1">
        <f t="shared" si="6"/>
        <v>31.8</v>
      </c>
      <c r="Q11" s="1">
        <f t="shared" si="7"/>
        <v>21.735849056603772</v>
      </c>
      <c r="R11" s="1">
        <f t="shared" si="8"/>
        <v>1.0677421383647798</v>
      </c>
      <c r="S11" s="1">
        <f t="shared" si="9"/>
        <v>0.17795702306079664</v>
      </c>
      <c r="T11">
        <v>3</v>
      </c>
      <c r="U11">
        <v>2</v>
      </c>
      <c r="V11">
        <v>0</v>
      </c>
      <c r="W11" s="1">
        <f t="shared" si="10"/>
        <v>3.1</v>
      </c>
      <c r="X11" s="12">
        <v>9.36</v>
      </c>
      <c r="Y11" s="1">
        <f t="shared" si="11"/>
        <v>10.677421383647799</v>
      </c>
      <c r="Z11" s="1">
        <v>10.6842</v>
      </c>
      <c r="AA11" s="6">
        <v>0.6633</v>
      </c>
      <c r="AB11" s="6"/>
      <c r="AD11" s="12">
        <f t="shared" si="12"/>
        <v>82.07547169811322</v>
      </c>
      <c r="AE11" s="12">
        <f t="shared" si="13"/>
        <v>82.0754716981132</v>
      </c>
      <c r="AG11" s="12">
        <f t="shared" si="14"/>
        <v>33.65087104836999</v>
      </c>
    </row>
    <row r="12" spans="1:33" ht="12.75">
      <c r="A12" s="16" t="s">
        <v>53</v>
      </c>
      <c r="B12" s="14">
        <v>206</v>
      </c>
      <c r="C12" t="s">
        <v>201</v>
      </c>
      <c r="D12" s="8">
        <v>4</v>
      </c>
      <c r="E12" s="4">
        <f t="shared" si="0"/>
        <v>0.3333333333333333</v>
      </c>
      <c r="F12">
        <v>2</v>
      </c>
      <c r="G12">
        <v>0</v>
      </c>
      <c r="H12">
        <v>0</v>
      </c>
      <c r="I12" s="9">
        <f t="shared" si="1"/>
        <v>0.16666666666666666</v>
      </c>
      <c r="J12" s="4">
        <f t="shared" si="2"/>
        <v>16.666666666666664</v>
      </c>
      <c r="K12" s="4">
        <v>375</v>
      </c>
      <c r="L12" s="4">
        <v>370</v>
      </c>
      <c r="M12" s="4">
        <f t="shared" si="3"/>
        <v>5</v>
      </c>
      <c r="N12" s="6">
        <f t="shared" si="4"/>
        <v>0.013333333333333334</v>
      </c>
      <c r="O12" s="4">
        <f t="shared" si="5"/>
        <v>31.25</v>
      </c>
      <c r="P12" s="1">
        <f t="shared" si="6"/>
        <v>37.5</v>
      </c>
      <c r="Q12" s="1">
        <f t="shared" si="7"/>
        <v>18.432</v>
      </c>
      <c r="R12" s="1">
        <f t="shared" si="8"/>
        <v>0.9054453333333332</v>
      </c>
      <c r="S12" s="1">
        <f t="shared" si="9"/>
        <v>0.15090755555555552</v>
      </c>
      <c r="T12">
        <v>3</v>
      </c>
      <c r="U12">
        <v>5</v>
      </c>
      <c r="V12">
        <v>2</v>
      </c>
      <c r="W12" s="1">
        <f t="shared" si="10"/>
        <v>3.2583333333333333</v>
      </c>
      <c r="X12" s="12">
        <v>8.37</v>
      </c>
      <c r="Y12" s="1">
        <f t="shared" si="11"/>
        <v>9.054453333333331</v>
      </c>
      <c r="Z12" s="1">
        <v>9.0877</v>
      </c>
      <c r="AA12" s="6">
        <v>0.7136</v>
      </c>
      <c r="AB12" s="6">
        <v>0.1494</v>
      </c>
      <c r="AD12" s="12">
        <f t="shared" si="12"/>
        <v>69.6</v>
      </c>
      <c r="AE12" s="12">
        <f t="shared" si="13"/>
        <v>69.6</v>
      </c>
      <c r="AG12" s="12">
        <f t="shared" si="14"/>
        <v>28.535938649017744</v>
      </c>
    </row>
    <row r="13" spans="1:33" ht="12.75">
      <c r="A13" s="16" t="s">
        <v>53</v>
      </c>
      <c r="B13" s="14">
        <v>206</v>
      </c>
      <c r="C13" t="s">
        <v>201</v>
      </c>
      <c r="D13" s="8">
        <v>4</v>
      </c>
      <c r="E13" s="4">
        <f t="shared" si="0"/>
        <v>0.3333333333333333</v>
      </c>
      <c r="F13">
        <v>2</v>
      </c>
      <c r="G13">
        <v>0</v>
      </c>
      <c r="H13">
        <v>0</v>
      </c>
      <c r="I13" s="9">
        <f t="shared" si="1"/>
        <v>0.16666666666666666</v>
      </c>
      <c r="J13" s="4">
        <f t="shared" si="2"/>
        <v>16.666666666666664</v>
      </c>
      <c r="K13" s="4">
        <v>387</v>
      </c>
      <c r="L13" s="4">
        <v>336</v>
      </c>
      <c r="M13" s="4">
        <f t="shared" si="3"/>
        <v>51</v>
      </c>
      <c r="N13" s="6">
        <f t="shared" si="4"/>
        <v>0.13178294573643412</v>
      </c>
      <c r="O13" s="4">
        <f t="shared" si="5"/>
        <v>32.25</v>
      </c>
      <c r="P13" s="1">
        <f t="shared" si="6"/>
        <v>38.7</v>
      </c>
      <c r="Q13" s="1">
        <f t="shared" si="7"/>
        <v>17.86046511627907</v>
      </c>
      <c r="R13" s="1">
        <f t="shared" si="8"/>
        <v>0.8773695090439276</v>
      </c>
      <c r="S13" s="1">
        <f t="shared" si="9"/>
        <v>0.14622825150732127</v>
      </c>
      <c r="T13">
        <v>3</v>
      </c>
      <c r="U13">
        <v>5</v>
      </c>
      <c r="V13">
        <v>2</v>
      </c>
      <c r="W13" s="1">
        <f t="shared" si="10"/>
        <v>3.2583333333333333</v>
      </c>
      <c r="X13" s="12">
        <v>8.14</v>
      </c>
      <c r="Y13" s="1">
        <f t="shared" si="11"/>
        <v>8.773695090439276</v>
      </c>
      <c r="Z13" s="1">
        <v>8.8421</v>
      </c>
      <c r="AA13" s="6">
        <v>0.7213</v>
      </c>
      <c r="AB13" s="6">
        <v>0.1724</v>
      </c>
      <c r="AD13" s="12">
        <f t="shared" si="12"/>
        <v>67.44186046511629</v>
      </c>
      <c r="AE13" s="12">
        <f t="shared" si="13"/>
        <v>67.44186046511629</v>
      </c>
      <c r="AG13" s="12">
        <f t="shared" si="14"/>
        <v>27.651103342071465</v>
      </c>
    </row>
    <row r="14" spans="1:33" ht="12.75">
      <c r="A14" s="16" t="s">
        <v>66</v>
      </c>
      <c r="B14" s="14">
        <v>222</v>
      </c>
      <c r="C14" t="s">
        <v>201</v>
      </c>
      <c r="D14" s="8">
        <v>4</v>
      </c>
      <c r="E14" s="4">
        <f t="shared" si="0"/>
        <v>0.3333333333333333</v>
      </c>
      <c r="F14">
        <v>1</v>
      </c>
      <c r="G14">
        <v>12</v>
      </c>
      <c r="H14">
        <v>0</v>
      </c>
      <c r="I14" s="9">
        <f t="shared" si="1"/>
        <v>0.125</v>
      </c>
      <c r="J14" s="4">
        <f t="shared" si="2"/>
        <v>12.5</v>
      </c>
      <c r="K14" s="4">
        <v>420</v>
      </c>
      <c r="L14" s="4">
        <v>366</v>
      </c>
      <c r="M14" s="4">
        <f t="shared" si="3"/>
        <v>54</v>
      </c>
      <c r="N14" s="6">
        <f t="shared" si="4"/>
        <v>0.12857142857142856</v>
      </c>
      <c r="O14" s="4">
        <f t="shared" si="5"/>
        <v>35</v>
      </c>
      <c r="P14" s="1">
        <f t="shared" si="6"/>
        <v>56</v>
      </c>
      <c r="Q14" s="1">
        <f t="shared" si="7"/>
        <v>16.457142857142856</v>
      </c>
      <c r="R14" s="1">
        <f t="shared" si="8"/>
        <v>0.8084333333333332</v>
      </c>
      <c r="S14" s="1">
        <f t="shared" si="9"/>
        <v>0.10105416666666665</v>
      </c>
      <c r="T14">
        <v>5</v>
      </c>
      <c r="U14">
        <v>10</v>
      </c>
      <c r="V14">
        <v>0</v>
      </c>
      <c r="W14" s="1">
        <f t="shared" si="10"/>
        <v>5.5</v>
      </c>
      <c r="X14" s="12">
        <v>9.45</v>
      </c>
      <c r="Y14" s="1">
        <f t="shared" si="11"/>
        <v>6.063249999999999</v>
      </c>
      <c r="Z14" s="1">
        <v>6.079</v>
      </c>
      <c r="AA14" s="6">
        <v>0.8084</v>
      </c>
      <c r="AB14" s="6">
        <v>0.431</v>
      </c>
      <c r="AD14" s="12">
        <f t="shared" si="12"/>
        <v>46.60714285714286</v>
      </c>
      <c r="AE14" s="12">
        <f t="shared" si="13"/>
        <v>46.60714285714286</v>
      </c>
      <c r="AG14" s="12">
        <f t="shared" si="14"/>
        <v>19.108887488181526</v>
      </c>
    </row>
    <row r="15" spans="1:33" ht="12.75">
      <c r="A15" s="16" t="s">
        <v>69</v>
      </c>
      <c r="B15" s="14">
        <v>226</v>
      </c>
      <c r="C15" t="s">
        <v>203</v>
      </c>
      <c r="D15" s="8">
        <v>4</v>
      </c>
      <c r="E15" s="4">
        <f t="shared" si="0"/>
        <v>0.3333333333333333</v>
      </c>
      <c r="F15">
        <v>2</v>
      </c>
      <c r="G15">
        <v>0</v>
      </c>
      <c r="H15">
        <v>0</v>
      </c>
      <c r="I15" s="9">
        <f t="shared" si="1"/>
        <v>0.16666666666666666</v>
      </c>
      <c r="J15" s="4">
        <f t="shared" si="2"/>
        <v>16.666666666666664</v>
      </c>
      <c r="K15" s="4">
        <v>432</v>
      </c>
      <c r="L15" s="4"/>
      <c r="M15" s="4"/>
      <c r="N15" s="6"/>
      <c r="O15" s="4">
        <f t="shared" si="5"/>
        <v>36</v>
      </c>
      <c r="P15" s="1">
        <f t="shared" si="6"/>
        <v>43.2</v>
      </c>
      <c r="Q15" s="1">
        <f t="shared" si="7"/>
        <v>16</v>
      </c>
      <c r="R15" s="1">
        <f t="shared" si="8"/>
        <v>0.7859768518518518</v>
      </c>
      <c r="S15" s="1">
        <f t="shared" si="9"/>
        <v>0.13099614197530862</v>
      </c>
      <c r="T15">
        <v>6</v>
      </c>
      <c r="U15">
        <v>10</v>
      </c>
      <c r="V15">
        <v>0</v>
      </c>
      <c r="W15" s="1">
        <f t="shared" si="10"/>
        <v>6.5</v>
      </c>
      <c r="X15" s="12">
        <v>14.44</v>
      </c>
      <c r="Y15" s="1">
        <f t="shared" si="11"/>
        <v>7.859768518518518</v>
      </c>
      <c r="Z15" s="1">
        <v>7.8597</v>
      </c>
      <c r="AA15" s="6">
        <v>0.7523</v>
      </c>
      <c r="AB15" s="6">
        <v>0.2643</v>
      </c>
      <c r="AD15" s="12">
        <f t="shared" si="12"/>
        <v>60.41666666666667</v>
      </c>
      <c r="AE15" s="12">
        <f t="shared" si="13"/>
        <v>60.416666666666664</v>
      </c>
      <c r="AG15" s="12">
        <f t="shared" si="14"/>
        <v>24.770780077272352</v>
      </c>
    </row>
    <row r="16" spans="1:33" ht="12.75">
      <c r="A16" s="16" t="s">
        <v>70</v>
      </c>
      <c r="B16" s="14">
        <v>229</v>
      </c>
      <c r="C16" t="s">
        <v>204</v>
      </c>
      <c r="D16" s="8">
        <v>3</v>
      </c>
      <c r="E16" s="4">
        <f t="shared" si="0"/>
        <v>0.25</v>
      </c>
      <c r="F16">
        <v>1</v>
      </c>
      <c r="G16">
        <v>12</v>
      </c>
      <c r="H16">
        <v>0</v>
      </c>
      <c r="I16" s="9">
        <f t="shared" si="1"/>
        <v>0.125</v>
      </c>
      <c r="J16" s="4">
        <f t="shared" si="2"/>
        <v>12.5</v>
      </c>
      <c r="K16" s="4">
        <v>420</v>
      </c>
      <c r="L16" s="4">
        <v>366</v>
      </c>
      <c r="M16" s="4">
        <f>K16-L16</f>
        <v>54</v>
      </c>
      <c r="N16" s="6">
        <f>M16/K16</f>
        <v>0.12857142857142856</v>
      </c>
      <c r="O16" s="4">
        <f t="shared" si="5"/>
        <v>35</v>
      </c>
      <c r="P16" s="1">
        <f t="shared" si="6"/>
        <v>42</v>
      </c>
      <c r="Q16" s="1">
        <f t="shared" si="7"/>
        <v>16.457142857142856</v>
      </c>
      <c r="R16" s="1">
        <f t="shared" si="8"/>
        <v>0.8084333333333332</v>
      </c>
      <c r="S16" s="1">
        <f t="shared" si="9"/>
        <v>0.10105416666666665</v>
      </c>
      <c r="T16">
        <v>6</v>
      </c>
      <c r="U16">
        <v>10</v>
      </c>
      <c r="V16">
        <v>0</v>
      </c>
      <c r="W16" s="1">
        <f t="shared" si="10"/>
        <v>6.5</v>
      </c>
      <c r="X16" s="12">
        <v>14.89</v>
      </c>
      <c r="Y16" s="1">
        <f t="shared" si="11"/>
        <v>8.084333333333332</v>
      </c>
      <c r="Z16" s="1">
        <v>8.1053</v>
      </c>
      <c r="AA16" s="6">
        <v>0.7445</v>
      </c>
      <c r="AB16" s="6">
        <v>0.2413</v>
      </c>
      <c r="AD16" s="12">
        <f t="shared" si="12"/>
        <v>62.142857142857146</v>
      </c>
      <c r="AE16" s="12">
        <f t="shared" si="13"/>
        <v>46.60714285714286</v>
      </c>
      <c r="AG16" s="12">
        <f t="shared" si="14"/>
        <v>25.478516650908706</v>
      </c>
    </row>
    <row r="17" spans="1:33" ht="12.75">
      <c r="A17" s="16" t="s">
        <v>76</v>
      </c>
      <c r="B17" s="14">
        <v>239</v>
      </c>
      <c r="C17" t="s">
        <v>202</v>
      </c>
      <c r="D17" s="8">
        <v>4</v>
      </c>
      <c r="E17" s="4">
        <f t="shared" si="0"/>
        <v>0.3333333333333333</v>
      </c>
      <c r="F17">
        <v>1</v>
      </c>
      <c r="G17">
        <v>0</v>
      </c>
      <c r="H17">
        <v>0</v>
      </c>
      <c r="I17" s="9">
        <f t="shared" si="1"/>
        <v>0.08333333333333333</v>
      </c>
      <c r="J17" s="4">
        <f t="shared" si="2"/>
        <v>8.333333333333332</v>
      </c>
      <c r="K17" s="4">
        <v>420</v>
      </c>
      <c r="L17" s="4"/>
      <c r="M17" s="4"/>
      <c r="N17" s="6"/>
      <c r="O17" s="4">
        <f t="shared" si="5"/>
        <v>35</v>
      </c>
      <c r="P17" s="1">
        <f t="shared" si="6"/>
        <v>84</v>
      </c>
      <c r="Q17" s="1">
        <f t="shared" si="7"/>
        <v>16.457142857142856</v>
      </c>
      <c r="R17" s="1">
        <f t="shared" si="8"/>
        <v>0.8084333333333332</v>
      </c>
      <c r="S17" s="1">
        <f t="shared" si="9"/>
        <v>0.06736944444444443</v>
      </c>
      <c r="T17">
        <v>7</v>
      </c>
      <c r="U17">
        <v>0</v>
      </c>
      <c r="V17">
        <v>0</v>
      </c>
      <c r="W17" s="1">
        <f t="shared" si="10"/>
        <v>7</v>
      </c>
      <c r="X17" s="12">
        <v>8.02</v>
      </c>
      <c r="Y17" s="1">
        <f t="shared" si="11"/>
        <v>4.042166666666666</v>
      </c>
      <c r="Z17" s="1">
        <v>4.0526</v>
      </c>
      <c r="AA17" s="6">
        <v>0.8722</v>
      </c>
      <c r="AB17" s="6">
        <v>0.6206</v>
      </c>
      <c r="AD17" s="12">
        <f t="shared" si="12"/>
        <v>31.071428571428573</v>
      </c>
      <c r="AE17" s="12">
        <f t="shared" si="13"/>
        <v>31.071428571428566</v>
      </c>
      <c r="AG17" s="12">
        <f t="shared" si="14"/>
        <v>12.739258325454353</v>
      </c>
    </row>
    <row r="18" spans="1:33" ht="12.75">
      <c r="A18" s="16" t="s">
        <v>80</v>
      </c>
      <c r="B18" s="14">
        <v>247</v>
      </c>
      <c r="C18" t="s">
        <v>202</v>
      </c>
      <c r="D18" s="8">
        <v>4</v>
      </c>
      <c r="E18" s="4">
        <f t="shared" si="0"/>
        <v>0.3333333333333333</v>
      </c>
      <c r="F18">
        <v>1</v>
      </c>
      <c r="G18">
        <v>0</v>
      </c>
      <c r="H18">
        <v>0</v>
      </c>
      <c r="I18" s="9">
        <f t="shared" si="1"/>
        <v>0.08333333333333333</v>
      </c>
      <c r="J18" s="4">
        <f t="shared" si="2"/>
        <v>8.333333333333332</v>
      </c>
      <c r="K18" s="4">
        <v>420</v>
      </c>
      <c r="L18" s="4"/>
      <c r="M18" s="4"/>
      <c r="N18" s="6"/>
      <c r="O18" s="4">
        <f t="shared" si="5"/>
        <v>35</v>
      </c>
      <c r="P18" s="1">
        <f t="shared" si="6"/>
        <v>84</v>
      </c>
      <c r="Q18" s="1">
        <f t="shared" si="7"/>
        <v>16.457142857142856</v>
      </c>
      <c r="R18" s="1">
        <f t="shared" si="8"/>
        <v>0.8084333333333332</v>
      </c>
      <c r="S18" s="1">
        <f t="shared" si="9"/>
        <v>0.06736944444444443</v>
      </c>
      <c r="T18">
        <v>7</v>
      </c>
      <c r="U18">
        <v>10</v>
      </c>
      <c r="V18">
        <v>0</v>
      </c>
      <c r="W18" s="1">
        <f t="shared" si="10"/>
        <v>7.5</v>
      </c>
      <c r="X18" s="12">
        <v>8.59</v>
      </c>
      <c r="Y18" s="1">
        <f t="shared" si="11"/>
        <v>4.042166666666666</v>
      </c>
      <c r="Z18" s="1">
        <v>4.0526</v>
      </c>
      <c r="AA18" s="6">
        <v>0.8722</v>
      </c>
      <c r="AB18" s="6">
        <v>0.6206</v>
      </c>
      <c r="AD18" s="12">
        <f t="shared" si="12"/>
        <v>31.071428571428573</v>
      </c>
      <c r="AE18" s="12">
        <f t="shared" si="13"/>
        <v>31.071428571428566</v>
      </c>
      <c r="AG18" s="12">
        <f t="shared" si="14"/>
        <v>12.739258325454353</v>
      </c>
    </row>
    <row r="19" spans="1:33" ht="12.75">
      <c r="A19" s="16" t="s">
        <v>81</v>
      </c>
      <c r="B19" s="14" t="s">
        <v>129</v>
      </c>
      <c r="C19" t="s">
        <v>202</v>
      </c>
      <c r="D19" s="8">
        <v>4</v>
      </c>
      <c r="E19" s="4">
        <f t="shared" si="0"/>
        <v>0.3333333333333333</v>
      </c>
      <c r="F19">
        <v>1</v>
      </c>
      <c r="G19">
        <v>0</v>
      </c>
      <c r="H19">
        <v>0</v>
      </c>
      <c r="I19" s="9">
        <f t="shared" si="1"/>
        <v>0.08333333333333333</v>
      </c>
      <c r="J19" s="4">
        <f t="shared" si="2"/>
        <v>8.333333333333332</v>
      </c>
      <c r="K19" s="4">
        <v>472</v>
      </c>
      <c r="L19" s="4"/>
      <c r="M19" s="4"/>
      <c r="N19" s="6"/>
      <c r="O19" s="4">
        <f t="shared" si="5"/>
        <v>39.333333333333336</v>
      </c>
      <c r="P19" s="1">
        <f t="shared" si="6"/>
        <v>94.4</v>
      </c>
      <c r="Q19" s="1">
        <f t="shared" si="7"/>
        <v>14.64406779661017</v>
      </c>
      <c r="R19" s="1">
        <f t="shared" si="8"/>
        <v>0.7193686440677965</v>
      </c>
      <c r="S19" s="1">
        <f t="shared" si="9"/>
        <v>0.05994738700564971</v>
      </c>
      <c r="T19">
        <v>7</v>
      </c>
      <c r="U19">
        <v>10</v>
      </c>
      <c r="V19">
        <v>0</v>
      </c>
      <c r="W19" s="1">
        <v>7.5</v>
      </c>
      <c r="X19" s="12"/>
      <c r="Y19" s="1">
        <f t="shared" si="11"/>
        <v>3.5968432203389824</v>
      </c>
      <c r="Z19" s="1"/>
      <c r="AA19" s="6"/>
      <c r="AB19" s="6"/>
      <c r="AD19" s="12">
        <f t="shared" si="12"/>
        <v>27.64830508474576</v>
      </c>
      <c r="AE19" s="12">
        <f t="shared" si="13"/>
        <v>27.64830508474576</v>
      </c>
      <c r="AG19" s="12">
        <f t="shared" si="14"/>
        <v>11.335780713328026</v>
      </c>
    </row>
    <row r="20" spans="1:33" ht="12.75">
      <c r="A20" s="16" t="s">
        <v>87</v>
      </c>
      <c r="B20" s="14" t="s">
        <v>129</v>
      </c>
      <c r="C20" t="s">
        <v>202</v>
      </c>
      <c r="D20" s="8">
        <v>4</v>
      </c>
      <c r="E20" s="4">
        <f t="shared" si="0"/>
        <v>0.3333333333333333</v>
      </c>
      <c r="F20">
        <v>1</v>
      </c>
      <c r="G20">
        <v>0</v>
      </c>
      <c r="H20">
        <v>0</v>
      </c>
      <c r="I20" s="9">
        <f t="shared" si="1"/>
        <v>0.08333333333333333</v>
      </c>
      <c r="J20" s="4">
        <f t="shared" si="2"/>
        <v>8.333333333333332</v>
      </c>
      <c r="K20" s="4">
        <v>500</v>
      </c>
      <c r="O20" s="4">
        <f t="shared" si="5"/>
        <v>41.666666666666664</v>
      </c>
      <c r="P20" s="1">
        <f t="shared" si="6"/>
        <v>100</v>
      </c>
      <c r="Q20" s="1">
        <f t="shared" si="7"/>
        <v>13.824</v>
      </c>
      <c r="R20" s="1">
        <f t="shared" si="8"/>
        <v>0.6790839999999999</v>
      </c>
      <c r="S20" s="1">
        <f t="shared" si="9"/>
        <v>0.056590333333333326</v>
      </c>
      <c r="W20" s="1"/>
      <c r="Y20" s="1">
        <f t="shared" si="11"/>
        <v>3.3954199999999997</v>
      </c>
      <c r="AD20" s="12">
        <f t="shared" si="12"/>
        <v>26.1</v>
      </c>
      <c r="AE20" s="12">
        <f t="shared" si="13"/>
        <v>26.1</v>
      </c>
      <c r="AG20" s="12">
        <f t="shared" si="14"/>
        <v>10.700976993381657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zoomScale="90" zoomScaleNormal="90" zoomScalePageLayoutView="0" workbookViewId="0" topLeftCell="A1">
      <pane xSplit="1" ySplit="6" topLeftCell="U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1" sqref="AG1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21.140625" style="0" customWidth="1"/>
    <col min="4" max="4" width="9.421875" style="0" customWidth="1"/>
    <col min="6" max="10" width="10.00390625" style="0" customWidth="1"/>
    <col min="11" max="11" width="11.00390625" style="0" customWidth="1"/>
    <col min="12" max="12" width="9.28125" style="0" customWidth="1"/>
    <col min="13" max="13" width="11.28125" style="0" customWidth="1"/>
    <col min="14" max="14" width="8.8515625" style="0" customWidth="1"/>
    <col min="15" max="15" width="8.140625" style="0" customWidth="1"/>
    <col min="16" max="16" width="9.28125" style="0" customWidth="1"/>
    <col min="17" max="17" width="8.140625" style="0" customWidth="1"/>
    <col min="18" max="18" width="7.8515625" style="0" customWidth="1"/>
    <col min="19" max="19" width="8.7109375" style="0" customWidth="1"/>
    <col min="24" max="24" width="5.8515625" style="0" customWidth="1"/>
    <col min="25" max="25" width="8.8515625" style="0" customWidth="1"/>
    <col min="26" max="26" width="9.57421875" style="0" customWidth="1"/>
    <col min="27" max="28" width="11.00390625" style="0" customWidth="1"/>
    <col min="30" max="31" width="8.421875" style="12" customWidth="1"/>
  </cols>
  <sheetData>
    <row r="1" spans="1:28" ht="12.75">
      <c r="A1" s="16"/>
      <c r="B1" s="14"/>
      <c r="C1" s="3" t="s">
        <v>219</v>
      </c>
      <c r="D1" s="8"/>
      <c r="E1" s="4"/>
      <c r="I1" s="9"/>
      <c r="J1" s="4"/>
      <c r="K1" s="4"/>
      <c r="L1" s="4"/>
      <c r="M1" s="4"/>
      <c r="N1" s="6"/>
      <c r="O1" s="4"/>
      <c r="P1" s="1"/>
      <c r="Q1" s="1"/>
      <c r="R1" s="1"/>
      <c r="S1" s="1"/>
      <c r="W1" s="1"/>
      <c r="X1" s="12"/>
      <c r="Y1" s="1"/>
      <c r="Z1" s="1"/>
      <c r="AA1" s="6"/>
      <c r="AB1" s="6"/>
    </row>
    <row r="2" spans="1:33" ht="12.75">
      <c r="A2" s="16"/>
      <c r="B2" s="14"/>
      <c r="D2" s="8"/>
      <c r="E2" s="4"/>
      <c r="I2" s="9"/>
      <c r="J2" s="4"/>
      <c r="K2" s="4"/>
      <c r="L2" s="4"/>
      <c r="M2" s="4"/>
      <c r="N2" s="6"/>
      <c r="O2" s="4"/>
      <c r="P2" s="1"/>
      <c r="Q2" s="1"/>
      <c r="R2" s="1"/>
      <c r="S2" s="1"/>
      <c r="W2" s="1"/>
      <c r="X2" s="12"/>
      <c r="Y2" s="1"/>
      <c r="Z2" s="1"/>
      <c r="AA2" s="6"/>
      <c r="AB2" s="6"/>
      <c r="AD2" s="3" t="s">
        <v>0</v>
      </c>
      <c r="AE2" s="3" t="s">
        <v>0</v>
      </c>
      <c r="AG2" s="3" t="s">
        <v>0</v>
      </c>
    </row>
    <row r="3" spans="1:33" ht="12.75">
      <c r="A3" s="16" t="s">
        <v>135</v>
      </c>
      <c r="B3" s="15" t="s">
        <v>195</v>
      </c>
      <c r="C3" s="3" t="s">
        <v>188</v>
      </c>
      <c r="D3" s="11" t="s">
        <v>225</v>
      </c>
      <c r="E3" s="5" t="s">
        <v>225</v>
      </c>
      <c r="F3" s="3" t="s">
        <v>146</v>
      </c>
      <c r="G3" s="3" t="s">
        <v>146</v>
      </c>
      <c r="H3" s="3" t="s">
        <v>146</v>
      </c>
      <c r="I3" s="10" t="s">
        <v>146</v>
      </c>
      <c r="J3" s="5" t="s">
        <v>146</v>
      </c>
      <c r="K3" s="5" t="s">
        <v>190</v>
      </c>
      <c r="L3" s="5" t="s">
        <v>189</v>
      </c>
      <c r="M3" s="5" t="s">
        <v>209</v>
      </c>
      <c r="N3" s="7" t="s">
        <v>197</v>
      </c>
      <c r="O3" s="5" t="s">
        <v>215</v>
      </c>
      <c r="P3" s="2" t="s">
        <v>226</v>
      </c>
      <c r="Q3" s="2" t="s">
        <v>228</v>
      </c>
      <c r="R3" s="2" t="s">
        <v>0</v>
      </c>
      <c r="S3" s="2" t="s">
        <v>210</v>
      </c>
      <c r="T3" s="3" t="s">
        <v>225</v>
      </c>
      <c r="U3" s="3" t="s">
        <v>225</v>
      </c>
      <c r="V3" s="3" t="s">
        <v>225</v>
      </c>
      <c r="W3" s="2" t="s">
        <v>225</v>
      </c>
      <c r="X3" s="13" t="s">
        <v>159</v>
      </c>
      <c r="Y3" s="2" t="s">
        <v>163</v>
      </c>
      <c r="Z3" s="2" t="s">
        <v>163</v>
      </c>
      <c r="AA3" s="7" t="s">
        <v>224</v>
      </c>
      <c r="AB3" s="7" t="s">
        <v>224</v>
      </c>
      <c r="AD3" s="3" t="s">
        <v>177</v>
      </c>
      <c r="AE3" s="3" t="s">
        <v>177</v>
      </c>
      <c r="AG3" s="3" t="s">
        <v>177</v>
      </c>
    </row>
    <row r="4" spans="1:33" ht="12.75">
      <c r="A4" s="16"/>
      <c r="B4" s="15" t="s">
        <v>191</v>
      </c>
      <c r="C4" s="3" t="s">
        <v>192</v>
      </c>
      <c r="D4" s="11" t="s">
        <v>131</v>
      </c>
      <c r="E4" s="5" t="s">
        <v>130</v>
      </c>
      <c r="F4" s="3" t="s">
        <v>194</v>
      </c>
      <c r="G4" s="3" t="s">
        <v>138</v>
      </c>
      <c r="H4" s="3" t="s">
        <v>166</v>
      </c>
      <c r="I4" s="10" t="s">
        <v>137</v>
      </c>
      <c r="J4" s="5" t="s">
        <v>197</v>
      </c>
      <c r="K4" s="5" t="s">
        <v>196</v>
      </c>
      <c r="L4" s="5" t="s">
        <v>218</v>
      </c>
      <c r="M4" s="5" t="s">
        <v>157</v>
      </c>
      <c r="N4" s="7"/>
      <c r="O4" s="5" t="s">
        <v>175</v>
      </c>
      <c r="P4" s="2" t="s">
        <v>223</v>
      </c>
      <c r="Q4" s="2" t="s">
        <v>173</v>
      </c>
      <c r="R4" s="2" t="s">
        <v>163</v>
      </c>
      <c r="S4" s="2" t="s">
        <v>132</v>
      </c>
      <c r="T4" s="3" t="s">
        <v>147</v>
      </c>
      <c r="U4" s="3" t="s">
        <v>147</v>
      </c>
      <c r="V4" s="3" t="s">
        <v>147</v>
      </c>
      <c r="W4" s="2" t="s">
        <v>147</v>
      </c>
      <c r="X4" s="13" t="s">
        <v>206</v>
      </c>
      <c r="Y4" s="2" t="s">
        <v>211</v>
      </c>
      <c r="Z4" s="2" t="s">
        <v>211</v>
      </c>
      <c r="AA4" s="7" t="s">
        <v>208</v>
      </c>
      <c r="AB4" s="7" t="s">
        <v>208</v>
      </c>
      <c r="AD4" s="3">
        <v>1315</v>
      </c>
      <c r="AE4" s="3">
        <v>1315</v>
      </c>
      <c r="AG4" s="3">
        <v>1250</v>
      </c>
    </row>
    <row r="5" spans="1:33" ht="12.75">
      <c r="A5" s="16"/>
      <c r="B5" s="15" t="s">
        <v>127</v>
      </c>
      <c r="D5" s="11" t="s">
        <v>2</v>
      </c>
      <c r="E5" s="5" t="s">
        <v>212</v>
      </c>
      <c r="F5" s="3" t="s">
        <v>210</v>
      </c>
      <c r="G5" s="3" t="s">
        <v>210</v>
      </c>
      <c r="H5" s="3" t="s">
        <v>210</v>
      </c>
      <c r="I5" s="10"/>
      <c r="J5" s="5"/>
      <c r="K5" s="5" t="s">
        <v>179</v>
      </c>
      <c r="L5" s="5" t="s">
        <v>187</v>
      </c>
      <c r="M5" s="5" t="s">
        <v>1</v>
      </c>
      <c r="N5" s="7"/>
      <c r="O5" s="5"/>
      <c r="P5" s="2" t="s">
        <v>179</v>
      </c>
      <c r="Q5" s="2" t="s">
        <v>162</v>
      </c>
      <c r="R5" s="2"/>
      <c r="S5" s="2" t="s">
        <v>163</v>
      </c>
      <c r="T5" s="3" t="s">
        <v>178</v>
      </c>
      <c r="U5" s="3" t="s">
        <v>212</v>
      </c>
      <c r="V5" s="3" t="s">
        <v>138</v>
      </c>
      <c r="W5" s="2" t="s">
        <v>136</v>
      </c>
      <c r="X5" s="12"/>
      <c r="Y5" s="2" t="s">
        <v>180</v>
      </c>
      <c r="Z5" s="2" t="s">
        <v>181</v>
      </c>
      <c r="AA5" s="7" t="s">
        <v>30</v>
      </c>
      <c r="AB5" s="7" t="s">
        <v>46</v>
      </c>
      <c r="AD5" s="3" t="s">
        <v>139</v>
      </c>
      <c r="AE5" s="3" t="s">
        <v>139</v>
      </c>
      <c r="AG5" s="3" t="s">
        <v>168</v>
      </c>
    </row>
    <row r="6" spans="1:28" ht="12.75">
      <c r="A6" s="16"/>
      <c r="B6" s="14"/>
      <c r="D6" s="8"/>
      <c r="E6" s="4"/>
      <c r="I6" s="9"/>
      <c r="J6" s="4"/>
      <c r="K6" s="4"/>
      <c r="L6" s="4"/>
      <c r="M6" s="4"/>
      <c r="N6" s="6"/>
      <c r="O6" s="4"/>
      <c r="P6" s="1"/>
      <c r="Q6" s="1"/>
      <c r="R6" s="1"/>
      <c r="S6" s="1"/>
      <c r="W6" s="1"/>
      <c r="X6" s="12"/>
      <c r="Y6" s="1"/>
      <c r="Z6" s="1"/>
      <c r="AA6" s="6"/>
      <c r="AB6" s="6"/>
    </row>
    <row r="7" spans="1:28" ht="12.75">
      <c r="A7" s="16" t="s">
        <v>31</v>
      </c>
      <c r="B7" s="14">
        <v>249</v>
      </c>
      <c r="C7" t="s">
        <v>142</v>
      </c>
      <c r="D7" s="8">
        <v>1</v>
      </c>
      <c r="E7" s="4">
        <f aca="true" t="shared" si="0" ref="E7:E16">D7/12</f>
        <v>0.08333333333333333</v>
      </c>
      <c r="F7">
        <v>1</v>
      </c>
      <c r="G7">
        <v>21</v>
      </c>
      <c r="H7">
        <v>0</v>
      </c>
      <c r="I7" s="9">
        <f aca="true" t="shared" si="1" ref="I7:I16">(F7/12+G7/288+H7/6912)</f>
        <v>0.15625</v>
      </c>
      <c r="J7" s="4">
        <f aca="true" t="shared" si="2" ref="J7:J16">I7*100</f>
        <v>15.625</v>
      </c>
      <c r="K7" s="4"/>
      <c r="L7" s="4"/>
      <c r="M7" s="4"/>
      <c r="N7" s="6"/>
      <c r="O7" s="4"/>
      <c r="P7" s="1"/>
      <c r="Q7" s="1"/>
      <c r="R7" s="1"/>
      <c r="S7" s="1"/>
      <c r="W7" s="1"/>
      <c r="X7" s="12"/>
      <c r="Y7" s="1"/>
      <c r="Z7" s="1"/>
      <c r="AA7" s="6"/>
      <c r="AB7" s="6"/>
    </row>
    <row r="8" spans="1:28" ht="12.75">
      <c r="A8" s="16" t="s">
        <v>35</v>
      </c>
      <c r="B8" s="14">
        <v>249</v>
      </c>
      <c r="C8" t="s">
        <v>141</v>
      </c>
      <c r="D8" s="8">
        <v>1</v>
      </c>
      <c r="E8" s="4">
        <f t="shared" si="0"/>
        <v>0.08333333333333333</v>
      </c>
      <c r="F8">
        <v>1</v>
      </c>
      <c r="G8">
        <v>12</v>
      </c>
      <c r="H8">
        <v>0</v>
      </c>
      <c r="I8" s="9">
        <f t="shared" si="1"/>
        <v>0.125</v>
      </c>
      <c r="J8" s="4">
        <f t="shared" si="2"/>
        <v>12.5</v>
      </c>
      <c r="K8" s="4"/>
      <c r="L8" s="4"/>
      <c r="M8" s="4"/>
      <c r="N8" s="6"/>
      <c r="O8" s="4"/>
      <c r="P8" s="1"/>
      <c r="Q8" s="1"/>
      <c r="R8" s="1"/>
      <c r="S8" s="1"/>
      <c r="W8" s="1"/>
      <c r="X8" s="12"/>
      <c r="Y8" s="1"/>
      <c r="Z8" s="1"/>
      <c r="AA8" s="6"/>
      <c r="AB8" s="6"/>
    </row>
    <row r="9" spans="1:33" ht="12.75">
      <c r="A9" s="16">
        <v>1315</v>
      </c>
      <c r="B9" s="14">
        <v>169</v>
      </c>
      <c r="C9" t="s">
        <v>140</v>
      </c>
      <c r="D9" s="8">
        <v>1</v>
      </c>
      <c r="E9" s="4">
        <f t="shared" si="0"/>
        <v>0.08333333333333333</v>
      </c>
      <c r="F9">
        <v>1</v>
      </c>
      <c r="G9">
        <v>0</v>
      </c>
      <c r="H9">
        <v>0</v>
      </c>
      <c r="I9" s="9">
        <f t="shared" si="1"/>
        <v>0.08333333333333333</v>
      </c>
      <c r="J9" s="4">
        <f t="shared" si="2"/>
        <v>8.333333333333332</v>
      </c>
      <c r="K9" s="4">
        <v>540</v>
      </c>
      <c r="L9" s="4">
        <v>444</v>
      </c>
      <c r="M9" s="4">
        <f>K9-L9</f>
        <v>96</v>
      </c>
      <c r="N9" s="6">
        <f>M9/K9</f>
        <v>0.17777777777777778</v>
      </c>
      <c r="O9" s="4">
        <f aca="true" t="shared" si="3" ref="O9:O16">K9/12</f>
        <v>45</v>
      </c>
      <c r="P9" s="1">
        <f aca="true" t="shared" si="4" ref="P9:P16">(D9*K9)/I9/240</f>
        <v>27</v>
      </c>
      <c r="Q9" s="1">
        <f aca="true" t="shared" si="5" ref="Q9:Q16">6912/K9</f>
        <v>12.8</v>
      </c>
      <c r="R9" s="1">
        <f aca="true" t="shared" si="6" ref="R9:R16">339.542/K9</f>
        <v>0.6287814814814814</v>
      </c>
      <c r="S9" s="1">
        <f aca="true" t="shared" si="7" ref="S9:S16">R9*I9</f>
        <v>0.05239845679012345</v>
      </c>
      <c r="T9">
        <v>2</v>
      </c>
      <c r="U9">
        <v>18</v>
      </c>
      <c r="V9">
        <v>0</v>
      </c>
      <c r="W9" s="1">
        <f aca="true" t="shared" si="8" ref="W9:W16">T9+U9/20+V9/240</f>
        <v>2.9</v>
      </c>
      <c r="X9" s="12">
        <v>10.3</v>
      </c>
      <c r="Y9" s="1">
        <f aca="true" t="shared" si="9" ref="Y9:Y16">240/D9*S9</f>
        <v>12.575629629629628</v>
      </c>
      <c r="Z9" s="1">
        <v>12.5755</v>
      </c>
      <c r="AA9" s="6">
        <v>0.6037</v>
      </c>
      <c r="AB9" s="6"/>
      <c r="AD9" s="12">
        <f aca="true" t="shared" si="10" ref="AD9:AD16">Y9/$Y$9*100</f>
        <v>100</v>
      </c>
      <c r="AE9" s="12">
        <f aca="true" t="shared" si="11" ref="AE9:AE16">S9/$S$9*100</f>
        <v>100</v>
      </c>
      <c r="AG9" s="12">
        <f aca="true" t="shared" si="12" ref="AG9:AG16">Y9/31.73*100</f>
        <v>39.63324812363576</v>
      </c>
    </row>
    <row r="10" spans="1:33" ht="12.75">
      <c r="A10" s="16">
        <v>1321</v>
      </c>
      <c r="B10" s="14">
        <v>174</v>
      </c>
      <c r="C10" t="s">
        <v>140</v>
      </c>
      <c r="D10" s="8">
        <v>1</v>
      </c>
      <c r="E10" s="4">
        <f t="shared" si="0"/>
        <v>0.08333333333333333</v>
      </c>
      <c r="F10">
        <v>1</v>
      </c>
      <c r="G10">
        <v>0</v>
      </c>
      <c r="H10">
        <v>0</v>
      </c>
      <c r="I10" s="9">
        <f t="shared" si="1"/>
        <v>0.08333333333333333</v>
      </c>
      <c r="J10" s="4">
        <f t="shared" si="2"/>
        <v>8.333333333333332</v>
      </c>
      <c r="K10" s="4">
        <v>540</v>
      </c>
      <c r="L10" s="4">
        <v>444</v>
      </c>
      <c r="M10" s="4">
        <f>K10-L10</f>
        <v>96</v>
      </c>
      <c r="N10" s="6">
        <f>M10/K10</f>
        <v>0.17777777777777778</v>
      </c>
      <c r="O10" s="4">
        <f t="shared" si="3"/>
        <v>45</v>
      </c>
      <c r="P10" s="1">
        <f t="shared" si="4"/>
        <v>27</v>
      </c>
      <c r="Q10" s="1">
        <f t="shared" si="5"/>
        <v>12.8</v>
      </c>
      <c r="R10" s="1">
        <f t="shared" si="6"/>
        <v>0.6287814814814814</v>
      </c>
      <c r="S10" s="1">
        <f t="shared" si="7"/>
        <v>0.05239845679012345</v>
      </c>
      <c r="T10">
        <v>3</v>
      </c>
      <c r="U10">
        <v>5</v>
      </c>
      <c r="V10">
        <v>6</v>
      </c>
      <c r="W10" s="1">
        <f t="shared" si="8"/>
        <v>3.275</v>
      </c>
      <c r="X10" s="12">
        <v>11.64</v>
      </c>
      <c r="Y10" s="1">
        <f t="shared" si="9"/>
        <v>12.575629629629628</v>
      </c>
      <c r="Z10" s="1">
        <v>12.5755</v>
      </c>
      <c r="AA10" s="6">
        <v>0.6037</v>
      </c>
      <c r="AB10" s="6"/>
      <c r="AD10" s="12">
        <f t="shared" si="10"/>
        <v>100</v>
      </c>
      <c r="AE10" s="12">
        <f t="shared" si="11"/>
        <v>100</v>
      </c>
      <c r="AG10" s="12">
        <f t="shared" si="12"/>
        <v>39.63324812363576</v>
      </c>
    </row>
    <row r="11" spans="1:33" ht="12.75">
      <c r="A11" s="16" t="s">
        <v>50</v>
      </c>
      <c r="B11" s="14">
        <v>201</v>
      </c>
      <c r="C11" t="s">
        <v>140</v>
      </c>
      <c r="D11" s="8">
        <v>1</v>
      </c>
      <c r="E11" s="4">
        <f t="shared" si="0"/>
        <v>0.08333333333333333</v>
      </c>
      <c r="F11">
        <v>1</v>
      </c>
      <c r="G11">
        <v>0</v>
      </c>
      <c r="H11">
        <v>0</v>
      </c>
      <c r="I11" s="9">
        <f t="shared" si="1"/>
        <v>0.08333333333333333</v>
      </c>
      <c r="J11" s="4">
        <f t="shared" si="2"/>
        <v>8.333333333333332</v>
      </c>
      <c r="K11" s="4">
        <v>840</v>
      </c>
      <c r="L11" s="4">
        <v>660</v>
      </c>
      <c r="M11" s="4">
        <f>K11-L11</f>
        <v>180</v>
      </c>
      <c r="N11" s="6">
        <f>M11/K11</f>
        <v>0.21428571428571427</v>
      </c>
      <c r="O11" s="4">
        <f t="shared" si="3"/>
        <v>70</v>
      </c>
      <c r="P11" s="1">
        <f t="shared" si="4"/>
        <v>42</v>
      </c>
      <c r="Q11" s="1">
        <f t="shared" si="5"/>
        <v>8.228571428571428</v>
      </c>
      <c r="R11" s="1">
        <f t="shared" si="6"/>
        <v>0.4042166666666666</v>
      </c>
      <c r="S11" s="1">
        <f t="shared" si="7"/>
        <v>0.03368472222222221</v>
      </c>
      <c r="T11">
        <v>3</v>
      </c>
      <c r="U11">
        <v>8</v>
      </c>
      <c r="V11">
        <v>0</v>
      </c>
      <c r="W11" s="1">
        <f t="shared" si="8"/>
        <v>3.4</v>
      </c>
      <c r="X11" s="12">
        <v>7.79</v>
      </c>
      <c r="Y11" s="1">
        <f t="shared" si="9"/>
        <v>8.084333333333332</v>
      </c>
      <c r="Z11" s="1">
        <v>8.1053</v>
      </c>
      <c r="AA11" s="6">
        <v>0.7446</v>
      </c>
      <c r="AB11" s="6">
        <v>0.3554</v>
      </c>
      <c r="AD11" s="12">
        <f t="shared" si="10"/>
        <v>64.28571428571428</v>
      </c>
      <c r="AE11" s="12">
        <f t="shared" si="11"/>
        <v>64.28571428571428</v>
      </c>
      <c r="AG11" s="12">
        <f t="shared" si="12"/>
        <v>25.478516650908706</v>
      </c>
    </row>
    <row r="12" spans="1:33" ht="12.75">
      <c r="A12" s="16" t="s">
        <v>54</v>
      </c>
      <c r="B12" s="14">
        <v>205</v>
      </c>
      <c r="C12" t="s">
        <v>140</v>
      </c>
      <c r="D12" s="8">
        <v>1</v>
      </c>
      <c r="E12" s="4">
        <f t="shared" si="0"/>
        <v>0.08333333333333333</v>
      </c>
      <c r="F12">
        <v>0</v>
      </c>
      <c r="G12">
        <v>23</v>
      </c>
      <c r="H12">
        <v>12</v>
      </c>
      <c r="I12" s="9">
        <f t="shared" si="1"/>
        <v>0.08159722222222221</v>
      </c>
      <c r="J12" s="4">
        <f t="shared" si="2"/>
        <v>8.159722222222221</v>
      </c>
      <c r="K12" s="4">
        <v>864</v>
      </c>
      <c r="L12" s="4">
        <v>708</v>
      </c>
      <c r="M12" s="4">
        <f>K12-L12</f>
        <v>156</v>
      </c>
      <c r="N12" s="6">
        <f>M12/K12</f>
        <v>0.18055555555555555</v>
      </c>
      <c r="O12" s="4">
        <f t="shared" si="3"/>
        <v>72</v>
      </c>
      <c r="P12" s="1">
        <f t="shared" si="4"/>
        <v>44.11914893617022</v>
      </c>
      <c r="Q12" s="1">
        <f t="shared" si="5"/>
        <v>8</v>
      </c>
      <c r="R12" s="1">
        <f t="shared" si="6"/>
        <v>0.3929884259259259</v>
      </c>
      <c r="S12" s="1">
        <f t="shared" si="7"/>
        <v>0.03206676392103909</v>
      </c>
      <c r="T12">
        <v>3</v>
      </c>
      <c r="U12">
        <v>5</v>
      </c>
      <c r="V12">
        <v>2</v>
      </c>
      <c r="W12" s="1">
        <f t="shared" si="8"/>
        <v>3.2583333333333333</v>
      </c>
      <c r="X12" s="12">
        <v>7.23</v>
      </c>
      <c r="Y12" s="1">
        <f t="shared" si="9"/>
        <v>7.696023341049382</v>
      </c>
      <c r="Z12" s="1">
        <v>7.8597</v>
      </c>
      <c r="AA12" s="6">
        <v>0.7523</v>
      </c>
      <c r="AB12" s="6">
        <v>0.375</v>
      </c>
      <c r="AD12" s="12">
        <f t="shared" si="10"/>
        <v>61.19791666666667</v>
      </c>
      <c r="AE12" s="12">
        <f t="shared" si="11"/>
        <v>61.197916666666664</v>
      </c>
      <c r="AG12" s="12">
        <f t="shared" si="12"/>
        <v>24.254722158995847</v>
      </c>
    </row>
    <row r="13" spans="1:33" ht="12.75">
      <c r="A13" s="16" t="s">
        <v>56</v>
      </c>
      <c r="B13" s="14">
        <v>210</v>
      </c>
      <c r="C13" t="s">
        <v>140</v>
      </c>
      <c r="D13" s="8">
        <v>1</v>
      </c>
      <c r="E13" s="4">
        <f t="shared" si="0"/>
        <v>0.08333333333333333</v>
      </c>
      <c r="F13">
        <v>1</v>
      </c>
      <c r="G13">
        <v>0</v>
      </c>
      <c r="H13">
        <v>0</v>
      </c>
      <c r="I13" s="9">
        <f t="shared" si="1"/>
        <v>0.08333333333333333</v>
      </c>
      <c r="J13" s="4">
        <f t="shared" si="2"/>
        <v>8.333333333333332</v>
      </c>
      <c r="K13" s="4">
        <v>864</v>
      </c>
      <c r="L13" s="4">
        <v>708</v>
      </c>
      <c r="M13" s="4">
        <f>K13-L13</f>
        <v>156</v>
      </c>
      <c r="N13" s="6">
        <f>M13/K13</f>
        <v>0.18055555555555555</v>
      </c>
      <c r="O13" s="4">
        <f t="shared" si="3"/>
        <v>72</v>
      </c>
      <c r="P13" s="1">
        <f t="shared" si="4"/>
        <v>43.2</v>
      </c>
      <c r="Q13" s="1">
        <f t="shared" si="5"/>
        <v>8</v>
      </c>
      <c r="R13" s="1">
        <f t="shared" si="6"/>
        <v>0.3929884259259259</v>
      </c>
      <c r="S13" s="1">
        <f t="shared" si="7"/>
        <v>0.032749035493827156</v>
      </c>
      <c r="T13">
        <v>3</v>
      </c>
      <c r="U13">
        <v>16</v>
      </c>
      <c r="V13">
        <v>0</v>
      </c>
      <c r="W13" s="1">
        <f t="shared" si="8"/>
        <v>3.8</v>
      </c>
      <c r="X13" s="12">
        <v>8.44</v>
      </c>
      <c r="Y13" s="1">
        <f t="shared" si="9"/>
        <v>7.859768518518518</v>
      </c>
      <c r="Z13" s="1">
        <v>7.8597</v>
      </c>
      <c r="AA13" s="6">
        <v>0.7523</v>
      </c>
      <c r="AB13" s="6">
        <v>0.375</v>
      </c>
      <c r="AD13" s="12">
        <f t="shared" si="10"/>
        <v>62.5</v>
      </c>
      <c r="AE13" s="12">
        <f t="shared" si="11"/>
        <v>62.5</v>
      </c>
      <c r="AG13" s="12">
        <f t="shared" si="12"/>
        <v>24.770780077272352</v>
      </c>
    </row>
    <row r="14" spans="1:33" ht="12.75">
      <c r="A14" s="16" t="s">
        <v>58</v>
      </c>
      <c r="B14" s="14">
        <v>211</v>
      </c>
      <c r="C14" t="s">
        <v>140</v>
      </c>
      <c r="D14" s="8">
        <v>1</v>
      </c>
      <c r="E14" s="4">
        <f t="shared" si="0"/>
        <v>0.08333333333333333</v>
      </c>
      <c r="F14">
        <v>1</v>
      </c>
      <c r="G14">
        <v>0</v>
      </c>
      <c r="H14">
        <v>0</v>
      </c>
      <c r="I14" s="9">
        <f t="shared" si="1"/>
        <v>0.08333333333333333</v>
      </c>
      <c r="J14" s="4">
        <f t="shared" si="2"/>
        <v>8.333333333333332</v>
      </c>
      <c r="K14" s="4">
        <v>996</v>
      </c>
      <c r="L14" s="4"/>
      <c r="M14" s="4"/>
      <c r="N14" s="6"/>
      <c r="O14" s="4">
        <f t="shared" si="3"/>
        <v>83</v>
      </c>
      <c r="P14" s="1">
        <f t="shared" si="4"/>
        <v>49.8</v>
      </c>
      <c r="Q14" s="1">
        <f t="shared" si="5"/>
        <v>6.9397590361445785</v>
      </c>
      <c r="R14" s="1">
        <f t="shared" si="6"/>
        <v>0.3409056224899598</v>
      </c>
      <c r="S14" s="1">
        <f t="shared" si="7"/>
        <v>0.028408801874163316</v>
      </c>
      <c r="T14">
        <v>4</v>
      </c>
      <c r="U14">
        <v>0</v>
      </c>
      <c r="V14">
        <v>0</v>
      </c>
      <c r="W14" s="1">
        <f t="shared" si="8"/>
        <v>4</v>
      </c>
      <c r="X14" s="12">
        <v>7.77</v>
      </c>
      <c r="Y14" s="1">
        <f t="shared" si="9"/>
        <v>6.818112449799195</v>
      </c>
      <c r="Z14" s="1">
        <v>6.8772</v>
      </c>
      <c r="AA14" s="6">
        <v>0.7832</v>
      </c>
      <c r="AB14" s="6">
        <v>0.4531</v>
      </c>
      <c r="AD14" s="12">
        <f t="shared" si="10"/>
        <v>54.21686746987952</v>
      </c>
      <c r="AE14" s="12">
        <f t="shared" si="11"/>
        <v>54.21686746987952</v>
      </c>
      <c r="AG14" s="12">
        <f t="shared" si="12"/>
        <v>21.487905609200112</v>
      </c>
    </row>
    <row r="15" spans="1:33" ht="12.75">
      <c r="A15" s="16" t="s">
        <v>66</v>
      </c>
      <c r="B15" s="14">
        <v>223</v>
      </c>
      <c r="C15" t="s">
        <v>140</v>
      </c>
      <c r="D15" s="8">
        <v>1</v>
      </c>
      <c r="E15" s="4">
        <f t="shared" si="0"/>
        <v>0.08333333333333333</v>
      </c>
      <c r="F15">
        <v>0</v>
      </c>
      <c r="G15">
        <v>6</v>
      </c>
      <c r="H15">
        <v>0</v>
      </c>
      <c r="I15" s="9">
        <f t="shared" si="1"/>
        <v>0.020833333333333332</v>
      </c>
      <c r="J15" s="4">
        <f t="shared" si="2"/>
        <v>2.083333333333333</v>
      </c>
      <c r="K15" s="4">
        <v>864</v>
      </c>
      <c r="L15" s="4">
        <v>252</v>
      </c>
      <c r="M15" s="4">
        <f>K15-L15</f>
        <v>612</v>
      </c>
      <c r="N15" s="6">
        <f>M15/K15</f>
        <v>0.7083333333333334</v>
      </c>
      <c r="O15" s="4">
        <f t="shared" si="3"/>
        <v>72</v>
      </c>
      <c r="P15" s="1">
        <f t="shared" si="4"/>
        <v>172.8</v>
      </c>
      <c r="Q15" s="1">
        <f t="shared" si="5"/>
        <v>8</v>
      </c>
      <c r="R15" s="1">
        <f t="shared" si="6"/>
        <v>0.3929884259259259</v>
      </c>
      <c r="S15" s="1">
        <f t="shared" si="7"/>
        <v>0.008187258873456789</v>
      </c>
      <c r="T15">
        <v>5</v>
      </c>
      <c r="U15">
        <v>10</v>
      </c>
      <c r="V15">
        <v>0</v>
      </c>
      <c r="W15" s="1">
        <f t="shared" si="8"/>
        <v>5.5</v>
      </c>
      <c r="X15" s="12">
        <v>3.05</v>
      </c>
      <c r="Y15" s="1">
        <f t="shared" si="9"/>
        <v>1.9649421296296294</v>
      </c>
      <c r="Z15" s="1">
        <v>1.9649</v>
      </c>
      <c r="AA15" s="6">
        <v>0.938</v>
      </c>
      <c r="AB15" s="6">
        <v>0.8437</v>
      </c>
      <c r="AD15" s="12">
        <f t="shared" si="10"/>
        <v>15.625</v>
      </c>
      <c r="AE15" s="12">
        <f t="shared" si="11"/>
        <v>15.625</v>
      </c>
      <c r="AG15" s="12">
        <f t="shared" si="12"/>
        <v>6.192695019318088</v>
      </c>
    </row>
    <row r="16" spans="1:33" ht="12.75">
      <c r="A16" s="16" t="s">
        <v>73</v>
      </c>
      <c r="B16" s="14">
        <v>230</v>
      </c>
      <c r="C16" t="s">
        <v>200</v>
      </c>
      <c r="D16" s="8">
        <v>2</v>
      </c>
      <c r="E16" s="4">
        <f t="shared" si="0"/>
        <v>0.16666666666666666</v>
      </c>
      <c r="F16">
        <v>0</v>
      </c>
      <c r="G16">
        <v>6</v>
      </c>
      <c r="H16">
        <v>0</v>
      </c>
      <c r="I16" s="9">
        <f t="shared" si="1"/>
        <v>0.020833333333333332</v>
      </c>
      <c r="J16" s="4">
        <f t="shared" si="2"/>
        <v>2.083333333333333</v>
      </c>
      <c r="K16" s="4">
        <v>864</v>
      </c>
      <c r="L16" s="4">
        <v>252</v>
      </c>
      <c r="M16" s="4">
        <f>K16-L16</f>
        <v>612</v>
      </c>
      <c r="N16" s="6">
        <f>M16/K16</f>
        <v>0.7083333333333334</v>
      </c>
      <c r="O16" s="4">
        <f t="shared" si="3"/>
        <v>72</v>
      </c>
      <c r="P16" s="1">
        <f t="shared" si="4"/>
        <v>345.6</v>
      </c>
      <c r="Q16" s="1">
        <f t="shared" si="5"/>
        <v>8</v>
      </c>
      <c r="R16" s="1">
        <f t="shared" si="6"/>
        <v>0.3929884259259259</v>
      </c>
      <c r="S16" s="1">
        <f t="shared" si="7"/>
        <v>0.008187258873456789</v>
      </c>
      <c r="T16">
        <v>7</v>
      </c>
      <c r="U16">
        <v>0</v>
      </c>
      <c r="V16">
        <v>0</v>
      </c>
      <c r="W16" s="1">
        <f t="shared" si="8"/>
        <v>7</v>
      </c>
      <c r="X16" s="12">
        <v>1.94</v>
      </c>
      <c r="Y16" s="1">
        <f t="shared" si="9"/>
        <v>0.9824710648148147</v>
      </c>
      <c r="Z16" s="1">
        <v>0.9825</v>
      </c>
      <c r="AA16" s="6">
        <v>0.969</v>
      </c>
      <c r="AB16" s="6">
        <v>0.9218</v>
      </c>
      <c r="AD16" s="12">
        <f t="shared" si="10"/>
        <v>7.8125</v>
      </c>
      <c r="AE16" s="12">
        <f t="shared" si="11"/>
        <v>15.625</v>
      </c>
      <c r="AG16" s="12">
        <f t="shared" si="12"/>
        <v>3.096347509659044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="90" zoomScaleNormal="90" zoomScalePageLayoutView="0" workbookViewId="0" topLeftCell="A1">
      <pane xSplit="1" ySplit="6" topLeftCell="I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" sqref="U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29.7109375" style="0" customWidth="1"/>
    <col min="4" max="4" width="9.421875" style="0" customWidth="1"/>
    <col min="6" max="10" width="10.00390625" style="0" customWidth="1"/>
    <col min="11" max="11" width="11.00390625" style="0" customWidth="1"/>
    <col min="12" max="12" width="8.140625" style="0" customWidth="1"/>
    <col min="13" max="13" width="9.28125" style="0" customWidth="1"/>
    <col min="14" max="14" width="10.140625" style="0" customWidth="1"/>
    <col min="15" max="15" width="7.8515625" style="0" customWidth="1"/>
    <col min="16" max="16" width="8.7109375" style="0" customWidth="1"/>
    <col min="17" max="17" width="8.8515625" style="0" customWidth="1"/>
    <col min="19" max="19" width="9.00390625" style="12" customWidth="1"/>
  </cols>
  <sheetData>
    <row r="1" spans="1:17" ht="12.75">
      <c r="A1" s="16"/>
      <c r="B1" s="14"/>
      <c r="D1" s="8"/>
      <c r="E1" s="4"/>
      <c r="H1" s="3" t="s">
        <v>219</v>
      </c>
      <c r="I1" s="9"/>
      <c r="J1" s="4"/>
      <c r="K1" s="4"/>
      <c r="L1" s="4"/>
      <c r="M1" s="1"/>
      <c r="N1" s="1"/>
      <c r="O1" s="1"/>
      <c r="P1" s="1"/>
      <c r="Q1" s="1"/>
    </row>
    <row r="2" spans="1:21" ht="12.75">
      <c r="A2" s="16"/>
      <c r="B2" s="14"/>
      <c r="D2" s="8"/>
      <c r="E2" s="4"/>
      <c r="I2" s="9"/>
      <c r="J2" s="4"/>
      <c r="K2" s="4"/>
      <c r="L2" s="4"/>
      <c r="M2" s="1"/>
      <c r="N2" s="1"/>
      <c r="O2" s="1"/>
      <c r="P2" s="1"/>
      <c r="Q2" s="1"/>
      <c r="U2" s="3" t="s">
        <v>0</v>
      </c>
    </row>
    <row r="3" spans="1:21" ht="12.75">
      <c r="A3" s="16" t="s">
        <v>135</v>
      </c>
      <c r="B3" s="15" t="s">
        <v>195</v>
      </c>
      <c r="C3" s="3" t="s">
        <v>188</v>
      </c>
      <c r="D3" s="11" t="s">
        <v>225</v>
      </c>
      <c r="E3" s="5" t="s">
        <v>225</v>
      </c>
      <c r="F3" s="3" t="s">
        <v>146</v>
      </c>
      <c r="G3" s="3" t="s">
        <v>146</v>
      </c>
      <c r="H3" s="3" t="s">
        <v>146</v>
      </c>
      <c r="I3" s="10" t="s">
        <v>146</v>
      </c>
      <c r="J3" s="5" t="s">
        <v>146</v>
      </c>
      <c r="K3" s="5" t="s">
        <v>190</v>
      </c>
      <c r="L3" s="5" t="s">
        <v>215</v>
      </c>
      <c r="M3" s="2" t="s">
        <v>226</v>
      </c>
      <c r="N3" s="2" t="s">
        <v>228</v>
      </c>
      <c r="O3" s="2" t="s">
        <v>0</v>
      </c>
      <c r="P3" s="2" t="s">
        <v>210</v>
      </c>
      <c r="Q3" s="2" t="s">
        <v>163</v>
      </c>
      <c r="S3" s="13" t="s">
        <v>176</v>
      </c>
      <c r="U3" s="3" t="s">
        <v>177</v>
      </c>
    </row>
    <row r="4" spans="1:21" ht="12.75">
      <c r="A4" s="16"/>
      <c r="B4" s="15" t="s">
        <v>191</v>
      </c>
      <c r="C4" s="3" t="s">
        <v>192</v>
      </c>
      <c r="D4" s="11" t="s">
        <v>131</v>
      </c>
      <c r="E4" s="5" t="s">
        <v>130</v>
      </c>
      <c r="F4" s="3" t="s">
        <v>194</v>
      </c>
      <c r="G4" s="3" t="s">
        <v>138</v>
      </c>
      <c r="H4" s="3" t="s">
        <v>166</v>
      </c>
      <c r="I4" s="10" t="s">
        <v>137</v>
      </c>
      <c r="J4" s="5" t="s">
        <v>197</v>
      </c>
      <c r="K4" s="5" t="s">
        <v>196</v>
      </c>
      <c r="L4" s="5" t="s">
        <v>175</v>
      </c>
      <c r="M4" s="2" t="s">
        <v>223</v>
      </c>
      <c r="N4" s="2" t="s">
        <v>173</v>
      </c>
      <c r="O4" s="2" t="s">
        <v>163</v>
      </c>
      <c r="P4" s="2" t="s">
        <v>132</v>
      </c>
      <c r="Q4" s="2" t="s">
        <v>211</v>
      </c>
      <c r="S4" s="13">
        <v>1504</v>
      </c>
      <c r="U4" s="3">
        <v>1250</v>
      </c>
    </row>
    <row r="5" spans="1:21" ht="12.75">
      <c r="A5" s="16"/>
      <c r="B5" s="15" t="s">
        <v>128</v>
      </c>
      <c r="D5" s="11" t="s">
        <v>2</v>
      </c>
      <c r="E5" s="5" t="s">
        <v>212</v>
      </c>
      <c r="F5" s="3" t="s">
        <v>210</v>
      </c>
      <c r="G5" s="3" t="s">
        <v>210</v>
      </c>
      <c r="H5" s="3" t="s">
        <v>210</v>
      </c>
      <c r="I5" s="10"/>
      <c r="J5" s="5"/>
      <c r="K5" s="5" t="s">
        <v>179</v>
      </c>
      <c r="L5" s="5"/>
      <c r="M5" s="2" t="s">
        <v>179</v>
      </c>
      <c r="N5" s="2" t="s">
        <v>162</v>
      </c>
      <c r="O5" s="2"/>
      <c r="P5" s="2" t="s">
        <v>163</v>
      </c>
      <c r="Q5" s="2" t="s">
        <v>180</v>
      </c>
      <c r="U5" s="3" t="s">
        <v>168</v>
      </c>
    </row>
    <row r="6" spans="1:17" ht="12.75">
      <c r="A6" s="16"/>
      <c r="B6" s="14"/>
      <c r="D6" s="8"/>
      <c r="E6" s="4"/>
      <c r="I6" s="9"/>
      <c r="J6" s="4"/>
      <c r="K6" s="4"/>
      <c r="L6" s="4"/>
      <c r="M6" s="1"/>
      <c r="N6" s="1"/>
      <c r="O6" s="1"/>
      <c r="P6" s="1"/>
      <c r="Q6" s="1"/>
    </row>
    <row r="7" spans="1:21" ht="12.75">
      <c r="A7" s="16" t="s">
        <v>73</v>
      </c>
      <c r="B7" s="14" t="s">
        <v>129</v>
      </c>
      <c r="C7" t="s">
        <v>126</v>
      </c>
      <c r="D7" s="8">
        <f>12.5*12</f>
        <v>150</v>
      </c>
      <c r="E7" s="4">
        <f aca="true" t="shared" si="0" ref="E7:E18">D7/12</f>
        <v>12.5</v>
      </c>
      <c r="F7">
        <v>11</v>
      </c>
      <c r="G7">
        <v>12</v>
      </c>
      <c r="H7">
        <v>0</v>
      </c>
      <c r="I7" s="9">
        <f aca="true" t="shared" si="1" ref="I7:I18">(F7/12+G7/288+H7/6912)</f>
        <v>0.9583333333333333</v>
      </c>
      <c r="J7" s="4">
        <f aca="true" t="shared" si="2" ref="J7:J18">I7*100</f>
        <v>95.83333333333333</v>
      </c>
      <c r="K7" s="4">
        <v>96.6667</v>
      </c>
      <c r="L7" s="4">
        <f aca="true" t="shared" si="3" ref="L7:L18">K7/12</f>
        <v>8.055558333333334</v>
      </c>
      <c r="M7" s="1">
        <f aca="true" t="shared" si="4" ref="M7:M18">(D7*K7)/I7/240</f>
        <v>63.04350000000001</v>
      </c>
      <c r="N7" s="1">
        <f aca="true" t="shared" si="5" ref="N7:N18">6912/K7</f>
        <v>71.50342361950909</v>
      </c>
      <c r="O7" s="1">
        <f>339.542/K7</f>
        <v>3.5125022370681935</v>
      </c>
      <c r="P7" s="1">
        <f>O7*I7</f>
        <v>3.366147977190352</v>
      </c>
      <c r="Q7" s="1">
        <f aca="true" t="shared" si="6" ref="Q7:Q18">240/D7*P7</f>
        <v>5.385836763504564</v>
      </c>
      <c r="S7" s="12">
        <f aca="true" t="shared" si="7" ref="S7:S18">Q7/$Q$7*100</f>
        <v>100</v>
      </c>
      <c r="U7" s="12">
        <f aca="true" t="shared" si="8" ref="U7:U18">Q7/31.73*100</f>
        <v>16.97395765365447</v>
      </c>
    </row>
    <row r="8" spans="1:21" ht="12.75">
      <c r="A8" s="16" t="s">
        <v>79</v>
      </c>
      <c r="B8" s="14">
        <v>246</v>
      </c>
      <c r="C8" t="s">
        <v>126</v>
      </c>
      <c r="D8" s="8">
        <f>13*12+4</f>
        <v>160</v>
      </c>
      <c r="E8" s="4">
        <f t="shared" si="0"/>
        <v>13.333333333333334</v>
      </c>
      <c r="F8">
        <v>11</v>
      </c>
      <c r="G8">
        <v>12</v>
      </c>
      <c r="H8">
        <v>0</v>
      </c>
      <c r="I8" s="9">
        <f t="shared" si="1"/>
        <v>0.9583333333333333</v>
      </c>
      <c r="J8" s="4">
        <f t="shared" si="2"/>
        <v>95.83333333333333</v>
      </c>
      <c r="K8" s="4">
        <f>98+(26/35)</f>
        <v>98.74285714285715</v>
      </c>
      <c r="L8" s="4">
        <f t="shared" si="3"/>
        <v>8.22857142857143</v>
      </c>
      <c r="M8" s="1">
        <f t="shared" si="4"/>
        <v>68.69068322981367</v>
      </c>
      <c r="N8" s="1">
        <f t="shared" si="5"/>
        <v>70</v>
      </c>
      <c r="O8" s="1">
        <f>339.542/K8</f>
        <v>3.4386487268518513</v>
      </c>
      <c r="P8" s="1">
        <f>O8*I8</f>
        <v>3.2953716965663573</v>
      </c>
      <c r="Q8" s="1">
        <f t="shared" si="6"/>
        <v>4.943057544849536</v>
      </c>
      <c r="S8" s="12">
        <f t="shared" si="7"/>
        <v>91.77882215711803</v>
      </c>
      <c r="U8" s="12">
        <f t="shared" si="8"/>
        <v>15.578498407972063</v>
      </c>
    </row>
    <row r="9" spans="1:21" ht="12.75">
      <c r="A9" s="16" t="s">
        <v>81</v>
      </c>
      <c r="B9" s="14" t="s">
        <v>129</v>
      </c>
      <c r="C9" t="s">
        <v>126</v>
      </c>
      <c r="D9" s="8">
        <v>160</v>
      </c>
      <c r="E9" s="4">
        <f t="shared" si="0"/>
        <v>13.333333333333334</v>
      </c>
      <c r="F9">
        <v>11</v>
      </c>
      <c r="G9">
        <v>12</v>
      </c>
      <c r="H9">
        <v>0</v>
      </c>
      <c r="I9" s="9">
        <f t="shared" si="1"/>
        <v>0.9583333333333333</v>
      </c>
      <c r="J9" s="4">
        <f t="shared" si="2"/>
        <v>95.83333333333333</v>
      </c>
      <c r="K9" s="1">
        <v>101.5</v>
      </c>
      <c r="L9" s="4">
        <f t="shared" si="3"/>
        <v>8.458333333333334</v>
      </c>
      <c r="M9" s="1">
        <f t="shared" si="4"/>
        <v>70.60869565217392</v>
      </c>
      <c r="N9" s="1">
        <f t="shared" si="5"/>
        <v>68.09852216748769</v>
      </c>
      <c r="O9" s="1">
        <f>339.542/K9</f>
        <v>3.3452413793103446</v>
      </c>
      <c r="P9" s="1">
        <f>O9*I9</f>
        <v>3.20585632183908</v>
      </c>
      <c r="Q9" s="1">
        <f t="shared" si="6"/>
        <v>4.80878448275862</v>
      </c>
      <c r="S9" s="12">
        <f t="shared" si="7"/>
        <v>89.28574507389162</v>
      </c>
      <c r="U9" s="12">
        <f t="shared" si="8"/>
        <v>15.155324559592245</v>
      </c>
    </row>
    <row r="10" spans="1:21" ht="12.75">
      <c r="A10" s="16" t="s">
        <v>82</v>
      </c>
      <c r="B10" s="14" t="s">
        <v>129</v>
      </c>
      <c r="C10" t="s">
        <v>126</v>
      </c>
      <c r="D10" s="8">
        <v>160</v>
      </c>
      <c r="E10" s="4">
        <f t="shared" si="0"/>
        <v>13.333333333333334</v>
      </c>
      <c r="F10">
        <v>11</v>
      </c>
      <c r="G10">
        <v>12</v>
      </c>
      <c r="H10">
        <v>0</v>
      </c>
      <c r="I10" s="9">
        <f t="shared" si="1"/>
        <v>0.9583333333333333</v>
      </c>
      <c r="J10" s="4">
        <f t="shared" si="2"/>
        <v>95.83333333333333</v>
      </c>
      <c r="K10" s="1">
        <f>339.542/O10</f>
        <v>105.64753787878786</v>
      </c>
      <c r="L10" s="4">
        <f t="shared" si="3"/>
        <v>8.803961489898988</v>
      </c>
      <c r="M10" s="1">
        <f t="shared" si="4"/>
        <v>73.49393939393939</v>
      </c>
      <c r="N10" s="1">
        <f t="shared" si="5"/>
        <v>65.42509308575005</v>
      </c>
      <c r="O10" s="1">
        <f>P10/I10</f>
        <v>3.2139130434782612</v>
      </c>
      <c r="P10" s="1">
        <v>3.08</v>
      </c>
      <c r="Q10" s="1">
        <f t="shared" si="6"/>
        <v>4.62</v>
      </c>
      <c r="S10" s="12">
        <f t="shared" si="7"/>
        <v>85.78054261328496</v>
      </c>
      <c r="U10" s="12">
        <f t="shared" si="8"/>
        <v>14.560352978254018</v>
      </c>
    </row>
    <row r="11" spans="1:21" ht="12.75">
      <c r="A11" s="16" t="s">
        <v>84</v>
      </c>
      <c r="B11" s="14" t="s">
        <v>129</v>
      </c>
      <c r="C11" t="s">
        <v>126</v>
      </c>
      <c r="D11" s="8">
        <v>160</v>
      </c>
      <c r="E11" s="4">
        <f t="shared" si="0"/>
        <v>13.333333333333334</v>
      </c>
      <c r="F11">
        <v>11</v>
      </c>
      <c r="G11">
        <v>12</v>
      </c>
      <c r="H11">
        <v>0</v>
      </c>
      <c r="I11" s="9">
        <f t="shared" si="1"/>
        <v>0.9583333333333333</v>
      </c>
      <c r="J11" s="4">
        <f t="shared" si="2"/>
        <v>95.83333333333333</v>
      </c>
      <c r="K11" s="1">
        <v>106</v>
      </c>
      <c r="L11" s="4">
        <f t="shared" si="3"/>
        <v>8.833333333333334</v>
      </c>
      <c r="M11" s="1">
        <f t="shared" si="4"/>
        <v>73.73913043478261</v>
      </c>
      <c r="N11" s="1">
        <f t="shared" si="5"/>
        <v>65.20754716981132</v>
      </c>
      <c r="O11" s="1">
        <f>339.542/K11</f>
        <v>3.2032264150943393</v>
      </c>
      <c r="P11" s="1">
        <f>O11*I11</f>
        <v>3.0697586477987415</v>
      </c>
      <c r="Q11" s="1">
        <f t="shared" si="6"/>
        <v>4.6046379716981125</v>
      </c>
      <c r="S11" s="12">
        <f t="shared" si="7"/>
        <v>85.4953125</v>
      </c>
      <c r="U11" s="12">
        <f t="shared" si="8"/>
        <v>14.511938139609557</v>
      </c>
    </row>
    <row r="12" spans="1:21" ht="12.75">
      <c r="A12" s="16" t="s">
        <v>85</v>
      </c>
      <c r="B12" s="14" t="s">
        <v>129</v>
      </c>
      <c r="C12" t="s">
        <v>126</v>
      </c>
      <c r="D12" s="8">
        <v>160</v>
      </c>
      <c r="E12" s="4">
        <f t="shared" si="0"/>
        <v>13.333333333333334</v>
      </c>
      <c r="F12">
        <v>11</v>
      </c>
      <c r="G12">
        <v>12</v>
      </c>
      <c r="H12">
        <v>0</v>
      </c>
      <c r="I12" s="9">
        <f t="shared" si="1"/>
        <v>0.9583333333333333</v>
      </c>
      <c r="J12" s="4">
        <f t="shared" si="2"/>
        <v>95.83333333333333</v>
      </c>
      <c r="K12" s="1">
        <v>106.6667</v>
      </c>
      <c r="L12" s="4">
        <f t="shared" si="3"/>
        <v>8.888891666666668</v>
      </c>
      <c r="M12" s="1">
        <f t="shared" si="4"/>
        <v>74.20292173913046</v>
      </c>
      <c r="N12" s="1">
        <f t="shared" si="5"/>
        <v>64.79997975000633</v>
      </c>
      <c r="O12" s="1">
        <f>339.542/K12</f>
        <v>3.183205255248357</v>
      </c>
      <c r="P12" s="1">
        <f>O12*I12</f>
        <v>3.050571702946342</v>
      </c>
      <c r="Q12" s="1">
        <f t="shared" si="6"/>
        <v>4.575857554419513</v>
      </c>
      <c r="S12" s="12">
        <f t="shared" si="7"/>
        <v>84.96094024658116</v>
      </c>
      <c r="U12" s="12">
        <f t="shared" si="8"/>
        <v>14.421234019601364</v>
      </c>
    </row>
    <row r="13" spans="1:21" ht="12.75">
      <c r="A13" s="16" t="s">
        <v>86</v>
      </c>
      <c r="B13" s="14" t="s">
        <v>129</v>
      </c>
      <c r="C13" t="s">
        <v>126</v>
      </c>
      <c r="D13" s="8">
        <v>160</v>
      </c>
      <c r="E13" s="4">
        <f t="shared" si="0"/>
        <v>13.333333333333334</v>
      </c>
      <c r="F13">
        <v>11</v>
      </c>
      <c r="G13">
        <v>12</v>
      </c>
      <c r="H13">
        <v>0</v>
      </c>
      <c r="I13" s="9">
        <f t="shared" si="1"/>
        <v>0.9583333333333333</v>
      </c>
      <c r="J13" s="4">
        <f t="shared" si="2"/>
        <v>95.83333333333333</v>
      </c>
      <c r="K13" s="1">
        <v>107.75</v>
      </c>
      <c r="L13" s="4">
        <f t="shared" si="3"/>
        <v>8.979166666666666</v>
      </c>
      <c r="M13" s="1">
        <f t="shared" si="4"/>
        <v>74.95652173913044</v>
      </c>
      <c r="N13" s="1">
        <f t="shared" si="5"/>
        <v>64.14849187935035</v>
      </c>
      <c r="O13" s="1">
        <f>339.542/K13</f>
        <v>3.1512018561484916</v>
      </c>
      <c r="P13" s="1">
        <f>O13*I13</f>
        <v>3.019901778808971</v>
      </c>
      <c r="Q13" s="1">
        <f t="shared" si="6"/>
        <v>4.529852668213456</v>
      </c>
      <c r="S13" s="12">
        <f t="shared" si="7"/>
        <v>84.10675754060324</v>
      </c>
      <c r="U13" s="12">
        <f t="shared" si="8"/>
        <v>14.276245408803835</v>
      </c>
    </row>
    <row r="14" spans="1:21" ht="12.75">
      <c r="A14" s="16" t="s">
        <v>90</v>
      </c>
      <c r="B14" s="14" t="s">
        <v>129</v>
      </c>
      <c r="C14" t="s">
        <v>126</v>
      </c>
      <c r="D14" s="8">
        <v>160</v>
      </c>
      <c r="E14" s="4">
        <f t="shared" si="0"/>
        <v>13.333333333333334</v>
      </c>
      <c r="F14">
        <v>11</v>
      </c>
      <c r="G14">
        <v>12</v>
      </c>
      <c r="H14">
        <v>0</v>
      </c>
      <c r="I14" s="9">
        <f t="shared" si="1"/>
        <v>0.9583333333333333</v>
      </c>
      <c r="J14" s="4">
        <f t="shared" si="2"/>
        <v>95.83333333333333</v>
      </c>
      <c r="K14" s="1">
        <v>110.33333</v>
      </c>
      <c r="L14" s="4">
        <f t="shared" si="3"/>
        <v>9.194444166666667</v>
      </c>
      <c r="M14" s="1">
        <f t="shared" si="4"/>
        <v>76.75362086956521</v>
      </c>
      <c r="N14" s="1">
        <f t="shared" si="5"/>
        <v>62.64652757240265</v>
      </c>
      <c r="O14" s="1">
        <f>339.542/K14</f>
        <v>3.077420032550454</v>
      </c>
      <c r="P14" s="1">
        <f>O14*I14</f>
        <v>2.9491941978608516</v>
      </c>
      <c r="Q14" s="1">
        <f t="shared" si="6"/>
        <v>4.423791296791277</v>
      </c>
      <c r="S14" s="12">
        <f t="shared" si="7"/>
        <v>82.13749304040763</v>
      </c>
      <c r="U14" s="12">
        <f t="shared" si="8"/>
        <v>13.941983286452182</v>
      </c>
    </row>
    <row r="15" spans="1:21" ht="12.75">
      <c r="A15" s="16" t="s">
        <v>91</v>
      </c>
      <c r="B15" s="14" t="s">
        <v>129</v>
      </c>
      <c r="C15" t="s">
        <v>126</v>
      </c>
      <c r="D15" s="8">
        <v>160</v>
      </c>
      <c r="E15" s="4">
        <f t="shared" si="0"/>
        <v>13.333333333333334</v>
      </c>
      <c r="F15">
        <v>11</v>
      </c>
      <c r="G15">
        <v>12</v>
      </c>
      <c r="H15">
        <v>0</v>
      </c>
      <c r="I15" s="9">
        <f t="shared" si="1"/>
        <v>0.9583333333333333</v>
      </c>
      <c r="J15" s="4">
        <f t="shared" si="2"/>
        <v>95.83333333333333</v>
      </c>
      <c r="K15" s="1">
        <v>109.5</v>
      </c>
      <c r="L15" s="4">
        <f t="shared" si="3"/>
        <v>9.125</v>
      </c>
      <c r="M15" s="1">
        <f t="shared" si="4"/>
        <v>76.17391304347827</v>
      </c>
      <c r="N15" s="1">
        <f t="shared" si="5"/>
        <v>63.12328767123287</v>
      </c>
      <c r="O15" s="1">
        <f>339.542/K15</f>
        <v>3.1008401826484016</v>
      </c>
      <c r="P15" s="1">
        <f>O15*I15</f>
        <v>2.9716385083713845</v>
      </c>
      <c r="Q15" s="1">
        <f t="shared" si="6"/>
        <v>4.457457762557077</v>
      </c>
      <c r="S15" s="12">
        <f t="shared" si="7"/>
        <v>82.76258561643834</v>
      </c>
      <c r="U15" s="12">
        <f t="shared" si="8"/>
        <v>14.04808623560377</v>
      </c>
    </row>
    <row r="16" spans="1:21" ht="12.75">
      <c r="A16" s="16" t="s">
        <v>92</v>
      </c>
      <c r="B16" s="14" t="s">
        <v>129</v>
      </c>
      <c r="C16" t="s">
        <v>185</v>
      </c>
      <c r="D16" s="8">
        <v>80</v>
      </c>
      <c r="E16" s="4">
        <f t="shared" si="0"/>
        <v>6.666666666666667</v>
      </c>
      <c r="F16">
        <v>11</v>
      </c>
      <c r="G16">
        <v>12</v>
      </c>
      <c r="H16">
        <v>0</v>
      </c>
      <c r="I16" s="9">
        <f t="shared" si="1"/>
        <v>0.9583333333333333</v>
      </c>
      <c r="J16" s="4">
        <f t="shared" si="2"/>
        <v>95.83333333333333</v>
      </c>
      <c r="K16" s="1">
        <f>339.542/O16</f>
        <v>224.4099425287356</v>
      </c>
      <c r="L16" s="4">
        <f t="shared" si="3"/>
        <v>18.7008285440613</v>
      </c>
      <c r="M16" s="1">
        <f t="shared" si="4"/>
        <v>78.05563218390805</v>
      </c>
      <c r="N16" s="1">
        <f t="shared" si="5"/>
        <v>30.800774342317393</v>
      </c>
      <c r="O16" s="1">
        <f>P16/I16</f>
        <v>1.5130434782608697</v>
      </c>
      <c r="P16" s="1">
        <v>1.45</v>
      </c>
      <c r="Q16" s="1">
        <f t="shared" si="6"/>
        <v>4.35</v>
      </c>
      <c r="S16" s="12">
        <f t="shared" si="7"/>
        <v>80.76739401900207</v>
      </c>
      <c r="U16" s="12">
        <f t="shared" si="8"/>
        <v>13.709423258745664</v>
      </c>
    </row>
    <row r="17" spans="1:21" ht="12.75">
      <c r="A17" s="16" t="s">
        <v>98</v>
      </c>
      <c r="B17" s="14" t="s">
        <v>129</v>
      </c>
      <c r="C17" t="s">
        <v>126</v>
      </c>
      <c r="D17" s="8">
        <v>160</v>
      </c>
      <c r="E17" s="4">
        <f t="shared" si="0"/>
        <v>13.333333333333334</v>
      </c>
      <c r="F17">
        <v>11</v>
      </c>
      <c r="G17">
        <v>12</v>
      </c>
      <c r="H17">
        <v>0</v>
      </c>
      <c r="I17" s="9">
        <f t="shared" si="1"/>
        <v>0.9583333333333333</v>
      </c>
      <c r="J17" s="4">
        <f t="shared" si="2"/>
        <v>95.83333333333333</v>
      </c>
      <c r="K17" s="1">
        <v>109.5</v>
      </c>
      <c r="L17" s="4">
        <f t="shared" si="3"/>
        <v>9.125</v>
      </c>
      <c r="M17" s="1">
        <f t="shared" si="4"/>
        <v>76.17391304347827</v>
      </c>
      <c r="N17" s="1">
        <f t="shared" si="5"/>
        <v>63.12328767123287</v>
      </c>
      <c r="O17" s="1">
        <f>339.542/K17</f>
        <v>3.1008401826484016</v>
      </c>
      <c r="P17" s="1">
        <f>O17*I17</f>
        <v>2.9716385083713845</v>
      </c>
      <c r="Q17" s="1">
        <f t="shared" si="6"/>
        <v>4.457457762557077</v>
      </c>
      <c r="S17" s="12">
        <f t="shared" si="7"/>
        <v>82.76258561643834</v>
      </c>
      <c r="U17" s="12">
        <f t="shared" si="8"/>
        <v>14.04808623560377</v>
      </c>
    </row>
    <row r="18" spans="1:21" ht="12.75">
      <c r="A18" s="16" t="s">
        <v>98</v>
      </c>
      <c r="B18" s="14" t="s">
        <v>129</v>
      </c>
      <c r="C18" t="s">
        <v>185</v>
      </c>
      <c r="D18" s="8">
        <v>80</v>
      </c>
      <c r="E18" s="4">
        <f t="shared" si="0"/>
        <v>6.666666666666667</v>
      </c>
      <c r="F18">
        <v>11</v>
      </c>
      <c r="G18">
        <v>12</v>
      </c>
      <c r="H18">
        <v>0</v>
      </c>
      <c r="I18" s="9">
        <f t="shared" si="1"/>
        <v>0.9583333333333333</v>
      </c>
      <c r="J18" s="4">
        <f t="shared" si="2"/>
        <v>95.83333333333333</v>
      </c>
      <c r="K18" s="1">
        <v>219</v>
      </c>
      <c r="L18" s="4">
        <f t="shared" si="3"/>
        <v>18.25</v>
      </c>
      <c r="M18" s="1">
        <f t="shared" si="4"/>
        <v>76.17391304347827</v>
      </c>
      <c r="N18" s="1">
        <f t="shared" si="5"/>
        <v>31.561643835616437</v>
      </c>
      <c r="O18" s="1">
        <f>339.542/K18</f>
        <v>1.5504200913242008</v>
      </c>
      <c r="P18" s="1">
        <f>O18*I18</f>
        <v>1.4858192541856923</v>
      </c>
      <c r="Q18" s="1">
        <f t="shared" si="6"/>
        <v>4.457457762557077</v>
      </c>
      <c r="S18" s="12">
        <f t="shared" si="7"/>
        <v>82.76258561643834</v>
      </c>
      <c r="U18" s="12">
        <f t="shared" si="8"/>
        <v>14.04808623560377</v>
      </c>
    </row>
    <row r="19" spans="1:17" ht="12.75">
      <c r="A19" s="16"/>
      <c r="B19" s="14"/>
      <c r="D19" s="8"/>
      <c r="E19" s="4"/>
      <c r="I19" s="9"/>
      <c r="J19" s="4"/>
      <c r="K19" s="4"/>
      <c r="L19" s="4"/>
      <c r="M19" s="1"/>
      <c r="N19" s="1"/>
      <c r="O19" s="1"/>
      <c r="P19" s="1"/>
      <c r="Q19" s="1"/>
    </row>
    <row r="20" spans="1:17" ht="12.75">
      <c r="A20" s="16"/>
      <c r="B20" s="14"/>
      <c r="D20" s="8"/>
      <c r="E20" s="4"/>
      <c r="I20" s="9"/>
      <c r="J20" s="4"/>
      <c r="K20" s="4"/>
      <c r="L20" s="4"/>
      <c r="M20" s="1"/>
      <c r="N20" s="1"/>
      <c r="O20" s="1"/>
      <c r="P20" s="1"/>
      <c r="Q20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2" max="2" width="11.140625" style="0" customWidth="1"/>
    <col min="3" max="3" width="9.00390625" style="0" customWidth="1"/>
    <col min="4" max="4" width="9.421875" style="0" customWidth="1"/>
    <col min="6" max="10" width="10.00390625" style="0" customWidth="1"/>
    <col min="11" max="11" width="11.00390625" style="0" customWidth="1"/>
    <col min="12" max="12" width="8.140625" style="0" customWidth="1"/>
    <col min="13" max="13" width="9.28125" style="0" customWidth="1"/>
    <col min="14" max="14" width="10.140625" style="0" customWidth="1"/>
    <col min="15" max="15" width="7.8515625" style="0" customWidth="1"/>
    <col min="16" max="16" width="8.7109375" style="0" customWidth="1"/>
    <col min="17" max="17" width="8.8515625" style="0" customWidth="1"/>
    <col min="19" max="19" width="8.421875" style="12" customWidth="1"/>
  </cols>
  <sheetData>
    <row r="1" spans="1:17" ht="12.75">
      <c r="A1" s="16"/>
      <c r="B1" s="14"/>
      <c r="C1" s="3" t="s">
        <v>219</v>
      </c>
      <c r="D1" s="8"/>
      <c r="E1" s="4"/>
      <c r="I1" s="9"/>
      <c r="J1" s="4"/>
      <c r="K1" s="4"/>
      <c r="L1" s="4"/>
      <c r="M1" s="1"/>
      <c r="N1" s="1"/>
      <c r="O1" s="1"/>
      <c r="P1" s="1"/>
      <c r="Q1" s="1"/>
    </row>
    <row r="2" spans="1:21" ht="12.75">
      <c r="A2" s="16"/>
      <c r="B2" s="14"/>
      <c r="D2" s="8"/>
      <c r="E2" s="4"/>
      <c r="I2" s="9"/>
      <c r="J2" s="4"/>
      <c r="K2" s="4"/>
      <c r="L2" s="4"/>
      <c r="M2" s="1"/>
      <c r="N2" s="1"/>
      <c r="O2" s="1"/>
      <c r="P2" s="1"/>
      <c r="Q2" s="1"/>
      <c r="U2" s="3" t="s">
        <v>0</v>
      </c>
    </row>
    <row r="3" spans="1:21" ht="12.75">
      <c r="A3" s="16" t="s">
        <v>135</v>
      </c>
      <c r="B3" s="15" t="s">
        <v>195</v>
      </c>
      <c r="C3" s="3" t="s">
        <v>188</v>
      </c>
      <c r="D3" s="11" t="s">
        <v>225</v>
      </c>
      <c r="E3" s="5" t="s">
        <v>225</v>
      </c>
      <c r="F3" s="3" t="s">
        <v>146</v>
      </c>
      <c r="G3" s="3" t="s">
        <v>146</v>
      </c>
      <c r="H3" s="3" t="s">
        <v>146</v>
      </c>
      <c r="I3" s="10" t="s">
        <v>146</v>
      </c>
      <c r="J3" s="5" t="s">
        <v>146</v>
      </c>
      <c r="K3" s="5" t="s">
        <v>190</v>
      </c>
      <c r="L3" s="5" t="s">
        <v>215</v>
      </c>
      <c r="M3" s="2" t="s">
        <v>226</v>
      </c>
      <c r="N3" s="2" t="s">
        <v>228</v>
      </c>
      <c r="O3" s="2" t="s">
        <v>0</v>
      </c>
      <c r="P3" s="2" t="s">
        <v>210</v>
      </c>
      <c r="Q3" s="2" t="s">
        <v>163</v>
      </c>
      <c r="S3" s="13" t="s">
        <v>176</v>
      </c>
      <c r="U3" s="3" t="s">
        <v>177</v>
      </c>
    </row>
    <row r="4" spans="1:21" ht="12.75">
      <c r="A4" s="16"/>
      <c r="B4" s="15" t="s">
        <v>191</v>
      </c>
      <c r="C4" s="3" t="s">
        <v>192</v>
      </c>
      <c r="D4" s="11" t="s">
        <v>131</v>
      </c>
      <c r="E4" s="5" t="s">
        <v>130</v>
      </c>
      <c r="F4" s="3" t="s">
        <v>194</v>
      </c>
      <c r="G4" s="3" t="s">
        <v>138</v>
      </c>
      <c r="H4" s="3" t="s">
        <v>166</v>
      </c>
      <c r="I4" s="10" t="s">
        <v>137</v>
      </c>
      <c r="J4" s="5" t="s">
        <v>197</v>
      </c>
      <c r="K4" s="5" t="s">
        <v>196</v>
      </c>
      <c r="L4" s="5" t="s">
        <v>175</v>
      </c>
      <c r="M4" s="2" t="s">
        <v>223</v>
      </c>
      <c r="N4" s="2" t="s">
        <v>173</v>
      </c>
      <c r="O4" s="2" t="s">
        <v>163</v>
      </c>
      <c r="P4" s="2" t="s">
        <v>132</v>
      </c>
      <c r="Q4" s="2" t="s">
        <v>211</v>
      </c>
      <c r="S4" s="13">
        <v>1539</v>
      </c>
      <c r="U4" s="3">
        <v>1250</v>
      </c>
    </row>
    <row r="5" spans="1:21" ht="12.75">
      <c r="A5" s="16"/>
      <c r="B5" s="15" t="s">
        <v>127</v>
      </c>
      <c r="D5" s="11" t="s">
        <v>2</v>
      </c>
      <c r="E5" s="5" t="s">
        <v>212</v>
      </c>
      <c r="F5" s="3" t="s">
        <v>210</v>
      </c>
      <c r="G5" s="3" t="s">
        <v>210</v>
      </c>
      <c r="H5" s="3" t="s">
        <v>210</v>
      </c>
      <c r="I5" s="10"/>
      <c r="J5" s="5"/>
      <c r="K5" s="5" t="s">
        <v>179</v>
      </c>
      <c r="L5" s="5"/>
      <c r="M5" s="2" t="s">
        <v>179</v>
      </c>
      <c r="N5" s="2" t="s">
        <v>162</v>
      </c>
      <c r="O5" s="2"/>
      <c r="P5" s="2" t="s">
        <v>163</v>
      </c>
      <c r="Q5" s="2" t="s">
        <v>180</v>
      </c>
      <c r="U5" s="3" t="s">
        <v>168</v>
      </c>
    </row>
    <row r="6" spans="1:17" ht="12.75">
      <c r="A6" s="16"/>
      <c r="B6" s="14"/>
      <c r="D6" s="8"/>
      <c r="E6" s="4"/>
      <c r="I6" s="9"/>
      <c r="J6" s="4"/>
      <c r="K6" s="4"/>
      <c r="L6" s="4"/>
      <c r="M6" s="1"/>
      <c r="N6" s="1"/>
      <c r="O6" s="1"/>
      <c r="P6" s="1"/>
      <c r="Q6" s="1"/>
    </row>
    <row r="7" spans="1:21" ht="12.75">
      <c r="A7" s="16" t="s">
        <v>83</v>
      </c>
      <c r="B7" s="14" t="s">
        <v>129</v>
      </c>
      <c r="C7" t="s">
        <v>133</v>
      </c>
      <c r="D7" s="8">
        <v>240</v>
      </c>
      <c r="E7" s="4">
        <v>20</v>
      </c>
      <c r="F7">
        <v>11</v>
      </c>
      <c r="G7">
        <v>12</v>
      </c>
      <c r="H7">
        <v>0</v>
      </c>
      <c r="I7" s="9">
        <v>0.9583333333333333</v>
      </c>
      <c r="J7" s="4">
        <v>95.83333333333333</v>
      </c>
      <c r="K7" s="1">
        <v>70.75</v>
      </c>
      <c r="L7" s="4">
        <v>5.895833333333333</v>
      </c>
      <c r="M7" s="1">
        <v>73.82608695652175</v>
      </c>
      <c r="N7" s="1">
        <v>97.69611307420494</v>
      </c>
      <c r="O7" s="1">
        <v>4.799180212014134</v>
      </c>
      <c r="P7" s="1">
        <v>4.599214369846878</v>
      </c>
      <c r="Q7" s="1">
        <v>4.599214369846878</v>
      </c>
      <c r="S7" s="12">
        <f aca="true" t="shared" si="0" ref="S7:S22">Q7/$Q$7*100</f>
        <v>100</v>
      </c>
      <c r="U7" s="12">
        <f aca="true" t="shared" si="1" ref="U7:U22">Q7/31.73*100</f>
        <v>14.494845161824388</v>
      </c>
    </row>
    <row r="8" spans="1:21" ht="12.75">
      <c r="A8" s="16" t="s">
        <v>84</v>
      </c>
      <c r="B8" s="14" t="s">
        <v>129</v>
      </c>
      <c r="C8" t="s">
        <v>216</v>
      </c>
      <c r="D8" s="8">
        <v>480</v>
      </c>
      <c r="E8" s="4">
        <v>40</v>
      </c>
      <c r="F8">
        <v>11</v>
      </c>
      <c r="G8">
        <v>12</v>
      </c>
      <c r="H8">
        <v>0</v>
      </c>
      <c r="I8" s="9">
        <v>0.9583333333333333</v>
      </c>
      <c r="J8" s="4">
        <v>95.83333333333333</v>
      </c>
      <c r="K8" s="1">
        <v>35.3333</v>
      </c>
      <c r="L8" s="4">
        <v>2.9444416666666666</v>
      </c>
      <c r="M8" s="1">
        <v>73.73906086956522</v>
      </c>
      <c r="N8" s="1">
        <v>195.62282605926987</v>
      </c>
      <c r="O8" s="1">
        <v>9.609688311026707</v>
      </c>
      <c r="P8" s="1">
        <v>9.209284631400593</v>
      </c>
      <c r="Q8" s="1">
        <v>4.604642315700296</v>
      </c>
      <c r="S8" s="12">
        <f t="shared" si="0"/>
        <v>100.11801897926316</v>
      </c>
      <c r="U8" s="12">
        <f t="shared" si="1"/>
        <v>14.51195183013015</v>
      </c>
    </row>
    <row r="9" spans="1:21" ht="12.75">
      <c r="A9" s="16" t="s">
        <v>88</v>
      </c>
      <c r="B9" s="14" t="s">
        <v>129</v>
      </c>
      <c r="C9" t="s">
        <v>216</v>
      </c>
      <c r="D9" s="8">
        <v>480</v>
      </c>
      <c r="E9" s="4">
        <v>40</v>
      </c>
      <c r="F9">
        <v>11</v>
      </c>
      <c r="G9">
        <v>12</v>
      </c>
      <c r="H9">
        <v>0</v>
      </c>
      <c r="I9" s="9">
        <v>0.9583333333333333</v>
      </c>
      <c r="J9" s="4">
        <v>95.83333333333333</v>
      </c>
      <c r="K9" s="1">
        <v>36.5</v>
      </c>
      <c r="L9" s="4">
        <v>3.0416666666666665</v>
      </c>
      <c r="M9" s="1">
        <v>76.17391304347827</v>
      </c>
      <c r="N9" s="1">
        <v>189.36986301369862</v>
      </c>
      <c r="O9" s="1">
        <v>9.302520547945205</v>
      </c>
      <c r="P9" s="1">
        <v>8.914915525114154</v>
      </c>
      <c r="Q9" s="1">
        <v>4.457457762557077</v>
      </c>
      <c r="S9" s="12">
        <f t="shared" si="0"/>
        <v>96.91780821917807</v>
      </c>
      <c r="U9" s="12">
        <f t="shared" si="1"/>
        <v>14.04808623560377</v>
      </c>
    </row>
    <row r="10" spans="1:21" ht="12.75">
      <c r="A10" s="16" t="s">
        <v>89</v>
      </c>
      <c r="B10" s="14" t="s">
        <v>129</v>
      </c>
      <c r="C10" t="s">
        <v>216</v>
      </c>
      <c r="D10" s="8">
        <v>480</v>
      </c>
      <c r="E10" s="4">
        <v>40</v>
      </c>
      <c r="F10">
        <v>11</v>
      </c>
      <c r="G10">
        <v>12</v>
      </c>
      <c r="H10">
        <v>0</v>
      </c>
      <c r="I10" s="9">
        <v>0.9583333333333333</v>
      </c>
      <c r="J10" s="4">
        <v>95.83333333333333</v>
      </c>
      <c r="K10" s="1">
        <v>36.75</v>
      </c>
      <c r="L10" s="4">
        <v>3.0625</v>
      </c>
      <c r="M10" s="1">
        <v>76.69565217391305</v>
      </c>
      <c r="N10" s="1">
        <v>188.08163265306123</v>
      </c>
      <c r="O10" s="1">
        <v>9.239238095238095</v>
      </c>
      <c r="P10" s="1">
        <v>8.85426984126984</v>
      </c>
      <c r="Q10" s="1">
        <v>4.42713492063492</v>
      </c>
      <c r="S10" s="12">
        <f t="shared" si="0"/>
        <v>96.25850340136054</v>
      </c>
      <c r="U10" s="12">
        <f t="shared" si="1"/>
        <v>13.95252102311667</v>
      </c>
    </row>
    <row r="11" spans="1:21" ht="12.75">
      <c r="A11" s="16" t="s">
        <v>90</v>
      </c>
      <c r="B11" s="14" t="s">
        <v>129</v>
      </c>
      <c r="C11" t="s">
        <v>199</v>
      </c>
      <c r="D11" s="8">
        <v>1680</v>
      </c>
      <c r="E11" s="4">
        <v>140</v>
      </c>
      <c r="F11">
        <v>11</v>
      </c>
      <c r="G11">
        <v>12</v>
      </c>
      <c r="H11">
        <v>0</v>
      </c>
      <c r="I11" s="9">
        <v>0.9583333333333333</v>
      </c>
      <c r="J11" s="4">
        <v>95.83333333333333</v>
      </c>
      <c r="K11" s="1">
        <v>10.429308226495724</v>
      </c>
      <c r="L11" s="4">
        <v>0.8691090188746436</v>
      </c>
      <c r="M11" s="1">
        <v>76.17929487179485</v>
      </c>
      <c r="N11" s="1">
        <v>662.7476961933122</v>
      </c>
      <c r="O11" s="1">
        <v>32.55652173913044</v>
      </c>
      <c r="P11" s="1">
        <v>31.2</v>
      </c>
      <c r="Q11" s="1">
        <v>4.457142857142856</v>
      </c>
      <c r="S11" s="12">
        <f t="shared" si="0"/>
        <v>96.91096127992068</v>
      </c>
      <c r="U11" s="12">
        <f t="shared" si="1"/>
        <v>14.04709378236009</v>
      </c>
    </row>
    <row r="12" spans="1:21" ht="12.75">
      <c r="A12" s="16" t="s">
        <v>92</v>
      </c>
      <c r="B12" s="14" t="s">
        <v>129</v>
      </c>
      <c r="C12" t="s">
        <v>199</v>
      </c>
      <c r="D12" s="8">
        <v>1680</v>
      </c>
      <c r="E12" s="4">
        <v>140</v>
      </c>
      <c r="F12">
        <v>11</v>
      </c>
      <c r="G12">
        <v>12</v>
      </c>
      <c r="H12">
        <v>0</v>
      </c>
      <c r="I12" s="9">
        <v>0.9583333333333333</v>
      </c>
      <c r="J12" s="4">
        <v>95.83333333333333</v>
      </c>
      <c r="K12" s="1">
        <v>10.439346059244999</v>
      </c>
      <c r="L12" s="4">
        <v>0.8699455049370832</v>
      </c>
      <c r="M12" s="1">
        <v>76.25261469361566</v>
      </c>
      <c r="N12" s="1">
        <v>662.1104387931263</v>
      </c>
      <c r="O12" s="1">
        <v>32.52521739130435</v>
      </c>
      <c r="P12" s="1">
        <v>31.17</v>
      </c>
      <c r="Q12" s="1">
        <v>4.452857142857143</v>
      </c>
      <c r="S12" s="12">
        <f t="shared" si="0"/>
        <v>96.81777766330539</v>
      </c>
      <c r="U12" s="12">
        <f t="shared" si="1"/>
        <v>14.033586961415514</v>
      </c>
    </row>
    <row r="13" spans="1:21" ht="12.75">
      <c r="A13" s="16" t="s">
        <v>92</v>
      </c>
      <c r="B13" s="14" t="s">
        <v>129</v>
      </c>
      <c r="C13" t="s">
        <v>216</v>
      </c>
      <c r="D13" s="8">
        <v>480</v>
      </c>
      <c r="E13" s="4">
        <v>40</v>
      </c>
      <c r="F13">
        <v>11</v>
      </c>
      <c r="G13">
        <v>12</v>
      </c>
      <c r="H13">
        <v>0</v>
      </c>
      <c r="I13" s="9">
        <v>0.9583333333333333</v>
      </c>
      <c r="J13" s="4">
        <v>95.83333333333333</v>
      </c>
      <c r="K13" s="1">
        <v>36.56117041198501</v>
      </c>
      <c r="L13" s="4">
        <v>3.046764200998751</v>
      </c>
      <c r="M13" s="1">
        <v>76.30157303370785</v>
      </c>
      <c r="N13" s="1">
        <v>189.05302872181022</v>
      </c>
      <c r="O13" s="1">
        <v>9.286956521739132</v>
      </c>
      <c r="P13" s="1">
        <v>8.9</v>
      </c>
      <c r="Q13" s="1">
        <v>4.45</v>
      </c>
      <c r="S13" s="12">
        <f t="shared" si="0"/>
        <v>96.75565525222852</v>
      </c>
      <c r="U13" s="12">
        <f t="shared" si="1"/>
        <v>14.02458241411913</v>
      </c>
    </row>
    <row r="14" spans="1:21" ht="12.75">
      <c r="A14" s="16" t="s">
        <v>93</v>
      </c>
      <c r="B14" s="14" t="s">
        <v>129</v>
      </c>
      <c r="C14" t="s">
        <v>199</v>
      </c>
      <c r="D14" s="8">
        <v>1680</v>
      </c>
      <c r="E14" s="4">
        <v>140</v>
      </c>
      <c r="F14">
        <v>11</v>
      </c>
      <c r="G14">
        <v>12</v>
      </c>
      <c r="H14">
        <v>0</v>
      </c>
      <c r="I14" s="9">
        <v>0.9583333333333333</v>
      </c>
      <c r="J14" s="4">
        <v>95.83333333333333</v>
      </c>
      <c r="K14" s="1">
        <v>10.419289678727717</v>
      </c>
      <c r="L14" s="4">
        <v>0.8682741398939764</v>
      </c>
      <c r="M14" s="1">
        <v>76.10611591418507</v>
      </c>
      <c r="N14" s="1">
        <v>663.384953593498</v>
      </c>
      <c r="O14" s="1">
        <v>32.587826086956525</v>
      </c>
      <c r="P14" s="1">
        <v>31.23</v>
      </c>
      <c r="Q14" s="1">
        <v>4.461428571428571</v>
      </c>
      <c r="S14" s="12">
        <f t="shared" si="0"/>
        <v>97.00414489653599</v>
      </c>
      <c r="U14" s="12">
        <f t="shared" si="1"/>
        <v>14.060600603304668</v>
      </c>
    </row>
    <row r="15" spans="1:21" ht="12.75">
      <c r="A15" s="16" t="s">
        <v>94</v>
      </c>
      <c r="B15" s="14" t="s">
        <v>129</v>
      </c>
      <c r="C15" t="s">
        <v>199</v>
      </c>
      <c r="D15" s="8">
        <v>1680</v>
      </c>
      <c r="E15" s="4">
        <v>140</v>
      </c>
      <c r="F15">
        <v>11</v>
      </c>
      <c r="G15">
        <v>12</v>
      </c>
      <c r="H15">
        <v>0</v>
      </c>
      <c r="I15" s="9">
        <v>0.9583333333333333</v>
      </c>
      <c r="J15" s="4">
        <v>95.83333333333333</v>
      </c>
      <c r="K15" s="1">
        <v>10.419289678727717</v>
      </c>
      <c r="L15" s="4">
        <v>0.8682741398939764</v>
      </c>
      <c r="M15" s="1">
        <v>76.10611591418507</v>
      </c>
      <c r="N15" s="1">
        <v>663.384953593498</v>
      </c>
      <c r="O15" s="1">
        <v>32.587826086956525</v>
      </c>
      <c r="P15" s="1">
        <v>31.23</v>
      </c>
      <c r="Q15" s="1">
        <v>4.461428571428571</v>
      </c>
      <c r="S15" s="12">
        <f t="shared" si="0"/>
        <v>97.00414489653599</v>
      </c>
      <c r="U15" s="12">
        <f t="shared" si="1"/>
        <v>14.060600603304668</v>
      </c>
    </row>
    <row r="16" spans="1:21" ht="12.75">
      <c r="A16" s="16" t="s">
        <v>94</v>
      </c>
      <c r="B16" s="14" t="s">
        <v>129</v>
      </c>
      <c r="C16" t="s">
        <v>216</v>
      </c>
      <c r="D16" s="8">
        <v>480</v>
      </c>
      <c r="E16" s="4">
        <v>40</v>
      </c>
      <c r="F16">
        <v>11</v>
      </c>
      <c r="G16">
        <v>12</v>
      </c>
      <c r="H16">
        <v>0</v>
      </c>
      <c r="I16" s="9">
        <v>0.9583333333333333</v>
      </c>
      <c r="J16" s="4">
        <v>95.83333333333333</v>
      </c>
      <c r="K16" s="1">
        <v>36.64351539039038</v>
      </c>
      <c r="L16" s="4">
        <v>3.0536262825325315</v>
      </c>
      <c r="M16" s="1">
        <v>76.4734234234234</v>
      </c>
      <c r="N16" s="1">
        <v>188.62819045501965</v>
      </c>
      <c r="O16" s="1">
        <v>9.266086956521741</v>
      </c>
      <c r="P16" s="1">
        <v>8.88</v>
      </c>
      <c r="Q16" s="1">
        <v>4.44</v>
      </c>
      <c r="S16" s="12">
        <f t="shared" si="0"/>
        <v>96.53822681345947</v>
      </c>
      <c r="U16" s="12">
        <f t="shared" si="1"/>
        <v>13.993066498581786</v>
      </c>
    </row>
    <row r="17" spans="1:21" ht="12.75">
      <c r="A17" s="16" t="s">
        <v>95</v>
      </c>
      <c r="B17" s="14" t="s">
        <v>129</v>
      </c>
      <c r="C17" t="s">
        <v>133</v>
      </c>
      <c r="D17" s="8">
        <v>240</v>
      </c>
      <c r="E17" s="4">
        <v>20</v>
      </c>
      <c r="F17">
        <v>11</v>
      </c>
      <c r="G17">
        <v>12</v>
      </c>
      <c r="H17">
        <v>0</v>
      </c>
      <c r="I17" s="9">
        <v>0.9583333333333333</v>
      </c>
      <c r="J17" s="4">
        <v>95.83333333333333</v>
      </c>
      <c r="K17" s="1">
        <v>73.12234082397002</v>
      </c>
      <c r="L17" s="4">
        <v>6.093528401997502</v>
      </c>
      <c r="M17" s="1">
        <v>76.30157303370785</v>
      </c>
      <c r="N17" s="1">
        <v>94.52651436090511</v>
      </c>
      <c r="O17" s="1">
        <v>4.643478260869566</v>
      </c>
      <c r="P17" s="1">
        <v>4.45</v>
      </c>
      <c r="Q17" s="1">
        <v>4.45</v>
      </c>
      <c r="S17" s="12">
        <f t="shared" si="0"/>
        <v>96.75565525222852</v>
      </c>
      <c r="U17" s="12">
        <f t="shared" si="1"/>
        <v>14.02458241411913</v>
      </c>
    </row>
    <row r="18" spans="1:21" ht="12.75">
      <c r="A18" s="16" t="s">
        <v>96</v>
      </c>
      <c r="B18" s="14" t="s">
        <v>129</v>
      </c>
      <c r="C18" t="s">
        <v>199</v>
      </c>
      <c r="D18" s="8">
        <v>1680</v>
      </c>
      <c r="E18" s="4">
        <v>140</v>
      </c>
      <c r="F18">
        <v>11</v>
      </c>
      <c r="G18">
        <v>12</v>
      </c>
      <c r="H18">
        <v>0</v>
      </c>
      <c r="I18" s="9">
        <v>0.9583333333333333</v>
      </c>
      <c r="J18" s="4">
        <v>95.83333333333333</v>
      </c>
      <c r="K18" s="1">
        <v>10.415954438753735</v>
      </c>
      <c r="L18" s="4">
        <v>0.8679962032294779</v>
      </c>
      <c r="M18" s="1">
        <v>76.08175416133163</v>
      </c>
      <c r="N18" s="1">
        <v>663.5973727268932</v>
      </c>
      <c r="O18" s="1">
        <v>32.598260869565216</v>
      </c>
      <c r="P18" s="1">
        <v>31.24</v>
      </c>
      <c r="Q18" s="1">
        <v>4.462857142857143</v>
      </c>
      <c r="S18" s="12">
        <f t="shared" si="0"/>
        <v>97.03520610207444</v>
      </c>
      <c r="U18" s="12">
        <f t="shared" si="1"/>
        <v>14.065102876952858</v>
      </c>
    </row>
    <row r="19" spans="1:21" ht="12.75">
      <c r="A19" s="16" t="s">
        <v>97</v>
      </c>
      <c r="B19" s="14" t="s">
        <v>129</v>
      </c>
      <c r="C19" t="s">
        <v>133</v>
      </c>
      <c r="D19" s="8">
        <v>240</v>
      </c>
      <c r="E19" s="4">
        <v>20</v>
      </c>
      <c r="F19">
        <v>11</v>
      </c>
      <c r="G19">
        <v>12</v>
      </c>
      <c r="H19">
        <v>0</v>
      </c>
      <c r="I19" s="9">
        <v>0.9583333333333333</v>
      </c>
      <c r="J19" s="4">
        <v>95.83333333333333</v>
      </c>
      <c r="K19" s="1">
        <v>73</v>
      </c>
      <c r="L19" s="4">
        <v>6.083333333333333</v>
      </c>
      <c r="M19" s="1">
        <v>76.17391304347827</v>
      </c>
      <c r="N19" s="1">
        <v>94.68493150684931</v>
      </c>
      <c r="O19" s="1">
        <v>4.6512602739726026</v>
      </c>
      <c r="P19" s="1">
        <v>4.457457762557077</v>
      </c>
      <c r="Q19" s="1">
        <v>4.457457762557077</v>
      </c>
      <c r="S19" s="12">
        <f t="shared" si="0"/>
        <v>96.91780821917807</v>
      </c>
      <c r="U19" s="12">
        <f t="shared" si="1"/>
        <v>14.04808623560377</v>
      </c>
    </row>
    <row r="20" spans="1:21" ht="12.75">
      <c r="A20" s="16" t="s">
        <v>98</v>
      </c>
      <c r="B20" s="14" t="s">
        <v>129</v>
      </c>
      <c r="C20" t="s">
        <v>199</v>
      </c>
      <c r="D20" s="8">
        <v>1680</v>
      </c>
      <c r="E20" s="4">
        <v>140</v>
      </c>
      <c r="F20">
        <v>11</v>
      </c>
      <c r="G20">
        <v>12</v>
      </c>
      <c r="H20">
        <v>0</v>
      </c>
      <c r="I20" s="9">
        <v>0.9583333333333333</v>
      </c>
      <c r="J20" s="4">
        <v>95.83333333333333</v>
      </c>
      <c r="K20" s="1">
        <v>10.429308226495724</v>
      </c>
      <c r="L20" s="4">
        <v>0.8691090188746436</v>
      </c>
      <c r="M20" s="1">
        <v>76.17929487179485</v>
      </c>
      <c r="N20" s="1">
        <v>662.7476961933122</v>
      </c>
      <c r="O20" s="1">
        <v>32.55652173913044</v>
      </c>
      <c r="P20" s="1">
        <v>31.2</v>
      </c>
      <c r="Q20" s="1">
        <v>4.457142857142856</v>
      </c>
      <c r="S20" s="12">
        <f t="shared" si="0"/>
        <v>96.91096127992068</v>
      </c>
      <c r="U20" s="12">
        <f t="shared" si="1"/>
        <v>14.04709378236009</v>
      </c>
    </row>
    <row r="21" spans="1:21" ht="12.75">
      <c r="A21" s="16" t="s">
        <v>98</v>
      </c>
      <c r="B21" s="14" t="s">
        <v>129</v>
      </c>
      <c r="C21" t="s">
        <v>216</v>
      </c>
      <c r="D21" s="8">
        <v>480</v>
      </c>
      <c r="E21" s="4">
        <v>40</v>
      </c>
      <c r="F21">
        <v>11</v>
      </c>
      <c r="G21">
        <v>12</v>
      </c>
      <c r="H21">
        <v>0</v>
      </c>
      <c r="I21" s="9">
        <v>0.9583333333333333</v>
      </c>
      <c r="J21" s="4">
        <v>95.83333333333333</v>
      </c>
      <c r="K21" s="1">
        <v>36.5201365506921</v>
      </c>
      <c r="L21" s="4">
        <v>3.043344712557675</v>
      </c>
      <c r="M21" s="1">
        <v>76.21593714927049</v>
      </c>
      <c r="N21" s="1">
        <v>189.26544785520548</v>
      </c>
      <c r="O21" s="1">
        <v>9.297391304347826</v>
      </c>
      <c r="P21" s="1">
        <v>8.91</v>
      </c>
      <c r="Q21" s="1">
        <v>4.455</v>
      </c>
      <c r="S21" s="12">
        <f t="shared" si="0"/>
        <v>96.86436947161305</v>
      </c>
      <c r="U21" s="12">
        <f t="shared" si="1"/>
        <v>14.040340371887803</v>
      </c>
    </row>
    <row r="22" spans="1:21" ht="12.75">
      <c r="A22" s="16" t="s">
        <v>98</v>
      </c>
      <c r="B22" s="14" t="s">
        <v>129</v>
      </c>
      <c r="C22" t="s">
        <v>133</v>
      </c>
      <c r="D22" s="8">
        <v>240</v>
      </c>
      <c r="E22" s="4">
        <v>20</v>
      </c>
      <c r="F22">
        <v>11</v>
      </c>
      <c r="G22">
        <v>12</v>
      </c>
      <c r="H22">
        <v>0</v>
      </c>
      <c r="I22" s="9">
        <v>0.9583333333333333</v>
      </c>
      <c r="J22" s="4">
        <v>95.83333333333333</v>
      </c>
      <c r="K22" s="1">
        <v>73</v>
      </c>
      <c r="L22" s="4">
        <v>6.083333333333333</v>
      </c>
      <c r="M22" s="1">
        <v>76.17391304347827</v>
      </c>
      <c r="N22" s="1">
        <v>94.68493150684931</v>
      </c>
      <c r="O22" s="1">
        <v>4.6512602739726026</v>
      </c>
      <c r="P22" s="1">
        <v>4.457457762557077</v>
      </c>
      <c r="Q22" s="1">
        <v>4.457457762557077</v>
      </c>
      <c r="S22" s="12">
        <f t="shared" si="0"/>
        <v>96.91780821917807</v>
      </c>
      <c r="U22" s="12">
        <f t="shared" si="1"/>
        <v>14.04808623560377</v>
      </c>
    </row>
    <row r="23" spans="1:17" ht="12.75">
      <c r="A23" s="16"/>
      <c r="B23" s="14"/>
      <c r="D23" s="8"/>
      <c r="E23" s="4"/>
      <c r="I23" s="9"/>
      <c r="J23" s="4"/>
      <c r="K23" s="4"/>
      <c r="L23" s="4"/>
      <c r="M23" s="1"/>
      <c r="N23" s="1"/>
      <c r="O23" s="1"/>
      <c r="P23" s="1"/>
      <c r="Q23" s="1"/>
    </row>
    <row r="24" spans="1:17" ht="12.75">
      <c r="A24" s="16"/>
      <c r="B24" s="14"/>
      <c r="D24" s="8"/>
      <c r="E24" s="4"/>
      <c r="I24" s="9"/>
      <c r="J24" s="4"/>
      <c r="K24" s="4"/>
      <c r="L24" s="4"/>
      <c r="M24" s="1"/>
      <c r="N24" s="1"/>
      <c r="O24" s="1"/>
      <c r="P24" s="1"/>
      <c r="Q24" s="1"/>
    </row>
    <row r="25" spans="1:17" ht="12.75">
      <c r="A25" s="16"/>
      <c r="B25" s="14"/>
      <c r="D25" s="8"/>
      <c r="E25" s="4"/>
      <c r="I25" s="9"/>
      <c r="J25" s="4"/>
      <c r="K25" s="4"/>
      <c r="L25" s="4"/>
      <c r="M25" s="1"/>
      <c r="N25" s="1"/>
      <c r="O25" s="1"/>
      <c r="P25" s="1"/>
      <c r="Q25" s="1"/>
    </row>
    <row r="26" spans="1:17" ht="12.75">
      <c r="A26" s="16"/>
      <c r="B26" s="14"/>
      <c r="D26" s="8"/>
      <c r="E26" s="4"/>
      <c r="I26" s="9"/>
      <c r="J26" s="4"/>
      <c r="K26" s="4"/>
      <c r="L26" s="4"/>
      <c r="M26" s="1"/>
      <c r="N26" s="1"/>
      <c r="O26" s="1"/>
      <c r="P26" s="1"/>
      <c r="Q26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7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2.75"/>
  <cols>
    <col min="1" max="1" width="8.421875" style="15" customWidth="1"/>
    <col min="2" max="4" width="13.8515625" style="1" customWidth="1"/>
    <col min="5" max="5" width="14.421875" style="17" customWidth="1"/>
    <col min="7" max="7" width="12.57421875" style="1" customWidth="1"/>
    <col min="8" max="8" width="16.28125" style="1" customWidth="1"/>
  </cols>
  <sheetData>
    <row r="1" ht="12.75">
      <c r="E1" s="18" t="s">
        <v>165</v>
      </c>
    </row>
    <row r="3" spans="1:8" ht="12.75">
      <c r="A3" s="15" t="s">
        <v>230</v>
      </c>
      <c r="B3" s="2" t="s">
        <v>0</v>
      </c>
      <c r="C3" s="2" t="s">
        <v>0</v>
      </c>
      <c r="D3" s="2" t="s">
        <v>0</v>
      </c>
      <c r="E3" s="18" t="s">
        <v>143</v>
      </c>
      <c r="G3" s="2" t="s">
        <v>160</v>
      </c>
      <c r="H3" s="2" t="s">
        <v>217</v>
      </c>
    </row>
    <row r="4" ht="12.75">
      <c r="E4" s="18" t="s">
        <v>145</v>
      </c>
    </row>
    <row r="5" ht="12.75">
      <c r="E5" s="18" t="s">
        <v>0</v>
      </c>
    </row>
    <row r="7" spans="1:2" ht="12.75">
      <c r="A7" s="15">
        <v>1306</v>
      </c>
      <c r="B7" s="1">
        <v>19.0289</v>
      </c>
    </row>
    <row r="8" ht="12.75">
      <c r="A8" s="15">
        <v>1307</v>
      </c>
    </row>
    <row r="9" ht="12.75">
      <c r="A9" s="15">
        <v>1308</v>
      </c>
    </row>
    <row r="10" ht="12.75">
      <c r="A10" s="15">
        <v>1309</v>
      </c>
    </row>
    <row r="11" ht="12.75">
      <c r="A11" s="15">
        <v>1310</v>
      </c>
    </row>
    <row r="12" ht="12.75">
      <c r="A12" s="15">
        <v>1311</v>
      </c>
    </row>
    <row r="13" ht="12.75">
      <c r="A13" s="15">
        <v>1312</v>
      </c>
    </row>
    <row r="14" ht="12.75">
      <c r="A14" s="15">
        <v>1313</v>
      </c>
    </row>
    <row r="15" ht="12.75">
      <c r="A15" s="15">
        <v>1314</v>
      </c>
    </row>
    <row r="16" spans="1:4" ht="12.75">
      <c r="A16" s="15">
        <v>1315</v>
      </c>
      <c r="D16" s="1">
        <v>12.5756</v>
      </c>
    </row>
    <row r="17" ht="12.75">
      <c r="A17" s="15">
        <v>1316</v>
      </c>
    </row>
    <row r="18" ht="12.75">
      <c r="A18" s="15">
        <v>1317</v>
      </c>
    </row>
    <row r="19" spans="1:2" ht="12.75">
      <c r="A19" s="15">
        <v>1318</v>
      </c>
      <c r="B19" s="1">
        <v>15.6817</v>
      </c>
    </row>
    <row r="20" ht="12.75">
      <c r="A20" s="15">
        <v>1319</v>
      </c>
    </row>
    <row r="21" ht="12.75">
      <c r="A21" s="15">
        <v>1320</v>
      </c>
    </row>
    <row r="22" spans="1:4" ht="12.75">
      <c r="A22" s="15">
        <v>1321</v>
      </c>
      <c r="D22" s="1">
        <v>12.5756</v>
      </c>
    </row>
    <row r="23" ht="12.75">
      <c r="A23" s="15">
        <v>1322</v>
      </c>
    </row>
    <row r="24" ht="12.75">
      <c r="A24" s="15">
        <v>1323</v>
      </c>
    </row>
    <row r="25" ht="12.75">
      <c r="A25" s="15">
        <v>1324</v>
      </c>
    </row>
    <row r="26" ht="12.75">
      <c r="A26" s="15">
        <v>1325</v>
      </c>
    </row>
    <row r="27" ht="12.75">
      <c r="A27" s="15">
        <v>1326</v>
      </c>
    </row>
    <row r="28" ht="12.75">
      <c r="A28" s="15">
        <v>1327</v>
      </c>
    </row>
    <row r="29" ht="12.75">
      <c r="A29" s="15">
        <v>1328</v>
      </c>
    </row>
    <row r="30" ht="12.75">
      <c r="A30" s="15">
        <v>1329</v>
      </c>
    </row>
    <row r="31" ht="12.75">
      <c r="A31" s="15">
        <v>1330</v>
      </c>
    </row>
    <row r="32" ht="12.75">
      <c r="A32" s="15">
        <v>1331</v>
      </c>
    </row>
    <row r="33" spans="1:5" ht="12.75">
      <c r="A33" s="15">
        <v>1332</v>
      </c>
      <c r="C33" s="1">
        <v>13.0093</v>
      </c>
      <c r="D33" s="1">
        <v>12.5756</v>
      </c>
      <c r="E33" s="17">
        <f>D33/C33</f>
        <v>0.9666623108084217</v>
      </c>
    </row>
    <row r="34" ht="12.75">
      <c r="A34" s="15">
        <v>1333</v>
      </c>
    </row>
    <row r="35" spans="1:5" ht="12.75">
      <c r="A35" s="15">
        <v>1334</v>
      </c>
      <c r="C35" s="1">
        <v>13.0093</v>
      </c>
      <c r="D35" s="1">
        <v>12.5756</v>
      </c>
      <c r="E35" s="17">
        <f>D35/C35</f>
        <v>0.9666623108084217</v>
      </c>
    </row>
    <row r="36" ht="12.75">
      <c r="A36" s="15">
        <v>1335</v>
      </c>
    </row>
    <row r="37" ht="12.75">
      <c r="A37" s="15">
        <v>1336</v>
      </c>
    </row>
    <row r="38" ht="12.75">
      <c r="A38" s="15">
        <v>1337</v>
      </c>
    </row>
    <row r="39" ht="12.75">
      <c r="A39" s="15">
        <v>1338</v>
      </c>
    </row>
    <row r="40" ht="12.75">
      <c r="A40" s="15">
        <v>1339</v>
      </c>
    </row>
    <row r="41" ht="12.75">
      <c r="A41" s="15">
        <v>1340</v>
      </c>
    </row>
    <row r="42" ht="12.75">
      <c r="A42" s="15">
        <v>1341</v>
      </c>
    </row>
    <row r="43" ht="12.75">
      <c r="A43" s="15">
        <v>1342</v>
      </c>
    </row>
    <row r="44" ht="12.75">
      <c r="A44" s="15">
        <v>1343</v>
      </c>
    </row>
    <row r="45" ht="12.75">
      <c r="A45" s="15">
        <v>1344</v>
      </c>
    </row>
    <row r="46" spans="1:2" ht="12.75">
      <c r="A46" s="15">
        <v>1345</v>
      </c>
      <c r="B46" s="1">
        <v>11.4575</v>
      </c>
    </row>
    <row r="47" ht="12.75">
      <c r="A47" s="15">
        <v>1346</v>
      </c>
    </row>
    <row r="48" spans="1:3" ht="12.75">
      <c r="A48" s="15">
        <v>1347</v>
      </c>
      <c r="B48" s="1">
        <v>11.1246</v>
      </c>
      <c r="C48" s="1">
        <v>10.6774</v>
      </c>
    </row>
    <row r="49" ht="12.75">
      <c r="A49" s="15">
        <v>1348</v>
      </c>
    </row>
    <row r="50" ht="12.75">
      <c r="A50" s="15">
        <v>1349</v>
      </c>
    </row>
    <row r="51" ht="12.75">
      <c r="A51" s="15">
        <v>1350</v>
      </c>
    </row>
    <row r="52" spans="1:3" ht="12.75">
      <c r="A52" s="15">
        <v>1351</v>
      </c>
      <c r="B52" s="1">
        <v>11.1246</v>
      </c>
      <c r="C52" s="1">
        <v>10.6774</v>
      </c>
    </row>
    <row r="53" ht="12.75">
      <c r="A53" s="15">
        <v>1352</v>
      </c>
    </row>
    <row r="54" ht="12.75">
      <c r="A54" s="15">
        <v>1353</v>
      </c>
    </row>
    <row r="55" ht="12.75">
      <c r="A55" s="15">
        <v>1354</v>
      </c>
    </row>
    <row r="56" ht="12.75">
      <c r="A56" s="15">
        <v>1355</v>
      </c>
    </row>
    <row r="57" ht="12.75">
      <c r="A57" s="15">
        <v>1356</v>
      </c>
    </row>
    <row r="58" ht="12.75">
      <c r="A58" s="15">
        <v>1357</v>
      </c>
    </row>
    <row r="59" ht="12.75">
      <c r="A59" s="15">
        <v>1358</v>
      </c>
    </row>
    <row r="60" ht="12.75">
      <c r="A60" s="15">
        <v>1359</v>
      </c>
    </row>
    <row r="61" ht="12.75">
      <c r="A61" s="15">
        <v>1360</v>
      </c>
    </row>
    <row r="62" ht="12.75">
      <c r="A62" s="15">
        <v>1361</v>
      </c>
    </row>
    <row r="63" ht="12.75">
      <c r="A63" s="15">
        <v>1362</v>
      </c>
    </row>
    <row r="64" ht="12.75">
      <c r="A64" s="15">
        <v>1363</v>
      </c>
    </row>
    <row r="65" ht="12.75">
      <c r="A65" s="15">
        <v>1364</v>
      </c>
    </row>
    <row r="66" ht="12.75">
      <c r="A66" s="15">
        <v>1365</v>
      </c>
    </row>
    <row r="67" spans="1:5" ht="12.75">
      <c r="A67" s="15">
        <v>1366</v>
      </c>
      <c r="C67" s="1">
        <v>10.6774</v>
      </c>
      <c r="D67" s="1">
        <v>8.0843</v>
      </c>
      <c r="E67" s="17">
        <f>D67/C67</f>
        <v>0.7571412516155619</v>
      </c>
    </row>
    <row r="68" ht="12.75">
      <c r="A68" s="15">
        <v>1367</v>
      </c>
    </row>
    <row r="69" spans="1:2" ht="12.75">
      <c r="A69" s="15">
        <v>1368</v>
      </c>
      <c r="B69" s="1">
        <v>10.8465</v>
      </c>
    </row>
    <row r="70" spans="1:2" ht="12.75">
      <c r="A70" s="15">
        <v>1369</v>
      </c>
      <c r="B70" s="1">
        <v>10.8465</v>
      </c>
    </row>
    <row r="71" ht="12.75">
      <c r="A71" s="15">
        <v>1370</v>
      </c>
    </row>
    <row r="72" spans="1:5" ht="12.75">
      <c r="A72" s="15">
        <v>1371</v>
      </c>
      <c r="C72" s="1">
        <v>8.7737</v>
      </c>
      <c r="D72" s="1">
        <v>7.696</v>
      </c>
      <c r="E72" s="17">
        <f>D72/C72</f>
        <v>0.8771669877018817</v>
      </c>
    </row>
    <row r="73" ht="12.75">
      <c r="A73" s="15">
        <v>1372</v>
      </c>
    </row>
    <row r="74" ht="12.75">
      <c r="A74" s="15">
        <v>1373</v>
      </c>
    </row>
    <row r="75" ht="12.75">
      <c r="A75" s="15">
        <v>1374</v>
      </c>
    </row>
    <row r="76" ht="12.75">
      <c r="A76" s="15">
        <v>1375</v>
      </c>
    </row>
    <row r="77" ht="12.75">
      <c r="A77" s="15">
        <v>1376</v>
      </c>
    </row>
    <row r="78" ht="12.75">
      <c r="A78" s="15">
        <v>1377</v>
      </c>
    </row>
    <row r="79" ht="12.75">
      <c r="A79" s="15">
        <v>1378</v>
      </c>
    </row>
    <row r="80" ht="12.75">
      <c r="A80" s="15">
        <v>1379</v>
      </c>
    </row>
    <row r="81" ht="12.75">
      <c r="A81" s="15">
        <v>1380</v>
      </c>
    </row>
    <row r="82" ht="12.75">
      <c r="A82" s="15">
        <v>1381</v>
      </c>
    </row>
    <row r="83" ht="12.75">
      <c r="A83" s="15">
        <v>1382</v>
      </c>
    </row>
    <row r="84" ht="12.75">
      <c r="A84" s="15">
        <v>1383</v>
      </c>
    </row>
    <row r="85" ht="12.75">
      <c r="A85" s="15">
        <v>1384</v>
      </c>
    </row>
    <row r="86" ht="12.75">
      <c r="A86" s="15">
        <v>1385</v>
      </c>
    </row>
    <row r="87" ht="12.75">
      <c r="A87" s="15">
        <v>1386</v>
      </c>
    </row>
    <row r="88" ht="12.75">
      <c r="A88" s="15">
        <v>1387</v>
      </c>
    </row>
    <row r="89" ht="12.75">
      <c r="A89" s="15">
        <v>1388</v>
      </c>
    </row>
    <row r="90" ht="12.75">
      <c r="A90" s="15">
        <v>1389</v>
      </c>
    </row>
    <row r="91" spans="1:2" ht="12.75">
      <c r="A91" s="15">
        <v>1390</v>
      </c>
      <c r="B91" s="1">
        <v>9.6199</v>
      </c>
    </row>
    <row r="92" ht="12.75">
      <c r="A92" s="15">
        <v>1391</v>
      </c>
    </row>
    <row r="93" ht="12.75">
      <c r="A93" s="15">
        <v>1392</v>
      </c>
    </row>
    <row r="94" ht="12.75">
      <c r="A94" s="15">
        <v>1393</v>
      </c>
    </row>
    <row r="95" ht="12.75">
      <c r="A95" s="15">
        <v>1394</v>
      </c>
    </row>
    <row r="96" ht="12.75">
      <c r="A96" s="15">
        <v>1395</v>
      </c>
    </row>
    <row r="97" ht="12.75">
      <c r="A97" s="15">
        <v>1396</v>
      </c>
    </row>
    <row r="98" ht="12.75">
      <c r="A98" s="15">
        <v>1397</v>
      </c>
    </row>
    <row r="99" ht="12.75">
      <c r="A99" s="15">
        <v>1398</v>
      </c>
    </row>
    <row r="100" ht="12.75">
      <c r="A100" s="15">
        <v>1399</v>
      </c>
    </row>
    <row r="101" ht="12.75">
      <c r="A101" s="15">
        <v>1400</v>
      </c>
    </row>
    <row r="102" spans="1:5" ht="12.75">
      <c r="A102" s="15">
        <v>1401</v>
      </c>
      <c r="C102" s="1">
        <v>8.7737</v>
      </c>
      <c r="D102" s="1">
        <v>7.8598</v>
      </c>
      <c r="E102" s="17">
        <f>D102/C102</f>
        <v>0.8958364202104016</v>
      </c>
    </row>
    <row r="103" spans="1:2" ht="12.75">
      <c r="A103" s="15">
        <v>1402</v>
      </c>
      <c r="B103" s="1">
        <v>8.964</v>
      </c>
    </row>
    <row r="104" ht="12.75">
      <c r="A104" s="15">
        <v>1403</v>
      </c>
    </row>
    <row r="105" ht="12.75">
      <c r="A105" s="15">
        <v>1404</v>
      </c>
    </row>
    <row r="106" ht="12.75">
      <c r="A106" s="15">
        <v>1405</v>
      </c>
    </row>
    <row r="107" ht="12.75">
      <c r="A107" s="15">
        <v>1406</v>
      </c>
    </row>
    <row r="108" ht="12.75">
      <c r="A108" s="15">
        <v>1407</v>
      </c>
    </row>
    <row r="109" ht="12.75">
      <c r="A109" s="15">
        <v>1408</v>
      </c>
    </row>
    <row r="110" ht="12.75">
      <c r="A110" s="15">
        <v>1409</v>
      </c>
    </row>
    <row r="111" ht="12.75">
      <c r="A111" s="15">
        <v>1410</v>
      </c>
    </row>
    <row r="112" ht="12.75">
      <c r="A112" s="15">
        <v>1411</v>
      </c>
    </row>
    <row r="113" ht="12.75">
      <c r="A113" s="15">
        <v>1412</v>
      </c>
    </row>
    <row r="114" ht="12.75">
      <c r="A114" s="15">
        <v>1413</v>
      </c>
    </row>
    <row r="115" ht="12.75">
      <c r="A115" s="15">
        <v>1414</v>
      </c>
    </row>
    <row r="116" ht="12.75">
      <c r="A116" s="15">
        <v>1415</v>
      </c>
    </row>
    <row r="117" ht="12.75">
      <c r="A117" s="15">
        <v>1416</v>
      </c>
    </row>
    <row r="118" spans="1:5" ht="12.75">
      <c r="A118" s="15">
        <v>1417</v>
      </c>
      <c r="C118" s="1">
        <v>8.7737</v>
      </c>
      <c r="D118" s="1">
        <v>6.8181</v>
      </c>
      <c r="E118" s="17">
        <f>D118/C118</f>
        <v>0.7771065798921778</v>
      </c>
    </row>
    <row r="119" ht="12.75">
      <c r="A119" s="15">
        <v>1418</v>
      </c>
    </row>
    <row r="120" ht="12.75">
      <c r="A120" s="15">
        <v>1419</v>
      </c>
    </row>
    <row r="121" ht="12.75">
      <c r="A121" s="15">
        <v>1420</v>
      </c>
    </row>
    <row r="122" ht="12.75">
      <c r="A122" s="15">
        <v>1421</v>
      </c>
    </row>
    <row r="123" ht="12.75">
      <c r="A123" s="15">
        <v>1422</v>
      </c>
    </row>
    <row r="124" ht="12.75">
      <c r="A124" s="15">
        <v>1423</v>
      </c>
    </row>
    <row r="125" ht="12.75">
      <c r="A125" s="15">
        <v>1424</v>
      </c>
    </row>
    <row r="126" spans="1:2" ht="12.75">
      <c r="A126" s="15">
        <v>1425</v>
      </c>
      <c r="B126" s="1">
        <v>8.964</v>
      </c>
    </row>
    <row r="127" ht="12.75">
      <c r="A127" s="15">
        <v>1426</v>
      </c>
    </row>
    <row r="128" ht="12.75">
      <c r="A128" s="15">
        <v>1427</v>
      </c>
    </row>
    <row r="129" ht="12.75">
      <c r="A129" s="15">
        <v>1428</v>
      </c>
    </row>
    <row r="130" ht="12.75">
      <c r="A130" s="15">
        <v>1429</v>
      </c>
    </row>
    <row r="131" ht="12.75">
      <c r="A131" s="15">
        <v>1430</v>
      </c>
    </row>
    <row r="132" ht="12.75">
      <c r="A132" s="15">
        <v>1431</v>
      </c>
    </row>
    <row r="133" ht="12.75">
      <c r="A133" s="15">
        <v>1432</v>
      </c>
    </row>
    <row r="134" ht="12.75">
      <c r="A134" s="15">
        <v>1433</v>
      </c>
    </row>
    <row r="135" ht="12.75">
      <c r="A135" s="15">
        <v>1434</v>
      </c>
    </row>
    <row r="136" ht="12.75">
      <c r="A136" s="15">
        <v>1435</v>
      </c>
    </row>
    <row r="137" ht="12.75">
      <c r="A137" s="15">
        <v>1436</v>
      </c>
    </row>
    <row r="138" ht="12.75">
      <c r="A138" s="15">
        <v>1437</v>
      </c>
    </row>
    <row r="139" ht="12.75">
      <c r="A139" s="15">
        <v>1438</v>
      </c>
    </row>
    <row r="140" ht="12.75">
      <c r="A140" s="15">
        <v>1439</v>
      </c>
    </row>
    <row r="141" ht="12.75">
      <c r="A141" s="15">
        <v>1440</v>
      </c>
    </row>
    <row r="142" ht="12.75">
      <c r="A142" s="15">
        <v>1441</v>
      </c>
    </row>
    <row r="143" ht="12.75">
      <c r="A143" s="15">
        <v>1442</v>
      </c>
    </row>
    <row r="144" ht="12.75">
      <c r="A144" s="15">
        <v>1443</v>
      </c>
    </row>
    <row r="145" ht="12.75">
      <c r="A145" s="15">
        <v>1444</v>
      </c>
    </row>
    <row r="146" ht="12.75">
      <c r="A146" s="15">
        <v>1445</v>
      </c>
    </row>
    <row r="147" ht="12.75">
      <c r="A147" s="15">
        <v>1446</v>
      </c>
    </row>
    <row r="148" ht="12.75">
      <c r="A148" s="15">
        <v>1447</v>
      </c>
    </row>
    <row r="149" ht="12.75">
      <c r="A149" s="15">
        <v>1448</v>
      </c>
    </row>
    <row r="150" ht="12.75">
      <c r="A150" s="15">
        <v>1449</v>
      </c>
    </row>
    <row r="151" ht="12.75">
      <c r="A151" s="15">
        <v>1450</v>
      </c>
    </row>
    <row r="152" ht="12.75">
      <c r="A152" s="15">
        <v>1451</v>
      </c>
    </row>
    <row r="153" ht="12.75">
      <c r="A153" s="15">
        <v>1452</v>
      </c>
    </row>
    <row r="154" ht="12.75">
      <c r="A154" s="15">
        <v>1453</v>
      </c>
    </row>
    <row r="155" ht="12.75">
      <c r="A155" s="15">
        <v>1454</v>
      </c>
    </row>
    <row r="156" ht="12.75">
      <c r="A156" s="15">
        <v>1455</v>
      </c>
    </row>
    <row r="157" ht="12.75">
      <c r="A157" s="15">
        <v>1456</v>
      </c>
    </row>
    <row r="158" ht="12.75">
      <c r="A158" s="15">
        <v>1457</v>
      </c>
    </row>
    <row r="159" ht="12.75">
      <c r="A159" s="15">
        <v>1458</v>
      </c>
    </row>
    <row r="160" ht="12.75">
      <c r="A160" s="15">
        <v>1459</v>
      </c>
    </row>
    <row r="161" ht="12.75">
      <c r="A161" s="15">
        <v>1460</v>
      </c>
    </row>
    <row r="162" spans="1:2" ht="12.75">
      <c r="A162" s="15">
        <v>1461</v>
      </c>
      <c r="B162" s="1">
        <v>7.6264</v>
      </c>
    </row>
    <row r="163" ht="12.75">
      <c r="A163" s="15">
        <v>1462</v>
      </c>
    </row>
    <row r="164" ht="12.75">
      <c r="A164" s="15">
        <v>1463</v>
      </c>
    </row>
    <row r="165" ht="12.75">
      <c r="A165" s="15">
        <v>1464</v>
      </c>
    </row>
    <row r="166" ht="12.75">
      <c r="A166" s="15">
        <v>1465</v>
      </c>
    </row>
    <row r="167" ht="12.75">
      <c r="A167" s="15">
        <v>1466</v>
      </c>
    </row>
    <row r="168" ht="12.75">
      <c r="A168" s="15">
        <v>1467</v>
      </c>
    </row>
    <row r="169" ht="12.75">
      <c r="A169" s="15">
        <v>1468</v>
      </c>
    </row>
    <row r="170" ht="12.75">
      <c r="A170" s="15">
        <v>1469</v>
      </c>
    </row>
    <row r="171" ht="12.75">
      <c r="A171" s="15">
        <v>1470</v>
      </c>
    </row>
    <row r="172" spans="1:2" ht="12.75">
      <c r="A172" s="15">
        <v>1471</v>
      </c>
      <c r="B172" s="1">
        <v>6.9233</v>
      </c>
    </row>
    <row r="173" spans="1:5" ht="12.75">
      <c r="A173" s="15">
        <v>1472</v>
      </c>
      <c r="C173" s="1">
        <v>6.0633</v>
      </c>
      <c r="D173" s="1">
        <v>1.9649</v>
      </c>
      <c r="E173" s="17">
        <f>D173/C173</f>
        <v>0.3240644533504857</v>
      </c>
    </row>
    <row r="174" ht="12.75">
      <c r="A174" s="15">
        <v>1473</v>
      </c>
    </row>
    <row r="175" ht="12.75">
      <c r="A175" s="15">
        <v>1474</v>
      </c>
    </row>
    <row r="176" ht="12.75">
      <c r="A176" s="15">
        <v>1475</v>
      </c>
    </row>
    <row r="177" ht="12.75">
      <c r="A177" s="15">
        <v>1476</v>
      </c>
    </row>
    <row r="178" ht="12.75">
      <c r="A178" s="15">
        <v>1477</v>
      </c>
    </row>
    <row r="179" ht="12.75">
      <c r="A179" s="15">
        <v>1478</v>
      </c>
    </row>
    <row r="180" ht="12.75">
      <c r="A180" s="15">
        <v>1479</v>
      </c>
    </row>
    <row r="181" ht="12.75">
      <c r="A181" s="15">
        <v>1480</v>
      </c>
    </row>
    <row r="182" spans="1:2" ht="12.75">
      <c r="A182" s="15">
        <v>1481</v>
      </c>
      <c r="B182" s="1">
        <v>6.6407</v>
      </c>
    </row>
    <row r="183" ht="12.75">
      <c r="A183" s="15">
        <v>1482</v>
      </c>
    </row>
    <row r="184" ht="12.75">
      <c r="A184" s="15">
        <v>1483</v>
      </c>
    </row>
    <row r="185" ht="12.75">
      <c r="A185" s="15">
        <v>1484</v>
      </c>
    </row>
    <row r="186" ht="12.75">
      <c r="A186" s="15">
        <v>1485</v>
      </c>
    </row>
    <row r="187" ht="12.75">
      <c r="A187" s="15">
        <v>1486</v>
      </c>
    </row>
    <row r="188" ht="12.75">
      <c r="A188" s="15">
        <v>1487</v>
      </c>
    </row>
    <row r="189" ht="12.75">
      <c r="A189" s="15">
        <v>1488</v>
      </c>
    </row>
    <row r="190" spans="1:2" ht="12.75">
      <c r="A190" s="15">
        <v>1489</v>
      </c>
      <c r="B190" s="1">
        <v>6.6407</v>
      </c>
    </row>
    <row r="191" spans="1:5" ht="12.75">
      <c r="A191" s="15">
        <v>1490</v>
      </c>
      <c r="C191" s="1">
        <v>7.8598</v>
      </c>
      <c r="D191" s="1">
        <v>1.9649</v>
      </c>
      <c r="E191" s="17">
        <f>D191/C191</f>
        <v>0.24999363851497494</v>
      </c>
    </row>
    <row r="192" spans="1:5" ht="12.75">
      <c r="A192" s="15">
        <v>1491</v>
      </c>
      <c r="C192" s="1">
        <v>8.0843</v>
      </c>
      <c r="D192" s="1">
        <v>1.9649</v>
      </c>
      <c r="E192" s="17">
        <f>D192/C192</f>
        <v>0.24305134643692095</v>
      </c>
    </row>
    <row r="193" ht="12.75">
      <c r="A193" s="15">
        <v>1492</v>
      </c>
    </row>
    <row r="194" ht="12.75">
      <c r="A194" s="15">
        <v>1493</v>
      </c>
    </row>
    <row r="195" ht="12.75">
      <c r="A195" s="15">
        <v>1494</v>
      </c>
    </row>
    <row r="196" ht="12.75">
      <c r="A196" s="15">
        <v>1495</v>
      </c>
    </row>
    <row r="197" ht="12.75">
      <c r="A197" s="15">
        <v>1496</v>
      </c>
    </row>
    <row r="198" ht="12.75">
      <c r="A198" s="15">
        <v>1497</v>
      </c>
    </row>
    <row r="199" ht="12.75">
      <c r="A199" s="15">
        <v>1498</v>
      </c>
    </row>
    <row r="200" ht="12.75">
      <c r="A200" s="15">
        <v>1499</v>
      </c>
    </row>
    <row r="201" ht="12.75">
      <c r="A201" s="15">
        <v>1500</v>
      </c>
    </row>
    <row r="202" ht="12.75">
      <c r="A202" s="15">
        <v>1501</v>
      </c>
    </row>
    <row r="203" ht="12.75">
      <c r="A203" s="15">
        <v>1502</v>
      </c>
    </row>
    <row r="204" spans="1:2" ht="12.75">
      <c r="A204" s="15">
        <v>1503</v>
      </c>
      <c r="B204" s="1">
        <v>5.4474</v>
      </c>
    </row>
    <row r="205" spans="1:7" ht="12.75">
      <c r="A205" s="15">
        <v>1504</v>
      </c>
      <c r="C205" s="1">
        <v>8.0843</v>
      </c>
      <c r="D205" s="1">
        <v>0.9825</v>
      </c>
      <c r="E205" s="17">
        <f>D205/C205</f>
        <v>0.12153185804584193</v>
      </c>
      <c r="G205" s="1">
        <v>5.3858</v>
      </c>
    </row>
    <row r="206" ht="12.75">
      <c r="A206" s="15">
        <v>1505</v>
      </c>
    </row>
    <row r="207" spans="1:2" ht="12.75">
      <c r="A207" s="15">
        <v>1506</v>
      </c>
      <c r="B207" s="1">
        <v>5.374</v>
      </c>
    </row>
    <row r="208" ht="12.75">
      <c r="A208" s="15">
        <v>1507</v>
      </c>
    </row>
    <row r="209" ht="12.75">
      <c r="A209" s="15">
        <v>1508</v>
      </c>
    </row>
    <row r="210" spans="1:3" ht="12.75">
      <c r="A210" s="15">
        <v>1509</v>
      </c>
      <c r="C210" s="1">
        <v>4.0422</v>
      </c>
    </row>
    <row r="211" spans="1:2" ht="12.75">
      <c r="A211" s="15">
        <v>1510</v>
      </c>
      <c r="B211" s="1">
        <v>5.3585</v>
      </c>
    </row>
    <row r="212" ht="12.75">
      <c r="A212" s="15">
        <v>1511</v>
      </c>
    </row>
    <row r="213" ht="12.75">
      <c r="A213" s="15">
        <v>1512</v>
      </c>
    </row>
    <row r="214" ht="12.75">
      <c r="A214" s="15">
        <v>1513</v>
      </c>
    </row>
    <row r="215" ht="12.75">
      <c r="A215" s="15">
        <v>1514</v>
      </c>
    </row>
    <row r="216" ht="12.75">
      <c r="A216" s="15">
        <v>1515</v>
      </c>
    </row>
    <row r="217" ht="12.75">
      <c r="A217" s="15">
        <v>1516</v>
      </c>
    </row>
    <row r="218" ht="12.75">
      <c r="A218" s="15">
        <v>1517</v>
      </c>
    </row>
    <row r="219" ht="12.75">
      <c r="A219" s="15">
        <v>1518</v>
      </c>
    </row>
    <row r="220" ht="12.75">
      <c r="A220" s="15">
        <v>1519</v>
      </c>
    </row>
    <row r="221" ht="12.75">
      <c r="A221" s="15">
        <v>1520</v>
      </c>
    </row>
    <row r="222" ht="12.75">
      <c r="A222" s="15">
        <v>1521</v>
      </c>
    </row>
    <row r="223" ht="12.75">
      <c r="A223" s="15">
        <v>1522</v>
      </c>
    </row>
    <row r="224" ht="12.75">
      <c r="A224" s="15">
        <v>1523</v>
      </c>
    </row>
    <row r="225" ht="12.75">
      <c r="A225" s="15">
        <v>1524</v>
      </c>
    </row>
    <row r="226" ht="12.75">
      <c r="A226" s="15">
        <v>1525</v>
      </c>
    </row>
    <row r="227" ht="12.75">
      <c r="A227" s="15">
        <v>1526</v>
      </c>
    </row>
    <row r="228" ht="12.75">
      <c r="A228" s="15">
        <v>1527</v>
      </c>
    </row>
    <row r="229" ht="12.75">
      <c r="A229" s="15">
        <v>1528</v>
      </c>
    </row>
    <row r="230" ht="12.75">
      <c r="A230" s="15">
        <v>1529</v>
      </c>
    </row>
    <row r="231" ht="12.75">
      <c r="A231" s="15">
        <v>1530</v>
      </c>
    </row>
    <row r="232" spans="1:7" ht="12.75">
      <c r="A232" s="15">
        <v>1531</v>
      </c>
      <c r="B232" s="1">
        <v>4.7704</v>
      </c>
      <c r="G232" s="1">
        <v>4.9431</v>
      </c>
    </row>
    <row r="233" ht="12.75">
      <c r="A233" s="15">
        <v>1532</v>
      </c>
    </row>
    <row r="234" spans="1:3" ht="12.75">
      <c r="A234" s="15">
        <v>1533</v>
      </c>
      <c r="C234" s="1">
        <v>4.0422</v>
      </c>
    </row>
    <row r="235" ht="12.75">
      <c r="A235" s="15">
        <v>1534</v>
      </c>
    </row>
    <row r="236" spans="1:7" ht="12.75">
      <c r="A236" s="15">
        <v>1535</v>
      </c>
      <c r="C236" s="1">
        <v>3.5968</v>
      </c>
      <c r="G236" s="1">
        <v>4.8088</v>
      </c>
    </row>
    <row r="237" ht="12.75">
      <c r="A237" s="15">
        <v>1536</v>
      </c>
    </row>
    <row r="238" ht="12.75">
      <c r="A238" s="15">
        <v>1537</v>
      </c>
    </row>
    <row r="239" spans="1:7" ht="12.75">
      <c r="A239" s="15">
        <v>1538</v>
      </c>
      <c r="G239" s="1">
        <v>4.62</v>
      </c>
    </row>
    <row r="240" spans="1:8" ht="12.75">
      <c r="A240" s="15">
        <v>1539</v>
      </c>
      <c r="H240" s="1">
        <v>4.5992</v>
      </c>
    </row>
    <row r="241" spans="1:8" ht="12.75">
      <c r="A241" s="15">
        <v>1540</v>
      </c>
      <c r="G241" s="1">
        <v>4.6046</v>
      </c>
      <c r="H241" s="1">
        <v>4.6046</v>
      </c>
    </row>
    <row r="242" ht="12.75">
      <c r="A242" s="15">
        <v>1541</v>
      </c>
    </row>
    <row r="243" ht="12.75">
      <c r="A243" s="15">
        <v>1542</v>
      </c>
    </row>
    <row r="244" ht="12.75">
      <c r="A244" s="15">
        <v>1543</v>
      </c>
    </row>
    <row r="245" ht="12.75">
      <c r="A245" s="15">
        <v>1544</v>
      </c>
    </row>
    <row r="246" ht="12.75">
      <c r="A246" s="15">
        <v>1545</v>
      </c>
    </row>
    <row r="247" ht="12.75">
      <c r="A247" s="15">
        <v>1546</v>
      </c>
    </row>
    <row r="248" ht="12.75">
      <c r="A248" s="15">
        <v>1547</v>
      </c>
    </row>
    <row r="249" ht="12.75">
      <c r="A249" s="15">
        <v>1548</v>
      </c>
    </row>
    <row r="250" ht="12.75">
      <c r="A250" s="15">
        <v>1549</v>
      </c>
    </row>
    <row r="251" spans="1:7" ht="12.75">
      <c r="A251" s="15">
        <v>1550</v>
      </c>
      <c r="G251" s="1">
        <v>4.5759</v>
      </c>
    </row>
    <row r="252" ht="12.75">
      <c r="A252" s="15">
        <v>1551</v>
      </c>
    </row>
    <row r="253" spans="1:7" ht="12.75">
      <c r="A253" s="15">
        <v>1552</v>
      </c>
      <c r="G253" s="1">
        <v>4.5299</v>
      </c>
    </row>
    <row r="254" ht="12.75">
      <c r="A254" s="15">
        <v>1553</v>
      </c>
    </row>
    <row r="255" ht="12.75">
      <c r="A255" s="15">
        <v>1554</v>
      </c>
    </row>
    <row r="256" ht="12.75">
      <c r="A256" s="15">
        <v>1555</v>
      </c>
    </row>
    <row r="257" ht="12.75">
      <c r="A257" s="15">
        <v>1556</v>
      </c>
    </row>
    <row r="258" ht="12.75">
      <c r="A258" s="15">
        <v>1557</v>
      </c>
    </row>
    <row r="259" ht="12.75">
      <c r="A259" s="15">
        <v>1558</v>
      </c>
    </row>
    <row r="260" spans="1:3" ht="12.75">
      <c r="A260" s="15">
        <v>1559</v>
      </c>
      <c r="C260" s="1">
        <v>3.3954</v>
      </c>
    </row>
    <row r="261" ht="12.75">
      <c r="A261" s="15">
        <v>1560</v>
      </c>
    </row>
    <row r="262" spans="1:8" ht="12.75">
      <c r="A262" s="15">
        <v>1561</v>
      </c>
      <c r="H262" s="1">
        <v>4.4575</v>
      </c>
    </row>
    <row r="263" ht="12.75">
      <c r="A263" s="15">
        <v>1562</v>
      </c>
    </row>
    <row r="264" ht="12.75">
      <c r="A264" s="15">
        <v>1563</v>
      </c>
    </row>
    <row r="265" ht="12.75">
      <c r="A265" s="15">
        <v>1564</v>
      </c>
    </row>
    <row r="266" spans="1:8" ht="12.75">
      <c r="A266" s="15">
        <v>1565</v>
      </c>
      <c r="H266" s="1">
        <v>4.4271</v>
      </c>
    </row>
    <row r="267" ht="12.75">
      <c r="A267" s="15">
        <v>1566</v>
      </c>
    </row>
    <row r="268" ht="12.75">
      <c r="A268" s="15">
        <v>1567</v>
      </c>
    </row>
    <row r="269" spans="1:8" ht="12.75">
      <c r="A269" s="15">
        <v>1568</v>
      </c>
      <c r="G269" s="1">
        <v>4.4238</v>
      </c>
      <c r="H269" s="1">
        <v>4.4571</v>
      </c>
    </row>
    <row r="270" ht="12.75">
      <c r="A270" s="15">
        <v>1569</v>
      </c>
    </row>
    <row r="271" ht="12.75">
      <c r="A271" s="15">
        <v>1570</v>
      </c>
    </row>
    <row r="272" spans="1:7" ht="12.75">
      <c r="A272" s="15">
        <v>1571</v>
      </c>
      <c r="G272" s="1">
        <v>4.4575</v>
      </c>
    </row>
    <row r="273" ht="12.75">
      <c r="A273" s="15">
        <v>1572</v>
      </c>
    </row>
    <row r="274" ht="12.75">
      <c r="A274" s="15">
        <v>1573</v>
      </c>
    </row>
    <row r="275" ht="12.75">
      <c r="A275" s="15">
        <v>1574</v>
      </c>
    </row>
    <row r="276" ht="12.75">
      <c r="A276" s="15">
        <v>1575</v>
      </c>
    </row>
    <row r="277" spans="1:8" ht="12.75">
      <c r="A277" s="15">
        <v>1576</v>
      </c>
      <c r="G277" s="1">
        <v>4.35</v>
      </c>
      <c r="H277" s="1">
        <v>4.45</v>
      </c>
    </row>
    <row r="278" spans="1:8" ht="12.75">
      <c r="A278" s="15">
        <v>1577</v>
      </c>
      <c r="H278" s="1">
        <v>4.4614</v>
      </c>
    </row>
    <row r="279" spans="1:8" ht="12.75">
      <c r="A279" s="15">
        <v>1578</v>
      </c>
      <c r="H279" s="1">
        <v>4.44</v>
      </c>
    </row>
    <row r="280" ht="12.75">
      <c r="A280" s="15">
        <v>1579</v>
      </c>
    </row>
    <row r="281" ht="12.75">
      <c r="A281" s="15">
        <v>1580</v>
      </c>
    </row>
    <row r="282" spans="1:8" ht="12.75">
      <c r="A282" s="15">
        <v>1581</v>
      </c>
      <c r="H282" s="1">
        <v>4.45</v>
      </c>
    </row>
    <row r="283" spans="1:8" ht="12.75">
      <c r="A283" s="15">
        <v>1582</v>
      </c>
      <c r="H283" s="1">
        <v>4.4629</v>
      </c>
    </row>
    <row r="284" spans="1:8" ht="12.75">
      <c r="A284" s="15">
        <v>1583</v>
      </c>
      <c r="H284" s="1">
        <v>4.4575</v>
      </c>
    </row>
    <row r="285" ht="12.75">
      <c r="A285" s="15">
        <v>1584</v>
      </c>
    </row>
    <row r="286" ht="12.75">
      <c r="A286" s="15">
        <v>1585</v>
      </c>
    </row>
    <row r="287" ht="12.75">
      <c r="A287" s="15">
        <v>1586</v>
      </c>
    </row>
    <row r="288" ht="12.75">
      <c r="A288" s="15">
        <v>1587</v>
      </c>
    </row>
    <row r="289" ht="12.75">
      <c r="A289" s="15">
        <v>1588</v>
      </c>
    </row>
    <row r="290" ht="12.75">
      <c r="A290" s="15">
        <v>1589</v>
      </c>
    </row>
    <row r="291" ht="12.75">
      <c r="A291" s="15">
        <v>1590</v>
      </c>
    </row>
    <row r="292" ht="12.75">
      <c r="A292" s="15">
        <v>1591</v>
      </c>
    </row>
    <row r="293" ht="12.75">
      <c r="A293" s="15">
        <v>1592</v>
      </c>
    </row>
    <row r="294" ht="12.75">
      <c r="A294" s="15">
        <v>1593</v>
      </c>
    </row>
    <row r="295" ht="12.75">
      <c r="A295" s="15">
        <v>1594</v>
      </c>
    </row>
    <row r="296" ht="12.75">
      <c r="A296" s="15">
        <v>1595</v>
      </c>
    </row>
    <row r="297" ht="12.75">
      <c r="A297" s="15">
        <v>1596</v>
      </c>
    </row>
    <row r="298" spans="1:8" ht="12.75">
      <c r="A298" s="15">
        <v>1597</v>
      </c>
      <c r="G298" s="1">
        <v>4.4575</v>
      </c>
      <c r="H298" s="1">
        <v>4.4575</v>
      </c>
    </row>
    <row r="299" ht="12.75">
      <c r="A299" s="15">
        <v>1598</v>
      </c>
    </row>
    <row r="300" ht="12.75">
      <c r="A300" s="15">
        <v>1599</v>
      </c>
    </row>
    <row r="301" ht="12.75">
      <c r="A301" s="15">
        <v>1600</v>
      </c>
    </row>
    <row r="302" ht="12.75">
      <c r="A302" s="15">
        <v>1601</v>
      </c>
    </row>
    <row r="303" ht="12.75">
      <c r="A303" s="15">
        <v>1602</v>
      </c>
    </row>
    <row r="304" ht="12.75">
      <c r="A304" s="15">
        <v>1603</v>
      </c>
    </row>
    <row r="305" ht="12.75">
      <c r="A305" s="15">
        <v>1604</v>
      </c>
    </row>
    <row r="306" ht="12.75">
      <c r="A306" s="15">
        <v>1605</v>
      </c>
    </row>
    <row r="307" ht="12.75">
      <c r="A307" s="15">
        <v>1606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11.8515625" style="0" customWidth="1"/>
    <col min="2" max="2" width="11.7109375" style="0" customWidth="1"/>
    <col min="3" max="3" width="13.8515625" style="4" customWidth="1"/>
    <col min="4" max="4" width="13.8515625" style="1" customWidth="1"/>
    <col min="5" max="5" width="13.8515625" style="0" bestFit="1" customWidth="1"/>
    <col min="6" max="6" width="9.57421875" style="4" customWidth="1"/>
    <col min="7" max="7" width="12.00390625" style="17" customWidth="1"/>
    <col min="8" max="8" width="13.8515625" style="4" customWidth="1"/>
    <col min="9" max="9" width="9.140625" style="4" customWidth="1"/>
    <col min="10" max="10" width="12.28125" style="4" customWidth="1"/>
  </cols>
  <sheetData>
    <row r="1" ht="12.75">
      <c r="C1" s="2" t="s">
        <v>156</v>
      </c>
    </row>
    <row r="3" spans="1:10" ht="12.75">
      <c r="A3" s="3" t="s">
        <v>135</v>
      </c>
      <c r="B3" s="3" t="s">
        <v>135</v>
      </c>
      <c r="C3" s="5" t="s">
        <v>0</v>
      </c>
      <c r="D3" s="2" t="s">
        <v>0</v>
      </c>
      <c r="E3" s="3" t="s">
        <v>0</v>
      </c>
      <c r="F3" s="5" t="s">
        <v>146</v>
      </c>
      <c r="G3" s="18" t="s">
        <v>198</v>
      </c>
      <c r="H3" s="5" t="s">
        <v>0</v>
      </c>
      <c r="I3" s="5" t="s">
        <v>224</v>
      </c>
      <c r="J3" s="5" t="s">
        <v>164</v>
      </c>
    </row>
    <row r="4" spans="1:10" ht="12.75">
      <c r="A4" s="3" t="s">
        <v>158</v>
      </c>
      <c r="B4" s="3" t="s">
        <v>221</v>
      </c>
      <c r="C4" s="5"/>
      <c r="D4" s="2"/>
      <c r="E4" s="3"/>
      <c r="F4" s="5" t="s">
        <v>174</v>
      </c>
      <c r="G4" s="18" t="s">
        <v>146</v>
      </c>
      <c r="H4" s="5" t="s">
        <v>144</v>
      </c>
      <c r="I4" s="5" t="s">
        <v>183</v>
      </c>
      <c r="J4" s="5" t="s">
        <v>161</v>
      </c>
    </row>
    <row r="5" spans="1:9" ht="12.75">
      <c r="A5" s="3"/>
      <c r="B5" s="3"/>
      <c r="C5" s="5"/>
      <c r="D5" s="2"/>
      <c r="E5" s="3"/>
      <c r="F5" s="5"/>
      <c r="G5" s="18"/>
      <c r="H5" s="5"/>
      <c r="I5" s="5"/>
    </row>
    <row r="6" spans="1:10" ht="12.75">
      <c r="A6" t="s">
        <v>15</v>
      </c>
      <c r="B6" t="s">
        <v>101</v>
      </c>
      <c r="C6" s="4">
        <v>95.9</v>
      </c>
      <c r="D6" s="1">
        <f>6912/C6</f>
        <v>72.07507820646507</v>
      </c>
      <c r="E6" s="1">
        <f>339.542/C6</f>
        <v>3.540583941605839</v>
      </c>
      <c r="F6" s="4">
        <v>23.652</v>
      </c>
      <c r="G6" s="17">
        <f>F6/24</f>
        <v>0.9855</v>
      </c>
      <c r="H6" s="4">
        <f>E6*G6</f>
        <v>3.4892454744525545</v>
      </c>
      <c r="I6" s="4">
        <v>5.6</v>
      </c>
      <c r="J6" s="4">
        <f>H6/I6</f>
        <v>0.6230795490093848</v>
      </c>
    </row>
    <row r="8" spans="1:10" ht="12.75">
      <c r="A8" t="s">
        <v>3</v>
      </c>
      <c r="B8" t="s">
        <v>113</v>
      </c>
      <c r="C8" s="4">
        <v>96.25</v>
      </c>
      <c r="D8" s="1">
        <f aca="true" t="shared" si="0" ref="D8:D26">6912/C8</f>
        <v>71.81298701298701</v>
      </c>
      <c r="E8" s="1">
        <f aca="true" t="shared" si="1" ref="E8:E26">339.542/C8</f>
        <v>3.5277090909090907</v>
      </c>
      <c r="F8" s="4">
        <v>23.681</v>
      </c>
      <c r="G8" s="17">
        <f>F8/24</f>
        <v>0.9867083333333334</v>
      </c>
      <c r="H8" s="4">
        <f>E8*G8</f>
        <v>3.4808199575757577</v>
      </c>
      <c r="I8" s="4">
        <v>6.15</v>
      </c>
      <c r="J8" s="4">
        <f>H8/I8</f>
        <v>0.5659869849716679</v>
      </c>
    </row>
    <row r="9" spans="1:10" ht="12.75">
      <c r="A9" t="s">
        <v>16</v>
      </c>
      <c r="B9" t="s">
        <v>102</v>
      </c>
      <c r="C9" s="4">
        <v>96.25</v>
      </c>
      <c r="D9" s="1">
        <f t="shared" si="0"/>
        <v>71.81298701298701</v>
      </c>
      <c r="E9" s="1">
        <f t="shared" si="1"/>
        <v>3.5277090909090907</v>
      </c>
      <c r="F9" s="4">
        <v>23.861</v>
      </c>
      <c r="G9" s="17">
        <f>F9/24</f>
        <v>0.9942083333333334</v>
      </c>
      <c r="H9" s="4">
        <f>E9*G9</f>
        <v>3.5072777757575757</v>
      </c>
      <c r="I9" s="4">
        <v>6.25</v>
      </c>
      <c r="J9" s="4">
        <f>H9/I9</f>
        <v>0.5611644441212121</v>
      </c>
    </row>
    <row r="10" spans="1:9" ht="12.75">
      <c r="A10" t="s">
        <v>4</v>
      </c>
      <c r="B10" t="s">
        <v>114</v>
      </c>
      <c r="C10" s="4">
        <f>96+(1/7)</f>
        <v>96.14285714285714</v>
      </c>
      <c r="D10" s="1">
        <f t="shared" si="0"/>
        <v>71.89301634472511</v>
      </c>
      <c r="E10" s="1">
        <f t="shared" si="1"/>
        <v>3.5316404160475483</v>
      </c>
      <c r="I10" s="4">
        <v>6.25</v>
      </c>
    </row>
    <row r="11" spans="1:9" ht="12.75">
      <c r="A11" t="s">
        <v>17</v>
      </c>
      <c r="B11" t="s">
        <v>103</v>
      </c>
      <c r="C11" s="4">
        <v>96.25</v>
      </c>
      <c r="D11" s="1">
        <f t="shared" si="0"/>
        <v>71.81298701298701</v>
      </c>
      <c r="E11" s="1">
        <f t="shared" si="1"/>
        <v>3.5277090909090907</v>
      </c>
      <c r="I11" s="4">
        <v>6.25</v>
      </c>
    </row>
    <row r="12" spans="1:9" ht="12.75">
      <c r="A12" t="s">
        <v>5</v>
      </c>
      <c r="B12" t="s">
        <v>115</v>
      </c>
      <c r="C12" s="4">
        <v>96.25</v>
      </c>
      <c r="D12" s="1">
        <f t="shared" si="0"/>
        <v>71.81298701298701</v>
      </c>
      <c r="E12" s="1">
        <f t="shared" si="1"/>
        <v>3.5277090909090907</v>
      </c>
      <c r="I12" s="4">
        <v>6.3</v>
      </c>
    </row>
    <row r="13" spans="1:9" ht="12.75">
      <c r="A13" t="s">
        <v>18</v>
      </c>
      <c r="B13" t="s">
        <v>104</v>
      </c>
      <c r="C13" s="4">
        <v>96.25</v>
      </c>
      <c r="D13" s="1">
        <f t="shared" si="0"/>
        <v>71.81298701298701</v>
      </c>
      <c r="E13" s="1">
        <f t="shared" si="1"/>
        <v>3.5277090909090907</v>
      </c>
      <c r="I13" s="4">
        <v>6.35</v>
      </c>
    </row>
    <row r="14" spans="1:9" ht="12.75">
      <c r="A14" t="s">
        <v>6</v>
      </c>
      <c r="B14" t="s">
        <v>116</v>
      </c>
      <c r="C14" s="4">
        <v>96.25</v>
      </c>
      <c r="D14" s="1">
        <f t="shared" si="0"/>
        <v>71.81298701298701</v>
      </c>
      <c r="E14" s="1">
        <f t="shared" si="1"/>
        <v>3.5277090909090907</v>
      </c>
      <c r="I14" s="4">
        <v>6.35</v>
      </c>
    </row>
    <row r="15" spans="1:9" ht="12.75">
      <c r="A15" t="s">
        <v>19</v>
      </c>
      <c r="B15" t="s">
        <v>105</v>
      </c>
      <c r="C15" s="4">
        <v>96.25</v>
      </c>
      <c r="D15" s="1">
        <f t="shared" si="0"/>
        <v>71.81298701298701</v>
      </c>
      <c r="E15" s="1">
        <f t="shared" si="1"/>
        <v>3.5277090909090907</v>
      </c>
      <c r="I15" s="4">
        <v>6.35</v>
      </c>
    </row>
    <row r="16" spans="1:9" ht="12.75">
      <c r="A16" t="s">
        <v>7</v>
      </c>
      <c r="B16" t="s">
        <v>117</v>
      </c>
      <c r="C16" s="4">
        <v>96.25</v>
      </c>
      <c r="D16" s="1">
        <f t="shared" si="0"/>
        <v>71.81298701298701</v>
      </c>
      <c r="E16" s="1">
        <f t="shared" si="1"/>
        <v>3.5277090909090907</v>
      </c>
      <c r="I16" s="4">
        <v>6.45</v>
      </c>
    </row>
    <row r="17" spans="1:9" ht="12.75">
      <c r="A17" t="s">
        <v>20</v>
      </c>
      <c r="B17" t="s">
        <v>106</v>
      </c>
      <c r="C17" s="4">
        <v>96.75</v>
      </c>
      <c r="D17" s="1">
        <f t="shared" si="0"/>
        <v>71.44186046511628</v>
      </c>
      <c r="E17" s="1">
        <f t="shared" si="1"/>
        <v>3.5094780361757105</v>
      </c>
      <c r="I17" s="4">
        <v>6.45</v>
      </c>
    </row>
    <row r="18" spans="1:10" ht="12.75">
      <c r="A18" t="s">
        <v>8</v>
      </c>
      <c r="B18" t="s">
        <v>118</v>
      </c>
      <c r="C18" s="4">
        <v>96.25</v>
      </c>
      <c r="D18" s="1">
        <f t="shared" si="0"/>
        <v>71.81298701298701</v>
      </c>
      <c r="E18" s="1">
        <f t="shared" si="1"/>
        <v>3.5277090909090907</v>
      </c>
      <c r="F18" s="4">
        <v>23.444</v>
      </c>
      <c r="G18" s="17">
        <f>F18/24</f>
        <v>0.9768333333333333</v>
      </c>
      <c r="H18" s="4">
        <f>E18*G18</f>
        <v>3.44598383030303</v>
      </c>
      <c r="I18" s="4">
        <v>6.5</v>
      </c>
      <c r="J18" s="4">
        <f>H18/I18</f>
        <v>0.5301513585081584</v>
      </c>
    </row>
    <row r="19" spans="1:10" ht="12.75">
      <c r="A19" t="s">
        <v>21</v>
      </c>
      <c r="B19" t="s">
        <v>107</v>
      </c>
      <c r="C19" s="4">
        <v>96.25</v>
      </c>
      <c r="D19" s="1">
        <f t="shared" si="0"/>
        <v>71.81298701298701</v>
      </c>
      <c r="E19" s="1">
        <f t="shared" si="1"/>
        <v>3.5277090909090907</v>
      </c>
      <c r="F19" s="4">
        <v>23.53</v>
      </c>
      <c r="G19" s="17">
        <f>F19/24</f>
        <v>0.9804166666666667</v>
      </c>
      <c r="H19" s="4">
        <f>E19*G19</f>
        <v>3.458624787878788</v>
      </c>
      <c r="I19" s="4">
        <v>6.5</v>
      </c>
      <c r="J19" s="4">
        <f>H19/I19</f>
        <v>0.5320961212121212</v>
      </c>
    </row>
    <row r="20" spans="1:10" ht="12.75">
      <c r="A20" t="s">
        <v>9</v>
      </c>
      <c r="B20" t="s">
        <v>119</v>
      </c>
      <c r="C20" s="4">
        <f>85+(1/60)</f>
        <v>85.01666666666667</v>
      </c>
      <c r="D20" s="1">
        <f t="shared" si="0"/>
        <v>81.30170554793177</v>
      </c>
      <c r="E20" s="1">
        <f t="shared" si="1"/>
        <v>3.9938286610468534</v>
      </c>
      <c r="F20" s="4">
        <v>23.477</v>
      </c>
      <c r="G20" s="17">
        <f>F20/24</f>
        <v>0.9782083333333333</v>
      </c>
      <c r="H20" s="4">
        <f>E20*G20</f>
        <v>3.906796478141541</v>
      </c>
      <c r="I20" s="4">
        <v>6.5</v>
      </c>
      <c r="J20" s="4">
        <f>H20/I20</f>
        <v>0.6010456120217755</v>
      </c>
    </row>
    <row r="21" spans="1:10" ht="12.75">
      <c r="A21" t="s">
        <v>22</v>
      </c>
      <c r="B21" t="s">
        <v>108</v>
      </c>
      <c r="C21" s="4">
        <v>96.25</v>
      </c>
      <c r="D21" s="1">
        <f t="shared" si="0"/>
        <v>71.81298701298701</v>
      </c>
      <c r="E21" s="1">
        <f t="shared" si="1"/>
        <v>3.5277090909090907</v>
      </c>
      <c r="F21" s="4">
        <v>23.542</v>
      </c>
      <c r="G21" s="17">
        <f>F21/24</f>
        <v>0.9809166666666668</v>
      </c>
      <c r="H21" s="4">
        <f>E21*G21</f>
        <v>3.4603886424242427</v>
      </c>
      <c r="I21" s="4">
        <v>6.5</v>
      </c>
      <c r="J21" s="4">
        <f>H21/I21</f>
        <v>0.5323674834498835</v>
      </c>
    </row>
    <row r="22" spans="1:9" ht="12.75">
      <c r="A22" t="s">
        <v>10</v>
      </c>
      <c r="B22" t="s">
        <v>120</v>
      </c>
      <c r="C22" s="4">
        <v>96.25</v>
      </c>
      <c r="D22" s="1">
        <f t="shared" si="0"/>
        <v>71.81298701298701</v>
      </c>
      <c r="E22" s="1">
        <f t="shared" si="1"/>
        <v>3.5277090909090907</v>
      </c>
      <c r="I22" s="4">
        <v>6.5</v>
      </c>
    </row>
    <row r="23" spans="1:9" ht="12.75">
      <c r="A23" t="s">
        <v>23</v>
      </c>
      <c r="B23" t="s">
        <v>109</v>
      </c>
      <c r="C23" s="4">
        <v>96.25</v>
      </c>
      <c r="D23" s="1">
        <f t="shared" si="0"/>
        <v>71.81298701298701</v>
      </c>
      <c r="E23" s="1">
        <f t="shared" si="1"/>
        <v>3.5277090909090907</v>
      </c>
      <c r="I23" s="4">
        <v>6.5</v>
      </c>
    </row>
    <row r="24" spans="1:9" ht="12.75">
      <c r="A24" t="s">
        <v>11</v>
      </c>
      <c r="B24" t="s">
        <v>121</v>
      </c>
      <c r="C24" s="4">
        <v>96.25</v>
      </c>
      <c r="D24" s="1">
        <f t="shared" si="0"/>
        <v>71.81298701298701</v>
      </c>
      <c r="E24" s="1">
        <f t="shared" si="1"/>
        <v>3.5277090909090907</v>
      </c>
      <c r="I24" s="4">
        <v>6.55</v>
      </c>
    </row>
    <row r="25" spans="1:9" ht="12.75">
      <c r="A25" t="s">
        <v>24</v>
      </c>
      <c r="B25" t="s">
        <v>110</v>
      </c>
      <c r="C25" s="4">
        <v>96.25</v>
      </c>
      <c r="D25" s="1">
        <f t="shared" si="0"/>
        <v>71.81298701298701</v>
      </c>
      <c r="E25" s="1">
        <f t="shared" si="1"/>
        <v>3.5277090909090907</v>
      </c>
      <c r="I25" s="4">
        <v>6.6</v>
      </c>
    </row>
    <row r="26" spans="1:9" ht="12.75">
      <c r="A26" t="s">
        <v>12</v>
      </c>
      <c r="B26" t="s">
        <v>122</v>
      </c>
      <c r="C26" s="4">
        <v>96.25</v>
      </c>
      <c r="D26" s="1">
        <f t="shared" si="0"/>
        <v>71.81298701298701</v>
      </c>
      <c r="E26" s="1">
        <f t="shared" si="1"/>
        <v>3.5277090909090907</v>
      </c>
      <c r="I26" s="4">
        <v>6.6</v>
      </c>
    </row>
    <row r="28" spans="1:10" ht="12.75">
      <c r="A28" t="s">
        <v>25</v>
      </c>
      <c r="B28" t="s">
        <v>111</v>
      </c>
      <c r="C28" s="4">
        <v>96.75</v>
      </c>
      <c r="D28" s="1">
        <f>6912/C28</f>
        <v>71.44186046511628</v>
      </c>
      <c r="E28" s="1">
        <f>339.542/C28</f>
        <v>3.5094780361757105</v>
      </c>
      <c r="F28" s="4">
        <v>23.831</v>
      </c>
      <c r="G28" s="17">
        <f>F28/24</f>
        <v>0.9929583333333333</v>
      </c>
      <c r="H28" s="4">
        <f>E28*G28</f>
        <v>3.484765461670973</v>
      </c>
      <c r="I28" s="4">
        <v>7</v>
      </c>
      <c r="J28" s="4">
        <f>H28/I28</f>
        <v>0.49782363738156754</v>
      </c>
    </row>
    <row r="29" spans="1:10" ht="12.75">
      <c r="A29" t="s">
        <v>13</v>
      </c>
      <c r="B29" t="s">
        <v>123</v>
      </c>
      <c r="C29" s="4">
        <v>96.75</v>
      </c>
      <c r="D29" s="1">
        <f>6912/C29</f>
        <v>71.44186046511628</v>
      </c>
      <c r="E29" s="1">
        <f>339.542/C29</f>
        <v>3.5094780361757105</v>
      </c>
      <c r="F29" s="4">
        <v>23.482</v>
      </c>
      <c r="G29" s="17">
        <f>F29/24</f>
        <v>0.9784166666666666</v>
      </c>
      <c r="H29" s="4">
        <f>E29*G29</f>
        <v>3.433731801894918</v>
      </c>
      <c r="I29" s="4">
        <v>7</v>
      </c>
      <c r="J29" s="4">
        <f>H29/I29</f>
        <v>0.49053311455641685</v>
      </c>
    </row>
    <row r="30" spans="1:10" ht="12.75">
      <c r="A30" t="s">
        <v>26</v>
      </c>
      <c r="B30" t="s">
        <v>112</v>
      </c>
      <c r="C30" s="4">
        <v>96.75</v>
      </c>
      <c r="D30" s="1">
        <f>6912/C30</f>
        <v>71.44186046511628</v>
      </c>
      <c r="E30" s="1">
        <f>339.542/C30</f>
        <v>3.5094780361757105</v>
      </c>
      <c r="F30" s="4">
        <v>23.516</v>
      </c>
      <c r="G30" s="17">
        <f>F30/24</f>
        <v>0.9798333333333332</v>
      </c>
      <c r="H30" s="4">
        <f>E30*G30</f>
        <v>3.438703562446167</v>
      </c>
      <c r="I30" s="4">
        <v>7</v>
      </c>
      <c r="J30" s="4">
        <f>H30/I30</f>
        <v>0.49124336606373814</v>
      </c>
    </row>
    <row r="32" spans="1:10" ht="12.75">
      <c r="A32" t="s">
        <v>27</v>
      </c>
      <c r="B32" t="s">
        <v>124</v>
      </c>
      <c r="C32" s="4">
        <v>97</v>
      </c>
      <c r="D32" s="1">
        <f>6912/C32</f>
        <v>71.25773195876289</v>
      </c>
      <c r="E32" s="1">
        <f>339.542/C32</f>
        <v>3.5004329896907214</v>
      </c>
      <c r="F32" s="4">
        <v>23.472</v>
      </c>
      <c r="G32" s="17">
        <f>F32/24</f>
        <v>0.9780000000000001</v>
      </c>
      <c r="H32" s="4">
        <f>E32*G32</f>
        <v>3.423423463917526</v>
      </c>
      <c r="I32" s="4">
        <v>7</v>
      </c>
      <c r="J32" s="4">
        <f>H32/I32</f>
        <v>0.48906049484536085</v>
      </c>
    </row>
    <row r="34" spans="1:10" ht="12.75">
      <c r="A34" t="s">
        <v>14</v>
      </c>
      <c r="B34" t="s">
        <v>125</v>
      </c>
      <c r="C34" s="4">
        <v>97</v>
      </c>
      <c r="D34" s="1">
        <f>6912/C34</f>
        <v>71.25773195876289</v>
      </c>
      <c r="E34" s="1">
        <f>339.542/C34</f>
        <v>3.5004329896907214</v>
      </c>
      <c r="F34" s="4">
        <v>23.82</v>
      </c>
      <c r="G34" s="17">
        <f>F34/24</f>
        <v>0.9925</v>
      </c>
      <c r="H34" s="4">
        <f>E34*G34</f>
        <v>3.474179742268041</v>
      </c>
      <c r="I34" s="4">
        <v>7.5</v>
      </c>
      <c r="J34" s="4">
        <f>H34/I34</f>
        <v>0.4632239656357388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E3" sqref="E3:F4"/>
    </sheetView>
  </sheetViews>
  <sheetFormatPr defaultColWidth="9.140625" defaultRowHeight="12.75"/>
  <cols>
    <col min="1" max="2" width="13.140625" style="14" customWidth="1"/>
    <col min="3" max="3" width="10.00390625" style="4" customWidth="1"/>
    <col min="4" max="4" width="12.421875" style="17" customWidth="1"/>
    <col min="5" max="6" width="13.8515625" style="4" customWidth="1"/>
    <col min="7" max="7" width="9.00390625" style="4" customWidth="1"/>
    <col min="8" max="8" width="12.00390625" style="4" customWidth="1"/>
  </cols>
  <sheetData>
    <row r="1" ht="12.75">
      <c r="C1" s="2" t="s">
        <v>156</v>
      </c>
    </row>
    <row r="3" spans="1:8" ht="12.75">
      <c r="A3" s="15" t="s">
        <v>230</v>
      </c>
      <c r="B3" s="15" t="s">
        <v>230</v>
      </c>
      <c r="C3" s="5" t="s">
        <v>146</v>
      </c>
      <c r="D3" s="18" t="s">
        <v>198</v>
      </c>
      <c r="E3" s="5" t="s">
        <v>0</v>
      </c>
      <c r="F3" s="5" t="s">
        <v>0</v>
      </c>
      <c r="G3" s="5" t="s">
        <v>224</v>
      </c>
      <c r="H3" s="5" t="s">
        <v>164</v>
      </c>
    </row>
    <row r="4" spans="1:8" ht="12.75">
      <c r="A4" s="15" t="s">
        <v>214</v>
      </c>
      <c r="B4" s="15" t="s">
        <v>214</v>
      </c>
      <c r="C4" s="5" t="s">
        <v>174</v>
      </c>
      <c r="D4" s="18" t="s">
        <v>146</v>
      </c>
      <c r="E4" s="5" t="s">
        <v>228</v>
      </c>
      <c r="F4" s="5" t="s">
        <v>144</v>
      </c>
      <c r="G4" s="5" t="s">
        <v>183</v>
      </c>
      <c r="H4" s="5" t="s">
        <v>161</v>
      </c>
    </row>
    <row r="5" spans="1:8" ht="12.75">
      <c r="A5" s="15" t="s">
        <v>0</v>
      </c>
      <c r="B5" s="15" t="s">
        <v>0</v>
      </c>
      <c r="C5" s="5"/>
      <c r="D5" s="18"/>
      <c r="E5" s="5"/>
      <c r="F5" s="5"/>
      <c r="G5" s="5"/>
      <c r="H5" s="5"/>
    </row>
    <row r="6" spans="1:7" ht="12.75">
      <c r="A6" s="15"/>
      <c r="B6" s="15"/>
      <c r="C6" s="5"/>
      <c r="D6" s="18"/>
      <c r="E6" s="5"/>
      <c r="F6" s="5"/>
      <c r="G6" s="5"/>
    </row>
    <row r="7" spans="1:8" ht="12.75">
      <c r="A7" s="14">
        <v>1466</v>
      </c>
      <c r="B7" s="14">
        <v>1467</v>
      </c>
      <c r="C7" s="4">
        <v>23.652</v>
      </c>
      <c r="D7" s="17">
        <v>0.9855</v>
      </c>
      <c r="E7" s="1">
        <v>3.540583941605839</v>
      </c>
      <c r="F7" s="4">
        <v>3.4892454744525545</v>
      </c>
      <c r="G7" s="4">
        <v>5.6</v>
      </c>
      <c r="H7" s="4">
        <v>0.6230795490093848</v>
      </c>
    </row>
    <row r="8" spans="1:8" ht="12.75">
      <c r="A8" s="14">
        <v>1485</v>
      </c>
      <c r="B8" s="14">
        <v>1485</v>
      </c>
      <c r="C8" s="4">
        <v>23.681</v>
      </c>
      <c r="D8" s="17">
        <v>0.9867083333333334</v>
      </c>
      <c r="E8" s="4">
        <v>3.5277090909090907</v>
      </c>
      <c r="F8" s="4">
        <v>3.4808199575757577</v>
      </c>
      <c r="G8" s="4">
        <v>6.15</v>
      </c>
      <c r="H8" s="4">
        <v>0.5659869849716679</v>
      </c>
    </row>
    <row r="9" spans="1:8" ht="12.75">
      <c r="A9" s="14">
        <v>1485</v>
      </c>
      <c r="B9" s="14">
        <v>1486</v>
      </c>
      <c r="C9" s="4">
        <v>23.861</v>
      </c>
      <c r="D9" s="17">
        <v>0.9942083333333334</v>
      </c>
      <c r="E9" s="4">
        <v>3.5277090909090907</v>
      </c>
      <c r="F9" s="4">
        <v>3.5072777757575757</v>
      </c>
      <c r="G9" s="4">
        <v>6.25</v>
      </c>
      <c r="H9" s="4">
        <v>0.5611644441212121</v>
      </c>
    </row>
    <row r="10" spans="1:8" ht="12.75">
      <c r="A10" s="14">
        <v>1490</v>
      </c>
      <c r="B10" s="14">
        <v>1490</v>
      </c>
      <c r="C10" s="4">
        <v>23.444</v>
      </c>
      <c r="D10" s="17">
        <v>0.9768333333333333</v>
      </c>
      <c r="E10" s="4">
        <v>3.5277090909090907</v>
      </c>
      <c r="F10" s="4">
        <v>3.44598383030303</v>
      </c>
      <c r="G10" s="4">
        <v>6.5</v>
      </c>
      <c r="H10" s="4">
        <v>0.5301513585081584</v>
      </c>
    </row>
    <row r="11" spans="1:8" ht="12.75">
      <c r="A11" s="14">
        <v>1490</v>
      </c>
      <c r="B11" s="14">
        <v>1491</v>
      </c>
      <c r="C11" s="4">
        <v>23.53</v>
      </c>
      <c r="D11" s="17">
        <v>0.9804166666666667</v>
      </c>
      <c r="E11" s="4">
        <v>3.5277090909090907</v>
      </c>
      <c r="F11" s="4">
        <v>3.458624787878788</v>
      </c>
      <c r="G11" s="4">
        <v>6.5</v>
      </c>
      <c r="H11" s="4">
        <v>0.5320961212121212</v>
      </c>
    </row>
    <row r="12" spans="1:8" ht="12.75">
      <c r="A12" s="14">
        <v>1491</v>
      </c>
      <c r="B12" s="14">
        <v>1491</v>
      </c>
      <c r="C12" s="4">
        <v>23.477</v>
      </c>
      <c r="D12" s="17">
        <v>0.9782083333333333</v>
      </c>
      <c r="E12" s="4">
        <v>3.9938286610468534</v>
      </c>
      <c r="F12" s="4">
        <v>3.906796478141541</v>
      </c>
      <c r="G12" s="4">
        <v>6.5</v>
      </c>
      <c r="H12" s="4">
        <v>0.6010456120217755</v>
      </c>
    </row>
    <row r="13" spans="1:8" ht="12.75">
      <c r="A13" s="14">
        <v>1491</v>
      </c>
      <c r="B13" s="14">
        <v>1492</v>
      </c>
      <c r="C13" s="4">
        <v>23.542</v>
      </c>
      <c r="D13" s="17">
        <v>0.9809166666666668</v>
      </c>
      <c r="E13" s="4">
        <v>3.5277090909090907</v>
      </c>
      <c r="F13" s="4">
        <v>3.4603886424242427</v>
      </c>
      <c r="G13" s="4">
        <v>6.5</v>
      </c>
      <c r="H13" s="4">
        <v>0.5323674834498835</v>
      </c>
    </row>
    <row r="14" spans="1:8" ht="12.75">
      <c r="A14" s="14">
        <v>1510</v>
      </c>
      <c r="B14" s="14">
        <v>1511</v>
      </c>
      <c r="C14" s="4">
        <v>23.831</v>
      </c>
      <c r="D14" s="17">
        <v>0.9929583333333333</v>
      </c>
      <c r="E14" s="4">
        <v>3.5094780361757105</v>
      </c>
      <c r="F14" s="4">
        <v>3.484765461670973</v>
      </c>
      <c r="G14" s="4">
        <v>7</v>
      </c>
      <c r="H14" s="4">
        <v>0.49782363738156754</v>
      </c>
    </row>
    <row r="15" spans="1:8" ht="12.75">
      <c r="A15" s="14">
        <v>1511</v>
      </c>
      <c r="B15" s="14">
        <v>1511</v>
      </c>
      <c r="C15" s="4">
        <v>23.482</v>
      </c>
      <c r="D15" s="17">
        <v>0.9784166666666666</v>
      </c>
      <c r="E15" s="4">
        <v>3.5094780361757105</v>
      </c>
      <c r="F15" s="4">
        <v>3.433731801894918</v>
      </c>
      <c r="G15" s="4">
        <v>7</v>
      </c>
      <c r="H15" s="4">
        <v>0.49053311455641685</v>
      </c>
    </row>
    <row r="16" spans="1:8" ht="12.75">
      <c r="A16" s="14">
        <v>1511</v>
      </c>
      <c r="B16" s="14">
        <v>1512</v>
      </c>
      <c r="C16" s="4">
        <v>23.516</v>
      </c>
      <c r="D16" s="17">
        <v>0.9798333333333332</v>
      </c>
      <c r="E16" s="4">
        <v>3.5094780361757105</v>
      </c>
      <c r="F16" s="4">
        <v>3.438703562446167</v>
      </c>
      <c r="G16" s="4">
        <v>7</v>
      </c>
      <c r="H16" s="4">
        <v>0.49124336606373814</v>
      </c>
    </row>
    <row r="17" spans="1:8" ht="12.75">
      <c r="A17" s="14">
        <v>1524</v>
      </c>
      <c r="B17" s="14">
        <v>1525</v>
      </c>
      <c r="C17" s="4">
        <v>23.472</v>
      </c>
      <c r="D17" s="17">
        <v>0.9780000000000001</v>
      </c>
      <c r="E17" s="4">
        <v>3.5004329896907214</v>
      </c>
      <c r="F17" s="4">
        <v>3.423423463917526</v>
      </c>
      <c r="G17" s="4">
        <v>7</v>
      </c>
      <c r="H17" s="4">
        <v>0.48906049484536085</v>
      </c>
    </row>
    <row r="18" spans="1:8" ht="12.75">
      <c r="A18" s="14">
        <v>1531</v>
      </c>
      <c r="B18" s="14">
        <v>1531</v>
      </c>
      <c r="C18" s="4">
        <v>23.82</v>
      </c>
      <c r="D18" s="17">
        <v>0.9925</v>
      </c>
      <c r="E18" s="4">
        <v>3.5004329896907214</v>
      </c>
      <c r="F18" s="4">
        <v>3.474179742268041</v>
      </c>
      <c r="G18" s="4">
        <v>7.5</v>
      </c>
      <c r="H18" s="4">
        <v>0.4632239656357388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created xsi:type="dcterms:W3CDTF">2008-07-09T19:35:02Z</dcterms:created>
  <dcterms:modified xsi:type="dcterms:W3CDTF">2008-07-09T19:36:02Z</dcterms:modified>
  <cp:category/>
  <cp:version/>
  <cp:contentType/>
  <cp:contentStatus/>
</cp:coreProperties>
</file>