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2735" activeTab="0"/>
  </bookViews>
  <sheets>
    <sheet name="FlemSilvA" sheetId="1" r:id="rId1"/>
    <sheet name="FlSilverB" sheetId="2" r:id="rId2"/>
    <sheet name="SilvCoin1500" sheetId="3" r:id="rId3"/>
    <sheet name="GoldCoin1500" sheetId="4" r:id="rId4"/>
    <sheet name="16thCent" sheetId="5" r:id="rId5"/>
    <sheet name="ExchangeRate" sheetId="6" r:id="rId6"/>
    <sheet name="AntwerpRatios" sheetId="7" r:id="rId7"/>
    <sheet name="Dutch" sheetId="8" r:id="rId8"/>
  </sheets>
  <definedNames>
    <definedName name="_xlnm.Print_Titles" localSheetId="4">'16thCent'!$A:$B,'16thCent'!$1:$8</definedName>
    <definedName name="_xlnm.Print_Titles" localSheetId="6">'AntwerpRatios'!$A:$B,'AntwerpRatios'!$1:$8</definedName>
    <definedName name="_xlnm.Print_Titles" localSheetId="7">'Dutch'!$A:$B,'Dutch'!$1:$8</definedName>
    <definedName name="_xlnm.Print_Titles" localSheetId="5">'ExchangeRate'!$A:$B,'ExchangeRate'!$1:$8</definedName>
    <definedName name="_xlnm.Print_Titles" localSheetId="0">'FlemSilvA'!$A:$B,'FlemSilvA'!$1:$8</definedName>
    <definedName name="_xlnm.Print_Titles" localSheetId="1">'FlSilverB'!$A:$B,'FlSilverB'!$1:$8</definedName>
    <definedName name="_xlnm.Print_Titles" localSheetId="3">'GoldCoin1500'!$A:$B,'GoldCoin1500'!$1:$8</definedName>
    <definedName name="_xlnm.Print_Titles" localSheetId="2">'SilvCoin1500'!$A:$B,'SilvCoin1500'!$1:$8</definedName>
  </definedNames>
  <calcPr fullCalcOnLoad="1"/>
</workbook>
</file>

<file path=xl/sharedStrings.xml><?xml version="1.0" encoding="utf-8"?>
<sst xmlns="http://schemas.openxmlformats.org/spreadsheetml/2006/main" count="730" uniqueCount="310">
  <si>
    <t>Carolus; demi-réal</t>
  </si>
  <si>
    <t>demi-réal</t>
  </si>
  <si>
    <t>double Carolus; réal</t>
  </si>
  <si>
    <t xml:space="preserve">in £ gr </t>
  </si>
  <si>
    <t>in £ groot</t>
  </si>
  <si>
    <t>in £ groot Flem.</t>
  </si>
  <si>
    <t>réal d'or</t>
  </si>
  <si>
    <t>réal; royal d'Espaigne</t>
  </si>
  <si>
    <t>to £ groot</t>
  </si>
  <si>
    <t>£ gr:</t>
  </si>
  <si>
    <t>£ groot</t>
  </si>
  <si>
    <t>£ groot:</t>
  </si>
  <si>
    <t xml:space="preserve"> Ver. 1</t>
  </si>
  <si>
    <t xml:space="preserve"> Ver. 2</t>
  </si>
  <si>
    <t>£ sterl.</t>
  </si>
  <si>
    <t>£ sterling</t>
  </si>
  <si>
    <t>(to 1556)</t>
  </si>
  <si>
    <t>1 d groot</t>
  </si>
  <si>
    <t>1 kg Pure</t>
  </si>
  <si>
    <t>1/12</t>
  </si>
  <si>
    <t>1/2</t>
  </si>
  <si>
    <t>1/4</t>
  </si>
  <si>
    <t>1/6</t>
  </si>
  <si>
    <t>10 Apr 1496</t>
  </si>
  <si>
    <t>11 den. 5 grains argent le roy</t>
  </si>
  <si>
    <t>12 grains argent le roy</t>
  </si>
  <si>
    <t>1300-04-02</t>
  </si>
  <si>
    <t>1331-08-08</t>
  </si>
  <si>
    <t>1332-03-13</t>
  </si>
  <si>
    <t>1335-05</t>
  </si>
  <si>
    <t>1337-05-25</t>
  </si>
  <si>
    <t>1343-04-16</t>
  </si>
  <si>
    <t>1344-01</t>
  </si>
  <si>
    <t>1344-08</t>
  </si>
  <si>
    <t>1345-09</t>
  </si>
  <si>
    <t>1346-01-20</t>
  </si>
  <si>
    <t>1346-08</t>
  </si>
  <si>
    <t>1346-11-24</t>
  </si>
  <si>
    <t>1349-05G</t>
  </si>
  <si>
    <t>1351 =</t>
  </si>
  <si>
    <t xml:space="preserve">1351 = </t>
  </si>
  <si>
    <t>1351-05-28</t>
  </si>
  <si>
    <t>1351-07</t>
  </si>
  <si>
    <t>1352-01</t>
  </si>
  <si>
    <t>1352-09</t>
  </si>
  <si>
    <t>1353-09-07</t>
  </si>
  <si>
    <t>1354-12-20</t>
  </si>
  <si>
    <t>1356-07G</t>
  </si>
  <si>
    <t>1357-09G</t>
  </si>
  <si>
    <t>1357-10G</t>
  </si>
  <si>
    <t>1358-08G</t>
  </si>
  <si>
    <t>1359-10-22</t>
  </si>
  <si>
    <t>1359-11G</t>
  </si>
  <si>
    <t>1360-02G</t>
  </si>
  <si>
    <t>1361-09G</t>
  </si>
  <si>
    <t>1361-12-04</t>
  </si>
  <si>
    <t>1363-12-01</t>
  </si>
  <si>
    <t>1364-03G</t>
  </si>
  <si>
    <t>1365-04-12</t>
  </si>
  <si>
    <t>1368-01-21</t>
  </si>
  <si>
    <t>1369-04-21</t>
  </si>
  <si>
    <t>1369-09-22</t>
  </si>
  <si>
    <t>1370-04G</t>
  </si>
  <si>
    <t>1373-06-18</t>
  </si>
  <si>
    <t>1380-01-30</t>
  </si>
  <si>
    <t>1383-09-12</t>
  </si>
  <si>
    <t>1384-09-10</t>
  </si>
  <si>
    <t>1386-04-18</t>
  </si>
  <si>
    <t>1386-10-29</t>
  </si>
  <si>
    <t>1387-04-03</t>
  </si>
  <si>
    <t>1388-10-01</t>
  </si>
  <si>
    <t>1389-12-20</t>
  </si>
  <si>
    <t>1391-01-24</t>
  </si>
  <si>
    <t>1393-06-20</t>
  </si>
  <si>
    <t>1407-04-30</t>
  </si>
  <si>
    <t>1407-07-07</t>
  </si>
  <si>
    <t>1409-08-17</t>
  </si>
  <si>
    <t>1411-11</t>
  </si>
  <si>
    <t>1416-12-06</t>
  </si>
  <si>
    <t>1418-06-12</t>
  </si>
  <si>
    <t>1428-11-07</t>
  </si>
  <si>
    <t>1433-10-12</t>
  </si>
  <si>
    <t>1443-03G</t>
  </si>
  <si>
    <t>1454-01G</t>
  </si>
  <si>
    <t>1464-08</t>
  </si>
  <si>
    <t>1466-05-23</t>
  </si>
  <si>
    <t>1467-10-13</t>
  </si>
  <si>
    <t>1474-12-10</t>
  </si>
  <si>
    <t>1477-09-20</t>
  </si>
  <si>
    <t>1482-07</t>
  </si>
  <si>
    <t>1484-03</t>
  </si>
  <si>
    <t>1485-04</t>
  </si>
  <si>
    <t>1485-12</t>
  </si>
  <si>
    <t>1486-03</t>
  </si>
  <si>
    <t>1486-08G</t>
  </si>
  <si>
    <t>1487-07</t>
  </si>
  <si>
    <t>1487-08</t>
  </si>
  <si>
    <t>1488-06</t>
  </si>
  <si>
    <t>1488-11</t>
  </si>
  <si>
    <t>1489-06</t>
  </si>
  <si>
    <t>1489-07</t>
  </si>
  <si>
    <t>1489-dec-14</t>
  </si>
  <si>
    <t>1490-01</t>
  </si>
  <si>
    <t>1492-03</t>
  </si>
  <si>
    <t>1492-12G</t>
  </si>
  <si>
    <t>1492-mar-16</t>
  </si>
  <si>
    <t>1492-sep-19</t>
  </si>
  <si>
    <t>1493-09</t>
  </si>
  <si>
    <t>1493-aug-26</t>
  </si>
  <si>
    <t>1493-nov-02</t>
  </si>
  <si>
    <t>1494-08</t>
  </si>
  <si>
    <t>1495-01</t>
  </si>
  <si>
    <t>1495-31-dec</t>
  </si>
  <si>
    <t>1496-05</t>
  </si>
  <si>
    <t>1499-05</t>
  </si>
  <si>
    <t>1499-dec-08</t>
  </si>
  <si>
    <t>15 Apr 1496</t>
  </si>
  <si>
    <t>15 Aug 1521</t>
  </si>
  <si>
    <t>1503-05</t>
  </si>
  <si>
    <t>1504-01</t>
  </si>
  <si>
    <t>1521-02</t>
  </si>
  <si>
    <t>1521-aug-08</t>
  </si>
  <si>
    <t>1521-feb-04</t>
  </si>
  <si>
    <t>1523-mar-04</t>
  </si>
  <si>
    <t>1525-nov-25</t>
  </si>
  <si>
    <t>1526-11</t>
  </si>
  <si>
    <t>1526-dec-10</t>
  </si>
  <si>
    <t>1527-mar-01</t>
  </si>
  <si>
    <t>1539-apr-19</t>
  </si>
  <si>
    <t>1539-jul-01</t>
  </si>
  <si>
    <t>1548-jul-11</t>
  </si>
  <si>
    <t>1551-dec-16</t>
  </si>
  <si>
    <t>1553-mar-23</t>
  </si>
  <si>
    <t>1559-oct-24</t>
  </si>
  <si>
    <t>1567-jun-04</t>
  </si>
  <si>
    <t>1572-jul-27</t>
  </si>
  <si>
    <t>1574-jun-22</t>
  </si>
  <si>
    <t>1576-oct-25</t>
  </si>
  <si>
    <t>1577-jan-25</t>
  </si>
  <si>
    <t>1577-nov-11</t>
  </si>
  <si>
    <t>1579-dec-19</t>
  </si>
  <si>
    <t>1581-sep-20</t>
  </si>
  <si>
    <t>1585-oct-04</t>
  </si>
  <si>
    <t>1589-jan-</t>
  </si>
  <si>
    <t>1590-apr-30</t>
  </si>
  <si>
    <t>1599-dec-16</t>
  </si>
  <si>
    <t>1609-may-13</t>
  </si>
  <si>
    <t>1610-sep-30</t>
  </si>
  <si>
    <t>1611-mar-22</t>
  </si>
  <si>
    <t>1612-apr-03</t>
  </si>
  <si>
    <t>1618-jul-04</t>
  </si>
  <si>
    <t>1644-may-31</t>
  </si>
  <si>
    <t>2 d groot</t>
  </si>
  <si>
    <t>20 Feb 1500</t>
  </si>
  <si>
    <t>20 Feb. 1521</t>
  </si>
  <si>
    <t>3 den 20 grains fine or 4 den. argent le roy</t>
  </si>
  <si>
    <t>3 den. 6 grains argent le roy</t>
  </si>
  <si>
    <t>6 1/2</t>
  </si>
  <si>
    <t>7 den 16 grains fine or 8 den. argent le roy</t>
  </si>
  <si>
    <t>account for 1503-04</t>
  </si>
  <si>
    <t>account for 1505-06</t>
  </si>
  <si>
    <t>account for 1506-07</t>
  </si>
  <si>
    <t>AF</t>
  </si>
  <si>
    <t>age</t>
  </si>
  <si>
    <t>AGR Rek 18,127</t>
  </si>
  <si>
    <t>AGR Rek 18,129</t>
  </si>
  <si>
    <t>AGR Rek 18,130</t>
  </si>
  <si>
    <t>and d groot</t>
  </si>
  <si>
    <t>Antwerp</t>
  </si>
  <si>
    <t>AR</t>
  </si>
  <si>
    <t>argent fin</t>
  </si>
  <si>
    <t>Argent-le-</t>
  </si>
  <si>
    <t>argent-le-roi</t>
  </si>
  <si>
    <t xml:space="preserve">as a </t>
  </si>
  <si>
    <t>Aug 1506</t>
  </si>
  <si>
    <t>August 1521</t>
  </si>
  <si>
    <t>Br g official</t>
  </si>
  <si>
    <t>Brabant</t>
  </si>
  <si>
    <t>calculations</t>
  </si>
  <si>
    <t>Carats</t>
  </si>
  <si>
    <t>Carolus florin</t>
  </si>
  <si>
    <t>Coin</t>
  </si>
  <si>
    <t>Coinages of the United Provinces in the 17th Century: compared to those of southern Netherlands, Spain, and England</t>
  </si>
  <si>
    <t>contents</t>
  </si>
  <si>
    <t>d groot</t>
  </si>
  <si>
    <t>d. groot</t>
  </si>
  <si>
    <t>Date</t>
  </si>
  <si>
    <t>demi groot</t>
  </si>
  <si>
    <t>deniers</t>
  </si>
  <si>
    <t>double mite</t>
  </si>
  <si>
    <t>double patard</t>
  </si>
  <si>
    <t>Dukatoon</t>
  </si>
  <si>
    <t>England</t>
  </si>
  <si>
    <t>Fine Gold</t>
  </si>
  <si>
    <t>Fine silver</t>
  </si>
  <si>
    <t>Fine Silver</t>
  </si>
  <si>
    <t>Fine Silver (DG)</t>
  </si>
  <si>
    <t>Fineness</t>
  </si>
  <si>
    <t>Fineness in</t>
  </si>
  <si>
    <t>Flemish</t>
  </si>
  <si>
    <t>Flemish - English Silver Exchange Rates</t>
  </si>
  <si>
    <t>FLEMISH AND ENGLISH COINAGE</t>
  </si>
  <si>
    <t>gigot; quart de gros</t>
  </si>
  <si>
    <t>Gold</t>
  </si>
  <si>
    <t>Gold g.</t>
  </si>
  <si>
    <t>Gold grams</t>
  </si>
  <si>
    <t>Gold in</t>
  </si>
  <si>
    <t>Gold:</t>
  </si>
  <si>
    <t>Gold:Silver Ratios on the Antwerp Market</t>
  </si>
  <si>
    <t>grains</t>
  </si>
  <si>
    <t>Grains</t>
  </si>
  <si>
    <t>grams</t>
  </si>
  <si>
    <t>Grams</t>
  </si>
  <si>
    <t>Grams of</t>
  </si>
  <si>
    <t>Grams of Fine Silver and Fine Gold in the Brabant groot and in the pond groot</t>
  </si>
  <si>
    <t>groot</t>
  </si>
  <si>
    <t>in 1619</t>
  </si>
  <si>
    <t>in 1659</t>
  </si>
  <si>
    <t>in 1681</t>
  </si>
  <si>
    <t>in Brabant</t>
  </si>
  <si>
    <t>in Coin</t>
  </si>
  <si>
    <t xml:space="preserve">in d gr </t>
  </si>
  <si>
    <t>in deniers</t>
  </si>
  <si>
    <t>in Flemish</t>
  </si>
  <si>
    <t>in florin</t>
  </si>
  <si>
    <t>in grains</t>
  </si>
  <si>
    <t>in grams</t>
  </si>
  <si>
    <t>in Grams</t>
  </si>
  <si>
    <t>in stuiver</t>
  </si>
  <si>
    <t>in stuivers</t>
  </si>
  <si>
    <t>in the Groot</t>
  </si>
  <si>
    <t>Index</t>
  </si>
  <si>
    <t>Issued</t>
  </si>
  <si>
    <t>July 1507</t>
  </si>
  <si>
    <t>last struck</t>
  </si>
  <si>
    <t>Leeuwendaalder</t>
  </si>
  <si>
    <t>Marc AF</t>
  </si>
  <si>
    <t>Marc AR</t>
  </si>
  <si>
    <t>Marc de</t>
  </si>
  <si>
    <t>Marc Fine Gold</t>
  </si>
  <si>
    <t>Mean</t>
  </si>
  <si>
    <t xml:space="preserve">Munro's </t>
  </si>
  <si>
    <t>Name</t>
  </si>
  <si>
    <t>Official</t>
  </si>
  <si>
    <t>Patagon</t>
  </si>
  <si>
    <t>patard</t>
  </si>
  <si>
    <t>patard, stuiver</t>
  </si>
  <si>
    <t>Penny</t>
  </si>
  <si>
    <t>Percent</t>
  </si>
  <si>
    <t>Percent-</t>
  </si>
  <si>
    <t>Percent Fine</t>
  </si>
  <si>
    <t>Philippus Florin</t>
  </si>
  <si>
    <t>Pure Metal</t>
  </si>
  <si>
    <t>Pure silver</t>
  </si>
  <si>
    <t>Pure Silver</t>
  </si>
  <si>
    <t xml:space="preserve">pure silver </t>
  </si>
  <si>
    <t>Purity</t>
  </si>
  <si>
    <t>quadruple mite</t>
  </si>
  <si>
    <t>Ratio</t>
  </si>
  <si>
    <t>Ratio of</t>
  </si>
  <si>
    <t>Ratios</t>
  </si>
  <si>
    <t>Ratios of the Values of Flemish and English Silver Coinage</t>
  </si>
  <si>
    <t>Reals of Eight</t>
  </si>
  <si>
    <t>relative to</t>
  </si>
  <si>
    <t>Rijksdaalder</t>
  </si>
  <si>
    <t>Roy</t>
  </si>
  <si>
    <t xml:space="preserve">Sept 1505 </t>
  </si>
  <si>
    <t>shillings</t>
  </si>
  <si>
    <t>Shillings</t>
  </si>
  <si>
    <t>Silver</t>
  </si>
  <si>
    <t>Silver Dukaat</t>
  </si>
  <si>
    <t>Silver grams</t>
  </si>
  <si>
    <t>Silver Gulden</t>
  </si>
  <si>
    <t>Silver in</t>
  </si>
  <si>
    <t>silver per</t>
  </si>
  <si>
    <t>Silver Rijder</t>
  </si>
  <si>
    <t xml:space="preserve">Spain </t>
  </si>
  <si>
    <t>Spanish Netherlands</t>
  </si>
  <si>
    <t>stuiver</t>
  </si>
  <si>
    <t>Stuiver</t>
  </si>
  <si>
    <t>stuivers</t>
  </si>
  <si>
    <t>Taille</t>
  </si>
  <si>
    <t>Taille to</t>
  </si>
  <si>
    <t>Taille: no.</t>
  </si>
  <si>
    <t>Testoon (shilling)</t>
  </si>
  <si>
    <t>The Burgundian Habsburg Gold Coinages, 1496 - 1556</t>
  </si>
  <si>
    <t>The Burgundian Habsburg Silver Coinages, 1500 - 1556</t>
  </si>
  <si>
    <t>Titre</t>
  </si>
  <si>
    <t>to</t>
  </si>
  <si>
    <t>to marc</t>
  </si>
  <si>
    <t>to Marc</t>
  </si>
  <si>
    <t>Toison d'argent</t>
  </si>
  <si>
    <t>Toison d'or</t>
  </si>
  <si>
    <t>Traite of</t>
  </si>
  <si>
    <t>Traite per</t>
  </si>
  <si>
    <t>Troyes</t>
  </si>
  <si>
    <t>Troyes in</t>
  </si>
  <si>
    <t>Type</t>
  </si>
  <si>
    <t>United Provinces</t>
  </si>
  <si>
    <t>Value</t>
  </si>
  <si>
    <t>Value in</t>
  </si>
  <si>
    <t>Value of</t>
  </si>
  <si>
    <t xml:space="preserve">Value of </t>
  </si>
  <si>
    <t>Value of 1 kg</t>
  </si>
  <si>
    <t>Value of 1 kg.</t>
  </si>
  <si>
    <t>VALUES OF</t>
  </si>
  <si>
    <t>Van der Wee:</t>
  </si>
  <si>
    <t>Weight</t>
  </si>
  <si>
    <t>Year</t>
  </si>
  <si>
    <t>Years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</si>
</sst>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1009]\ #,##0.00"/>
    <numFmt numFmtId="165" formatCode="[$$-1009]\ #,##0"/>
    <numFmt numFmtId="166" formatCode="0.000%"/>
    <numFmt numFmtId="167" formatCode="0.000"/>
    <numFmt numFmtId="168" formatCode="0.0000"/>
    <numFmt numFmtId="169" formatCode="0.00000"/>
    <numFmt numFmtId="170" formatCode="#,##0.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1" applyNumberFormat="0" applyAlignment="0" applyProtection="0"/>
    <xf numFmtId="0" fontId="22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3" fillId="0" borderId="0" applyNumberFormat="0" applyFill="0" applyBorder="0" applyAlignment="0" applyProtection="0"/>
    <xf numFmtId="2" fontId="0" fillId="2" borderId="0">
      <alignment/>
      <protection/>
    </xf>
    <xf numFmtId="0" fontId="24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1" borderId="1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0" fontId="0" fillId="33" borderId="5" applyNumberFormat="0" applyFont="0" applyAlignment="0" applyProtection="0"/>
    <xf numFmtId="0" fontId="29" fillId="28" borderId="6" applyNumberFormat="0" applyAlignment="0" applyProtection="0"/>
    <xf numFmtId="10" fontId="0" fillId="2" borderId="0">
      <alignment/>
      <protection/>
    </xf>
    <xf numFmtId="0" fontId="30" fillId="0" borderId="0" applyNumberFormat="0" applyFill="0" applyBorder="0" applyAlignment="0" applyProtection="0"/>
    <xf numFmtId="0" fontId="0" fillId="2" borderId="7">
      <alignment/>
      <protection/>
    </xf>
    <xf numFmtId="0" fontId="31" fillId="0" borderId="0" applyNumberFormat="0" applyFill="0" applyBorder="0" applyAlignment="0" applyProtection="0"/>
  </cellStyleXfs>
  <cellXfs count="22"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168" fontId="0" fillId="2" borderId="0" xfId="0" applyNumberFormat="1" applyFill="1" applyAlignment="1">
      <alignment/>
    </xf>
    <xf numFmtId="0" fontId="3" fillId="2" borderId="0" xfId="0" applyFont="1" applyFill="1" applyAlignment="1">
      <alignment/>
    </xf>
    <xf numFmtId="166" fontId="3" fillId="2" borderId="0" xfId="0" applyNumberFormat="1" applyFont="1" applyFill="1" applyAlignment="1">
      <alignment/>
    </xf>
    <xf numFmtId="167" fontId="3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169" fontId="3" fillId="2" borderId="0" xfId="0" applyNumberFormat="1" applyFont="1" applyFill="1" applyAlignment="1">
      <alignment/>
    </xf>
    <xf numFmtId="169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170" fontId="3" fillId="2" borderId="0" xfId="0" applyNumberFormat="1" applyFont="1" applyFill="1" applyAlignment="1">
      <alignment/>
    </xf>
    <xf numFmtId="170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0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10" fontId="0" fillId="2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0000"/>
      <rgbColor rgb="000080FF"/>
      <rgbColor rgb="0071FFFF"/>
      <rgbColor rgb="00FFCD00"/>
      <rgbColor rgb="0000FF00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96"/>
  <sheetViews>
    <sheetView tabSelected="1"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12.140625" style="5" customWidth="1"/>
    <col min="2" max="2" width="11.8515625" style="0" customWidth="1"/>
    <col min="3" max="3" width="11.8515625" style="2" customWidth="1"/>
    <col min="4" max="4" width="9.57421875" style="1" customWidth="1"/>
    <col min="5" max="5" width="9.00390625" style="3" customWidth="1"/>
    <col min="6" max="6" width="12.28125" style="4" customWidth="1"/>
    <col min="7" max="7" width="9.8515625" style="4" customWidth="1"/>
    <col min="8" max="8" width="10.140625" style="4" customWidth="1"/>
    <col min="9" max="9" width="11.28125" style="2" customWidth="1"/>
    <col min="10" max="10" width="11.8515625" style="0" customWidth="1"/>
    <col min="11" max="11" width="11.8515625" style="2" customWidth="1"/>
    <col min="12" max="12" width="9.57421875" style="1" customWidth="1"/>
    <col min="13" max="13" width="9.00390625" style="2" customWidth="1"/>
    <col min="14" max="14" width="12.28125" style="4" customWidth="1"/>
    <col min="15" max="15" width="9.8515625" style="4" customWidth="1"/>
    <col min="16" max="17" width="10.140625" style="3" customWidth="1"/>
    <col min="18" max="18" width="7.28125" style="2" customWidth="1"/>
    <col min="19" max="19" width="8.57421875" style="4" customWidth="1"/>
    <col min="20" max="20" width="10.140625" style="4" customWidth="1"/>
    <col min="22" max="22" width="10.421875" style="4" customWidth="1"/>
    <col min="23" max="23" width="10.421875" style="3" customWidth="1"/>
    <col min="24" max="24" width="11.7109375" style="16" customWidth="1"/>
    <col min="26" max="27" width="8.421875" style="3" customWidth="1"/>
  </cols>
  <sheetData>
    <row r="1" spans="2:23" ht="12.75">
      <c r="B1" s="5" t="s">
        <v>305</v>
      </c>
      <c r="C1" s="9" t="s">
        <v>201</v>
      </c>
      <c r="D1" s="6"/>
      <c r="E1" s="7"/>
      <c r="F1" s="8"/>
      <c r="G1" s="8"/>
      <c r="H1" s="8"/>
      <c r="I1" s="9"/>
      <c r="J1" s="5"/>
      <c r="K1" s="9"/>
      <c r="L1" s="6"/>
      <c r="M1" s="9"/>
      <c r="N1" s="8"/>
      <c r="O1" s="8"/>
      <c r="P1" s="7"/>
      <c r="Q1" s="7"/>
      <c r="R1" s="9"/>
      <c r="S1" s="8"/>
      <c r="T1" s="8"/>
      <c r="V1" s="8"/>
      <c r="W1" s="7"/>
    </row>
    <row r="2" spans="2:23" ht="12.75">
      <c r="B2" s="5"/>
      <c r="C2" s="9"/>
      <c r="D2" s="6"/>
      <c r="E2" s="7"/>
      <c r="F2" s="8"/>
      <c r="G2" s="8"/>
      <c r="H2" s="8"/>
      <c r="I2" s="9"/>
      <c r="J2" s="5"/>
      <c r="K2" s="9"/>
      <c r="L2" s="6"/>
      <c r="M2" s="9"/>
      <c r="N2" s="8"/>
      <c r="O2" s="8"/>
      <c r="P2" s="7"/>
      <c r="Q2" s="7"/>
      <c r="R2" s="9"/>
      <c r="S2" s="8"/>
      <c r="T2" s="8"/>
      <c r="V2" s="8"/>
      <c r="W2" s="7"/>
    </row>
    <row r="3" spans="1:27" ht="12.75">
      <c r="A3" s="5" t="s">
        <v>186</v>
      </c>
      <c r="B3" s="5" t="s">
        <v>198</v>
      </c>
      <c r="C3" s="9" t="s">
        <v>198</v>
      </c>
      <c r="D3" s="6" t="s">
        <v>197</v>
      </c>
      <c r="E3" s="7" t="s">
        <v>282</v>
      </c>
      <c r="F3" s="8" t="s">
        <v>212</v>
      </c>
      <c r="G3" s="8" t="s">
        <v>293</v>
      </c>
      <c r="H3" s="8" t="s">
        <v>302</v>
      </c>
      <c r="I3" s="9" t="s">
        <v>231</v>
      </c>
      <c r="J3" s="5" t="s">
        <v>198</v>
      </c>
      <c r="K3" s="9" t="s">
        <v>198</v>
      </c>
      <c r="L3" s="6" t="s">
        <v>197</v>
      </c>
      <c r="M3" s="9" t="s">
        <v>282</v>
      </c>
      <c r="N3" s="8" t="s">
        <v>212</v>
      </c>
      <c r="O3" s="8" t="s">
        <v>293</v>
      </c>
      <c r="P3" s="7" t="s">
        <v>301</v>
      </c>
      <c r="Q3" s="7" t="s">
        <v>301</v>
      </c>
      <c r="R3" s="9" t="s">
        <v>231</v>
      </c>
      <c r="S3" s="8" t="s">
        <v>259</v>
      </c>
      <c r="T3" s="8" t="s">
        <v>259</v>
      </c>
      <c r="V3" s="8" t="s">
        <v>302</v>
      </c>
      <c r="W3" s="7" t="s">
        <v>301</v>
      </c>
      <c r="X3" s="15" t="s">
        <v>301</v>
      </c>
      <c r="Z3" s="7" t="s">
        <v>207</v>
      </c>
      <c r="AA3" s="7" t="s">
        <v>207</v>
      </c>
    </row>
    <row r="4" spans="2:27" ht="12.75">
      <c r="B4" s="5" t="s">
        <v>171</v>
      </c>
      <c r="C4" s="9" t="s">
        <v>171</v>
      </c>
      <c r="D4" s="6" t="s">
        <v>173</v>
      </c>
      <c r="E4" s="7" t="s">
        <v>238</v>
      </c>
      <c r="F4" s="8" t="s">
        <v>254</v>
      </c>
      <c r="G4" s="8" t="s">
        <v>238</v>
      </c>
      <c r="H4" s="8" t="s">
        <v>18</v>
      </c>
      <c r="I4" s="9" t="s">
        <v>40</v>
      </c>
      <c r="J4" s="5" t="s">
        <v>171</v>
      </c>
      <c r="K4" s="9" t="s">
        <v>171</v>
      </c>
      <c r="L4" s="6" t="s">
        <v>173</v>
      </c>
      <c r="M4" s="9" t="s">
        <v>238</v>
      </c>
      <c r="N4" s="8" t="s">
        <v>254</v>
      </c>
      <c r="O4" s="8" t="s">
        <v>238</v>
      </c>
      <c r="P4" s="7" t="s">
        <v>18</v>
      </c>
      <c r="Q4" s="7" t="s">
        <v>18</v>
      </c>
      <c r="R4" s="9" t="s">
        <v>39</v>
      </c>
      <c r="S4" s="8" t="s">
        <v>9</v>
      </c>
      <c r="T4" s="8" t="s">
        <v>15</v>
      </c>
      <c r="V4" s="8" t="s">
        <v>18</v>
      </c>
      <c r="W4" s="7" t="s">
        <v>18</v>
      </c>
      <c r="X4" s="15" t="s">
        <v>18</v>
      </c>
      <c r="Z4" s="7" t="s">
        <v>269</v>
      </c>
      <c r="AA4" s="7" t="s">
        <v>269</v>
      </c>
    </row>
    <row r="5" spans="2:27" ht="12.75">
      <c r="B5" s="5" t="s">
        <v>265</v>
      </c>
      <c r="C5" s="9" t="s">
        <v>265</v>
      </c>
      <c r="D5" s="6" t="s">
        <v>249</v>
      </c>
      <c r="E5" s="7" t="s">
        <v>295</v>
      </c>
      <c r="F5" s="8" t="s">
        <v>230</v>
      </c>
      <c r="G5" s="8" t="s">
        <v>296</v>
      </c>
      <c r="H5" s="8" t="s">
        <v>273</v>
      </c>
      <c r="I5" s="9">
        <v>100</v>
      </c>
      <c r="J5" s="5" t="s">
        <v>265</v>
      </c>
      <c r="K5" s="9" t="s">
        <v>265</v>
      </c>
      <c r="L5" s="6" t="s">
        <v>249</v>
      </c>
      <c r="M5" s="9" t="s">
        <v>295</v>
      </c>
      <c r="N5" s="8" t="s">
        <v>230</v>
      </c>
      <c r="O5" s="8" t="s">
        <v>296</v>
      </c>
      <c r="P5" s="7" t="s">
        <v>273</v>
      </c>
      <c r="Q5" s="7" t="s">
        <v>273</v>
      </c>
      <c r="R5" s="9">
        <v>100</v>
      </c>
      <c r="S5" s="8" t="s">
        <v>14</v>
      </c>
      <c r="T5" s="8" t="s">
        <v>8</v>
      </c>
      <c r="V5" s="8" t="s">
        <v>273</v>
      </c>
      <c r="W5" s="7" t="s">
        <v>273</v>
      </c>
      <c r="X5" s="15" t="s">
        <v>206</v>
      </c>
      <c r="Z5" s="7" t="s">
        <v>260</v>
      </c>
      <c r="AA5" s="7" t="s">
        <v>260</v>
      </c>
    </row>
    <row r="6" spans="2:27" ht="12.75">
      <c r="B6" s="5" t="s">
        <v>222</v>
      </c>
      <c r="C6" s="9" t="s">
        <v>225</v>
      </c>
      <c r="D6" s="6" t="s">
        <v>163</v>
      </c>
      <c r="E6" s="7"/>
      <c r="F6" s="8"/>
      <c r="G6" s="8" t="s">
        <v>268</v>
      </c>
      <c r="H6" s="8" t="s">
        <v>10</v>
      </c>
      <c r="I6" s="9"/>
      <c r="J6" s="5" t="s">
        <v>222</v>
      </c>
      <c r="K6" s="9" t="s">
        <v>225</v>
      </c>
      <c r="L6" s="6" t="s">
        <v>163</v>
      </c>
      <c r="M6" s="9"/>
      <c r="N6" s="8"/>
      <c r="O6" s="8" t="s">
        <v>268</v>
      </c>
      <c r="P6" s="7" t="s">
        <v>11</v>
      </c>
      <c r="Q6" s="7" t="s">
        <v>15</v>
      </c>
      <c r="R6" s="9"/>
      <c r="S6" s="8"/>
      <c r="T6" s="8"/>
      <c r="V6" s="8" t="s">
        <v>10</v>
      </c>
      <c r="W6" s="7" t="s">
        <v>11</v>
      </c>
      <c r="X6" s="15" t="s">
        <v>10</v>
      </c>
      <c r="Z6" s="7" t="s">
        <v>12</v>
      </c>
      <c r="AA6" s="7" t="s">
        <v>13</v>
      </c>
    </row>
    <row r="7" spans="2:23" ht="12.75">
      <c r="B7" t="s">
        <v>17</v>
      </c>
      <c r="C7" s="2" t="s">
        <v>17</v>
      </c>
      <c r="D7" s="1" t="s">
        <v>17</v>
      </c>
      <c r="E7" s="3" t="s">
        <v>17</v>
      </c>
      <c r="F7" t="s">
        <v>17</v>
      </c>
      <c r="G7" t="s">
        <v>17</v>
      </c>
      <c r="H7" t="s">
        <v>17</v>
      </c>
      <c r="I7" t="s">
        <v>17</v>
      </c>
      <c r="J7" t="s">
        <v>152</v>
      </c>
      <c r="K7" s="2" t="s">
        <v>152</v>
      </c>
      <c r="L7" s="1" t="s">
        <v>152</v>
      </c>
      <c r="M7" s="2" t="s">
        <v>152</v>
      </c>
      <c r="N7" t="s">
        <v>152</v>
      </c>
      <c r="O7" t="s">
        <v>152</v>
      </c>
      <c r="P7" s="3" t="s">
        <v>152</v>
      </c>
      <c r="V7" t="s">
        <v>17</v>
      </c>
      <c r="W7" s="3" t="s">
        <v>152</v>
      </c>
    </row>
    <row r="9" spans="1:22" ht="12.75">
      <c r="A9" s="5" t="s">
        <v>26</v>
      </c>
      <c r="B9">
        <v>11</v>
      </c>
      <c r="C9" s="2">
        <v>11.5</v>
      </c>
      <c r="D9" s="1">
        <f aca="true" t="shared" si="0" ref="D9:D20">(B9+(C9/24))/12</f>
        <v>0.9565972222222222</v>
      </c>
      <c r="E9" s="3">
        <v>59.133</v>
      </c>
      <c r="F9" s="4">
        <f aca="true" t="shared" si="1" ref="F9:F20">23/24*(244.7529/E9)*D9</f>
        <v>3.7944046459035614</v>
      </c>
      <c r="G9" s="4">
        <f aca="true" t="shared" si="2" ref="G9:G20">E9/12/D9</f>
        <v>5.151332123411978</v>
      </c>
      <c r="H9" s="4">
        <f aca="true" t="shared" si="3" ref="H9:H20">1000/F9/240</f>
        <v>1.0981081501586814</v>
      </c>
      <c r="I9" s="2">
        <f aca="true" t="shared" si="4" ref="I9:I20">(H9/$H$23)*100</f>
        <v>50.73281636693613</v>
      </c>
      <c r="Q9" s="3">
        <v>3.128</v>
      </c>
      <c r="R9" s="2">
        <f aca="true" t="shared" si="5" ref="R9:R20">(Q9/3.862)*100</f>
        <v>80.99430346970482</v>
      </c>
      <c r="S9" s="4">
        <f aca="true" t="shared" si="6" ref="S9:S20">H9/Q9</f>
        <v>0.35105759276172677</v>
      </c>
      <c r="T9" s="4">
        <f aca="true" t="shared" si="7" ref="T9:T20">Q9/H9</f>
        <v>2.8485354557727223</v>
      </c>
      <c r="V9" s="4">
        <v>1.0981081501586814</v>
      </c>
    </row>
    <row r="10" spans="1:22" ht="12.75">
      <c r="A10" s="5" t="s">
        <v>27</v>
      </c>
      <c r="B10">
        <v>10</v>
      </c>
      <c r="C10" s="2">
        <v>12</v>
      </c>
      <c r="D10" s="1">
        <f t="shared" si="0"/>
        <v>0.875</v>
      </c>
      <c r="E10" s="3">
        <v>57</v>
      </c>
      <c r="F10" s="4">
        <f t="shared" si="1"/>
        <v>3.6006228892543866</v>
      </c>
      <c r="G10" s="4">
        <f t="shared" si="2"/>
        <v>5.428571428571429</v>
      </c>
      <c r="H10" s="4">
        <f t="shared" si="3"/>
        <v>1.1572071818744383</v>
      </c>
      <c r="I10" s="2">
        <f t="shared" si="4"/>
        <v>53.46320346320345</v>
      </c>
      <c r="Q10" s="3">
        <v>3.128</v>
      </c>
      <c r="R10" s="2">
        <f t="shared" si="5"/>
        <v>80.99430346970482</v>
      </c>
      <c r="S10" s="4">
        <f t="shared" si="6"/>
        <v>0.36995114510052374</v>
      </c>
      <c r="T10" s="4">
        <f t="shared" si="7"/>
        <v>2.7030596154210533</v>
      </c>
      <c r="V10" s="4">
        <v>1.1572071818744383</v>
      </c>
    </row>
    <row r="11" spans="1:22" ht="12.75">
      <c r="A11" s="5" t="s">
        <v>28</v>
      </c>
      <c r="B11">
        <v>10</v>
      </c>
      <c r="C11" s="2">
        <v>6</v>
      </c>
      <c r="D11" s="1">
        <f t="shared" si="0"/>
        <v>0.8541666666666666</v>
      </c>
      <c r="E11" s="3">
        <v>57.5</v>
      </c>
      <c r="F11" s="4">
        <f t="shared" si="1"/>
        <v>3.484329479166666</v>
      </c>
      <c r="G11" s="4">
        <f t="shared" si="2"/>
        <v>5.609756097560976</v>
      </c>
      <c r="H11" s="4">
        <f t="shared" si="3"/>
        <v>1.1958302713850104</v>
      </c>
      <c r="I11" s="2">
        <f t="shared" si="4"/>
        <v>55.24759793052476</v>
      </c>
      <c r="Q11" s="3">
        <v>3.128</v>
      </c>
      <c r="R11" s="2">
        <f t="shared" si="5"/>
        <v>80.99430346970482</v>
      </c>
      <c r="S11" s="4">
        <f t="shared" si="6"/>
        <v>0.38229868011029744</v>
      </c>
      <c r="T11" s="4">
        <f t="shared" si="7"/>
        <v>2.6157558266</v>
      </c>
      <c r="V11" s="4">
        <v>1.1958302713850104</v>
      </c>
    </row>
    <row r="12" spans="1:26" ht="12.75">
      <c r="A12" s="5" t="s">
        <v>29</v>
      </c>
      <c r="B12">
        <v>10</v>
      </c>
      <c r="C12" s="2">
        <v>6</v>
      </c>
      <c r="D12" s="1">
        <f t="shared" si="0"/>
        <v>0.8541666666666666</v>
      </c>
      <c r="E12" s="3">
        <v>57.5</v>
      </c>
      <c r="F12" s="4">
        <f t="shared" si="1"/>
        <v>3.484329479166666</v>
      </c>
      <c r="G12" s="4">
        <f t="shared" si="2"/>
        <v>5.609756097560976</v>
      </c>
      <c r="H12" s="4">
        <f t="shared" si="3"/>
        <v>1.1958302713850104</v>
      </c>
      <c r="I12" s="2">
        <f t="shared" si="4"/>
        <v>55.24759793052476</v>
      </c>
      <c r="Q12" s="3">
        <v>3.601</v>
      </c>
      <c r="R12" s="2">
        <f t="shared" si="5"/>
        <v>93.24184360435007</v>
      </c>
      <c r="S12" s="4">
        <f t="shared" si="6"/>
        <v>0.33208283015412676</v>
      </c>
      <c r="T12" s="4">
        <f t="shared" si="7"/>
        <v>3.011296909075</v>
      </c>
      <c r="V12" s="4">
        <v>1.1958302713850104</v>
      </c>
      <c r="X12" s="16">
        <v>14.641</v>
      </c>
      <c r="Z12" s="3">
        <f aca="true" t="shared" si="8" ref="Z12:Z43">X12/V12</f>
        <v>12.243376297074999</v>
      </c>
    </row>
    <row r="13" spans="1:26" ht="12.75">
      <c r="A13" s="5" t="s">
        <v>30</v>
      </c>
      <c r="B13">
        <v>9</v>
      </c>
      <c r="C13" s="2">
        <v>0</v>
      </c>
      <c r="D13" s="1">
        <f t="shared" si="0"/>
        <v>0.75</v>
      </c>
      <c r="E13" s="3">
        <v>60.5</v>
      </c>
      <c r="F13" s="4">
        <f t="shared" si="1"/>
        <v>2.907704907024794</v>
      </c>
      <c r="G13" s="4">
        <f t="shared" si="2"/>
        <v>6.722222222222222</v>
      </c>
      <c r="H13" s="4">
        <f t="shared" si="3"/>
        <v>1.4329743904205399</v>
      </c>
      <c r="I13" s="2">
        <f t="shared" si="4"/>
        <v>66.20370370370368</v>
      </c>
      <c r="Q13" s="3">
        <v>3.601</v>
      </c>
      <c r="R13" s="2">
        <f t="shared" si="5"/>
        <v>93.24184360435007</v>
      </c>
      <c r="S13" s="4">
        <f t="shared" si="6"/>
        <v>0.3979379034769619</v>
      </c>
      <c r="T13" s="4">
        <f t="shared" si="7"/>
        <v>2.512954888847108</v>
      </c>
      <c r="V13" s="4">
        <v>1.4329743904205399</v>
      </c>
      <c r="X13" s="16">
        <v>16.394</v>
      </c>
      <c r="Z13" s="3">
        <f t="shared" si="8"/>
        <v>11.440539418983471</v>
      </c>
    </row>
    <row r="14" spans="1:26" ht="12.75">
      <c r="A14" s="5" t="s">
        <v>31</v>
      </c>
      <c r="B14">
        <v>8</v>
      </c>
      <c r="C14" s="2">
        <v>0</v>
      </c>
      <c r="D14" s="1">
        <f t="shared" si="0"/>
        <v>0.6666666666666666</v>
      </c>
      <c r="E14" s="3">
        <v>66</v>
      </c>
      <c r="F14" s="4">
        <f t="shared" si="1"/>
        <v>2.3692410353535354</v>
      </c>
      <c r="G14" s="4">
        <f t="shared" si="2"/>
        <v>8.25</v>
      </c>
      <c r="H14" s="4">
        <f t="shared" si="3"/>
        <v>1.7586503882433902</v>
      </c>
      <c r="I14" s="2">
        <f t="shared" si="4"/>
        <v>81.24999999999999</v>
      </c>
      <c r="Q14" s="3">
        <v>3.601</v>
      </c>
      <c r="R14" s="2">
        <f t="shared" si="5"/>
        <v>93.24184360435007</v>
      </c>
      <c r="S14" s="4">
        <f t="shared" si="6"/>
        <v>0.48837833608536246</v>
      </c>
      <c r="T14" s="4">
        <f t="shared" si="7"/>
        <v>2.0475928723939396</v>
      </c>
      <c r="V14" s="4">
        <v>1.7586503882433902</v>
      </c>
      <c r="X14" s="16">
        <v>16.394</v>
      </c>
      <c r="Z14" s="3">
        <f t="shared" si="8"/>
        <v>9.321921008060606</v>
      </c>
    </row>
    <row r="15" spans="1:26" ht="12.75">
      <c r="A15" s="5" t="s">
        <v>32</v>
      </c>
      <c r="B15">
        <v>8</v>
      </c>
      <c r="C15" s="2">
        <v>0</v>
      </c>
      <c r="D15" s="1">
        <f t="shared" si="0"/>
        <v>0.6666666666666666</v>
      </c>
      <c r="E15" s="3">
        <v>66</v>
      </c>
      <c r="F15" s="4">
        <f t="shared" si="1"/>
        <v>2.3692410353535354</v>
      </c>
      <c r="G15" s="4">
        <f t="shared" si="2"/>
        <v>8.25</v>
      </c>
      <c r="H15" s="4">
        <f t="shared" si="3"/>
        <v>1.7586503882433902</v>
      </c>
      <c r="I15" s="2">
        <f t="shared" si="4"/>
        <v>81.24999999999999</v>
      </c>
      <c r="Q15" s="3">
        <v>3.476</v>
      </c>
      <c r="R15" s="2">
        <f t="shared" si="5"/>
        <v>90.0051786639047</v>
      </c>
      <c r="S15" s="4">
        <f t="shared" si="6"/>
        <v>0.505940848171286</v>
      </c>
      <c r="T15" s="4">
        <f t="shared" si="7"/>
        <v>1.9765156413333334</v>
      </c>
      <c r="V15" s="4">
        <v>1.7586503882433902</v>
      </c>
      <c r="X15" s="16">
        <v>16.394</v>
      </c>
      <c r="Z15" s="3">
        <f t="shared" si="8"/>
        <v>9.321921008060606</v>
      </c>
    </row>
    <row r="16" spans="1:26" ht="12.75">
      <c r="A16" s="5" t="s">
        <v>33</v>
      </c>
      <c r="B16">
        <v>8</v>
      </c>
      <c r="C16" s="2">
        <v>0</v>
      </c>
      <c r="D16" s="1">
        <f t="shared" si="0"/>
        <v>0.6666666666666666</v>
      </c>
      <c r="E16" s="3">
        <v>66</v>
      </c>
      <c r="F16" s="4">
        <f t="shared" si="1"/>
        <v>2.3692410353535354</v>
      </c>
      <c r="G16" s="4">
        <f t="shared" si="2"/>
        <v>8.25</v>
      </c>
      <c r="H16" s="4">
        <f t="shared" si="3"/>
        <v>1.7586503882433902</v>
      </c>
      <c r="I16" s="2">
        <f t="shared" si="4"/>
        <v>81.24999999999999</v>
      </c>
      <c r="Q16" s="3">
        <v>3.424</v>
      </c>
      <c r="R16" s="2">
        <f t="shared" si="5"/>
        <v>88.65872604867944</v>
      </c>
      <c r="S16" s="4">
        <f t="shared" si="6"/>
        <v>0.5136245292766911</v>
      </c>
      <c r="T16" s="4">
        <f t="shared" si="7"/>
        <v>1.9469475132121212</v>
      </c>
      <c r="V16" s="4">
        <v>1.7586503882433902</v>
      </c>
      <c r="X16" s="16">
        <v>16.394</v>
      </c>
      <c r="Z16" s="3">
        <f t="shared" si="8"/>
        <v>9.321921008060606</v>
      </c>
    </row>
    <row r="17" spans="1:26" ht="12.75">
      <c r="A17" s="5" t="s">
        <v>34</v>
      </c>
      <c r="B17">
        <v>8</v>
      </c>
      <c r="C17" s="2">
        <v>0</v>
      </c>
      <c r="D17" s="1">
        <f t="shared" si="0"/>
        <v>0.6666666666666666</v>
      </c>
      <c r="E17" s="3">
        <v>66</v>
      </c>
      <c r="F17" s="4">
        <f t="shared" si="1"/>
        <v>2.3692410353535354</v>
      </c>
      <c r="G17" s="4">
        <f t="shared" si="2"/>
        <v>8.25</v>
      </c>
      <c r="H17" s="4">
        <f t="shared" si="3"/>
        <v>1.7586503882433902</v>
      </c>
      <c r="I17" s="2">
        <f t="shared" si="4"/>
        <v>81.24999999999999</v>
      </c>
      <c r="Q17" s="3">
        <v>3.45</v>
      </c>
      <c r="R17" s="2">
        <f t="shared" si="5"/>
        <v>89.33195235629208</v>
      </c>
      <c r="S17" s="4">
        <f t="shared" si="6"/>
        <v>0.5097537357227218</v>
      </c>
      <c r="T17" s="4">
        <f t="shared" si="7"/>
        <v>1.9617315772727275</v>
      </c>
      <c r="V17" s="4">
        <v>1.7586503882433902</v>
      </c>
      <c r="X17" s="16">
        <v>16.394</v>
      </c>
      <c r="Z17" s="3">
        <f t="shared" si="8"/>
        <v>9.321921008060606</v>
      </c>
    </row>
    <row r="18" spans="1:26" ht="12.75">
      <c r="A18" s="5" t="s">
        <v>35</v>
      </c>
      <c r="B18">
        <v>7</v>
      </c>
      <c r="C18" s="2">
        <v>16</v>
      </c>
      <c r="D18" s="1">
        <f t="shared" si="0"/>
        <v>0.638888888888889</v>
      </c>
      <c r="E18" s="3">
        <v>66</v>
      </c>
      <c r="F18" s="4">
        <f t="shared" si="1"/>
        <v>2.2705226588804717</v>
      </c>
      <c r="G18" s="4">
        <f t="shared" si="2"/>
        <v>8.608695652173912</v>
      </c>
      <c r="H18" s="4">
        <f t="shared" si="3"/>
        <v>1.8351134486017984</v>
      </c>
      <c r="I18" s="2">
        <f t="shared" si="4"/>
        <v>84.78260869565216</v>
      </c>
      <c r="Q18" s="3">
        <v>3.45</v>
      </c>
      <c r="R18" s="2">
        <f t="shared" si="5"/>
        <v>89.33195235629208</v>
      </c>
      <c r="S18" s="4">
        <f t="shared" si="6"/>
        <v>0.5319169416237096</v>
      </c>
      <c r="T18" s="4">
        <f t="shared" si="7"/>
        <v>1.8799927615530305</v>
      </c>
      <c r="V18" s="4">
        <v>1.8351134486017984</v>
      </c>
      <c r="X18" s="16">
        <v>16.394</v>
      </c>
      <c r="Z18" s="3">
        <f t="shared" si="8"/>
        <v>8.933507632724748</v>
      </c>
    </row>
    <row r="19" spans="1:26" ht="12.75">
      <c r="A19" s="5" t="s">
        <v>36</v>
      </c>
      <c r="B19">
        <v>7</v>
      </c>
      <c r="C19" s="2">
        <v>16</v>
      </c>
      <c r="D19" s="1">
        <f t="shared" si="0"/>
        <v>0.638888888888889</v>
      </c>
      <c r="E19" s="3">
        <v>66</v>
      </c>
      <c r="F19" s="4">
        <f t="shared" si="1"/>
        <v>2.2705226588804717</v>
      </c>
      <c r="G19" s="4">
        <f t="shared" si="2"/>
        <v>8.608695652173912</v>
      </c>
      <c r="H19" s="4">
        <f t="shared" si="3"/>
        <v>1.8351134486017984</v>
      </c>
      <c r="I19" s="2">
        <f t="shared" si="4"/>
        <v>84.78260869565216</v>
      </c>
      <c r="Q19" s="3">
        <v>3.476</v>
      </c>
      <c r="R19" s="2">
        <f t="shared" si="5"/>
        <v>90.0051786639047</v>
      </c>
      <c r="S19" s="4">
        <f t="shared" si="6"/>
        <v>0.5279382763526462</v>
      </c>
      <c r="T19" s="4">
        <f t="shared" si="7"/>
        <v>1.8941608229444444</v>
      </c>
      <c r="V19" s="4">
        <v>1.8351134486017984</v>
      </c>
      <c r="X19" s="16">
        <v>16.394</v>
      </c>
      <c r="Z19" s="3">
        <f t="shared" si="8"/>
        <v>8.933507632724748</v>
      </c>
    </row>
    <row r="20" spans="1:26" ht="12.75">
      <c r="A20" s="5" t="s">
        <v>37</v>
      </c>
      <c r="B20">
        <v>6</v>
      </c>
      <c r="C20" s="2">
        <v>23.5</v>
      </c>
      <c r="D20" s="1">
        <f t="shared" si="0"/>
        <v>0.5815972222222222</v>
      </c>
      <c r="E20" s="3">
        <v>66</v>
      </c>
      <c r="F20" s="4">
        <f t="shared" si="1"/>
        <v>2.066916007404777</v>
      </c>
      <c r="G20" s="4">
        <f t="shared" si="2"/>
        <v>9.456716417910448</v>
      </c>
      <c r="H20" s="4">
        <f t="shared" si="3"/>
        <v>2.0158858181655575</v>
      </c>
      <c r="I20" s="2">
        <f t="shared" si="4"/>
        <v>93.13432835820893</v>
      </c>
      <c r="Q20" s="3">
        <v>3.476</v>
      </c>
      <c r="R20" s="2">
        <f t="shared" si="5"/>
        <v>90.0051786639047</v>
      </c>
      <c r="S20" s="4">
        <f t="shared" si="6"/>
        <v>0.5799441364112651</v>
      </c>
      <c r="T20" s="4">
        <f t="shared" si="7"/>
        <v>1.7243040100173612</v>
      </c>
      <c r="V20" s="4">
        <v>2.0158858181655575</v>
      </c>
      <c r="X20" s="16">
        <v>16.394</v>
      </c>
      <c r="Z20" s="3">
        <f t="shared" si="8"/>
        <v>8.13240504609454</v>
      </c>
    </row>
    <row r="21" spans="1:26" ht="12.75">
      <c r="A21" s="5" t="s">
        <v>38</v>
      </c>
      <c r="V21" s="4">
        <v>2.0158858181655575</v>
      </c>
      <c r="X21" s="16">
        <v>20.877</v>
      </c>
      <c r="Z21" s="3">
        <f t="shared" si="8"/>
        <v>10.356241316781487</v>
      </c>
    </row>
    <row r="22" spans="1:26" ht="12.75">
      <c r="A22" s="5" t="s">
        <v>41</v>
      </c>
      <c r="B22">
        <v>6</v>
      </c>
      <c r="C22" s="2">
        <v>12</v>
      </c>
      <c r="D22" s="1">
        <f>(B22+(C22/24))/12</f>
        <v>0.5416666666666666</v>
      </c>
      <c r="E22" s="3">
        <v>66</v>
      </c>
      <c r="F22" s="4">
        <f>23/24*(244.7529/E22)*D22</f>
        <v>1.9250083412247474</v>
      </c>
      <c r="G22" s="4">
        <f>E22/12/D22</f>
        <v>10.153846153846155</v>
      </c>
      <c r="H22" s="4">
        <f>1000/F22/240</f>
        <v>2.1644927855303266</v>
      </c>
      <c r="I22" s="2">
        <f>(H22/$H$23)*100</f>
        <v>100</v>
      </c>
      <c r="Q22" s="3">
        <v>3.476</v>
      </c>
      <c r="R22" s="2">
        <f>(Q22/3.862)*100</f>
        <v>90.0051786639047</v>
      </c>
      <c r="S22" s="4">
        <f>H22/Q22</f>
        <v>0.6226964285185059</v>
      </c>
      <c r="T22" s="4">
        <f>Q22/H22</f>
        <v>1.6059189585833331</v>
      </c>
      <c r="V22" s="4">
        <v>2.1644927855303266</v>
      </c>
      <c r="X22" s="16">
        <v>20.877</v>
      </c>
      <c r="Z22" s="3">
        <f t="shared" si="8"/>
        <v>9.645215793539771</v>
      </c>
    </row>
    <row r="23" spans="1:26" ht="12.75">
      <c r="A23" s="5" t="s">
        <v>42</v>
      </c>
      <c r="B23">
        <v>6</v>
      </c>
      <c r="C23" s="2">
        <v>12</v>
      </c>
      <c r="D23" s="1">
        <f>(B23+(C23/24))/12</f>
        <v>0.5416666666666666</v>
      </c>
      <c r="E23" s="3">
        <v>66</v>
      </c>
      <c r="F23" s="4">
        <f>23/24*(244.7529/E23)*D23</f>
        <v>1.9250083412247474</v>
      </c>
      <c r="G23" s="4">
        <f>E23/12/D23</f>
        <v>10.153846153846155</v>
      </c>
      <c r="H23" s="4">
        <f>1000/F23/240</f>
        <v>2.1644927855303266</v>
      </c>
      <c r="I23" s="2">
        <f>(H23/$H$23)*100</f>
        <v>100</v>
      </c>
      <c r="Q23" s="3">
        <v>3.862</v>
      </c>
      <c r="R23" s="2">
        <f>(Q23/3.862)*100</f>
        <v>100</v>
      </c>
      <c r="S23" s="4">
        <f>H23/Q23</f>
        <v>0.560459033021835</v>
      </c>
      <c r="T23" s="4">
        <f>Q23/H23</f>
        <v>1.7842517313143937</v>
      </c>
      <c r="V23" s="4">
        <v>2.1644927855303266</v>
      </c>
      <c r="X23" s="16">
        <v>20.877</v>
      </c>
      <c r="Z23" s="3">
        <f t="shared" si="8"/>
        <v>9.645215793539771</v>
      </c>
    </row>
    <row r="24" spans="1:26" ht="12.75">
      <c r="A24" s="5" t="s">
        <v>43</v>
      </c>
      <c r="V24" s="4">
        <v>2.1644927855303266</v>
      </c>
      <c r="X24" s="16">
        <v>22.3</v>
      </c>
      <c r="Z24" s="3">
        <f t="shared" si="8"/>
        <v>10.302644642234847</v>
      </c>
    </row>
    <row r="25" spans="1:26" ht="12.75">
      <c r="A25" s="5" t="s">
        <v>44</v>
      </c>
      <c r="V25" s="4">
        <v>2.1644927855303266</v>
      </c>
      <c r="X25" s="16">
        <v>22.775</v>
      </c>
      <c r="Z25" s="3">
        <f t="shared" si="8"/>
        <v>10.522095593134468</v>
      </c>
    </row>
    <row r="26" spans="1:26" ht="12.75">
      <c r="A26" s="5" t="s">
        <v>45</v>
      </c>
      <c r="B26">
        <v>6</v>
      </c>
      <c r="C26" s="2">
        <v>8</v>
      </c>
      <c r="D26" s="1">
        <f>(B26+(C26/24))/12</f>
        <v>0.5277777777777778</v>
      </c>
      <c r="E26" s="3">
        <v>67.5</v>
      </c>
      <c r="F26" s="4">
        <f>23/24*(244.7529/E26)*D26</f>
        <v>1.8339680606995887</v>
      </c>
      <c r="G26" s="4">
        <f>E26/12/D26</f>
        <v>10.657894736842104</v>
      </c>
      <c r="H26" s="4">
        <f>1000/F26/240</f>
        <v>2.2719406929460058</v>
      </c>
      <c r="I26" s="2">
        <f>(H26/$H$23)*100</f>
        <v>104.96411483253584</v>
      </c>
      <c r="Q26" s="3">
        <v>3.862</v>
      </c>
      <c r="R26" s="2">
        <f>(Q26/3.862)*100</f>
        <v>100</v>
      </c>
      <c r="S26" s="4">
        <f>H26/Q26</f>
        <v>0.5882808630103588</v>
      </c>
      <c r="T26" s="4">
        <f>Q26/H26</f>
        <v>1.6998683161012351</v>
      </c>
      <c r="V26" s="4">
        <v>2.2719406929460058</v>
      </c>
      <c r="X26" s="16">
        <v>22.775</v>
      </c>
      <c r="Z26" s="3">
        <f t="shared" si="8"/>
        <v>10.024469419783953</v>
      </c>
    </row>
    <row r="27" spans="1:26" ht="12.75">
      <c r="A27" s="5" t="s">
        <v>46</v>
      </c>
      <c r="B27">
        <v>6</v>
      </c>
      <c r="C27" s="2">
        <v>4</v>
      </c>
      <c r="D27" s="1">
        <f>(B27+(C27/24))/12</f>
        <v>0.513888888888889</v>
      </c>
      <c r="E27" s="3">
        <v>69</v>
      </c>
      <c r="F27" s="4">
        <f>23/24*(244.7529/E27)*D27</f>
        <v>1.746886053240741</v>
      </c>
      <c r="G27" s="4">
        <f>E27/12/D27</f>
        <v>11.189189189189188</v>
      </c>
      <c r="H27" s="4">
        <f>1000/F27/240</f>
        <v>2.385196595357128</v>
      </c>
      <c r="I27" s="2">
        <f>(H27/$H$23)*100</f>
        <v>110.19656019656017</v>
      </c>
      <c r="Q27" s="3">
        <v>3.862</v>
      </c>
      <c r="R27" s="2">
        <f>(Q27/3.862)*100</f>
        <v>100</v>
      </c>
      <c r="S27" s="4">
        <f>H27/Q27</f>
        <v>0.6176065757009653</v>
      </c>
      <c r="T27" s="4">
        <f>Q27/H27</f>
        <v>1.6191537450277782</v>
      </c>
      <c r="V27" s="4">
        <v>2.385196595357128</v>
      </c>
      <c r="X27" s="16">
        <v>23.945</v>
      </c>
      <c r="Z27" s="3">
        <f t="shared" si="8"/>
        <v>10.039004770763892</v>
      </c>
    </row>
    <row r="28" spans="1:26" ht="12.75">
      <c r="A28" s="5" t="s">
        <v>47</v>
      </c>
      <c r="V28" s="4">
        <v>2.385196595357128</v>
      </c>
      <c r="X28" s="16">
        <v>24.787</v>
      </c>
      <c r="Z28" s="3">
        <f t="shared" si="8"/>
        <v>10.39201550440278</v>
      </c>
    </row>
    <row r="29" spans="1:26" ht="12.75">
      <c r="A29" s="5" t="s">
        <v>48</v>
      </c>
      <c r="V29" s="4">
        <v>2.385196595357128</v>
      </c>
      <c r="X29" s="16">
        <v>25.682</v>
      </c>
      <c r="Z29" s="3">
        <f t="shared" si="8"/>
        <v>10.76724662863889</v>
      </c>
    </row>
    <row r="30" spans="1:26" ht="12.75">
      <c r="A30" s="5" t="s">
        <v>49</v>
      </c>
      <c r="V30" s="4">
        <v>2.385196595357128</v>
      </c>
      <c r="X30" s="16">
        <v>24.787</v>
      </c>
      <c r="Z30" s="3">
        <f t="shared" si="8"/>
        <v>10.39201550440278</v>
      </c>
    </row>
    <row r="31" spans="1:26" ht="12.75">
      <c r="A31" s="5" t="s">
        <v>50</v>
      </c>
      <c r="V31" s="4">
        <v>2.385196595357128</v>
      </c>
      <c r="X31" s="16">
        <v>25.558</v>
      </c>
      <c r="Z31" s="3">
        <f t="shared" si="8"/>
        <v>10.715259299694447</v>
      </c>
    </row>
    <row r="32" spans="1:26" ht="12.75">
      <c r="A32" s="5" t="s">
        <v>51</v>
      </c>
      <c r="B32">
        <v>6</v>
      </c>
      <c r="C32" s="2">
        <v>0</v>
      </c>
      <c r="D32" s="1">
        <f>(B32+(C32/24))/12</f>
        <v>0.5</v>
      </c>
      <c r="E32" s="3">
        <v>70</v>
      </c>
      <c r="F32" s="4">
        <f>23/24*(244.7529/E32)*D32</f>
        <v>1.675391875</v>
      </c>
      <c r="G32" s="4">
        <f>E32/12/D32</f>
        <v>11.666666666666666</v>
      </c>
      <c r="H32" s="4">
        <f>1000/F32/240</f>
        <v>2.4869803470108547</v>
      </c>
      <c r="I32" s="2">
        <f>(H32/$H$23)*100</f>
        <v>114.89898989898988</v>
      </c>
      <c r="Q32" s="3">
        <v>3.862</v>
      </c>
      <c r="R32" s="2">
        <f>(Q32/3.862)*100</f>
        <v>100</v>
      </c>
      <c r="S32" s="4">
        <f>H32/Q32</f>
        <v>0.6439617677397345</v>
      </c>
      <c r="T32" s="4">
        <f>Q32/H32</f>
        <v>1.5528872211000002</v>
      </c>
      <c r="V32" s="4">
        <v>2.4869803470108547</v>
      </c>
      <c r="X32" s="16">
        <v>25.833</v>
      </c>
      <c r="Z32" s="3">
        <f t="shared" si="8"/>
        <v>10.38729559365</v>
      </c>
    </row>
    <row r="33" spans="1:26" ht="12.75">
      <c r="A33" s="5" t="s">
        <v>52</v>
      </c>
      <c r="V33" s="4">
        <v>2.4869803470108547</v>
      </c>
      <c r="X33" s="16">
        <v>26.966</v>
      </c>
      <c r="Z33" s="3">
        <f t="shared" si="8"/>
        <v>10.842868152300001</v>
      </c>
    </row>
    <row r="34" spans="1:26" ht="12.75">
      <c r="A34" s="5" t="s">
        <v>53</v>
      </c>
      <c r="V34" s="4">
        <v>2.4869803470108547</v>
      </c>
      <c r="X34" s="16">
        <v>27.251</v>
      </c>
      <c r="Z34" s="3">
        <f t="shared" si="8"/>
        <v>10.957464956550002</v>
      </c>
    </row>
    <row r="35" spans="1:26" ht="12.75">
      <c r="A35" s="5" t="s">
        <v>54</v>
      </c>
      <c r="V35" s="4">
        <v>2.4869803470108547</v>
      </c>
      <c r="X35" s="16">
        <v>28.201</v>
      </c>
      <c r="Z35" s="3">
        <f t="shared" si="8"/>
        <v>11.339454304050001</v>
      </c>
    </row>
    <row r="36" spans="1:26" ht="12.75">
      <c r="A36" s="5" t="s">
        <v>55</v>
      </c>
      <c r="B36">
        <v>6</v>
      </c>
      <c r="C36" s="2">
        <v>0</v>
      </c>
      <c r="D36" s="1">
        <f>(B36+(C36/24))/12</f>
        <v>0.5</v>
      </c>
      <c r="E36" s="3">
        <v>72</v>
      </c>
      <c r="F36" s="4">
        <f>23/24*(244.7529/E36)*D36</f>
        <v>1.6288532118055556</v>
      </c>
      <c r="G36" s="4">
        <f>E36/12/D36</f>
        <v>12</v>
      </c>
      <c r="H36" s="4">
        <f>1000/F36/240</f>
        <v>2.558036928354022</v>
      </c>
      <c r="I36" s="2">
        <f>(H36/$H$23)*100</f>
        <v>118.18181818181816</v>
      </c>
      <c r="Q36" s="3">
        <v>3.862</v>
      </c>
      <c r="R36" s="2">
        <f>(Q36/3.862)*100</f>
        <v>100</v>
      </c>
      <c r="S36" s="4">
        <f>H36/Q36</f>
        <v>0.6623606753894412</v>
      </c>
      <c r="T36" s="4">
        <f>Q36/H36</f>
        <v>1.5097514649583335</v>
      </c>
      <c r="V36" s="4">
        <v>2.558036928354022</v>
      </c>
      <c r="X36" s="16">
        <v>29.111</v>
      </c>
      <c r="Z36" s="3">
        <f t="shared" si="8"/>
        <v>11.380211003729167</v>
      </c>
    </row>
    <row r="37" spans="1:26" ht="12.75">
      <c r="A37" s="5" t="s">
        <v>56</v>
      </c>
      <c r="B37">
        <v>6</v>
      </c>
      <c r="C37" s="2">
        <v>0</v>
      </c>
      <c r="D37" s="1">
        <f>(B37+(C37/24))/12</f>
        <v>0.5</v>
      </c>
      <c r="E37" s="3">
        <v>78</v>
      </c>
      <c r="F37" s="4">
        <f>23/24*(244.7529/E37)*D37</f>
        <v>1.503556810897436</v>
      </c>
      <c r="G37" s="4">
        <f>E37/12/D37</f>
        <v>13</v>
      </c>
      <c r="H37" s="4">
        <f>1000/F37/240</f>
        <v>2.7712066723835234</v>
      </c>
      <c r="I37" s="2">
        <f>(H37/$H$23)*100</f>
        <v>128.03030303030297</v>
      </c>
      <c r="Q37" s="3">
        <v>3.862</v>
      </c>
      <c r="R37" s="2">
        <f>(Q37/3.862)*100</f>
        <v>100</v>
      </c>
      <c r="S37" s="4">
        <f>H37/Q37</f>
        <v>0.7175573983385611</v>
      </c>
      <c r="T37" s="4">
        <f>Q37/H37</f>
        <v>1.3936167368846157</v>
      </c>
      <c r="V37" s="4">
        <v>2.7712066723835234</v>
      </c>
      <c r="X37" s="16">
        <v>31.387</v>
      </c>
      <c r="Z37" s="3">
        <f t="shared" si="8"/>
        <v>11.32611302967308</v>
      </c>
    </row>
    <row r="38" spans="1:26" ht="12.75">
      <c r="A38" s="5" t="s">
        <v>57</v>
      </c>
      <c r="V38" s="4">
        <v>2.7712066723835234</v>
      </c>
      <c r="X38" s="16">
        <v>29.111</v>
      </c>
      <c r="Z38" s="3">
        <f t="shared" si="8"/>
        <v>10.504810157288464</v>
      </c>
    </row>
    <row r="39" spans="1:26" ht="12.75">
      <c r="A39" s="5" t="s">
        <v>58</v>
      </c>
      <c r="B39">
        <v>8</v>
      </c>
      <c r="C39" s="2">
        <v>0</v>
      </c>
      <c r="D39" s="1">
        <f>(B39+(C39/24))/12</f>
        <v>0.6666666666666666</v>
      </c>
      <c r="E39" s="3">
        <v>114</v>
      </c>
      <c r="F39" s="4">
        <f>23/24*(244.7529/E39)*D39</f>
        <v>1.3716658625730995</v>
      </c>
      <c r="G39" s="4">
        <f>E39/12/D39</f>
        <v>14.25</v>
      </c>
      <c r="H39" s="4">
        <f>1000/F39/240</f>
        <v>3.037668852420401</v>
      </c>
      <c r="I39" s="2">
        <f>(H39/$H$23)*100</f>
        <v>140.34090909090907</v>
      </c>
      <c r="Q39" s="3">
        <v>3.862</v>
      </c>
      <c r="R39" s="2">
        <f>(Q39/3.862)*100</f>
        <v>100</v>
      </c>
      <c r="S39" s="4">
        <f>H39/Q39</f>
        <v>0.7865533020249614</v>
      </c>
      <c r="T39" s="4">
        <f>Q39/H39</f>
        <v>1.2713696547017546</v>
      </c>
      <c r="V39" s="4">
        <v>3.037668852420401</v>
      </c>
      <c r="X39" s="16">
        <v>30.813</v>
      </c>
      <c r="Z39" s="3">
        <f t="shared" si="8"/>
        <v>10.143633653631579</v>
      </c>
    </row>
    <row r="40" spans="1:26" ht="12.75">
      <c r="A40" s="5" t="s">
        <v>59</v>
      </c>
      <c r="B40">
        <v>7</v>
      </c>
      <c r="C40" s="2">
        <v>12</v>
      </c>
      <c r="D40" s="1">
        <f>(B40+(C40/24))/12</f>
        <v>0.625</v>
      </c>
      <c r="E40" s="3">
        <v>114</v>
      </c>
      <c r="F40" s="4">
        <f>23/24*(244.7529/E40)*D40</f>
        <v>1.2859367461622808</v>
      </c>
      <c r="G40" s="4">
        <f>E40/12/D40</f>
        <v>15.2</v>
      </c>
      <c r="H40" s="4">
        <f>1000/F40/240</f>
        <v>3.2401801092484277</v>
      </c>
      <c r="I40" s="2">
        <f>(H40/$H$23)*100</f>
        <v>149.69696969696966</v>
      </c>
      <c r="Q40" s="3">
        <v>3.862</v>
      </c>
      <c r="R40" s="2">
        <f>(Q40/3.862)*100</f>
        <v>100</v>
      </c>
      <c r="S40" s="4">
        <f>H40/Q40</f>
        <v>0.8389901888266255</v>
      </c>
      <c r="T40" s="4">
        <f>Q40/H40</f>
        <v>1.191909051282895</v>
      </c>
      <c r="V40" s="4">
        <v>3.2401801092484277</v>
      </c>
      <c r="X40" s="16">
        <v>32.405</v>
      </c>
      <c r="Z40" s="3">
        <f t="shared" si="8"/>
        <v>10.000987262253291</v>
      </c>
    </row>
    <row r="41" spans="1:26" ht="12.75">
      <c r="A41" s="5" t="s">
        <v>60</v>
      </c>
      <c r="B41">
        <v>7</v>
      </c>
      <c r="C41" s="2">
        <v>4</v>
      </c>
      <c r="D41" s="1">
        <f>(B41+(C41/24))/12</f>
        <v>0.5972222222222222</v>
      </c>
      <c r="E41" s="3">
        <v>114</v>
      </c>
      <c r="F41" s="4">
        <f>23/24*(244.7529/E41)*D41</f>
        <v>1.2287840018884018</v>
      </c>
      <c r="G41" s="4">
        <f>E41/12/D41</f>
        <v>15.906976744186046</v>
      </c>
      <c r="H41" s="4">
        <f>1000/F41/240</f>
        <v>3.3908861608413776</v>
      </c>
      <c r="I41" s="2">
        <f>(H41/$H$23)*100</f>
        <v>156.65961945031708</v>
      </c>
      <c r="Q41" s="3">
        <v>3.862</v>
      </c>
      <c r="R41" s="2">
        <f>(Q41/3.862)*100</f>
        <v>100</v>
      </c>
      <c r="S41" s="4">
        <f>H41/Q41</f>
        <v>0.8780129883069336</v>
      </c>
      <c r="T41" s="4">
        <f>Q41/H41</f>
        <v>1.138935315670322</v>
      </c>
      <c r="V41" s="4">
        <v>3.3908861608413776</v>
      </c>
      <c r="X41" s="16">
        <v>32.405</v>
      </c>
      <c r="Z41" s="3">
        <f t="shared" si="8"/>
        <v>9.556498939486477</v>
      </c>
    </row>
    <row r="42" spans="1:26" ht="12.75">
      <c r="A42" s="5" t="s">
        <v>61</v>
      </c>
      <c r="B42">
        <v>6</v>
      </c>
      <c r="C42" s="2">
        <v>0</v>
      </c>
      <c r="D42" s="1">
        <f>(B42+(C42/24))/12</f>
        <v>0.5</v>
      </c>
      <c r="E42" s="3">
        <v>100</v>
      </c>
      <c r="F42" s="4">
        <f>23/24*(244.7529/E42)*D42</f>
        <v>1.1727743125</v>
      </c>
      <c r="G42" s="4">
        <f>E42/12/D42</f>
        <v>16.666666666666668</v>
      </c>
      <c r="H42" s="4">
        <f>1000/F42/240</f>
        <v>3.5528290671583638</v>
      </c>
      <c r="I42" s="2">
        <f>(H42/$H$23)*100</f>
        <v>164.14141414141412</v>
      </c>
      <c r="Q42" s="3">
        <v>3.862</v>
      </c>
      <c r="R42" s="2">
        <f>(Q42/3.862)*100</f>
        <v>100</v>
      </c>
      <c r="S42" s="4">
        <f>H42/Q42</f>
        <v>0.919945382485335</v>
      </c>
      <c r="T42" s="4">
        <f>Q42/H42</f>
        <v>1.08702105477</v>
      </c>
      <c r="V42" s="4">
        <v>3.5528290671583638</v>
      </c>
      <c r="X42" s="16">
        <v>32.865</v>
      </c>
      <c r="Z42" s="3">
        <f t="shared" si="8"/>
        <v>9.250374667275</v>
      </c>
    </row>
    <row r="43" spans="1:26" ht="12.75">
      <c r="A43" s="5" t="s">
        <v>62</v>
      </c>
      <c r="V43" s="4">
        <v>3.5528290671583638</v>
      </c>
      <c r="X43" s="16">
        <v>33.124</v>
      </c>
      <c r="Z43" s="3">
        <f t="shared" si="8"/>
        <v>9.323274318540001</v>
      </c>
    </row>
    <row r="44" spans="1:26" ht="12.75">
      <c r="A44" s="5" t="s">
        <v>63</v>
      </c>
      <c r="B44">
        <v>6</v>
      </c>
      <c r="C44" s="2">
        <v>12</v>
      </c>
      <c r="D44" s="1">
        <f aca="true" t="shared" si="9" ref="D44:D62">(B44+(C44/24))/12</f>
        <v>0.5416666666666666</v>
      </c>
      <c r="E44" s="3">
        <v>114</v>
      </c>
      <c r="F44" s="4">
        <f aca="true" t="shared" si="10" ref="F44:F62">23/24*(244.7529/E44)*D44</f>
        <v>1.1144785133406434</v>
      </c>
      <c r="G44" s="4">
        <f aca="true" t="shared" si="11" ref="G44:G62">E44/12/D44</f>
        <v>17.53846153846154</v>
      </c>
      <c r="H44" s="4">
        <f aca="true" t="shared" si="12" ref="H44:H62">1000/F44/240</f>
        <v>3.7386693568251084</v>
      </c>
      <c r="I44" s="2">
        <f aca="true" t="shared" si="13" ref="I44:I62">(H44/$H$23)*100</f>
        <v>172.72727272727266</v>
      </c>
      <c r="Q44" s="3">
        <v>3.862</v>
      </c>
      <c r="R44" s="2">
        <f aca="true" t="shared" si="14" ref="R44:R62">(Q44/3.862)*100</f>
        <v>100</v>
      </c>
      <c r="S44" s="4">
        <f>H44/Q44</f>
        <v>0.96806560249226</v>
      </c>
      <c r="T44" s="4">
        <f>Q44/H44</f>
        <v>1.0329878444451757</v>
      </c>
      <c r="V44" s="4">
        <v>3.7386693568251084</v>
      </c>
      <c r="X44" s="16">
        <v>39.53</v>
      </c>
      <c r="Z44" s="3">
        <f aca="true" t="shared" si="15" ref="Z44:Z69">X44/V44</f>
        <v>10.573280551765354</v>
      </c>
    </row>
    <row r="45" spans="1:26" ht="12.75">
      <c r="A45" s="5" t="s">
        <v>64</v>
      </c>
      <c r="B45">
        <v>6</v>
      </c>
      <c r="C45" s="2">
        <v>0</v>
      </c>
      <c r="D45" s="1">
        <f t="shared" si="9"/>
        <v>0.5</v>
      </c>
      <c r="E45" s="3">
        <v>116</v>
      </c>
      <c r="F45" s="4">
        <f t="shared" si="10"/>
        <v>1.011012338362069</v>
      </c>
      <c r="G45" s="4">
        <f t="shared" si="11"/>
        <v>19.333333333333332</v>
      </c>
      <c r="H45" s="4">
        <f t="shared" si="12"/>
        <v>4.121281717903702</v>
      </c>
      <c r="I45" s="2">
        <f t="shared" si="13"/>
        <v>190.40404040404036</v>
      </c>
      <c r="Q45" s="3">
        <v>3.862</v>
      </c>
      <c r="R45" s="2">
        <f t="shared" si="14"/>
        <v>100</v>
      </c>
      <c r="S45" s="4">
        <f>H45/Q45</f>
        <v>1.0671366436829886</v>
      </c>
      <c r="T45" s="4">
        <f>Q45/H45</f>
        <v>0.9370871161810347</v>
      </c>
      <c r="V45" s="4">
        <v>4.121281717903702</v>
      </c>
      <c r="X45" s="16">
        <v>41.962</v>
      </c>
      <c r="Z45" s="3">
        <f t="shared" si="15"/>
        <v>10.181783938163795</v>
      </c>
    </row>
    <row r="46" spans="1:26" ht="12.75">
      <c r="A46" s="5" t="s">
        <v>65</v>
      </c>
      <c r="B46">
        <v>5</v>
      </c>
      <c r="C46" s="2">
        <v>18</v>
      </c>
      <c r="D46" s="1">
        <f t="shared" si="9"/>
        <v>0.4791666666666667</v>
      </c>
      <c r="E46" s="3">
        <v>116</v>
      </c>
      <c r="F46" s="4">
        <f t="shared" si="10"/>
        <v>0.9688868242636496</v>
      </c>
      <c r="G46" s="4">
        <f t="shared" si="11"/>
        <v>20.173913043478258</v>
      </c>
      <c r="H46" s="4">
        <f t="shared" si="12"/>
        <v>4.300467879551689</v>
      </c>
      <c r="I46" s="2">
        <f t="shared" si="13"/>
        <v>198.68247694334644</v>
      </c>
      <c r="Q46" s="3">
        <v>3.862</v>
      </c>
      <c r="R46" s="2">
        <f t="shared" si="14"/>
        <v>100</v>
      </c>
      <c r="S46" s="4">
        <f>H46/Q46</f>
        <v>1.1135338890605098</v>
      </c>
      <c r="T46" s="4">
        <f>Q46/H46</f>
        <v>0.8980418196734915</v>
      </c>
      <c r="V46" s="4">
        <v>4.300467879551689</v>
      </c>
      <c r="X46" s="16">
        <v>45.57</v>
      </c>
      <c r="Z46" s="3">
        <f t="shared" si="15"/>
        <v>10.596521419606683</v>
      </c>
    </row>
    <row r="47" spans="1:27" ht="12.75">
      <c r="A47" s="5" t="s">
        <v>66</v>
      </c>
      <c r="B47">
        <v>6</v>
      </c>
      <c r="C47" s="2">
        <v>0</v>
      </c>
      <c r="D47" s="1">
        <f t="shared" si="9"/>
        <v>0.5</v>
      </c>
      <c r="E47" s="3">
        <v>100</v>
      </c>
      <c r="F47" s="4">
        <f t="shared" si="10"/>
        <v>1.1727743125</v>
      </c>
      <c r="G47" s="4">
        <f t="shared" si="11"/>
        <v>16.666666666666668</v>
      </c>
      <c r="H47" s="4">
        <f t="shared" si="12"/>
        <v>3.5528290671583638</v>
      </c>
      <c r="I47" s="2">
        <f t="shared" si="13"/>
        <v>164.14141414141412</v>
      </c>
      <c r="P47" s="3">
        <v>3.553</v>
      </c>
      <c r="Q47" s="3">
        <v>3.862</v>
      </c>
      <c r="R47" s="2">
        <f t="shared" si="14"/>
        <v>100</v>
      </c>
      <c r="S47" s="4">
        <f aca="true" t="shared" si="16" ref="S47:S62">P47/Q47</f>
        <v>0.9199896426721905</v>
      </c>
      <c r="T47" s="4">
        <f aca="true" t="shared" si="17" ref="T47:T62">Q47/P47</f>
        <v>1.0869687587953842</v>
      </c>
      <c r="V47" s="4">
        <v>3.5528290671583638</v>
      </c>
      <c r="W47" s="3">
        <v>3.553</v>
      </c>
      <c r="X47" s="16">
        <v>35.12</v>
      </c>
      <c r="Z47" s="3">
        <f t="shared" si="15"/>
        <v>9.8850801252</v>
      </c>
      <c r="AA47" s="3">
        <f aca="true" t="shared" si="18" ref="AA47:AA78">X47/W47</f>
        <v>9.88460455952716</v>
      </c>
    </row>
    <row r="48" spans="1:27" ht="12.75">
      <c r="A48" s="5" t="s">
        <v>67</v>
      </c>
      <c r="B48">
        <v>5</v>
      </c>
      <c r="C48" s="2">
        <v>8</v>
      </c>
      <c r="D48" s="1">
        <f t="shared" si="9"/>
        <v>0.4444444444444444</v>
      </c>
      <c r="E48" s="3">
        <v>102</v>
      </c>
      <c r="F48" s="4">
        <f t="shared" si="10"/>
        <v>1.0220255446623094</v>
      </c>
      <c r="G48" s="4">
        <f t="shared" si="11"/>
        <v>19.125</v>
      </c>
      <c r="H48" s="4">
        <f t="shared" si="12"/>
        <v>4.076871354564222</v>
      </c>
      <c r="I48" s="2">
        <f t="shared" si="13"/>
        <v>188.3522727272727</v>
      </c>
      <c r="P48" s="3">
        <v>4.05</v>
      </c>
      <c r="Q48" s="3">
        <v>3.862</v>
      </c>
      <c r="R48" s="2">
        <f t="shared" si="14"/>
        <v>100</v>
      </c>
      <c r="S48" s="4">
        <f t="shared" si="16"/>
        <v>1.0486794407042983</v>
      </c>
      <c r="T48" s="4">
        <f t="shared" si="17"/>
        <v>0.9535802469135803</v>
      </c>
      <c r="V48" s="4">
        <v>4.076871354564222</v>
      </c>
      <c r="W48" s="3">
        <v>4.05</v>
      </c>
      <c r="X48" s="16">
        <v>41.727</v>
      </c>
      <c r="Z48" s="3">
        <f t="shared" si="15"/>
        <v>10.235054376509805</v>
      </c>
      <c r="AA48" s="3">
        <f t="shared" si="18"/>
        <v>10.302962962962962</v>
      </c>
    </row>
    <row r="49" spans="1:27" ht="12.75">
      <c r="A49" s="5" t="s">
        <v>68</v>
      </c>
      <c r="B49">
        <v>5</v>
      </c>
      <c r="C49" s="2">
        <v>6</v>
      </c>
      <c r="D49" s="1">
        <f t="shared" si="9"/>
        <v>0.4375</v>
      </c>
      <c r="E49" s="3">
        <v>102</v>
      </c>
      <c r="F49" s="4">
        <f t="shared" si="10"/>
        <v>1.0060563955269608</v>
      </c>
      <c r="G49" s="4">
        <f t="shared" si="11"/>
        <v>19.428571428571427</v>
      </c>
      <c r="H49" s="4">
        <f t="shared" si="12"/>
        <v>4.141583598287465</v>
      </c>
      <c r="I49" s="2">
        <f t="shared" si="13"/>
        <v>191.34199134199136</v>
      </c>
      <c r="P49" s="3">
        <v>4.107</v>
      </c>
      <c r="Q49" s="3">
        <v>3.862</v>
      </c>
      <c r="R49" s="2">
        <f t="shared" si="14"/>
        <v>100</v>
      </c>
      <c r="S49" s="4">
        <f t="shared" si="16"/>
        <v>1.0634386328327292</v>
      </c>
      <c r="T49" s="4">
        <f t="shared" si="17"/>
        <v>0.9403457511565619</v>
      </c>
      <c r="V49" s="4">
        <v>4.141583598287465</v>
      </c>
      <c r="W49" s="3">
        <v>4.107</v>
      </c>
      <c r="X49" s="16">
        <v>41.727</v>
      </c>
      <c r="Z49" s="3">
        <f t="shared" si="15"/>
        <v>10.075131651876836</v>
      </c>
      <c r="AA49" s="3">
        <f t="shared" si="18"/>
        <v>10.159970781592403</v>
      </c>
    </row>
    <row r="50" spans="1:27" ht="12.75">
      <c r="A50" s="5" t="s">
        <v>69</v>
      </c>
      <c r="B50">
        <v>5</v>
      </c>
      <c r="C50" s="2">
        <v>4</v>
      </c>
      <c r="D50" s="1">
        <f t="shared" si="9"/>
        <v>0.4305555555555556</v>
      </c>
      <c r="E50" s="3">
        <v>119</v>
      </c>
      <c r="F50" s="4">
        <f t="shared" si="10"/>
        <v>0.8486462111928107</v>
      </c>
      <c r="G50" s="4">
        <f t="shared" si="11"/>
        <v>23.032258064516125</v>
      </c>
      <c r="H50" s="4">
        <f t="shared" si="12"/>
        <v>4.909780556034332</v>
      </c>
      <c r="I50" s="2">
        <f t="shared" si="13"/>
        <v>226.83284457477998</v>
      </c>
      <c r="P50" s="3">
        <v>4.91</v>
      </c>
      <c r="Q50" s="3">
        <v>3.862</v>
      </c>
      <c r="R50" s="2">
        <f t="shared" si="14"/>
        <v>100</v>
      </c>
      <c r="S50" s="4">
        <f t="shared" si="16"/>
        <v>1.2713619886069394</v>
      </c>
      <c r="T50" s="4">
        <f t="shared" si="17"/>
        <v>0.7865580448065173</v>
      </c>
      <c r="V50" s="4">
        <v>4.909780556034332</v>
      </c>
      <c r="W50" s="3">
        <v>4.91</v>
      </c>
      <c r="X50" s="16">
        <v>49.811</v>
      </c>
      <c r="Z50" s="3">
        <f t="shared" si="15"/>
        <v>10.145259942174022</v>
      </c>
      <c r="AA50" s="3">
        <f t="shared" si="18"/>
        <v>10.14480651731161</v>
      </c>
    </row>
    <row r="51" spans="1:27" ht="12.75">
      <c r="A51" s="5" t="s">
        <v>70</v>
      </c>
      <c r="B51">
        <v>4</v>
      </c>
      <c r="C51" s="2">
        <v>20</v>
      </c>
      <c r="D51" s="1">
        <f t="shared" si="9"/>
        <v>0.40277777777777773</v>
      </c>
      <c r="E51" s="3">
        <v>121</v>
      </c>
      <c r="F51" s="4">
        <f t="shared" si="10"/>
        <v>0.7807726139233241</v>
      </c>
      <c r="G51" s="4">
        <f t="shared" si="11"/>
        <v>25.034482758620694</v>
      </c>
      <c r="H51" s="4">
        <f t="shared" si="12"/>
        <v>5.33659428156615</v>
      </c>
      <c r="I51" s="2">
        <f t="shared" si="13"/>
        <v>246.55172413793102</v>
      </c>
      <c r="P51" s="3">
        <v>5.337</v>
      </c>
      <c r="Q51" s="3">
        <v>3.862</v>
      </c>
      <c r="R51" s="2">
        <f t="shared" si="14"/>
        <v>100</v>
      </c>
      <c r="S51" s="4">
        <f t="shared" si="16"/>
        <v>1.381926462972553</v>
      </c>
      <c r="T51" s="4">
        <f t="shared" si="17"/>
        <v>0.7236275060895635</v>
      </c>
      <c r="V51" s="4">
        <v>5.33659428156615</v>
      </c>
      <c r="W51" s="3">
        <v>5.337</v>
      </c>
      <c r="X51" s="16">
        <v>55.566</v>
      </c>
      <c r="Z51" s="3">
        <f t="shared" si="15"/>
        <v>10.412258655663223</v>
      </c>
      <c r="AA51" s="3">
        <f t="shared" si="18"/>
        <v>10.411467116357505</v>
      </c>
    </row>
    <row r="52" spans="1:27" ht="12.75">
      <c r="A52" s="5" t="s">
        <v>71</v>
      </c>
      <c r="B52">
        <v>5</v>
      </c>
      <c r="C52" s="2">
        <v>0</v>
      </c>
      <c r="D52" s="1">
        <f t="shared" si="9"/>
        <v>0.4166666666666667</v>
      </c>
      <c r="E52" s="3">
        <v>96</v>
      </c>
      <c r="F52" s="4">
        <f t="shared" si="10"/>
        <v>1.0180332573784723</v>
      </c>
      <c r="G52" s="4">
        <f t="shared" si="11"/>
        <v>19.2</v>
      </c>
      <c r="H52" s="4">
        <f t="shared" si="12"/>
        <v>4.0928590853664355</v>
      </c>
      <c r="I52" s="2">
        <f t="shared" si="13"/>
        <v>189.09090909090907</v>
      </c>
      <c r="P52" s="3">
        <v>4.05</v>
      </c>
      <c r="Q52" s="3">
        <v>3.862</v>
      </c>
      <c r="R52" s="2">
        <f t="shared" si="14"/>
        <v>100</v>
      </c>
      <c r="S52" s="4">
        <f t="shared" si="16"/>
        <v>1.0486794407042983</v>
      </c>
      <c r="T52" s="4">
        <f t="shared" si="17"/>
        <v>0.9535802469135803</v>
      </c>
      <c r="V52" s="4">
        <v>4.0928590853664355</v>
      </c>
      <c r="W52" s="3">
        <v>4.05</v>
      </c>
      <c r="X52" s="16">
        <v>39.223</v>
      </c>
      <c r="Z52" s="3">
        <f t="shared" si="15"/>
        <v>9.583276428997396</v>
      </c>
      <c r="AA52" s="3">
        <f t="shared" si="18"/>
        <v>9.684691358024692</v>
      </c>
    </row>
    <row r="53" spans="1:27" ht="12.75">
      <c r="A53" s="5" t="s">
        <v>72</v>
      </c>
      <c r="B53">
        <v>5</v>
      </c>
      <c r="C53" s="2">
        <v>0</v>
      </c>
      <c r="D53" s="1">
        <f t="shared" si="9"/>
        <v>0.4166666666666667</v>
      </c>
      <c r="E53" s="3">
        <v>97</v>
      </c>
      <c r="F53" s="4">
        <f t="shared" si="10"/>
        <v>1.0075380691580758</v>
      </c>
      <c r="G53" s="4">
        <f t="shared" si="11"/>
        <v>19.400000000000002</v>
      </c>
      <c r="H53" s="4">
        <f t="shared" si="12"/>
        <v>4.1354930341723355</v>
      </c>
      <c r="I53" s="2">
        <f t="shared" si="13"/>
        <v>191.060606060606</v>
      </c>
      <c r="P53" s="3">
        <v>4.086</v>
      </c>
      <c r="Q53" s="3">
        <v>3.862</v>
      </c>
      <c r="R53" s="2">
        <f t="shared" si="14"/>
        <v>100</v>
      </c>
      <c r="S53" s="4">
        <f t="shared" si="16"/>
        <v>1.058001035732781</v>
      </c>
      <c r="T53" s="4">
        <f t="shared" si="17"/>
        <v>0.9451786588350465</v>
      </c>
      <c r="V53" s="4">
        <v>4.1354930341723355</v>
      </c>
      <c r="W53" s="3">
        <v>4.086</v>
      </c>
      <c r="X53" s="16">
        <v>39.223</v>
      </c>
      <c r="Z53" s="3">
        <f t="shared" si="15"/>
        <v>9.484479764780929</v>
      </c>
      <c r="AA53" s="3">
        <f t="shared" si="18"/>
        <v>9.599363680861478</v>
      </c>
    </row>
    <row r="54" spans="1:27" ht="12.75">
      <c r="A54" s="5" t="s">
        <v>73</v>
      </c>
      <c r="B54">
        <v>5</v>
      </c>
      <c r="C54" s="2">
        <v>0</v>
      </c>
      <c r="D54" s="1">
        <f t="shared" si="9"/>
        <v>0.4166666666666667</v>
      </c>
      <c r="E54" s="3">
        <v>96</v>
      </c>
      <c r="F54" s="4">
        <f t="shared" si="10"/>
        <v>1.0180332573784723</v>
      </c>
      <c r="G54" s="4">
        <f t="shared" si="11"/>
        <v>19.2</v>
      </c>
      <c r="H54" s="4">
        <f t="shared" si="12"/>
        <v>4.0928590853664355</v>
      </c>
      <c r="I54" s="2">
        <f t="shared" si="13"/>
        <v>189.09090909090907</v>
      </c>
      <c r="P54" s="3">
        <v>4.05</v>
      </c>
      <c r="Q54" s="3">
        <v>3.862</v>
      </c>
      <c r="R54" s="2">
        <f t="shared" si="14"/>
        <v>100</v>
      </c>
      <c r="S54" s="4">
        <f t="shared" si="16"/>
        <v>1.0486794407042983</v>
      </c>
      <c r="T54" s="4">
        <f t="shared" si="17"/>
        <v>0.9535802469135803</v>
      </c>
      <c r="V54" s="4">
        <v>4.0928590853664355</v>
      </c>
      <c r="W54" s="3">
        <v>4.05</v>
      </c>
      <c r="X54" s="16">
        <v>39.223</v>
      </c>
      <c r="Z54" s="3">
        <f t="shared" si="15"/>
        <v>9.583276428997396</v>
      </c>
      <c r="AA54" s="3">
        <f t="shared" si="18"/>
        <v>9.684691358024692</v>
      </c>
    </row>
    <row r="55" spans="1:27" ht="12.75">
      <c r="A55" s="5" t="s">
        <v>74</v>
      </c>
      <c r="B55">
        <v>5</v>
      </c>
      <c r="C55" s="2">
        <v>0</v>
      </c>
      <c r="D55" s="1">
        <f t="shared" si="9"/>
        <v>0.4166666666666667</v>
      </c>
      <c r="E55" s="3">
        <v>88.5</v>
      </c>
      <c r="F55" s="4">
        <f t="shared" si="10"/>
        <v>1.1043072622410546</v>
      </c>
      <c r="G55" s="4">
        <f t="shared" si="11"/>
        <v>17.7</v>
      </c>
      <c r="H55" s="4">
        <f t="shared" si="12"/>
        <v>3.773104469322183</v>
      </c>
      <c r="I55" s="2">
        <f t="shared" si="13"/>
        <v>174.3181818181818</v>
      </c>
      <c r="P55" s="3">
        <v>3.773</v>
      </c>
      <c r="Q55" s="3">
        <v>3.862</v>
      </c>
      <c r="R55" s="2">
        <f t="shared" si="14"/>
        <v>100</v>
      </c>
      <c r="S55" s="4">
        <f t="shared" si="16"/>
        <v>0.976954945624029</v>
      </c>
      <c r="T55" s="4">
        <f t="shared" si="17"/>
        <v>1.0235886562417174</v>
      </c>
      <c r="V55" s="4">
        <v>3.773104469322183</v>
      </c>
      <c r="W55" s="3">
        <v>3.773</v>
      </c>
      <c r="X55" s="16">
        <v>39.636</v>
      </c>
      <c r="Z55" s="3">
        <f t="shared" si="15"/>
        <v>10.504877435084746</v>
      </c>
      <c r="AA55" s="3">
        <f t="shared" si="18"/>
        <v>10.50516830108667</v>
      </c>
    </row>
    <row r="56" spans="1:27" ht="12.75">
      <c r="A56" s="5" t="s">
        <v>75</v>
      </c>
      <c r="B56">
        <v>5</v>
      </c>
      <c r="C56" s="2">
        <v>0</v>
      </c>
      <c r="D56" s="1">
        <f t="shared" si="9"/>
        <v>0.4166666666666667</v>
      </c>
      <c r="E56" s="3">
        <v>96</v>
      </c>
      <c r="F56" s="4">
        <f t="shared" si="10"/>
        <v>1.0180332573784723</v>
      </c>
      <c r="G56" s="4">
        <f t="shared" si="11"/>
        <v>19.2</v>
      </c>
      <c r="H56" s="4">
        <f t="shared" si="12"/>
        <v>4.0928590853664355</v>
      </c>
      <c r="I56" s="2">
        <f t="shared" si="13"/>
        <v>189.09090909090907</v>
      </c>
      <c r="P56" s="3">
        <v>4.05</v>
      </c>
      <c r="Q56" s="3">
        <v>3.862</v>
      </c>
      <c r="R56" s="2">
        <f t="shared" si="14"/>
        <v>100</v>
      </c>
      <c r="S56" s="4">
        <f t="shared" si="16"/>
        <v>1.0486794407042983</v>
      </c>
      <c r="T56" s="4">
        <f t="shared" si="17"/>
        <v>0.9535802469135803</v>
      </c>
      <c r="V56" s="4">
        <v>4.0928590853664355</v>
      </c>
      <c r="W56" s="3">
        <v>4.05</v>
      </c>
      <c r="X56" s="16">
        <v>39.636</v>
      </c>
      <c r="Z56" s="3">
        <f t="shared" si="15"/>
        <v>9.68418388546875</v>
      </c>
      <c r="AA56" s="3">
        <f t="shared" si="18"/>
        <v>9.786666666666667</v>
      </c>
    </row>
    <row r="57" spans="1:27" ht="12.75">
      <c r="A57" s="5" t="s">
        <v>76</v>
      </c>
      <c r="B57">
        <v>5</v>
      </c>
      <c r="C57" s="2">
        <v>0</v>
      </c>
      <c r="D57" s="1">
        <f t="shared" si="9"/>
        <v>0.4166666666666667</v>
      </c>
      <c r="E57" s="3">
        <v>82.6666</v>
      </c>
      <c r="F57" s="4">
        <f t="shared" si="10"/>
        <v>1.1822331232726802</v>
      </c>
      <c r="G57" s="4">
        <f t="shared" si="11"/>
        <v>16.53332</v>
      </c>
      <c r="H57" s="4">
        <f t="shared" si="12"/>
        <v>3.524403592357843</v>
      </c>
      <c r="I57" s="2">
        <f t="shared" si="13"/>
        <v>162.8281515151515</v>
      </c>
      <c r="P57" s="3">
        <v>3.482</v>
      </c>
      <c r="Q57" s="3">
        <v>3.862</v>
      </c>
      <c r="R57" s="2">
        <f t="shared" si="14"/>
        <v>100</v>
      </c>
      <c r="S57" s="4">
        <f t="shared" si="16"/>
        <v>0.9016053858104609</v>
      </c>
      <c r="T57" s="4">
        <f t="shared" si="17"/>
        <v>1.109132682366456</v>
      </c>
      <c r="V57" s="4">
        <v>3.524403592357843</v>
      </c>
      <c r="W57" s="3">
        <v>3.482</v>
      </c>
      <c r="X57" s="16">
        <v>33.443</v>
      </c>
      <c r="Z57" s="3">
        <f t="shared" si="15"/>
        <v>9.488981361985978</v>
      </c>
      <c r="AA57" s="3">
        <f t="shared" si="18"/>
        <v>9.604537622056288</v>
      </c>
    </row>
    <row r="58" spans="1:27" ht="12.75">
      <c r="A58" s="5" t="s">
        <v>77</v>
      </c>
      <c r="B58">
        <v>5</v>
      </c>
      <c r="C58" s="2">
        <v>0</v>
      </c>
      <c r="D58" s="1">
        <f t="shared" si="9"/>
        <v>0.4166666666666667</v>
      </c>
      <c r="E58" s="3">
        <v>82.6666</v>
      </c>
      <c r="F58" s="4">
        <f t="shared" si="10"/>
        <v>1.1822331232726802</v>
      </c>
      <c r="G58" s="4">
        <f t="shared" si="11"/>
        <v>16.53332</v>
      </c>
      <c r="H58" s="4">
        <f t="shared" si="12"/>
        <v>3.524403592357843</v>
      </c>
      <c r="I58" s="2">
        <f t="shared" si="13"/>
        <v>162.8281515151515</v>
      </c>
      <c r="P58" s="3">
        <v>3.482</v>
      </c>
      <c r="Q58" s="3">
        <v>4.634</v>
      </c>
      <c r="R58" s="2">
        <f t="shared" si="14"/>
        <v>119.98964267219058</v>
      </c>
      <c r="S58" s="4">
        <f t="shared" si="16"/>
        <v>0.7514026758739749</v>
      </c>
      <c r="T58" s="4">
        <f t="shared" si="17"/>
        <v>1.3308443423319931</v>
      </c>
      <c r="V58" s="4">
        <v>3.524403592357843</v>
      </c>
      <c r="W58" s="3">
        <v>3.482</v>
      </c>
      <c r="X58" s="16">
        <v>33.443</v>
      </c>
      <c r="Z58" s="3">
        <f t="shared" si="15"/>
        <v>9.488981361985978</v>
      </c>
      <c r="AA58" s="3">
        <f t="shared" si="18"/>
        <v>9.604537622056288</v>
      </c>
    </row>
    <row r="59" spans="1:27" ht="12.75">
      <c r="A59" s="5" t="s">
        <v>78</v>
      </c>
      <c r="B59">
        <v>4</v>
      </c>
      <c r="C59" s="2">
        <v>4</v>
      </c>
      <c r="D59" s="1">
        <f t="shared" si="9"/>
        <v>0.34722222222222227</v>
      </c>
      <c r="E59" s="3">
        <v>85</v>
      </c>
      <c r="F59" s="4">
        <f t="shared" si="10"/>
        <v>0.9581489481209152</v>
      </c>
      <c r="G59" s="4">
        <f t="shared" si="11"/>
        <v>20.399999999999995</v>
      </c>
      <c r="H59" s="4">
        <f t="shared" si="12"/>
        <v>4.348662778201837</v>
      </c>
      <c r="I59" s="2">
        <f t="shared" si="13"/>
        <v>200.90909090909088</v>
      </c>
      <c r="P59" s="3">
        <v>4.263</v>
      </c>
      <c r="Q59" s="3">
        <v>4.634</v>
      </c>
      <c r="R59" s="2">
        <f t="shared" si="14"/>
        <v>119.98964267219058</v>
      </c>
      <c r="S59" s="4">
        <f t="shared" si="16"/>
        <v>0.9199395770392749</v>
      </c>
      <c r="T59" s="4">
        <f t="shared" si="17"/>
        <v>1.0870279146141215</v>
      </c>
      <c r="V59" s="4">
        <v>4.348662778201837</v>
      </c>
      <c r="W59" s="3">
        <v>4.263</v>
      </c>
      <c r="X59" s="16">
        <v>37.554</v>
      </c>
      <c r="Z59" s="3">
        <f t="shared" si="15"/>
        <v>8.635758143455883</v>
      </c>
      <c r="AA59" s="3">
        <f t="shared" si="18"/>
        <v>8.809289232934553</v>
      </c>
    </row>
    <row r="60" spans="1:27" ht="12.75">
      <c r="A60" s="5" t="s">
        <v>79</v>
      </c>
      <c r="B60">
        <v>5</v>
      </c>
      <c r="C60" s="2">
        <v>0</v>
      </c>
      <c r="D60" s="1">
        <f t="shared" si="9"/>
        <v>0.4166666666666667</v>
      </c>
      <c r="E60" s="3">
        <v>115</v>
      </c>
      <c r="F60" s="4">
        <f t="shared" si="10"/>
        <v>0.8498364583333333</v>
      </c>
      <c r="G60" s="4">
        <f t="shared" si="11"/>
        <v>23</v>
      </c>
      <c r="H60" s="4">
        <f t="shared" si="12"/>
        <v>4.902904112678542</v>
      </c>
      <c r="I60" s="2">
        <f t="shared" si="13"/>
        <v>226.5151515151515</v>
      </c>
      <c r="P60" s="3">
        <v>4.832</v>
      </c>
      <c r="Q60" s="3">
        <v>4.634</v>
      </c>
      <c r="R60" s="2">
        <f t="shared" si="14"/>
        <v>119.98964267219058</v>
      </c>
      <c r="S60" s="4">
        <f t="shared" si="16"/>
        <v>1.0427276650841604</v>
      </c>
      <c r="T60" s="4">
        <f t="shared" si="17"/>
        <v>0.9590231788079471</v>
      </c>
      <c r="V60" s="4">
        <v>4.902904112678542</v>
      </c>
      <c r="W60" s="3">
        <v>4.832</v>
      </c>
      <c r="X60" s="16">
        <v>47.29</v>
      </c>
      <c r="Z60" s="3">
        <f t="shared" si="15"/>
        <v>9.6453038675</v>
      </c>
      <c r="AA60" s="3">
        <f t="shared" si="18"/>
        <v>9.786837748344372</v>
      </c>
    </row>
    <row r="61" spans="1:27" ht="12.75">
      <c r="A61" s="5" t="s">
        <v>80</v>
      </c>
      <c r="B61">
        <v>4</v>
      </c>
      <c r="C61" s="2">
        <v>12</v>
      </c>
      <c r="D61" s="1">
        <f t="shared" si="9"/>
        <v>0.375</v>
      </c>
      <c r="E61" s="3">
        <v>117.5</v>
      </c>
      <c r="F61" s="4">
        <f t="shared" si="10"/>
        <v>0.7485793484042553</v>
      </c>
      <c r="G61" s="4">
        <f t="shared" si="11"/>
        <v>26.11111111111111</v>
      </c>
      <c r="H61" s="4">
        <f t="shared" si="12"/>
        <v>5.566098871881437</v>
      </c>
      <c r="I61" s="2">
        <f t="shared" si="13"/>
        <v>257.1548821548821</v>
      </c>
      <c r="P61" s="3">
        <v>5.474</v>
      </c>
      <c r="Q61" s="3">
        <v>4.634</v>
      </c>
      <c r="R61" s="2">
        <f t="shared" si="14"/>
        <v>119.98964267219058</v>
      </c>
      <c r="S61" s="4">
        <f t="shared" si="16"/>
        <v>1.1812688821752266</v>
      </c>
      <c r="T61" s="4">
        <f t="shared" si="17"/>
        <v>0.8465473145780051</v>
      </c>
      <c r="V61" s="4">
        <v>5.566098871881437</v>
      </c>
      <c r="W61" s="3">
        <v>5.474</v>
      </c>
      <c r="X61" s="16">
        <v>58.835</v>
      </c>
      <c r="Z61" s="3">
        <f t="shared" si="15"/>
        <v>10.570239831207447</v>
      </c>
      <c r="AA61" s="3">
        <f t="shared" si="18"/>
        <v>10.748081841432224</v>
      </c>
    </row>
    <row r="62" spans="1:27" ht="12.75">
      <c r="A62" s="5" t="s">
        <v>81</v>
      </c>
      <c r="B62">
        <v>6</v>
      </c>
      <c r="C62" s="2">
        <v>0</v>
      </c>
      <c r="D62" s="1">
        <f t="shared" si="9"/>
        <v>0.5</v>
      </c>
      <c r="E62" s="3">
        <v>144</v>
      </c>
      <c r="F62" s="4">
        <f t="shared" si="10"/>
        <v>0.8144266059027778</v>
      </c>
      <c r="G62" s="4">
        <f t="shared" si="11"/>
        <v>24</v>
      </c>
      <c r="H62" s="4">
        <f t="shared" si="12"/>
        <v>5.116073856708044</v>
      </c>
      <c r="I62" s="2">
        <f t="shared" si="13"/>
        <v>236.36363636363632</v>
      </c>
      <c r="P62" s="3">
        <v>5.116</v>
      </c>
      <c r="Q62" s="3">
        <v>4.634</v>
      </c>
      <c r="R62" s="2">
        <f t="shared" si="14"/>
        <v>119.98964267219058</v>
      </c>
      <c r="S62" s="4">
        <f t="shared" si="16"/>
        <v>1.1040138109624513</v>
      </c>
      <c r="T62" s="4">
        <f t="shared" si="17"/>
        <v>0.9057857701329165</v>
      </c>
      <c r="V62" s="4">
        <v>5.116073856708044</v>
      </c>
      <c r="W62" s="3">
        <v>5.116</v>
      </c>
      <c r="X62" s="16">
        <v>55.591</v>
      </c>
      <c r="Z62" s="3">
        <f t="shared" si="15"/>
        <v>10.865949467697916</v>
      </c>
      <c r="AA62" s="3">
        <f t="shared" si="18"/>
        <v>10.866106333072715</v>
      </c>
    </row>
    <row r="63" spans="1:27" ht="12.75">
      <c r="A63" s="5" t="s">
        <v>82</v>
      </c>
      <c r="V63" s="4">
        <v>5.116073856708044</v>
      </c>
      <c r="W63" s="3">
        <v>5.116</v>
      </c>
      <c r="X63" s="16">
        <v>57.907</v>
      </c>
      <c r="Z63" s="3">
        <f t="shared" si="15"/>
        <v>11.318640352322916</v>
      </c>
      <c r="AA63" s="3">
        <f t="shared" si="18"/>
        <v>11.318803752931979</v>
      </c>
    </row>
    <row r="64" spans="1:27" ht="12.75">
      <c r="A64" s="5" t="s">
        <v>83</v>
      </c>
      <c r="V64" s="4">
        <v>5.116073856708044</v>
      </c>
      <c r="W64" s="3">
        <v>5.116</v>
      </c>
      <c r="X64" s="16">
        <v>61.286</v>
      </c>
      <c r="Z64" s="3">
        <f t="shared" si="15"/>
        <v>11.979107752645834</v>
      </c>
      <c r="AA64" s="3">
        <f t="shared" si="18"/>
        <v>11.97928068803753</v>
      </c>
    </row>
    <row r="65" spans="1:27" ht="12.75">
      <c r="A65" s="5" t="s">
        <v>84</v>
      </c>
      <c r="B65">
        <v>6</v>
      </c>
      <c r="C65" s="2">
        <v>0</v>
      </c>
      <c r="D65" s="1">
        <f>(B65+(C65/24))/12</f>
        <v>0.5</v>
      </c>
      <c r="E65" s="3">
        <v>144</v>
      </c>
      <c r="F65" s="4">
        <f>23/24*(244.7529/E65)*D65</f>
        <v>0.8144266059027778</v>
      </c>
      <c r="G65" s="4">
        <f>E65/12/D65</f>
        <v>24</v>
      </c>
      <c r="H65" s="4">
        <f>1000/F65/240</f>
        <v>5.116073856708044</v>
      </c>
      <c r="I65" s="2">
        <f>(H65/$H$23)*100</f>
        <v>236.36363636363632</v>
      </c>
      <c r="P65" s="3">
        <v>5.116</v>
      </c>
      <c r="Q65" s="3">
        <v>5.793</v>
      </c>
      <c r="R65" s="2">
        <f aca="true" t="shared" si="19" ref="R65:R74">(Q65/3.862)*100</f>
        <v>150</v>
      </c>
      <c r="S65" s="4">
        <f aca="true" t="shared" si="20" ref="S65:S74">P65/Q65</f>
        <v>0.8831348178836526</v>
      </c>
      <c r="T65" s="4">
        <f aca="true" t="shared" si="21" ref="T65:T74">Q65/P65</f>
        <v>1.1323299452697422</v>
      </c>
      <c r="V65" s="4">
        <v>5.116073856708044</v>
      </c>
      <c r="W65" s="3">
        <v>5.116</v>
      </c>
      <c r="X65" s="16">
        <v>61.286</v>
      </c>
      <c r="Z65" s="3">
        <f t="shared" si="15"/>
        <v>11.979107752645834</v>
      </c>
      <c r="AA65" s="3">
        <f t="shared" si="18"/>
        <v>11.97928068803753</v>
      </c>
    </row>
    <row r="66" spans="1:27" ht="12.75">
      <c r="A66" s="5" t="s">
        <v>85</v>
      </c>
      <c r="B66">
        <v>5</v>
      </c>
      <c r="C66" s="2">
        <v>0</v>
      </c>
      <c r="D66" s="1">
        <f>(B66+(C66/24))/12</f>
        <v>0.4166666666666667</v>
      </c>
      <c r="E66" s="3">
        <v>139</v>
      </c>
      <c r="F66" s="4">
        <f>23/24*(244.7529/E66)*D66</f>
        <v>0.7031021058153478</v>
      </c>
      <c r="G66" s="4">
        <f>E66/12/D66</f>
        <v>27.8</v>
      </c>
      <c r="H66" s="4">
        <f>1000/F66/240</f>
        <v>5.92611888402015</v>
      </c>
      <c r="I66" s="2">
        <f>(H66/$H$23)*100</f>
        <v>273.7878787878787</v>
      </c>
      <c r="P66" s="3">
        <v>5.862</v>
      </c>
      <c r="Q66" s="3">
        <v>5.793</v>
      </c>
      <c r="R66" s="2">
        <f t="shared" si="19"/>
        <v>150</v>
      </c>
      <c r="S66" s="4">
        <f t="shared" si="20"/>
        <v>1.0119109269808388</v>
      </c>
      <c r="T66" s="4">
        <f t="shared" si="21"/>
        <v>0.9882292732855681</v>
      </c>
      <c r="V66" s="4">
        <v>5.92611888402015</v>
      </c>
      <c r="W66" s="3">
        <v>5.862</v>
      </c>
      <c r="X66" s="16">
        <v>63.48</v>
      </c>
      <c r="Z66" s="3">
        <f t="shared" si="15"/>
        <v>10.711901202517987</v>
      </c>
      <c r="AA66" s="3">
        <f t="shared" si="18"/>
        <v>10.82906857727738</v>
      </c>
    </row>
    <row r="67" spans="1:27" ht="12.75">
      <c r="A67" s="5" t="s">
        <v>86</v>
      </c>
      <c r="B67">
        <v>4</v>
      </c>
      <c r="C67" s="2">
        <v>12</v>
      </c>
      <c r="D67" s="1">
        <f>(B67+(C67/24))/12</f>
        <v>0.375</v>
      </c>
      <c r="E67" s="3">
        <v>130</v>
      </c>
      <c r="F67" s="4">
        <f>23/24*(244.7529/E67)*D67</f>
        <v>0.6766005649038462</v>
      </c>
      <c r="G67" s="4">
        <f>E67/12/D67</f>
        <v>28.88888888888889</v>
      </c>
      <c r="H67" s="4">
        <f>1000/F67/240</f>
        <v>6.158237049741163</v>
      </c>
      <c r="I67" s="2">
        <f>(H67/$H$23)*100</f>
        <v>284.5117845117844</v>
      </c>
      <c r="P67" s="3">
        <v>6.004</v>
      </c>
      <c r="Q67" s="3">
        <v>5.793</v>
      </c>
      <c r="R67" s="2">
        <f t="shared" si="19"/>
        <v>150</v>
      </c>
      <c r="S67" s="4">
        <f t="shared" si="20"/>
        <v>1.036423269463145</v>
      </c>
      <c r="T67" s="4">
        <f t="shared" si="21"/>
        <v>0.9648567621585611</v>
      </c>
      <c r="V67" s="4">
        <v>6.158237049741163</v>
      </c>
      <c r="W67" s="3">
        <v>6.004</v>
      </c>
      <c r="X67" s="16">
        <v>65.029</v>
      </c>
      <c r="Z67" s="3">
        <f t="shared" si="15"/>
        <v>10.559677952431732</v>
      </c>
      <c r="AA67" s="3">
        <f t="shared" si="18"/>
        <v>10.830946035976016</v>
      </c>
    </row>
    <row r="68" spans="1:27" ht="12.75">
      <c r="A68" s="5" t="s">
        <v>87</v>
      </c>
      <c r="B68">
        <v>4</v>
      </c>
      <c r="C68" s="2">
        <v>0</v>
      </c>
      <c r="D68" s="1">
        <f>(B68+(C68/24))/12</f>
        <v>0.3333333333333333</v>
      </c>
      <c r="E68" s="3">
        <v>131</v>
      </c>
      <c r="F68" s="4">
        <f>23/24*(244.7529/E68)*D68</f>
        <v>0.5968317111959287</v>
      </c>
      <c r="G68" s="4">
        <f>E68/12/D68</f>
        <v>32.75</v>
      </c>
      <c r="H68" s="4">
        <f>1000/F68/240</f>
        <v>6.981309116966186</v>
      </c>
      <c r="I68" s="2">
        <f>(H68/$H$23)*100</f>
        <v>322.53787878787875</v>
      </c>
      <c r="P68" s="3">
        <v>6.821</v>
      </c>
      <c r="Q68" s="3">
        <v>5.793</v>
      </c>
      <c r="R68" s="2">
        <f t="shared" si="19"/>
        <v>150</v>
      </c>
      <c r="S68" s="4">
        <f t="shared" si="20"/>
        <v>1.1774555498014845</v>
      </c>
      <c r="T68" s="4">
        <f t="shared" si="21"/>
        <v>0.8492889605629673</v>
      </c>
      <c r="V68" s="4">
        <v>6.981309116966186</v>
      </c>
      <c r="W68" s="3">
        <v>6.821</v>
      </c>
      <c r="X68" s="16">
        <v>74.316</v>
      </c>
      <c r="Z68" s="3">
        <f t="shared" si="15"/>
        <v>10.644994907816793</v>
      </c>
      <c r="AA68" s="3">
        <f t="shared" si="18"/>
        <v>10.895176660313737</v>
      </c>
    </row>
    <row r="69" spans="1:27" ht="12.75">
      <c r="A69" s="5" t="s">
        <v>88</v>
      </c>
      <c r="B69">
        <v>3</v>
      </c>
      <c r="C69" s="2">
        <v>12</v>
      </c>
      <c r="D69" s="1">
        <f>(B69+(C69/24))/12</f>
        <v>0.2916666666666667</v>
      </c>
      <c r="E69" s="3">
        <v>131</v>
      </c>
      <c r="F69" s="4">
        <f>23/24*(244.7529/E69)*D69</f>
        <v>0.5222277472964377</v>
      </c>
      <c r="G69" s="4">
        <f>E69/12/D69</f>
        <v>37.42857142857142</v>
      </c>
      <c r="H69" s="4">
        <f>1000/F69/240</f>
        <v>7.978638990818497</v>
      </c>
      <c r="I69" s="2">
        <f>(H69/$H$23)*100</f>
        <v>368.6147186147185</v>
      </c>
      <c r="P69" s="3">
        <v>7.674</v>
      </c>
      <c r="Q69" s="3">
        <v>5.793</v>
      </c>
      <c r="R69" s="2">
        <f t="shared" si="19"/>
        <v>150</v>
      </c>
      <c r="S69" s="4">
        <f t="shared" si="20"/>
        <v>1.3247022268254791</v>
      </c>
      <c r="T69" s="4">
        <f t="shared" si="21"/>
        <v>0.7548866301798279</v>
      </c>
      <c r="V69" s="4">
        <v>7.978638990818497</v>
      </c>
      <c r="W69" s="3">
        <v>7.674</v>
      </c>
      <c r="X69" s="16">
        <v>83.607</v>
      </c>
      <c r="Z69" s="3">
        <f t="shared" si="15"/>
        <v>10.478854864371185</v>
      </c>
      <c r="AA69" s="3">
        <f t="shared" si="18"/>
        <v>10.8948397185301</v>
      </c>
    </row>
    <row r="70" spans="1:27" ht="12.75">
      <c r="A70" s="5" t="s">
        <v>89</v>
      </c>
      <c r="P70" s="3">
        <v>8.527</v>
      </c>
      <c r="Q70" s="3">
        <v>5.793</v>
      </c>
      <c r="R70" s="2">
        <f t="shared" si="19"/>
        <v>150</v>
      </c>
      <c r="S70" s="4">
        <f t="shared" si="20"/>
        <v>1.4719489038494733</v>
      </c>
      <c r="T70" s="4">
        <f t="shared" si="21"/>
        <v>0.6793714084672219</v>
      </c>
      <c r="W70" s="3">
        <v>8.527</v>
      </c>
      <c r="X70" s="16">
        <v>92.898</v>
      </c>
      <c r="AA70" s="3">
        <f t="shared" si="18"/>
        <v>10.89457018881201</v>
      </c>
    </row>
    <row r="71" spans="1:27" ht="12.75">
      <c r="A71" s="5" t="s">
        <v>90</v>
      </c>
      <c r="P71" s="3">
        <v>6.821</v>
      </c>
      <c r="Q71" s="3">
        <v>5.793</v>
      </c>
      <c r="R71" s="2">
        <f t="shared" si="19"/>
        <v>150</v>
      </c>
      <c r="S71" s="4">
        <f t="shared" si="20"/>
        <v>1.1774555498014845</v>
      </c>
      <c r="T71" s="4">
        <f t="shared" si="21"/>
        <v>0.8492889605629673</v>
      </c>
      <c r="W71" s="3">
        <v>6.821</v>
      </c>
      <c r="X71" s="16">
        <v>74.316</v>
      </c>
      <c r="AA71" s="3">
        <f t="shared" si="18"/>
        <v>10.895176660313737</v>
      </c>
    </row>
    <row r="72" spans="1:27" ht="12.75">
      <c r="A72" s="5" t="s">
        <v>91</v>
      </c>
      <c r="P72" s="3">
        <v>10.232</v>
      </c>
      <c r="Q72" s="3">
        <v>5.793</v>
      </c>
      <c r="R72" s="2">
        <f t="shared" si="19"/>
        <v>150</v>
      </c>
      <c r="S72" s="4">
        <f t="shared" si="20"/>
        <v>1.7662696357673051</v>
      </c>
      <c r="T72" s="4">
        <f t="shared" si="21"/>
        <v>0.5661649726348711</v>
      </c>
      <c r="W72" s="3">
        <v>10.232</v>
      </c>
      <c r="X72" s="16">
        <v>92.898</v>
      </c>
      <c r="AA72" s="3">
        <f t="shared" si="18"/>
        <v>9.079163408913214</v>
      </c>
    </row>
    <row r="73" spans="1:27" ht="12.75">
      <c r="A73" s="5" t="s">
        <v>92</v>
      </c>
      <c r="P73" s="3">
        <v>8.527</v>
      </c>
      <c r="Q73" s="3">
        <v>5.793</v>
      </c>
      <c r="R73" s="2">
        <f t="shared" si="19"/>
        <v>150</v>
      </c>
      <c r="S73" s="4">
        <f t="shared" si="20"/>
        <v>1.4719489038494733</v>
      </c>
      <c r="T73" s="4">
        <f t="shared" si="21"/>
        <v>0.6793714084672219</v>
      </c>
      <c r="W73" s="3">
        <v>8.527</v>
      </c>
      <c r="X73" s="16">
        <v>92.898</v>
      </c>
      <c r="AA73" s="3">
        <f t="shared" si="18"/>
        <v>10.89457018881201</v>
      </c>
    </row>
    <row r="74" spans="1:27" ht="12.75">
      <c r="A74" s="5" t="s">
        <v>93</v>
      </c>
      <c r="P74" s="3">
        <v>9.379</v>
      </c>
      <c r="Q74" s="3">
        <v>5.793</v>
      </c>
      <c r="R74" s="2">
        <f t="shared" si="19"/>
        <v>150</v>
      </c>
      <c r="S74" s="4">
        <f t="shared" si="20"/>
        <v>1.6190229587433107</v>
      </c>
      <c r="T74" s="4">
        <f t="shared" si="21"/>
        <v>0.6176564665742617</v>
      </c>
      <c r="W74" s="3">
        <v>9.379</v>
      </c>
      <c r="X74" s="16">
        <v>92.898</v>
      </c>
      <c r="AA74" s="3">
        <f t="shared" si="18"/>
        <v>9.904893911930909</v>
      </c>
    </row>
    <row r="75" spans="1:27" ht="12.75">
      <c r="A75" s="5" t="s">
        <v>94</v>
      </c>
      <c r="W75" s="3">
        <v>9.379</v>
      </c>
      <c r="X75" s="16">
        <v>102.189</v>
      </c>
      <c r="AA75" s="3">
        <f t="shared" si="18"/>
        <v>10.895511248533959</v>
      </c>
    </row>
    <row r="76" spans="1:27" ht="12.75">
      <c r="A76" s="5" t="s">
        <v>95</v>
      </c>
      <c r="P76" s="3">
        <v>10.386</v>
      </c>
      <c r="Q76" s="3">
        <v>5.793</v>
      </c>
      <c r="R76" s="2">
        <f aca="true" t="shared" si="22" ref="R76:R84">(Q76/3.862)*100</f>
        <v>150</v>
      </c>
      <c r="S76" s="4">
        <f aca="true" t="shared" si="23" ref="S76:S84">P76/Q76</f>
        <v>1.7928534438114965</v>
      </c>
      <c r="T76" s="4">
        <f aca="true" t="shared" si="24" ref="T76:T84">Q76/P76</f>
        <v>0.5577700751010977</v>
      </c>
      <c r="W76" s="3">
        <v>10.386</v>
      </c>
      <c r="X76" s="16">
        <v>121.347</v>
      </c>
      <c r="AA76" s="3">
        <f t="shared" si="18"/>
        <v>11.683708838821492</v>
      </c>
    </row>
    <row r="77" spans="1:27" ht="12.75">
      <c r="A77" s="5" t="s">
        <v>96</v>
      </c>
      <c r="P77" s="3">
        <v>11.75</v>
      </c>
      <c r="Q77" s="3">
        <v>5.793</v>
      </c>
      <c r="R77" s="2">
        <f t="shared" si="22"/>
        <v>150</v>
      </c>
      <c r="S77" s="4">
        <f t="shared" si="23"/>
        <v>2.028310029345762</v>
      </c>
      <c r="T77" s="4">
        <f t="shared" si="24"/>
        <v>0.4930212765957447</v>
      </c>
      <c r="W77" s="3">
        <v>11.75</v>
      </c>
      <c r="X77" s="16">
        <v>121.347</v>
      </c>
      <c r="AA77" s="3">
        <f t="shared" si="18"/>
        <v>10.327404255319149</v>
      </c>
    </row>
    <row r="78" spans="1:27" ht="12.75">
      <c r="A78" s="5" t="s">
        <v>97</v>
      </c>
      <c r="P78" s="3">
        <v>14.244</v>
      </c>
      <c r="Q78" s="3">
        <v>5.793</v>
      </c>
      <c r="R78" s="2">
        <f t="shared" si="22"/>
        <v>150</v>
      </c>
      <c r="S78" s="4">
        <f t="shared" si="23"/>
        <v>2.458829621957535</v>
      </c>
      <c r="T78" s="4">
        <f t="shared" si="24"/>
        <v>0.40669755686604886</v>
      </c>
      <c r="W78" s="3">
        <v>14.244</v>
      </c>
      <c r="X78" s="16">
        <v>121.347</v>
      </c>
      <c r="AA78" s="3">
        <f t="shared" si="18"/>
        <v>8.51916596461668</v>
      </c>
    </row>
    <row r="79" spans="1:27" ht="12.75">
      <c r="A79" s="5" t="s">
        <v>98</v>
      </c>
      <c r="P79" s="3">
        <v>17.48</v>
      </c>
      <c r="Q79" s="3">
        <v>5.793</v>
      </c>
      <c r="R79" s="2">
        <f t="shared" si="22"/>
        <v>150</v>
      </c>
      <c r="S79" s="4">
        <f t="shared" si="23"/>
        <v>3.0174348351458655</v>
      </c>
      <c r="T79" s="4">
        <f t="shared" si="24"/>
        <v>0.33140732265446227</v>
      </c>
      <c r="W79" s="3">
        <v>17.48</v>
      </c>
      <c r="X79" s="16">
        <v>168.832</v>
      </c>
      <c r="AA79" s="3">
        <f aca="true" t="shared" si="25" ref="AA79:AA95">X79/W79</f>
        <v>9.65858123569794</v>
      </c>
    </row>
    <row r="80" spans="1:27" ht="12.75">
      <c r="A80" s="5" t="s">
        <v>99</v>
      </c>
      <c r="P80" s="3">
        <v>13.643</v>
      </c>
      <c r="Q80" s="3">
        <v>5.793</v>
      </c>
      <c r="R80" s="2">
        <f t="shared" si="22"/>
        <v>150</v>
      </c>
      <c r="S80" s="4">
        <f t="shared" si="23"/>
        <v>2.355083721733126</v>
      </c>
      <c r="T80" s="4">
        <f t="shared" si="24"/>
        <v>0.42461335483398077</v>
      </c>
      <c r="W80" s="3">
        <v>13.643</v>
      </c>
      <c r="X80" s="16">
        <v>204.643</v>
      </c>
      <c r="AA80" s="3">
        <f t="shared" si="25"/>
        <v>14.99985340467639</v>
      </c>
    </row>
    <row r="81" spans="1:27" ht="12.75">
      <c r="A81" s="5" t="s">
        <v>100</v>
      </c>
      <c r="P81" s="3">
        <v>15</v>
      </c>
      <c r="Q81" s="3">
        <v>5.793</v>
      </c>
      <c r="R81" s="2">
        <f t="shared" si="22"/>
        <v>150</v>
      </c>
      <c r="S81" s="4">
        <f t="shared" si="23"/>
        <v>2.589331952356292</v>
      </c>
      <c r="T81" s="4">
        <f t="shared" si="24"/>
        <v>0.3862</v>
      </c>
      <c r="W81" s="3">
        <v>15</v>
      </c>
      <c r="X81" s="16">
        <v>204.643</v>
      </c>
      <c r="AA81" s="3">
        <f t="shared" si="25"/>
        <v>13.642866666666666</v>
      </c>
    </row>
    <row r="82" spans="1:27" ht="12.75">
      <c r="A82" s="5" t="s">
        <v>100</v>
      </c>
      <c r="P82" s="3">
        <v>15.804</v>
      </c>
      <c r="Q82" s="3">
        <v>5.793</v>
      </c>
      <c r="R82" s="2">
        <f t="shared" si="22"/>
        <v>150</v>
      </c>
      <c r="S82" s="4">
        <f t="shared" si="23"/>
        <v>2.728120145002589</v>
      </c>
      <c r="T82" s="4">
        <f t="shared" si="24"/>
        <v>0.36655277145026577</v>
      </c>
      <c r="W82" s="3">
        <v>15.804</v>
      </c>
      <c r="X82" s="16">
        <v>204.643</v>
      </c>
      <c r="AA82" s="3">
        <f t="shared" si="25"/>
        <v>12.948810427739813</v>
      </c>
    </row>
    <row r="83" spans="1:27" ht="12.75">
      <c r="A83" s="5" t="s">
        <v>102</v>
      </c>
      <c r="P83" s="3">
        <v>5.683</v>
      </c>
      <c r="Q83" s="3">
        <v>5.793</v>
      </c>
      <c r="R83" s="2">
        <f t="shared" si="22"/>
        <v>150</v>
      </c>
      <c r="S83" s="4">
        <f t="shared" si="23"/>
        <v>0.9810115656827205</v>
      </c>
      <c r="T83" s="4">
        <f t="shared" si="24"/>
        <v>1.019355973957417</v>
      </c>
      <c r="W83" s="3">
        <v>5.683</v>
      </c>
      <c r="X83" s="16">
        <v>61.932</v>
      </c>
      <c r="AA83" s="3">
        <f t="shared" si="25"/>
        <v>10.897765264824917</v>
      </c>
    </row>
    <row r="84" spans="1:27" ht="12.75">
      <c r="A84" s="5" t="s">
        <v>103</v>
      </c>
      <c r="P84" s="3">
        <v>7.248</v>
      </c>
      <c r="Q84" s="3">
        <v>5.793</v>
      </c>
      <c r="R84" s="2">
        <f t="shared" si="22"/>
        <v>150</v>
      </c>
      <c r="S84" s="4">
        <f t="shared" si="23"/>
        <v>1.2511651993785604</v>
      </c>
      <c r="T84" s="4">
        <f t="shared" si="24"/>
        <v>0.7992549668874173</v>
      </c>
      <c r="W84" s="3">
        <v>7.248</v>
      </c>
      <c r="X84" s="16">
        <v>74.316</v>
      </c>
      <c r="AA84" s="3">
        <f t="shared" si="25"/>
        <v>10.253311258278146</v>
      </c>
    </row>
    <row r="85" spans="1:27" ht="12.75">
      <c r="A85" s="5" t="s">
        <v>104</v>
      </c>
      <c r="W85" s="3">
        <v>7.248</v>
      </c>
      <c r="X85" s="16">
        <v>76.196</v>
      </c>
      <c r="AA85" s="3">
        <f t="shared" si="25"/>
        <v>10.512693156732892</v>
      </c>
    </row>
    <row r="86" spans="1:27" ht="12.75">
      <c r="A86" s="5" t="s">
        <v>107</v>
      </c>
      <c r="P86" s="3">
        <v>8.156</v>
      </c>
      <c r="Q86" s="3">
        <v>5.793</v>
      </c>
      <c r="R86" s="2">
        <f aca="true" t="shared" si="26" ref="R86:R95">(Q86/3.862)*100</f>
        <v>150</v>
      </c>
      <c r="S86" s="4">
        <f aca="true" t="shared" si="27" ref="S86:S95">P86/Q86</f>
        <v>1.4079060935611947</v>
      </c>
      <c r="T86" s="4">
        <f aca="true" t="shared" si="28" ref="T86:T95">Q86/P86</f>
        <v>0.7102746444335458</v>
      </c>
      <c r="W86" s="3">
        <v>8.156</v>
      </c>
      <c r="X86" s="16">
        <v>74.316</v>
      </c>
      <c r="AA86" s="3">
        <f t="shared" si="25"/>
        <v>9.111819519372242</v>
      </c>
    </row>
    <row r="87" spans="1:27" ht="12.75">
      <c r="A87" s="5" t="s">
        <v>110</v>
      </c>
      <c r="P87" s="3">
        <v>7.248</v>
      </c>
      <c r="Q87" s="3">
        <v>5.793</v>
      </c>
      <c r="R87" s="2">
        <f t="shared" si="26"/>
        <v>150</v>
      </c>
      <c r="S87" s="4">
        <f t="shared" si="27"/>
        <v>1.2511651993785604</v>
      </c>
      <c r="T87" s="4">
        <f t="shared" si="28"/>
        <v>0.7992549668874173</v>
      </c>
      <c r="W87" s="3">
        <v>7.248</v>
      </c>
      <c r="X87" s="16">
        <v>74.316</v>
      </c>
      <c r="AA87" s="3">
        <f t="shared" si="25"/>
        <v>10.253311258278146</v>
      </c>
    </row>
    <row r="88" spans="1:27" ht="12.75">
      <c r="A88" s="5" t="s">
        <v>111</v>
      </c>
      <c r="P88" s="3">
        <v>8.156</v>
      </c>
      <c r="Q88" s="3">
        <v>5.793</v>
      </c>
      <c r="R88" s="2">
        <f t="shared" si="26"/>
        <v>150</v>
      </c>
      <c r="S88" s="4">
        <f t="shared" si="27"/>
        <v>1.4079060935611947</v>
      </c>
      <c r="T88" s="4">
        <f t="shared" si="28"/>
        <v>0.7102746444335458</v>
      </c>
      <c r="W88" s="3">
        <v>8.156</v>
      </c>
      <c r="X88" s="16">
        <v>86.704</v>
      </c>
      <c r="AA88" s="3">
        <f t="shared" si="25"/>
        <v>10.630701324178517</v>
      </c>
    </row>
    <row r="89" spans="1:27" ht="12.75">
      <c r="A89" s="5" t="s">
        <v>113</v>
      </c>
      <c r="P89" s="3">
        <v>8.42</v>
      </c>
      <c r="Q89" s="3">
        <v>5.793</v>
      </c>
      <c r="R89" s="2">
        <f t="shared" si="26"/>
        <v>150</v>
      </c>
      <c r="S89" s="4">
        <f t="shared" si="27"/>
        <v>1.4534783359226653</v>
      </c>
      <c r="T89" s="4">
        <f t="shared" si="28"/>
        <v>0.6880047505938243</v>
      </c>
      <c r="W89" s="3">
        <v>8.42</v>
      </c>
      <c r="X89" s="16">
        <v>90.704</v>
      </c>
      <c r="AA89" s="3">
        <f t="shared" si="25"/>
        <v>10.772446555819476</v>
      </c>
    </row>
    <row r="90" spans="1:27" ht="12.75">
      <c r="A90" s="5" t="s">
        <v>113</v>
      </c>
      <c r="P90" s="3">
        <v>8.476</v>
      </c>
      <c r="Q90" s="3">
        <v>5.793</v>
      </c>
      <c r="R90" s="2">
        <f t="shared" si="26"/>
        <v>150</v>
      </c>
      <c r="S90" s="4">
        <f t="shared" si="27"/>
        <v>1.4631451752114621</v>
      </c>
      <c r="T90" s="4">
        <f t="shared" si="28"/>
        <v>0.6834591788579518</v>
      </c>
      <c r="W90" s="3">
        <v>8.476</v>
      </c>
      <c r="X90" s="16">
        <v>90.704</v>
      </c>
      <c r="AA90" s="3">
        <f t="shared" si="25"/>
        <v>10.70127418593676</v>
      </c>
    </row>
    <row r="91" spans="1:27" ht="12.75">
      <c r="A91" s="5" t="s">
        <v>114</v>
      </c>
      <c r="B91">
        <v>3</v>
      </c>
      <c r="C91" s="2">
        <v>6</v>
      </c>
      <c r="D91" s="1">
        <f>(B91+(C91/24))/12</f>
        <v>0.2708333333333333</v>
      </c>
      <c r="E91" s="3">
        <v>134</v>
      </c>
      <c r="F91" s="4">
        <f>23/24*(244.7529/E91)*D91</f>
        <v>0.4740692183613184</v>
      </c>
      <c r="G91" s="4">
        <f>E91/12/D91</f>
        <v>41.23076923076923</v>
      </c>
      <c r="H91" s="4">
        <f>1000/F91/240</f>
        <v>8.789152523062539</v>
      </c>
      <c r="J91">
        <v>4</v>
      </c>
      <c r="K91" s="2">
        <v>0</v>
      </c>
      <c r="L91" s="1">
        <f>(J91+(K91/24))/12</f>
        <v>0.3333333333333333</v>
      </c>
      <c r="M91" s="2">
        <v>80</v>
      </c>
      <c r="N91" s="4">
        <f>23/24*(244.7529/M91)*L91</f>
        <v>0.9773119270833335</v>
      </c>
      <c r="O91" s="4">
        <f>2/12*M91/L91</f>
        <v>40</v>
      </c>
      <c r="P91" s="3">
        <f>2*(1000/N91/240)</f>
        <v>8.526789761180073</v>
      </c>
      <c r="Q91" s="3">
        <v>5.793</v>
      </c>
      <c r="R91" s="2">
        <f t="shared" si="26"/>
        <v>150</v>
      </c>
      <c r="S91" s="4">
        <f t="shared" si="27"/>
        <v>1.471912611976536</v>
      </c>
      <c r="T91" s="4">
        <f t="shared" si="28"/>
        <v>0.6793881592312501</v>
      </c>
      <c r="V91" s="4">
        <v>8.789152523062539</v>
      </c>
      <c r="W91" s="3">
        <v>8.526789761180073</v>
      </c>
      <c r="X91" s="16">
        <v>94.483</v>
      </c>
      <c r="AA91" s="3">
        <f t="shared" si="25"/>
        <v>11.080723536793752</v>
      </c>
    </row>
    <row r="92" spans="1:27" ht="12.75">
      <c r="A92" s="5" t="s">
        <v>118</v>
      </c>
      <c r="B92">
        <v>3</v>
      </c>
      <c r="C92" s="2">
        <v>6</v>
      </c>
      <c r="D92" s="1">
        <f>(B92+(C92/24))/12</f>
        <v>0.2708333333333333</v>
      </c>
      <c r="E92" s="3">
        <v>134</v>
      </c>
      <c r="F92" s="4">
        <f>23/24*(244.7529/E92)*D92</f>
        <v>0.4740692183613184</v>
      </c>
      <c r="G92" s="4">
        <f>E92/12/D92</f>
        <v>41.23076923076923</v>
      </c>
      <c r="H92" s="4">
        <f>1000/F92/240</f>
        <v>8.789152523062539</v>
      </c>
      <c r="J92">
        <v>4</v>
      </c>
      <c r="K92" s="2">
        <v>0</v>
      </c>
      <c r="L92" s="1">
        <f>(J92+(K92/24))/12</f>
        <v>0.3333333333333333</v>
      </c>
      <c r="M92" s="2">
        <v>80</v>
      </c>
      <c r="N92" s="4">
        <f>23/24*(244.7529/M92)*L92</f>
        <v>0.9773119270833335</v>
      </c>
      <c r="O92" s="4">
        <f>2/12*M92/L92</f>
        <v>40</v>
      </c>
      <c r="P92" s="3">
        <v>8.989</v>
      </c>
      <c r="Q92" s="3">
        <v>5.793</v>
      </c>
      <c r="R92" s="2">
        <f t="shared" si="26"/>
        <v>150</v>
      </c>
      <c r="S92" s="4">
        <f t="shared" si="27"/>
        <v>1.5517003279820474</v>
      </c>
      <c r="T92" s="4">
        <f t="shared" si="28"/>
        <v>0.6444543330737568</v>
      </c>
      <c r="V92" s="4">
        <v>8.789152523062539</v>
      </c>
      <c r="W92" s="3">
        <v>8.527</v>
      </c>
      <c r="X92" s="16">
        <v>94.977</v>
      </c>
      <c r="AA92" s="3">
        <f t="shared" si="25"/>
        <v>11.13838395684297</v>
      </c>
    </row>
    <row r="93" spans="1:27" ht="12.75">
      <c r="A93" s="5" t="s">
        <v>119</v>
      </c>
      <c r="B93">
        <v>3</v>
      </c>
      <c r="C93" s="2">
        <v>6</v>
      </c>
      <c r="D93" s="1">
        <f>(B93+(C93/24))/12</f>
        <v>0.2708333333333333</v>
      </c>
      <c r="E93" s="3">
        <v>134</v>
      </c>
      <c r="F93" s="4">
        <f>23/24*(244.7529/E93)*D93</f>
        <v>0.4740692183613184</v>
      </c>
      <c r="G93" s="4">
        <f>E93/12/D93</f>
        <v>41.23076923076923</v>
      </c>
      <c r="H93" s="4">
        <f>1000/F93/240</f>
        <v>8.789152523062539</v>
      </c>
      <c r="J93">
        <v>4</v>
      </c>
      <c r="K93" s="2">
        <v>0</v>
      </c>
      <c r="L93" s="1">
        <f>(J93+(K93/24))/12</f>
        <v>0.3333333333333333</v>
      </c>
      <c r="M93" s="2">
        <v>80</v>
      </c>
      <c r="N93" s="4">
        <f>23/24*(244.7529/M93)*L93</f>
        <v>0.9773119270833335</v>
      </c>
      <c r="O93" s="4">
        <f>2/12*M93/L93</f>
        <v>40</v>
      </c>
      <c r="P93" s="3">
        <f>2*(1000/N93/240)</f>
        <v>8.526789761180073</v>
      </c>
      <c r="Q93" s="3">
        <v>5.793</v>
      </c>
      <c r="R93" s="2">
        <f t="shared" si="26"/>
        <v>150</v>
      </c>
      <c r="S93" s="4">
        <f t="shared" si="27"/>
        <v>1.471912611976536</v>
      </c>
      <c r="T93" s="4">
        <f t="shared" si="28"/>
        <v>0.6793881592312501</v>
      </c>
      <c r="V93" s="4">
        <v>8.789152523062539</v>
      </c>
      <c r="W93" s="3">
        <v>8.526789761180073</v>
      </c>
      <c r="X93" s="16">
        <v>94.978</v>
      </c>
      <c r="AA93" s="3">
        <f t="shared" si="25"/>
        <v>11.1387758652625</v>
      </c>
    </row>
    <row r="94" spans="1:27" ht="12.75">
      <c r="A94" s="5" t="s">
        <v>120</v>
      </c>
      <c r="J94">
        <v>3</v>
      </c>
      <c r="K94" s="2">
        <v>17</v>
      </c>
      <c r="L94" s="1">
        <f>(J94+(K94/24))/12</f>
        <v>0.3090277777777778</v>
      </c>
      <c r="M94" s="2">
        <v>80</v>
      </c>
      <c r="N94" s="4">
        <f>23/24*(244.7529/M94)*L94</f>
        <v>0.9060495990668405</v>
      </c>
      <c r="O94" s="4">
        <f>2/12*M94/L94</f>
        <v>43.14606741573033</v>
      </c>
      <c r="P94" s="3">
        <f>2*(1000/N94/240)</f>
        <v>9.197436146890864</v>
      </c>
      <c r="Q94" s="3">
        <v>5.793</v>
      </c>
      <c r="R94" s="2">
        <f t="shared" si="26"/>
        <v>150</v>
      </c>
      <c r="S94" s="4">
        <f t="shared" si="27"/>
        <v>1.5876810196600835</v>
      </c>
      <c r="T94" s="4">
        <f t="shared" si="28"/>
        <v>0.6298494392873049</v>
      </c>
      <c r="W94" s="3">
        <v>8.814</v>
      </c>
      <c r="X94" s="16">
        <v>102.961</v>
      </c>
      <c r="AA94" s="3">
        <f t="shared" si="25"/>
        <v>11.681529385069208</v>
      </c>
    </row>
    <row r="95" spans="1:27" ht="12.75">
      <c r="A95" s="5" t="s">
        <v>125</v>
      </c>
      <c r="J95">
        <v>3</v>
      </c>
      <c r="K95" s="2">
        <v>17</v>
      </c>
      <c r="L95" s="1">
        <f>(J95+(K95/24))/12</f>
        <v>0.3090277777777778</v>
      </c>
      <c r="M95" s="2">
        <v>80</v>
      </c>
      <c r="N95" s="4">
        <f>23/24*(244.7529/M95)*L95</f>
        <v>0.9060495990668405</v>
      </c>
      <c r="O95" s="4">
        <f>2/12*M95/L95</f>
        <v>43.14606741573033</v>
      </c>
      <c r="P95" s="3">
        <f>2*(1000/N95/240)</f>
        <v>9.197436146890864</v>
      </c>
      <c r="Q95" s="3">
        <v>6.518</v>
      </c>
      <c r="R95" s="2">
        <f t="shared" si="26"/>
        <v>168.7726566545831</v>
      </c>
      <c r="S95" s="4">
        <f t="shared" si="27"/>
        <v>1.4110825631928297</v>
      </c>
      <c r="T95" s="4">
        <f t="shared" si="28"/>
        <v>0.70867575440612</v>
      </c>
      <c r="W95" s="3">
        <v>8.814</v>
      </c>
      <c r="X95" s="16">
        <v>102.961</v>
      </c>
      <c r="AA95" s="3">
        <f t="shared" si="25"/>
        <v>11.681529385069208</v>
      </c>
    </row>
    <row r="96" ht="12.75">
      <c r="A96" s="5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43"/>
  <sheetViews>
    <sheetView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140625" defaultRowHeight="12.75"/>
  <cols>
    <col min="1" max="1" width="10.7109375" style="10" customWidth="1"/>
    <col min="2" max="2" width="12.28125" style="0" customWidth="1"/>
    <col min="3" max="3" width="9.8515625" style="0" customWidth="1"/>
    <col min="4" max="4" width="10.140625" style="0" customWidth="1"/>
    <col min="5" max="5" width="8.8515625" style="0" customWidth="1"/>
    <col min="6" max="6" width="12.28125" style="0" customWidth="1"/>
    <col min="7" max="7" width="9.8515625" style="0" customWidth="1"/>
    <col min="8" max="8" width="10.140625" style="3" customWidth="1"/>
    <col min="9" max="9" width="10.140625" style="0" customWidth="1"/>
    <col min="10" max="10" width="9.00390625" style="0" customWidth="1"/>
    <col min="11" max="11" width="8.57421875" style="0" customWidth="1"/>
    <col min="12" max="12" width="10.140625" style="0" customWidth="1"/>
  </cols>
  <sheetData>
    <row r="1" spans="1:12" ht="12.75">
      <c r="A1" s="11"/>
      <c r="B1" s="8" t="s">
        <v>261</v>
      </c>
      <c r="C1" s="8"/>
      <c r="D1" s="8"/>
      <c r="E1" s="9"/>
      <c r="F1" s="8"/>
      <c r="G1" s="8"/>
      <c r="H1" s="7"/>
      <c r="I1" s="7"/>
      <c r="J1" s="9"/>
      <c r="K1" s="8"/>
      <c r="L1" s="8"/>
    </row>
    <row r="2" spans="1:12" ht="12.75">
      <c r="A2" s="11"/>
      <c r="B2" s="8"/>
      <c r="C2" s="8"/>
      <c r="D2" s="8"/>
      <c r="E2" s="9"/>
      <c r="F2" s="8"/>
      <c r="G2" s="8"/>
      <c r="H2" s="7"/>
      <c r="I2" s="7"/>
      <c r="J2" s="9"/>
      <c r="K2" s="8"/>
      <c r="L2" s="8"/>
    </row>
    <row r="3" spans="1:12" ht="12.75">
      <c r="A3" s="11"/>
      <c r="B3" s="8"/>
      <c r="C3" s="8"/>
      <c r="D3" s="8"/>
      <c r="E3" s="9"/>
      <c r="F3" s="8"/>
      <c r="G3" s="8"/>
      <c r="H3" s="7"/>
      <c r="I3" s="7"/>
      <c r="J3" s="9"/>
      <c r="K3" s="8"/>
      <c r="L3" s="8"/>
    </row>
    <row r="4" spans="1:12" ht="12.75">
      <c r="A4" s="11" t="s">
        <v>186</v>
      </c>
      <c r="B4" s="8" t="s">
        <v>212</v>
      </c>
      <c r="C4" s="8" t="s">
        <v>293</v>
      </c>
      <c r="D4" s="8" t="s">
        <v>302</v>
      </c>
      <c r="E4" s="9" t="s">
        <v>231</v>
      </c>
      <c r="F4" s="8" t="s">
        <v>212</v>
      </c>
      <c r="G4" s="8" t="s">
        <v>293</v>
      </c>
      <c r="H4" s="7" t="s">
        <v>301</v>
      </c>
      <c r="I4" s="7" t="s">
        <v>301</v>
      </c>
      <c r="J4" s="9" t="s">
        <v>231</v>
      </c>
      <c r="K4" s="8" t="s">
        <v>259</v>
      </c>
      <c r="L4" s="8" t="s">
        <v>259</v>
      </c>
    </row>
    <row r="5" spans="1:12" ht="12.75">
      <c r="A5" s="11"/>
      <c r="B5" s="8" t="s">
        <v>254</v>
      </c>
      <c r="C5" s="8" t="s">
        <v>238</v>
      </c>
      <c r="D5" s="8" t="s">
        <v>18</v>
      </c>
      <c r="E5" s="9" t="s">
        <v>40</v>
      </c>
      <c r="F5" s="8" t="s">
        <v>254</v>
      </c>
      <c r="G5" s="8" t="s">
        <v>238</v>
      </c>
      <c r="H5" s="7" t="s">
        <v>18</v>
      </c>
      <c r="I5" s="7" t="s">
        <v>18</v>
      </c>
      <c r="J5" s="9" t="s">
        <v>39</v>
      </c>
      <c r="K5" s="8" t="s">
        <v>9</v>
      </c>
      <c r="L5" s="8" t="s">
        <v>15</v>
      </c>
    </row>
    <row r="6" spans="1:12" ht="12.75">
      <c r="A6" s="11"/>
      <c r="B6" s="8" t="s">
        <v>230</v>
      </c>
      <c r="C6" s="8" t="s">
        <v>296</v>
      </c>
      <c r="D6" s="8" t="s">
        <v>273</v>
      </c>
      <c r="E6" s="9">
        <v>100</v>
      </c>
      <c r="F6" s="8" t="s">
        <v>230</v>
      </c>
      <c r="G6" s="8" t="s">
        <v>296</v>
      </c>
      <c r="H6" s="7" t="s">
        <v>273</v>
      </c>
      <c r="I6" s="7" t="s">
        <v>273</v>
      </c>
      <c r="J6" s="9">
        <v>100</v>
      </c>
      <c r="K6" s="8" t="s">
        <v>14</v>
      </c>
      <c r="L6" s="8" t="s">
        <v>8</v>
      </c>
    </row>
    <row r="7" spans="1:12" ht="12.75">
      <c r="A7" s="11"/>
      <c r="B7" s="8"/>
      <c r="C7" s="8" t="s">
        <v>268</v>
      </c>
      <c r="D7" s="8" t="s">
        <v>10</v>
      </c>
      <c r="E7" s="9"/>
      <c r="F7" s="8"/>
      <c r="G7" s="8" t="s">
        <v>268</v>
      </c>
      <c r="H7" s="7" t="s">
        <v>11</v>
      </c>
      <c r="I7" s="7" t="s">
        <v>15</v>
      </c>
      <c r="J7" s="9"/>
      <c r="K7" s="8"/>
      <c r="L7" s="8"/>
    </row>
    <row r="8" spans="1:12" ht="12.75">
      <c r="A8" s="11"/>
      <c r="B8" t="s">
        <v>17</v>
      </c>
      <c r="C8" t="s">
        <v>17</v>
      </c>
      <c r="D8" t="s">
        <v>17</v>
      </c>
      <c r="E8" t="s">
        <v>17</v>
      </c>
      <c r="F8" t="s">
        <v>152</v>
      </c>
      <c r="G8" t="s">
        <v>152</v>
      </c>
      <c r="H8" s="3" t="s">
        <v>152</v>
      </c>
      <c r="I8" s="3"/>
      <c r="J8" s="2"/>
      <c r="K8" s="4"/>
      <c r="L8" s="4"/>
    </row>
    <row r="9" spans="1:12" ht="12.75">
      <c r="A9" s="11"/>
      <c r="B9" s="4"/>
      <c r="C9" s="4"/>
      <c r="D9" s="4"/>
      <c r="E9" s="2"/>
      <c r="F9" s="4"/>
      <c r="G9" s="4"/>
      <c r="I9" s="3"/>
      <c r="J9" s="2"/>
      <c r="K9" s="4"/>
      <c r="L9" s="4"/>
    </row>
    <row r="10" spans="1:12" ht="12.75">
      <c r="A10" s="11" t="s">
        <v>26</v>
      </c>
      <c r="B10" s="4">
        <v>3.794404645903561</v>
      </c>
      <c r="C10" s="4">
        <v>5.151332123411978</v>
      </c>
      <c r="D10" s="4">
        <v>1.0981081501586816</v>
      </c>
      <c r="E10" s="2">
        <v>46.038475499092556</v>
      </c>
      <c r="F10" s="4"/>
      <c r="G10" s="4"/>
      <c r="I10" s="3">
        <v>3.128</v>
      </c>
      <c r="J10" s="2">
        <f>(I10/3.862)*100</f>
        <v>80.99430346970482</v>
      </c>
      <c r="K10" s="4">
        <f>D10/I10</f>
        <v>0.3510575927617268</v>
      </c>
      <c r="L10" s="4">
        <f>I10/D10</f>
        <v>2.8485354557727214</v>
      </c>
    </row>
    <row r="11" spans="1:12" ht="12.75">
      <c r="A11" s="11"/>
      <c r="B11" s="4"/>
      <c r="C11" s="4"/>
      <c r="D11" s="4"/>
      <c r="E11" s="2"/>
      <c r="F11" s="4"/>
      <c r="G11" s="4"/>
      <c r="I11" s="3"/>
      <c r="J11" s="2"/>
      <c r="K11" s="4"/>
      <c r="L11" s="4"/>
    </row>
    <row r="12" spans="1:12" ht="12.75">
      <c r="A12" s="11">
        <v>1330</v>
      </c>
      <c r="B12" s="4">
        <v>3.794404645903561</v>
      </c>
      <c r="C12" s="4">
        <v>5.151332123411978</v>
      </c>
      <c r="D12" s="4">
        <v>1.0981081501586816</v>
      </c>
      <c r="E12" s="2">
        <v>46.038475499092556</v>
      </c>
      <c r="F12" s="4"/>
      <c r="G12" s="4"/>
      <c r="I12" s="3">
        <v>3.128</v>
      </c>
      <c r="J12" s="2">
        <f>(I12/3.862)*100</f>
        <v>80.99430346970482</v>
      </c>
      <c r="K12" s="4">
        <f>D12/I12</f>
        <v>0.3510575927617268</v>
      </c>
      <c r="L12" s="4">
        <f>I12/D12</f>
        <v>2.8485354557727214</v>
      </c>
    </row>
    <row r="13" spans="1:12" ht="12.75">
      <c r="A13" s="11" t="s">
        <v>27</v>
      </c>
      <c r="B13" s="4">
        <v>3.600622889254386</v>
      </c>
      <c r="C13" s="4">
        <v>5.428571428571429</v>
      </c>
      <c r="D13" s="4">
        <v>1.1572071818744385</v>
      </c>
      <c r="E13" s="2">
        <v>48.51621808143546</v>
      </c>
      <c r="F13" s="4"/>
      <c r="G13" s="4"/>
      <c r="I13" s="3">
        <v>3.128</v>
      </c>
      <c r="J13" s="2">
        <f>(I13/3.862)*100</f>
        <v>80.99430346970482</v>
      </c>
      <c r="K13" s="4">
        <f>D13/I13</f>
        <v>0.3699511451005238</v>
      </c>
      <c r="L13" s="4">
        <f>I13/D13</f>
        <v>2.703059615421053</v>
      </c>
    </row>
    <row r="14" spans="1:12" ht="12.75">
      <c r="A14" s="11" t="s">
        <v>28</v>
      </c>
      <c r="B14" s="4">
        <v>3.4843294791666666</v>
      </c>
      <c r="C14" s="4">
        <v>5.609756097560976</v>
      </c>
      <c r="D14" s="4">
        <v>1.1958302713850104</v>
      </c>
      <c r="E14" s="2">
        <v>50.135501355013545</v>
      </c>
      <c r="F14" s="4"/>
      <c r="G14" s="4"/>
      <c r="I14" s="3">
        <v>3.128</v>
      </c>
      <c r="J14" s="2">
        <f>(I14/3.862)*100</f>
        <v>80.99430346970482</v>
      </c>
      <c r="K14" s="4">
        <f>D14/I14</f>
        <v>0.38229868011029744</v>
      </c>
      <c r="L14" s="4">
        <f>I14/D14</f>
        <v>2.6157558266</v>
      </c>
    </row>
    <row r="15" spans="1:12" ht="12.75">
      <c r="A15" s="11">
        <v>1333</v>
      </c>
      <c r="B15" s="4">
        <v>3.4843294791666666</v>
      </c>
      <c r="C15" s="4">
        <v>5.609756097560976</v>
      </c>
      <c r="D15" s="4">
        <v>1.1958302713850104</v>
      </c>
      <c r="E15" s="2">
        <v>50.135501355013545</v>
      </c>
      <c r="F15" s="4"/>
      <c r="G15" s="4"/>
      <c r="I15" s="3">
        <v>3.128</v>
      </c>
      <c r="J15" s="2">
        <f>(I15/3.862)*100</f>
        <v>80.99430346970482</v>
      </c>
      <c r="K15" s="4">
        <f>D15/I15</f>
        <v>0.38229868011029744</v>
      </c>
      <c r="L15" s="4">
        <f>I15/D15</f>
        <v>2.6157558266</v>
      </c>
    </row>
    <row r="16" spans="1:12" ht="12.75">
      <c r="A16" s="11">
        <v>1334</v>
      </c>
      <c r="B16" s="4">
        <v>3.4843294791666666</v>
      </c>
      <c r="C16" s="4">
        <v>5.609756097560976</v>
      </c>
      <c r="D16" s="4">
        <v>1.1958302713850104</v>
      </c>
      <c r="E16" s="2">
        <v>50.135501355013545</v>
      </c>
      <c r="F16" s="4"/>
      <c r="G16" s="4"/>
      <c r="I16" s="3">
        <v>3.128</v>
      </c>
      <c r="J16" s="2">
        <f>(I16/3.862)*100</f>
        <v>80.99430346970482</v>
      </c>
      <c r="K16" s="4">
        <f>D16/I16</f>
        <v>0.38229868011029744</v>
      </c>
      <c r="L16" s="4">
        <f>I16/D16</f>
        <v>2.6157558266</v>
      </c>
    </row>
    <row r="17" spans="1:12" ht="12.75">
      <c r="A17" s="11"/>
      <c r="B17" s="4"/>
      <c r="C17" s="4"/>
      <c r="D17" s="4"/>
      <c r="E17" s="2"/>
      <c r="F17" s="4"/>
      <c r="G17" s="4"/>
      <c r="I17" s="3"/>
      <c r="J17" s="2"/>
      <c r="K17" s="4"/>
      <c r="L17" s="4"/>
    </row>
    <row r="18" spans="1:12" ht="12.75">
      <c r="A18" s="11" t="s">
        <v>240</v>
      </c>
      <c r="B18" s="4"/>
      <c r="C18" s="4"/>
      <c r="D18" s="4">
        <f>AVERAGE(D12:D17)</f>
        <v>1.1685612292376304</v>
      </c>
      <c r="E18" s="2"/>
      <c r="F18" s="4"/>
      <c r="G18" s="4"/>
      <c r="I18" s="3">
        <v>3.128</v>
      </c>
      <c r="J18" s="2"/>
      <c r="K18" s="4">
        <f>D18/I18</f>
        <v>0.37358095563862864</v>
      </c>
      <c r="L18" s="4">
        <f>I18/D18</f>
        <v>2.676795979309281</v>
      </c>
    </row>
    <row r="19" spans="1:12" ht="12.75">
      <c r="A19" s="11"/>
      <c r="B19" s="4"/>
      <c r="C19" s="4"/>
      <c r="D19" s="4"/>
      <c r="E19" s="2"/>
      <c r="F19" s="4"/>
      <c r="G19" s="4"/>
      <c r="I19" s="3"/>
      <c r="J19" s="2"/>
      <c r="K19" s="4"/>
      <c r="L19" s="4"/>
    </row>
    <row r="20" spans="1:12" ht="12.75">
      <c r="A20" s="11" t="s">
        <v>29</v>
      </c>
      <c r="B20" s="4">
        <v>3.4843294791666666</v>
      </c>
      <c r="C20" s="4">
        <v>5.609756097560976</v>
      </c>
      <c r="D20" s="4">
        <v>1.1958302713850104</v>
      </c>
      <c r="E20" s="2">
        <v>50.135501355013545</v>
      </c>
      <c r="F20" s="4"/>
      <c r="G20" s="4"/>
      <c r="I20" s="3">
        <v>3.601</v>
      </c>
      <c r="J20" s="2">
        <f>(I20/3.862)*100</f>
        <v>93.24184360435007</v>
      </c>
      <c r="K20" s="4">
        <f>D20/I20</f>
        <v>0.33208283015412676</v>
      </c>
      <c r="L20" s="4">
        <f>I20/D20</f>
        <v>3.011296909075</v>
      </c>
    </row>
    <row r="21" spans="1:12" ht="12.75">
      <c r="A21" s="11">
        <v>1336</v>
      </c>
      <c r="B21" s="4">
        <v>3.4843294791666666</v>
      </c>
      <c r="C21" s="4">
        <v>5.609756097560976</v>
      </c>
      <c r="D21" s="4">
        <v>1.1958302713850104</v>
      </c>
      <c r="E21" s="2">
        <v>50.135501355013545</v>
      </c>
      <c r="F21" s="4"/>
      <c r="G21" s="4"/>
      <c r="I21" s="3">
        <v>3.601</v>
      </c>
      <c r="J21" s="2">
        <f>(I21/3.862)*100</f>
        <v>93.24184360435007</v>
      </c>
      <c r="K21" s="4">
        <f>D21/I21</f>
        <v>0.33208283015412676</v>
      </c>
      <c r="L21" s="4">
        <f>I21/D21</f>
        <v>3.011296909075</v>
      </c>
    </row>
    <row r="22" spans="1:12" ht="12.75">
      <c r="A22" s="11" t="s">
        <v>30</v>
      </c>
      <c r="B22" s="4">
        <v>2.9077049070247933</v>
      </c>
      <c r="C22" s="4">
        <v>6.722222222222222</v>
      </c>
      <c r="D22" s="4">
        <v>1.43297439042054</v>
      </c>
      <c r="E22" s="2">
        <v>60.07783145464304</v>
      </c>
      <c r="F22" s="4"/>
      <c r="G22" s="4"/>
      <c r="I22" s="3">
        <v>3.601</v>
      </c>
      <c r="J22" s="2">
        <f>(I22/3.862)*100</f>
        <v>93.24184360435007</v>
      </c>
      <c r="K22" s="4">
        <f>D22/I22</f>
        <v>0.397937903476962</v>
      </c>
      <c r="L22" s="4">
        <f>I22/D22</f>
        <v>2.5129548888471076</v>
      </c>
    </row>
    <row r="23" spans="1:12" ht="12.75">
      <c r="A23" s="11">
        <v>1338</v>
      </c>
      <c r="B23" s="4">
        <v>2.9077049070247933</v>
      </c>
      <c r="C23" s="4">
        <v>6.722222222222222</v>
      </c>
      <c r="D23" s="4">
        <v>1.43297439042054</v>
      </c>
      <c r="E23" s="2">
        <v>60.07783145464304</v>
      </c>
      <c r="F23" s="4"/>
      <c r="G23" s="4"/>
      <c r="I23" s="3">
        <v>3.601</v>
      </c>
      <c r="J23" s="2">
        <f>(I23/3.862)*100</f>
        <v>93.24184360435007</v>
      </c>
      <c r="K23" s="4">
        <f>D23/I23</f>
        <v>0.397937903476962</v>
      </c>
      <c r="L23" s="4">
        <f>I23/D23</f>
        <v>2.5129548888471076</v>
      </c>
    </row>
    <row r="24" spans="1:12" ht="12.75">
      <c r="A24" s="11">
        <v>1339</v>
      </c>
      <c r="B24" s="4">
        <v>2.9077049070247933</v>
      </c>
      <c r="C24" s="4">
        <v>6.722222222222222</v>
      </c>
      <c r="D24" s="4">
        <v>1.43297439042054</v>
      </c>
      <c r="E24" s="2">
        <v>60.07783145464304</v>
      </c>
      <c r="F24" s="4"/>
      <c r="G24" s="4"/>
      <c r="I24" s="3">
        <v>3.601</v>
      </c>
      <c r="J24" s="2">
        <f>(I24/3.862)*100</f>
        <v>93.24184360435007</v>
      </c>
      <c r="K24" s="4">
        <f>D24/I24</f>
        <v>0.397937903476962</v>
      </c>
      <c r="L24" s="4">
        <f>I24/D24</f>
        <v>2.5129548888471076</v>
      </c>
    </row>
    <row r="25" spans="1:12" ht="12.75">
      <c r="A25" s="11"/>
      <c r="B25" s="4"/>
      <c r="C25" s="4"/>
      <c r="D25" s="4"/>
      <c r="E25" s="2"/>
      <c r="F25" s="4"/>
      <c r="G25" s="4"/>
      <c r="I25" s="3"/>
      <c r="J25" s="2"/>
      <c r="K25" s="4"/>
      <c r="L25" s="4"/>
    </row>
    <row r="26" spans="1:12" ht="12.75">
      <c r="A26" s="11" t="s">
        <v>240</v>
      </c>
      <c r="B26" s="4"/>
      <c r="C26" s="4"/>
      <c r="D26" s="4">
        <f>AVERAGE(D20:D25)</f>
        <v>1.3381167428063283</v>
      </c>
      <c r="E26" s="2"/>
      <c r="F26" s="4"/>
      <c r="G26" s="4"/>
      <c r="I26" s="3">
        <v>3.601</v>
      </c>
      <c r="J26" s="2"/>
      <c r="K26" s="4">
        <f>D26/I26</f>
        <v>0.3715958741478279</v>
      </c>
      <c r="L26" s="4">
        <f>I26/D26</f>
        <v>2.691095541072076</v>
      </c>
    </row>
    <row r="27" spans="1:12" ht="12.75">
      <c r="A27" s="11"/>
      <c r="B27" s="4"/>
      <c r="C27" s="4"/>
      <c r="D27" s="4"/>
      <c r="E27" s="2"/>
      <c r="F27" s="4"/>
      <c r="G27" s="4"/>
      <c r="I27" s="3"/>
      <c r="J27" s="2"/>
      <c r="K27" s="4"/>
      <c r="L27" s="4"/>
    </row>
    <row r="28" spans="1:12" ht="12.75">
      <c r="A28" s="11">
        <v>1340</v>
      </c>
      <c r="B28" s="4">
        <v>2.9077049070247933</v>
      </c>
      <c r="C28" s="4">
        <v>6.722222222222222</v>
      </c>
      <c r="D28" s="4">
        <v>1.43297439042054</v>
      </c>
      <c r="E28" s="2">
        <v>60.07783145464304</v>
      </c>
      <c r="F28" s="4"/>
      <c r="G28" s="4"/>
      <c r="I28" s="3">
        <v>3.601</v>
      </c>
      <c r="J28" s="2">
        <f aca="true" t="shared" si="0" ref="J28:J33">(I28/3.862)*100</f>
        <v>93.24184360435007</v>
      </c>
      <c r="K28" s="4">
        <f aca="true" t="shared" si="1" ref="K28:K33">D28/I28</f>
        <v>0.397937903476962</v>
      </c>
      <c r="L28" s="4">
        <f aca="true" t="shared" si="2" ref="L28:L33">I28/D28</f>
        <v>2.5129548888471076</v>
      </c>
    </row>
    <row r="29" spans="1:12" ht="12.75">
      <c r="A29" s="11">
        <v>1341</v>
      </c>
      <c r="B29" s="4">
        <v>2.9077049070247933</v>
      </c>
      <c r="C29" s="4">
        <v>6.722222222222222</v>
      </c>
      <c r="D29" s="4">
        <v>1.43297439042054</v>
      </c>
      <c r="E29" s="2">
        <v>60.07783145464304</v>
      </c>
      <c r="F29" s="4"/>
      <c r="G29" s="4"/>
      <c r="I29" s="3">
        <v>3.601</v>
      </c>
      <c r="J29" s="2">
        <f t="shared" si="0"/>
        <v>93.24184360435007</v>
      </c>
      <c r="K29" s="4">
        <f t="shared" si="1"/>
        <v>0.397937903476962</v>
      </c>
      <c r="L29" s="4">
        <f t="shared" si="2"/>
        <v>2.5129548888471076</v>
      </c>
    </row>
    <row r="30" spans="1:12" ht="12.75">
      <c r="A30" s="11">
        <v>1342</v>
      </c>
      <c r="B30" s="4">
        <v>2.9077049070247933</v>
      </c>
      <c r="C30" s="4">
        <v>6.722222222222222</v>
      </c>
      <c r="D30" s="4">
        <v>1.43297439042054</v>
      </c>
      <c r="E30" s="2">
        <v>60.07783145464304</v>
      </c>
      <c r="F30" s="4"/>
      <c r="G30" s="4"/>
      <c r="I30" s="3">
        <v>3.601</v>
      </c>
      <c r="J30" s="2">
        <f t="shared" si="0"/>
        <v>93.24184360435007</v>
      </c>
      <c r="K30" s="4">
        <f t="shared" si="1"/>
        <v>0.397937903476962</v>
      </c>
      <c r="L30" s="4">
        <f t="shared" si="2"/>
        <v>2.5129548888471076</v>
      </c>
    </row>
    <row r="31" spans="1:12" ht="12.75">
      <c r="A31" s="11" t="s">
        <v>31</v>
      </c>
      <c r="B31" s="4">
        <v>2.3692410353535354</v>
      </c>
      <c r="C31" s="4">
        <v>8.25</v>
      </c>
      <c r="D31" s="4">
        <v>1.7586503882433902</v>
      </c>
      <c r="E31" s="2">
        <v>73.731884057971</v>
      </c>
      <c r="F31" s="4"/>
      <c r="G31" s="4"/>
      <c r="I31" s="3">
        <v>3.601</v>
      </c>
      <c r="J31" s="2">
        <f t="shared" si="0"/>
        <v>93.24184360435007</v>
      </c>
      <c r="K31" s="4">
        <f t="shared" si="1"/>
        <v>0.48837833608536246</v>
      </c>
      <c r="L31" s="4">
        <f t="shared" si="2"/>
        <v>2.0475928723939396</v>
      </c>
    </row>
    <row r="32" spans="1:12" ht="12.75">
      <c r="A32" s="11" t="s">
        <v>32</v>
      </c>
      <c r="B32" s="4">
        <v>2.3692410353535354</v>
      </c>
      <c r="C32" s="4">
        <v>8.25</v>
      </c>
      <c r="D32" s="4">
        <v>1.7586503882433902</v>
      </c>
      <c r="E32" s="2">
        <v>73.731884057971</v>
      </c>
      <c r="F32" s="4"/>
      <c r="G32" s="4"/>
      <c r="I32" s="3">
        <v>3.476</v>
      </c>
      <c r="J32" s="2">
        <f t="shared" si="0"/>
        <v>90.0051786639047</v>
      </c>
      <c r="K32" s="4">
        <f t="shared" si="1"/>
        <v>0.505940848171286</v>
      </c>
      <c r="L32" s="4">
        <f t="shared" si="2"/>
        <v>1.9765156413333334</v>
      </c>
    </row>
    <row r="33" spans="1:12" ht="12.75">
      <c r="A33" s="11" t="s">
        <v>33</v>
      </c>
      <c r="B33" s="4">
        <v>2.3692410353535354</v>
      </c>
      <c r="C33" s="4">
        <v>8.25</v>
      </c>
      <c r="D33" s="4">
        <v>1.7586503882433902</v>
      </c>
      <c r="E33" s="2">
        <v>73.731884057971</v>
      </c>
      <c r="F33" s="4"/>
      <c r="G33" s="4"/>
      <c r="I33" s="3">
        <v>3.424</v>
      </c>
      <c r="J33" s="2">
        <f t="shared" si="0"/>
        <v>88.65872604867944</v>
      </c>
      <c r="K33" s="4">
        <f t="shared" si="1"/>
        <v>0.5136245292766911</v>
      </c>
      <c r="L33" s="4">
        <f t="shared" si="2"/>
        <v>1.9469475132121212</v>
      </c>
    </row>
    <row r="34" spans="1:12" ht="12.75">
      <c r="A34" s="11"/>
      <c r="B34" s="4"/>
      <c r="C34" s="4"/>
      <c r="D34" s="4"/>
      <c r="E34" s="2"/>
      <c r="F34" s="4"/>
      <c r="G34" s="4"/>
      <c r="I34" s="3"/>
      <c r="J34" s="2"/>
      <c r="K34" s="4"/>
      <c r="L34" s="4"/>
    </row>
    <row r="35" spans="1:12" ht="12.75">
      <c r="A35" s="11" t="s">
        <v>240</v>
      </c>
      <c r="B35" s="4"/>
      <c r="C35" s="4"/>
      <c r="D35" s="4">
        <f>AVERAGE(D29:D34)</f>
        <v>1.6283799891142503</v>
      </c>
      <c r="E35" s="2"/>
      <c r="F35" s="4"/>
      <c r="G35" s="4"/>
      <c r="I35" s="3">
        <f>SUM(I28:I34)/6</f>
        <v>3.5506666666666664</v>
      </c>
      <c r="J35" s="2"/>
      <c r="K35" s="4">
        <f>D35/I35</f>
        <v>0.4586124640764881</v>
      </c>
      <c r="L35" s="4">
        <f>I35/D35</f>
        <v>2.180490235941818</v>
      </c>
    </row>
    <row r="36" spans="1:12" ht="12.75">
      <c r="A36" s="11"/>
      <c r="B36" s="4"/>
      <c r="C36" s="4"/>
      <c r="D36" s="4"/>
      <c r="E36" s="2"/>
      <c r="F36" s="4"/>
      <c r="G36" s="4"/>
      <c r="I36" s="3"/>
      <c r="J36" s="2"/>
      <c r="K36" s="4"/>
      <c r="L36" s="4"/>
    </row>
    <row r="37" spans="1:12" ht="12.75">
      <c r="A37" s="11" t="s">
        <v>34</v>
      </c>
      <c r="B37" s="4">
        <v>2.3692410353535354</v>
      </c>
      <c r="C37" s="4">
        <v>8.25</v>
      </c>
      <c r="D37" s="4">
        <v>1.7586503882433902</v>
      </c>
      <c r="E37" s="2">
        <v>73.731884057971</v>
      </c>
      <c r="F37" s="4"/>
      <c r="G37" s="4"/>
      <c r="I37" s="3">
        <v>3.45</v>
      </c>
      <c r="J37" s="2">
        <f aca="true" t="shared" si="3" ref="J37:J43">(I37/3.862)*100</f>
        <v>89.33195235629208</v>
      </c>
      <c r="K37" s="4">
        <f aca="true" t="shared" si="4" ref="K37:K43">D37/I37</f>
        <v>0.5097537357227218</v>
      </c>
      <c r="L37" s="4">
        <f aca="true" t="shared" si="5" ref="L37:L43">I37/D37</f>
        <v>1.9617315772727275</v>
      </c>
    </row>
    <row r="38" spans="1:12" ht="12.75">
      <c r="A38" s="11" t="s">
        <v>35</v>
      </c>
      <c r="B38" s="4">
        <v>2.2705226588804712</v>
      </c>
      <c r="C38" s="4">
        <v>8.608695652173914</v>
      </c>
      <c r="D38" s="4">
        <v>1.8351134486017986</v>
      </c>
      <c r="E38" s="2">
        <v>76.937618147448</v>
      </c>
      <c r="F38" s="4"/>
      <c r="G38" s="4"/>
      <c r="I38" s="3">
        <v>3.45</v>
      </c>
      <c r="J38" s="2">
        <f t="shared" si="3"/>
        <v>89.33195235629208</v>
      </c>
      <c r="K38" s="4">
        <f t="shared" si="4"/>
        <v>0.5319169416237097</v>
      </c>
      <c r="L38" s="4">
        <f t="shared" si="5"/>
        <v>1.8799927615530303</v>
      </c>
    </row>
    <row r="39" spans="1:12" ht="12.75">
      <c r="A39" s="11" t="s">
        <v>36</v>
      </c>
      <c r="B39" s="4">
        <v>2.2705226588804712</v>
      </c>
      <c r="C39" s="4">
        <v>8.608695652173914</v>
      </c>
      <c r="D39" s="4">
        <v>1.8351134486017986</v>
      </c>
      <c r="E39" s="2">
        <v>76.937618147448</v>
      </c>
      <c r="F39" s="4"/>
      <c r="G39" s="4"/>
      <c r="I39" s="3">
        <v>3.476</v>
      </c>
      <c r="J39" s="2">
        <f t="shared" si="3"/>
        <v>90.0051786639047</v>
      </c>
      <c r="K39" s="4">
        <f t="shared" si="4"/>
        <v>0.5279382763526463</v>
      </c>
      <c r="L39" s="4">
        <f t="shared" si="5"/>
        <v>1.8941608229444442</v>
      </c>
    </row>
    <row r="40" spans="1:12" ht="12.75">
      <c r="A40" s="11" t="s">
        <v>37</v>
      </c>
      <c r="B40" s="4">
        <v>2.0669160074047768</v>
      </c>
      <c r="C40" s="4">
        <v>9.456716417910448</v>
      </c>
      <c r="D40" s="4">
        <v>2.015885818165558</v>
      </c>
      <c r="E40" s="2">
        <v>84.5165476963011</v>
      </c>
      <c r="F40" s="4"/>
      <c r="G40" s="4"/>
      <c r="I40" s="3">
        <v>3.476</v>
      </c>
      <c r="J40" s="2">
        <f t="shared" si="3"/>
        <v>90.0051786639047</v>
      </c>
      <c r="K40" s="4">
        <f t="shared" si="4"/>
        <v>0.5799441364112652</v>
      </c>
      <c r="L40" s="4">
        <f t="shared" si="5"/>
        <v>1.724304010017361</v>
      </c>
    </row>
    <row r="41" spans="1:12" ht="12.75">
      <c r="A41" s="11">
        <v>1347</v>
      </c>
      <c r="B41" s="4">
        <v>2.0669160074047768</v>
      </c>
      <c r="C41" s="4">
        <v>9.456716417910448</v>
      </c>
      <c r="D41" s="4">
        <v>2.015885818165558</v>
      </c>
      <c r="E41" s="2">
        <v>84.5165476963011</v>
      </c>
      <c r="F41" s="4"/>
      <c r="G41" s="4"/>
      <c r="I41" s="3">
        <v>3.476</v>
      </c>
      <c r="J41" s="2">
        <f t="shared" si="3"/>
        <v>90.0051786639047</v>
      </c>
      <c r="K41" s="4">
        <f t="shared" si="4"/>
        <v>0.5799441364112652</v>
      </c>
      <c r="L41" s="4">
        <f t="shared" si="5"/>
        <v>1.724304010017361</v>
      </c>
    </row>
    <row r="42" spans="1:12" ht="12.75">
      <c r="A42" s="11">
        <v>1348</v>
      </c>
      <c r="B42" s="4">
        <v>2.0669160074047768</v>
      </c>
      <c r="C42" s="4">
        <v>9.456716417910448</v>
      </c>
      <c r="D42" s="4">
        <v>2.015885818165558</v>
      </c>
      <c r="E42" s="2">
        <v>84.5165476963011</v>
      </c>
      <c r="F42" s="4"/>
      <c r="G42" s="4"/>
      <c r="I42" s="3">
        <v>3.476</v>
      </c>
      <c r="J42" s="2">
        <f t="shared" si="3"/>
        <v>90.0051786639047</v>
      </c>
      <c r="K42" s="4">
        <f t="shared" si="4"/>
        <v>0.5799441364112652</v>
      </c>
      <c r="L42" s="4">
        <f t="shared" si="5"/>
        <v>1.724304010017361</v>
      </c>
    </row>
    <row r="43" spans="1:12" ht="12.75">
      <c r="A43" s="11">
        <v>1349</v>
      </c>
      <c r="B43" s="4">
        <v>2.0669160074047768</v>
      </c>
      <c r="C43" s="4">
        <v>9.456716417910448</v>
      </c>
      <c r="D43" s="4">
        <v>2.015885818165558</v>
      </c>
      <c r="E43" s="2">
        <v>84.5165476963011</v>
      </c>
      <c r="F43" s="4"/>
      <c r="G43" s="4"/>
      <c r="I43" s="3">
        <v>3.476</v>
      </c>
      <c r="J43" s="2">
        <f t="shared" si="3"/>
        <v>90.0051786639047</v>
      </c>
      <c r="K43" s="4">
        <f t="shared" si="4"/>
        <v>0.5799441364112652</v>
      </c>
      <c r="L43" s="4">
        <f t="shared" si="5"/>
        <v>1.724304010017361</v>
      </c>
    </row>
    <row r="44" spans="1:12" ht="12.75">
      <c r="A44" s="11"/>
      <c r="B44" s="4"/>
      <c r="C44" s="4"/>
      <c r="D44" s="4"/>
      <c r="E44" s="2"/>
      <c r="F44" s="4"/>
      <c r="G44" s="4"/>
      <c r="I44" s="3"/>
      <c r="J44" s="2"/>
      <c r="K44" s="4"/>
      <c r="L44" s="4"/>
    </row>
    <row r="45" spans="1:12" ht="12.75">
      <c r="A45" s="11" t="s">
        <v>240</v>
      </c>
      <c r="B45" s="4"/>
      <c r="C45" s="4"/>
      <c r="D45" s="4">
        <f>AVERAGE(D39:D44)</f>
        <v>1.9797313442528057</v>
      </c>
      <c r="E45" s="2"/>
      <c r="F45" s="4"/>
      <c r="G45" s="4"/>
      <c r="I45" s="3">
        <f>SUM(I37:I44)/7</f>
        <v>3.4685714285714284</v>
      </c>
      <c r="J45" s="2"/>
      <c r="K45" s="4">
        <f>D45/I45</f>
        <v>0.5707627434007265</v>
      </c>
      <c r="L45" s="4">
        <f>I45/D45</f>
        <v>1.752041477062406</v>
      </c>
    </row>
    <row r="46" spans="1:12" ht="12.75">
      <c r="A46" s="11"/>
      <c r="B46" s="4"/>
      <c r="C46" s="4"/>
      <c r="D46" s="4"/>
      <c r="E46" s="2"/>
      <c r="F46" s="4"/>
      <c r="G46" s="4"/>
      <c r="I46" s="3"/>
      <c r="J46" s="2"/>
      <c r="K46" s="4"/>
      <c r="L46" s="4"/>
    </row>
    <row r="47" spans="1:12" ht="12.75">
      <c r="A47" s="11">
        <v>1350</v>
      </c>
      <c r="B47" s="4">
        <v>2.0669160074047768</v>
      </c>
      <c r="C47" s="4">
        <v>9.456716417910448</v>
      </c>
      <c r="D47" s="4">
        <v>2.015885818165558</v>
      </c>
      <c r="E47" s="2">
        <v>84.5165476963011</v>
      </c>
      <c r="F47" s="4"/>
      <c r="G47" s="4"/>
      <c r="I47" s="3">
        <v>3.476</v>
      </c>
      <c r="J47" s="2">
        <f aca="true" t="shared" si="6" ref="J47:J52">(I47/3.862)*100</f>
        <v>90.0051786639047</v>
      </c>
      <c r="K47" s="4">
        <f aca="true" t="shared" si="7" ref="K47:K52">D47/I47</f>
        <v>0.5799441364112652</v>
      </c>
      <c r="L47" s="4">
        <f aca="true" t="shared" si="8" ref="L47:L52">I47/D47</f>
        <v>1.724304010017361</v>
      </c>
    </row>
    <row r="48" spans="1:12" ht="12.75">
      <c r="A48" s="11" t="s">
        <v>41</v>
      </c>
      <c r="B48" s="4">
        <v>1.9250083412247474</v>
      </c>
      <c r="C48" s="4">
        <v>10.153846153846155</v>
      </c>
      <c r="D48" s="4">
        <v>2.1644927855303266</v>
      </c>
      <c r="E48" s="2">
        <v>90.74693422519509</v>
      </c>
      <c r="F48" s="4"/>
      <c r="G48" s="4"/>
      <c r="I48" s="3">
        <v>3.476</v>
      </c>
      <c r="J48" s="2">
        <f t="shared" si="6"/>
        <v>90.0051786639047</v>
      </c>
      <c r="K48" s="4">
        <f t="shared" si="7"/>
        <v>0.6226964285185059</v>
      </c>
      <c r="L48" s="4">
        <f t="shared" si="8"/>
        <v>1.6059189585833331</v>
      </c>
    </row>
    <row r="49" spans="1:12" ht="12.75">
      <c r="A49" s="11" t="s">
        <v>42</v>
      </c>
      <c r="B49" s="4">
        <v>1.9250083412247474</v>
      </c>
      <c r="C49" s="4">
        <v>10.153846153846155</v>
      </c>
      <c r="D49" s="4">
        <v>2.1644927855303266</v>
      </c>
      <c r="E49" s="2">
        <v>90.74693422519509</v>
      </c>
      <c r="F49" s="4"/>
      <c r="G49" s="4"/>
      <c r="I49" s="3">
        <v>3.862</v>
      </c>
      <c r="J49" s="2">
        <f t="shared" si="6"/>
        <v>100</v>
      </c>
      <c r="K49" s="4">
        <f t="shared" si="7"/>
        <v>0.560459033021835</v>
      </c>
      <c r="L49" s="4">
        <f t="shared" si="8"/>
        <v>1.7842517313143937</v>
      </c>
    </row>
    <row r="50" spans="1:12" ht="12.75">
      <c r="A50" s="11">
        <v>1352</v>
      </c>
      <c r="B50" s="4">
        <v>1.9250083412247474</v>
      </c>
      <c r="C50" s="4">
        <v>10.153846153846155</v>
      </c>
      <c r="D50" s="4">
        <v>2.1644927855303266</v>
      </c>
      <c r="E50" s="2">
        <v>90.74693422519509</v>
      </c>
      <c r="F50" s="4"/>
      <c r="G50" s="4"/>
      <c r="I50" s="3">
        <v>3.862</v>
      </c>
      <c r="J50" s="2">
        <f t="shared" si="6"/>
        <v>100</v>
      </c>
      <c r="K50" s="4">
        <f t="shared" si="7"/>
        <v>0.560459033021835</v>
      </c>
      <c r="L50" s="4">
        <f t="shared" si="8"/>
        <v>1.7842517313143937</v>
      </c>
    </row>
    <row r="51" spans="1:12" ht="12.75">
      <c r="A51" s="11" t="s">
        <v>45</v>
      </c>
      <c r="B51" s="4">
        <v>1.8339680606995885</v>
      </c>
      <c r="C51" s="4">
        <v>10.657894736842104</v>
      </c>
      <c r="D51" s="4">
        <v>2.271940692946006</v>
      </c>
      <c r="E51" s="2">
        <v>95.25171624713957</v>
      </c>
      <c r="F51" s="4"/>
      <c r="G51" s="4"/>
      <c r="I51" s="3">
        <v>3.862</v>
      </c>
      <c r="J51" s="2">
        <f t="shared" si="6"/>
        <v>100</v>
      </c>
      <c r="K51" s="4">
        <f t="shared" si="7"/>
        <v>0.5882808630103589</v>
      </c>
      <c r="L51" s="4">
        <f t="shared" si="8"/>
        <v>1.699868316101235</v>
      </c>
    </row>
    <row r="52" spans="1:12" ht="12.75">
      <c r="A52" s="11" t="s">
        <v>46</v>
      </c>
      <c r="B52" s="4">
        <v>1.7468860532407406</v>
      </c>
      <c r="C52" s="4">
        <v>11.18918918918919</v>
      </c>
      <c r="D52" s="4">
        <v>2.385196595357129</v>
      </c>
      <c r="E52" s="2">
        <v>100</v>
      </c>
      <c r="F52" s="4"/>
      <c r="G52" s="4"/>
      <c r="I52" s="3">
        <v>3.862</v>
      </c>
      <c r="J52" s="2">
        <f t="shared" si="6"/>
        <v>100</v>
      </c>
      <c r="K52" s="4">
        <f t="shared" si="7"/>
        <v>0.6176065757009656</v>
      </c>
      <c r="L52" s="4">
        <f t="shared" si="8"/>
        <v>1.6191537450277775</v>
      </c>
    </row>
    <row r="53" spans="1:12" ht="12.75">
      <c r="A53" s="11"/>
      <c r="B53" s="4"/>
      <c r="C53" s="4"/>
      <c r="D53" s="4"/>
      <c r="E53" s="2"/>
      <c r="F53" s="4"/>
      <c r="G53" s="4"/>
      <c r="I53" s="3"/>
      <c r="J53" s="2"/>
      <c r="K53" s="4"/>
      <c r="L53" s="4"/>
    </row>
    <row r="54" spans="1:12" ht="12.75">
      <c r="A54" s="11" t="s">
        <v>240</v>
      </c>
      <c r="B54" s="4"/>
      <c r="C54" s="4"/>
      <c r="D54" s="4">
        <f>AVERAGE(D48:D53)</f>
        <v>2.2301231289788235</v>
      </c>
      <c r="E54" s="2"/>
      <c r="F54" s="4"/>
      <c r="G54" s="4"/>
      <c r="I54" s="3">
        <f>SUM(I47:I53)/6</f>
        <v>3.733333333333333</v>
      </c>
      <c r="J54" s="2"/>
      <c r="K54" s="4">
        <f>D54/I54</f>
        <v>0.5973544095478992</v>
      </c>
      <c r="L54" s="4">
        <f>I54/D54</f>
        <v>1.6740480760104182</v>
      </c>
    </row>
    <row r="55" spans="1:12" ht="12.75">
      <c r="A55" s="11"/>
      <c r="B55" s="4"/>
      <c r="C55" s="4"/>
      <c r="D55" s="4"/>
      <c r="E55" s="2"/>
      <c r="F55" s="4"/>
      <c r="G55" s="4"/>
      <c r="I55" s="3"/>
      <c r="J55" s="2"/>
      <c r="K55" s="4"/>
      <c r="L55" s="4"/>
    </row>
    <row r="56" spans="1:12" ht="12.75">
      <c r="A56" s="11">
        <v>1355</v>
      </c>
      <c r="B56" s="4">
        <v>1.7468860532407406</v>
      </c>
      <c r="C56" s="4">
        <v>11.18918918918919</v>
      </c>
      <c r="D56" s="4">
        <v>2.385196595357129</v>
      </c>
      <c r="E56" s="2">
        <v>100</v>
      </c>
      <c r="F56" s="4"/>
      <c r="G56" s="4"/>
      <c r="I56" s="3">
        <v>3.862</v>
      </c>
      <c r="J56" s="2">
        <f>(I56/3.862)*100</f>
        <v>100</v>
      </c>
      <c r="K56" s="4">
        <f>D56/I56</f>
        <v>0.6176065757009656</v>
      </c>
      <c r="L56" s="4">
        <f>I56/D56</f>
        <v>1.6191537450277775</v>
      </c>
    </row>
    <row r="57" spans="1:12" ht="12.75">
      <c r="A57" s="11">
        <v>1356</v>
      </c>
      <c r="B57" s="4">
        <v>1.7468860532407406</v>
      </c>
      <c r="C57" s="4">
        <v>11.18918918918919</v>
      </c>
      <c r="D57" s="4">
        <v>2.385196595357129</v>
      </c>
      <c r="E57" s="2">
        <v>100</v>
      </c>
      <c r="F57" s="4"/>
      <c r="G57" s="4"/>
      <c r="I57" s="3">
        <v>3.862</v>
      </c>
      <c r="J57" s="2">
        <f>(I57/3.862)*100</f>
        <v>100</v>
      </c>
      <c r="K57" s="4">
        <f>D57/I57</f>
        <v>0.6176065757009656</v>
      </c>
      <c r="L57" s="4">
        <f>I57/D57</f>
        <v>1.6191537450277775</v>
      </c>
    </row>
    <row r="58" spans="1:12" ht="12.75">
      <c r="A58" s="11">
        <v>1357</v>
      </c>
      <c r="B58" s="4">
        <v>1.7468860532407406</v>
      </c>
      <c r="C58" s="4">
        <v>11.18918918918919</v>
      </c>
      <c r="D58" s="4">
        <v>2.385196595357129</v>
      </c>
      <c r="E58" s="2">
        <v>100</v>
      </c>
      <c r="F58" s="4"/>
      <c r="G58" s="4"/>
      <c r="I58" s="3">
        <v>3.862</v>
      </c>
      <c r="J58" s="2">
        <f>(I58/3.862)*100</f>
        <v>100</v>
      </c>
      <c r="K58" s="4">
        <f>D58/I58</f>
        <v>0.6176065757009656</v>
      </c>
      <c r="L58" s="4">
        <f>I58/D58</f>
        <v>1.6191537450277775</v>
      </c>
    </row>
    <row r="59" spans="1:12" ht="12.75">
      <c r="A59" s="11">
        <v>1358</v>
      </c>
      <c r="B59" s="4">
        <v>1.7468860532407406</v>
      </c>
      <c r="C59" s="4">
        <v>11.18918918918919</v>
      </c>
      <c r="D59" s="4">
        <v>2.385196595357129</v>
      </c>
      <c r="E59" s="2">
        <v>100</v>
      </c>
      <c r="F59" s="4"/>
      <c r="G59" s="4"/>
      <c r="I59" s="3">
        <v>3.862</v>
      </c>
      <c r="J59" s="2">
        <f>(I59/3.862)*100</f>
        <v>100</v>
      </c>
      <c r="K59" s="4">
        <f>D59/I59</f>
        <v>0.6176065757009656</v>
      </c>
      <c r="L59" s="4">
        <f>I59/D59</f>
        <v>1.6191537450277775</v>
      </c>
    </row>
    <row r="60" spans="1:12" ht="12.75">
      <c r="A60" s="11" t="s">
        <v>51</v>
      </c>
      <c r="B60" s="4">
        <v>1.675391875</v>
      </c>
      <c r="C60" s="4">
        <v>11.666666666666666</v>
      </c>
      <c r="D60" s="4">
        <v>2.4869803470108547</v>
      </c>
      <c r="E60" s="2">
        <v>104.2673107890499</v>
      </c>
      <c r="F60" s="4"/>
      <c r="G60" s="4"/>
      <c r="I60" s="3">
        <v>3.862</v>
      </c>
      <c r="J60" s="2">
        <f>(I60/3.862)*100</f>
        <v>100</v>
      </c>
      <c r="K60" s="4">
        <f>D60/I60</f>
        <v>0.6439617677397345</v>
      </c>
      <c r="L60" s="4">
        <f>I60/D60</f>
        <v>1.5528872211000002</v>
      </c>
    </row>
    <row r="61" spans="1:12" ht="12.75">
      <c r="A61" s="11"/>
      <c r="B61" s="4"/>
      <c r="C61" s="4"/>
      <c r="D61" s="4"/>
      <c r="E61" s="2"/>
      <c r="F61" s="4"/>
      <c r="G61" s="4"/>
      <c r="I61" s="3"/>
      <c r="J61" s="2"/>
      <c r="K61" s="4"/>
      <c r="L61" s="4"/>
    </row>
    <row r="62" spans="1:12" ht="12.75">
      <c r="A62" s="11" t="s">
        <v>240</v>
      </c>
      <c r="B62" s="4"/>
      <c r="C62" s="4"/>
      <c r="D62" s="4">
        <f>AVERAGE(D56:D61)</f>
        <v>2.405553345687874</v>
      </c>
      <c r="E62" s="2"/>
      <c r="F62" s="4"/>
      <c r="G62" s="4"/>
      <c r="I62" s="3">
        <f>SUM(I56:I61)/5</f>
        <v>3.8620000000000005</v>
      </c>
      <c r="J62" s="2"/>
      <c r="K62" s="4">
        <f>D62/I62</f>
        <v>0.6228776141087192</v>
      </c>
      <c r="L62" s="4">
        <f>I62/D62</f>
        <v>1.6054518212713556</v>
      </c>
    </row>
    <row r="63" spans="1:12" ht="12.75">
      <c r="A63" s="11"/>
      <c r="B63" s="4"/>
      <c r="C63" s="4"/>
      <c r="D63" s="4"/>
      <c r="E63" s="2"/>
      <c r="F63" s="4"/>
      <c r="G63" s="4"/>
      <c r="I63" s="3"/>
      <c r="J63" s="2"/>
      <c r="K63" s="4"/>
      <c r="L63" s="4"/>
    </row>
    <row r="64" spans="1:12" ht="12.75">
      <c r="A64" s="11">
        <v>1360</v>
      </c>
      <c r="B64" s="4">
        <v>1.675391875</v>
      </c>
      <c r="C64" s="4">
        <v>11.666666666666666</v>
      </c>
      <c r="D64" s="4">
        <v>2.4869803470108547</v>
      </c>
      <c r="E64" s="2">
        <v>104.2673107890499</v>
      </c>
      <c r="F64" s="4"/>
      <c r="G64" s="4"/>
      <c r="I64" s="3">
        <v>3.862</v>
      </c>
      <c r="J64" s="2">
        <f>(I64/3.862)*100</f>
        <v>100</v>
      </c>
      <c r="K64" s="4">
        <f>D64/I64</f>
        <v>0.6439617677397345</v>
      </c>
      <c r="L64" s="4">
        <f>I64/D64</f>
        <v>1.5528872211000002</v>
      </c>
    </row>
    <row r="65" spans="1:12" ht="12.75">
      <c r="A65" s="11" t="s">
        <v>55</v>
      </c>
      <c r="B65" s="4">
        <v>1.6288532118055556</v>
      </c>
      <c r="C65" s="4">
        <v>12</v>
      </c>
      <c r="D65" s="4">
        <v>2.558036928354022</v>
      </c>
      <c r="E65" s="2">
        <v>107.24637681159419</v>
      </c>
      <c r="F65" s="4"/>
      <c r="G65" s="4"/>
      <c r="I65" s="3">
        <v>3.862</v>
      </c>
      <c r="J65" s="2">
        <f>(I65/3.862)*100</f>
        <v>100</v>
      </c>
      <c r="K65" s="4">
        <f>D65/I65</f>
        <v>0.6623606753894412</v>
      </c>
      <c r="L65" s="4">
        <f>I65/D65</f>
        <v>1.5097514649583335</v>
      </c>
    </row>
    <row r="66" spans="1:12" ht="12.75">
      <c r="A66" s="11">
        <v>1362</v>
      </c>
      <c r="B66" s="4">
        <v>1.6288532118055556</v>
      </c>
      <c r="C66" s="4">
        <v>12</v>
      </c>
      <c r="D66" s="4">
        <v>2.558036928354022</v>
      </c>
      <c r="E66" s="2">
        <v>107.24637681159419</v>
      </c>
      <c r="F66" s="4"/>
      <c r="G66" s="4"/>
      <c r="I66" s="3">
        <v>3.862</v>
      </c>
      <c r="J66" s="2">
        <f>(I66/3.862)*100</f>
        <v>100</v>
      </c>
      <c r="K66" s="4">
        <f>D66/I66</f>
        <v>0.6623606753894412</v>
      </c>
      <c r="L66" s="4">
        <f>I66/D66</f>
        <v>1.5097514649583335</v>
      </c>
    </row>
    <row r="67" spans="1:12" ht="12.75">
      <c r="A67" s="11" t="s">
        <v>56</v>
      </c>
      <c r="B67" s="4">
        <v>1.503556810897436</v>
      </c>
      <c r="C67" s="4">
        <v>13</v>
      </c>
      <c r="D67" s="4">
        <v>2.771206672383524</v>
      </c>
      <c r="E67" s="2">
        <v>116.18357487922704</v>
      </c>
      <c r="F67" s="4"/>
      <c r="G67" s="4"/>
      <c r="I67" s="3">
        <v>3.862</v>
      </c>
      <c r="J67" s="2">
        <f>(I67/3.862)*100</f>
        <v>100</v>
      </c>
      <c r="K67" s="4">
        <f>D67/I67</f>
        <v>0.7175573983385612</v>
      </c>
      <c r="L67" s="4">
        <f>I67/D67</f>
        <v>1.3936167368846155</v>
      </c>
    </row>
    <row r="68" spans="1:12" ht="12.75">
      <c r="A68" s="11">
        <v>1364</v>
      </c>
      <c r="B68" s="4">
        <v>1.503556810897436</v>
      </c>
      <c r="C68" s="4">
        <v>13</v>
      </c>
      <c r="D68" s="4">
        <v>2.771206672383524</v>
      </c>
      <c r="E68" s="2">
        <v>116.18357487922704</v>
      </c>
      <c r="F68" s="4"/>
      <c r="G68" s="4"/>
      <c r="I68" s="3">
        <v>3.862</v>
      </c>
      <c r="J68" s="2">
        <f>(I68/3.862)*100</f>
        <v>100</v>
      </c>
      <c r="K68" s="4">
        <f>D68/I68</f>
        <v>0.7175573983385612</v>
      </c>
      <c r="L68" s="4">
        <f>I68/D68</f>
        <v>1.3936167368846155</v>
      </c>
    </row>
    <row r="69" spans="1:12" ht="12.75">
      <c r="A69" s="11"/>
      <c r="B69" s="4"/>
      <c r="C69" s="4"/>
      <c r="D69" s="4"/>
      <c r="E69" s="2"/>
      <c r="F69" s="4"/>
      <c r="G69" s="4"/>
      <c r="I69" s="3"/>
      <c r="J69" s="2"/>
      <c r="K69" s="4"/>
      <c r="L69" s="4"/>
    </row>
    <row r="70" spans="1:12" ht="12.75">
      <c r="A70" s="11" t="s">
        <v>240</v>
      </c>
      <c r="B70" s="4"/>
      <c r="C70" s="4"/>
      <c r="D70" s="4">
        <f>AVERAGE(D64:D69)</f>
        <v>2.6290935096971895</v>
      </c>
      <c r="E70" s="2"/>
      <c r="F70" s="4"/>
      <c r="G70" s="4"/>
      <c r="I70" s="3">
        <v>3.862</v>
      </c>
      <c r="J70" s="2"/>
      <c r="K70" s="4">
        <f>D70/I70</f>
        <v>0.680759583039148</v>
      </c>
      <c r="L70" s="4">
        <f>I70/D70</f>
        <v>1.4689473713108108</v>
      </c>
    </row>
    <row r="71" spans="1:12" ht="12.75">
      <c r="A71" s="11"/>
      <c r="B71" s="4"/>
      <c r="C71" s="4"/>
      <c r="D71" s="4"/>
      <c r="E71" s="2"/>
      <c r="F71" s="4"/>
      <c r="G71" s="4"/>
      <c r="I71" s="3"/>
      <c r="J71" s="2"/>
      <c r="K71" s="4"/>
      <c r="L71" s="4"/>
    </row>
    <row r="72" spans="1:12" ht="12.75">
      <c r="A72" s="11" t="s">
        <v>58</v>
      </c>
      <c r="B72" s="4">
        <v>1.3716658625730993</v>
      </c>
      <c r="C72" s="4">
        <v>14.25</v>
      </c>
      <c r="D72" s="4">
        <v>3.0376688524204014</v>
      </c>
      <c r="E72" s="2">
        <v>127.35507246376811</v>
      </c>
      <c r="F72" s="4"/>
      <c r="G72" s="4"/>
      <c r="I72" s="3">
        <v>3.862</v>
      </c>
      <c r="J72" s="2">
        <f aca="true" t="shared" si="9" ref="J72:J77">(I72/3.862)*100</f>
        <v>100</v>
      </c>
      <c r="K72" s="4">
        <f aca="true" t="shared" si="10" ref="K72:K77">D72/I72</f>
        <v>0.7865533020249615</v>
      </c>
      <c r="L72" s="4">
        <f aca="true" t="shared" si="11" ref="L72:L77">I72/D72</f>
        <v>1.2713696547017543</v>
      </c>
    </row>
    <row r="73" spans="1:12" ht="12.75">
      <c r="A73" s="11">
        <v>1366</v>
      </c>
      <c r="B73" s="4">
        <v>1.3716658625730993</v>
      </c>
      <c r="C73" s="4">
        <v>14.25</v>
      </c>
      <c r="D73" s="4">
        <v>3.0376688524204014</v>
      </c>
      <c r="E73" s="2">
        <v>127.35507246376811</v>
      </c>
      <c r="F73" s="4"/>
      <c r="G73" s="4"/>
      <c r="I73" s="3">
        <v>3.862</v>
      </c>
      <c r="J73" s="2">
        <f t="shared" si="9"/>
        <v>100</v>
      </c>
      <c r="K73" s="4">
        <f t="shared" si="10"/>
        <v>0.7865533020249615</v>
      </c>
      <c r="L73" s="4">
        <f t="shared" si="11"/>
        <v>1.2713696547017543</v>
      </c>
    </row>
    <row r="74" spans="1:12" ht="12.75">
      <c r="A74" s="11">
        <v>1367</v>
      </c>
      <c r="B74" s="4">
        <v>1.3716658625730993</v>
      </c>
      <c r="C74" s="4">
        <v>14.25</v>
      </c>
      <c r="D74" s="4">
        <v>3.0376688524204014</v>
      </c>
      <c r="E74" s="2">
        <v>127.35507246376811</v>
      </c>
      <c r="F74" s="4"/>
      <c r="G74" s="4"/>
      <c r="I74" s="3">
        <v>3.862</v>
      </c>
      <c r="J74" s="2">
        <f t="shared" si="9"/>
        <v>100</v>
      </c>
      <c r="K74" s="4">
        <f t="shared" si="10"/>
        <v>0.7865533020249615</v>
      </c>
      <c r="L74" s="4">
        <f t="shared" si="11"/>
        <v>1.2713696547017543</v>
      </c>
    </row>
    <row r="75" spans="1:12" ht="12.75">
      <c r="A75" s="11" t="s">
        <v>59</v>
      </c>
      <c r="B75" s="4">
        <v>1.2859367461622808</v>
      </c>
      <c r="C75" s="4">
        <v>15.2</v>
      </c>
      <c r="D75" s="4">
        <v>3.2401801092484277</v>
      </c>
      <c r="E75" s="2">
        <v>135.8454106280193</v>
      </c>
      <c r="F75" s="4"/>
      <c r="G75" s="4"/>
      <c r="I75" s="3">
        <v>3.862</v>
      </c>
      <c r="J75" s="2">
        <f t="shared" si="9"/>
        <v>100</v>
      </c>
      <c r="K75" s="4">
        <f t="shared" si="10"/>
        <v>0.8389901888266255</v>
      </c>
      <c r="L75" s="4">
        <f t="shared" si="11"/>
        <v>1.191909051282895</v>
      </c>
    </row>
    <row r="76" spans="1:12" ht="12.75">
      <c r="A76" s="11" t="s">
        <v>60</v>
      </c>
      <c r="B76" s="4">
        <v>1.2287840018884015</v>
      </c>
      <c r="C76" s="4">
        <v>15.906976744186046</v>
      </c>
      <c r="D76" s="4">
        <v>3.390886160841378</v>
      </c>
      <c r="E76" s="2">
        <v>142.1638018200202</v>
      </c>
      <c r="F76" s="4"/>
      <c r="G76" s="4"/>
      <c r="I76" s="3">
        <v>3.862</v>
      </c>
      <c r="J76" s="2">
        <f t="shared" si="9"/>
        <v>100</v>
      </c>
      <c r="K76" s="4">
        <f t="shared" si="10"/>
        <v>0.8780129883069338</v>
      </c>
      <c r="L76" s="4">
        <f t="shared" si="11"/>
        <v>1.1389353156703217</v>
      </c>
    </row>
    <row r="77" spans="1:12" ht="12.75">
      <c r="A77" s="11" t="s">
        <v>61</v>
      </c>
      <c r="B77" s="4">
        <v>1.1727743125</v>
      </c>
      <c r="C77" s="4">
        <v>16.666666666666668</v>
      </c>
      <c r="D77" s="4">
        <v>3.5528290671583638</v>
      </c>
      <c r="E77" s="2">
        <v>148.95330112721413</v>
      </c>
      <c r="F77" s="4"/>
      <c r="G77" s="4"/>
      <c r="I77" s="3">
        <v>3.862</v>
      </c>
      <c r="J77" s="2">
        <f t="shared" si="9"/>
        <v>100</v>
      </c>
      <c r="K77" s="4">
        <f t="shared" si="10"/>
        <v>0.919945382485335</v>
      </c>
      <c r="L77" s="4">
        <f t="shared" si="11"/>
        <v>1.08702105477</v>
      </c>
    </row>
    <row r="78" spans="1:12" ht="12.75">
      <c r="A78" s="11"/>
      <c r="B78" s="4"/>
      <c r="C78" s="4"/>
      <c r="D78" s="4"/>
      <c r="E78" s="2"/>
      <c r="F78" s="4"/>
      <c r="G78" s="4"/>
      <c r="I78" s="3"/>
      <c r="J78" s="2"/>
      <c r="K78" s="4"/>
      <c r="L78" s="4"/>
    </row>
    <row r="79" spans="1:12" ht="12.75">
      <c r="A79" s="11" t="s">
        <v>240</v>
      </c>
      <c r="B79" s="4"/>
      <c r="C79" s="4"/>
      <c r="D79" s="4">
        <f>AVERAGE(D73:D78)</f>
        <v>3.2518466084177944</v>
      </c>
      <c r="E79" s="2"/>
      <c r="F79" s="4"/>
      <c r="G79" s="4"/>
      <c r="I79" s="3">
        <v>3.862</v>
      </c>
      <c r="J79" s="2"/>
      <c r="K79" s="4">
        <f>D79/I79</f>
        <v>0.8420110327337634</v>
      </c>
      <c r="L79" s="4">
        <f>I79/D79</f>
        <v>1.1876328944922403</v>
      </c>
    </row>
    <row r="80" spans="1:12" ht="12.75">
      <c r="A80" s="11"/>
      <c r="B80" s="4"/>
      <c r="C80" s="4"/>
      <c r="D80" s="4"/>
      <c r="E80" s="2"/>
      <c r="F80" s="4"/>
      <c r="G80" s="4"/>
      <c r="I80" s="3"/>
      <c r="J80" s="2"/>
      <c r="K80" s="4"/>
      <c r="L80" s="4"/>
    </row>
    <row r="81" spans="1:12" ht="12.75">
      <c r="A81" s="11">
        <v>1370</v>
      </c>
      <c r="B81" s="4">
        <v>1.1727743125</v>
      </c>
      <c r="C81" s="4">
        <v>16.666666666666668</v>
      </c>
      <c r="D81" s="4">
        <v>3.5528290671583638</v>
      </c>
      <c r="E81" s="2">
        <v>148.95330112721413</v>
      </c>
      <c r="F81" s="4"/>
      <c r="G81" s="4"/>
      <c r="I81" s="3">
        <v>3.862</v>
      </c>
      <c r="J81" s="2">
        <f>(I81/3.862)*100</f>
        <v>100</v>
      </c>
      <c r="K81" s="4">
        <f>D81/I81</f>
        <v>0.919945382485335</v>
      </c>
      <c r="L81" s="4">
        <f>I81/D81</f>
        <v>1.08702105477</v>
      </c>
    </row>
    <row r="82" spans="1:12" ht="12.75">
      <c r="A82" s="11">
        <v>1371</v>
      </c>
      <c r="B82" s="4">
        <v>1.1727743125</v>
      </c>
      <c r="C82" s="4">
        <v>16.666666666666668</v>
      </c>
      <c r="D82" s="4">
        <v>3.5528290671583638</v>
      </c>
      <c r="E82" s="2">
        <v>148.95330112721413</v>
      </c>
      <c r="F82" s="4"/>
      <c r="G82" s="4"/>
      <c r="I82" s="3">
        <v>3.862</v>
      </c>
      <c r="J82" s="2">
        <f>(I82/3.862)*100</f>
        <v>100</v>
      </c>
      <c r="K82" s="4">
        <f>D82/I82</f>
        <v>0.919945382485335</v>
      </c>
      <c r="L82" s="4">
        <f>I82/D82</f>
        <v>1.08702105477</v>
      </c>
    </row>
    <row r="83" spans="1:12" ht="12.75">
      <c r="A83" s="11">
        <v>1372</v>
      </c>
      <c r="B83" s="4">
        <v>1.1727743125</v>
      </c>
      <c r="C83" s="4">
        <v>16.666666666666668</v>
      </c>
      <c r="D83" s="4">
        <v>3.5528290671583638</v>
      </c>
      <c r="E83" s="2">
        <v>148.95330112721413</v>
      </c>
      <c r="F83" s="4"/>
      <c r="G83" s="4"/>
      <c r="I83" s="3">
        <v>3.862</v>
      </c>
      <c r="J83" s="2">
        <f>(I83/3.862)*100</f>
        <v>100</v>
      </c>
      <c r="K83" s="4">
        <f>D83/I83</f>
        <v>0.919945382485335</v>
      </c>
      <c r="L83" s="4">
        <f>I83/D83</f>
        <v>1.08702105477</v>
      </c>
    </row>
    <row r="84" spans="1:12" ht="12.75">
      <c r="A84" s="11" t="s">
        <v>63</v>
      </c>
      <c r="B84" s="4">
        <v>1.1144785133406432</v>
      </c>
      <c r="C84" s="4">
        <v>17.53846153846154</v>
      </c>
      <c r="D84" s="4">
        <v>3.7386693568251097</v>
      </c>
      <c r="E84" s="2">
        <v>156.74470457079153</v>
      </c>
      <c r="F84" s="4"/>
      <c r="G84" s="4"/>
      <c r="I84" s="3">
        <v>3.862</v>
      </c>
      <c r="J84" s="2">
        <f>(I84/3.862)*100</f>
        <v>100</v>
      </c>
      <c r="K84" s="4">
        <f>D84/I84</f>
        <v>0.9680656024922604</v>
      </c>
      <c r="L84" s="4">
        <f>I84/D84</f>
        <v>1.0329878444451752</v>
      </c>
    </row>
    <row r="85" spans="1:12" ht="12.75">
      <c r="A85" s="11">
        <v>1374</v>
      </c>
      <c r="B85" s="4">
        <v>1.1144785133406432</v>
      </c>
      <c r="C85" s="4">
        <v>17.53846153846154</v>
      </c>
      <c r="D85" s="4">
        <v>3.7386693568251097</v>
      </c>
      <c r="E85" s="2">
        <v>156.74470457079153</v>
      </c>
      <c r="F85" s="4"/>
      <c r="G85" s="4"/>
      <c r="I85" s="3">
        <v>3.862</v>
      </c>
      <c r="J85" s="2">
        <f>(I85/3.862)*100</f>
        <v>100</v>
      </c>
      <c r="K85" s="4">
        <f>D85/I85</f>
        <v>0.9680656024922604</v>
      </c>
      <c r="L85" s="4">
        <f>I85/D85</f>
        <v>1.0329878444451752</v>
      </c>
    </row>
    <row r="86" spans="1:12" ht="12.75">
      <c r="A86" s="11"/>
      <c r="B86" s="4"/>
      <c r="C86" s="4"/>
      <c r="D86" s="4"/>
      <c r="E86" s="2"/>
      <c r="F86" s="4"/>
      <c r="G86" s="4"/>
      <c r="I86" s="3"/>
      <c r="J86" s="2"/>
      <c r="K86" s="4"/>
      <c r="L86" s="4"/>
    </row>
    <row r="87" spans="1:12" ht="12.75">
      <c r="A87" s="11" t="s">
        <v>240</v>
      </c>
      <c r="B87" s="4"/>
      <c r="C87" s="4"/>
      <c r="D87" s="4">
        <f>AVERAGE(D81:D86)</f>
        <v>3.627165183025062</v>
      </c>
      <c r="E87" s="2"/>
      <c r="F87" s="4"/>
      <c r="G87" s="4"/>
      <c r="I87" s="3">
        <v>3.862</v>
      </c>
      <c r="J87" s="2"/>
      <c r="K87" s="4">
        <f>D87/I87</f>
        <v>0.9391934704881051</v>
      </c>
      <c r="L87" s="4">
        <f>I87/D87</f>
        <v>1.064743347800633</v>
      </c>
    </row>
    <row r="88" spans="1:12" ht="12.75">
      <c r="A88" s="11"/>
      <c r="B88" s="4"/>
      <c r="C88" s="4"/>
      <c r="D88" s="4"/>
      <c r="E88" s="2"/>
      <c r="F88" s="4"/>
      <c r="G88" s="4"/>
      <c r="I88" s="3"/>
      <c r="J88" s="2"/>
      <c r="K88" s="4"/>
      <c r="L88" s="4"/>
    </row>
    <row r="89" spans="1:12" ht="12.75">
      <c r="A89" s="11">
        <v>1375</v>
      </c>
      <c r="B89" s="4">
        <v>1.1144785133406432</v>
      </c>
      <c r="C89" s="4">
        <v>17.53846153846154</v>
      </c>
      <c r="D89" s="4">
        <v>3.7386693568251097</v>
      </c>
      <c r="E89" s="2">
        <v>156.74470457079153</v>
      </c>
      <c r="F89" s="4"/>
      <c r="G89" s="4"/>
      <c r="I89" s="3">
        <v>3.862</v>
      </c>
      <c r="J89" s="2">
        <f>(I89/3.862)*100</f>
        <v>100</v>
      </c>
      <c r="K89" s="4">
        <f>D89/I89</f>
        <v>0.9680656024922604</v>
      </c>
      <c r="L89" s="4">
        <f>I89/D89</f>
        <v>1.0329878444451752</v>
      </c>
    </row>
    <row r="90" spans="1:12" ht="12.75">
      <c r="A90" s="11">
        <v>1376</v>
      </c>
      <c r="B90" s="4">
        <v>1.1144785133406432</v>
      </c>
      <c r="C90" s="4">
        <v>17.53846153846154</v>
      </c>
      <c r="D90" s="4">
        <v>3.7386693568251097</v>
      </c>
      <c r="E90" s="2">
        <v>156.74470457079153</v>
      </c>
      <c r="F90" s="4"/>
      <c r="G90" s="4"/>
      <c r="I90" s="3">
        <v>3.862</v>
      </c>
      <c r="J90" s="2">
        <f>(I90/3.862)*100</f>
        <v>100</v>
      </c>
      <c r="K90" s="4">
        <f>D90/I90</f>
        <v>0.9680656024922604</v>
      </c>
      <c r="L90" s="4">
        <f>I90/D90</f>
        <v>1.0329878444451752</v>
      </c>
    </row>
    <row r="91" spans="1:12" ht="12.75">
      <c r="A91" s="11">
        <v>1377</v>
      </c>
      <c r="B91" s="4">
        <v>1.1144785133406432</v>
      </c>
      <c r="C91" s="4">
        <v>17.53846153846154</v>
      </c>
      <c r="D91" s="4">
        <v>3.7386693568251097</v>
      </c>
      <c r="E91" s="2">
        <v>156.74470457079153</v>
      </c>
      <c r="F91" s="4"/>
      <c r="G91" s="4"/>
      <c r="I91" s="3">
        <v>3.862</v>
      </c>
      <c r="J91" s="2">
        <f>(I91/3.862)*100</f>
        <v>100</v>
      </c>
      <c r="K91" s="4">
        <f>D91/I91</f>
        <v>0.9680656024922604</v>
      </c>
      <c r="L91" s="4">
        <f>I91/D91</f>
        <v>1.0329878444451752</v>
      </c>
    </row>
    <row r="92" spans="1:12" ht="12.75">
      <c r="A92" s="11">
        <v>1378</v>
      </c>
      <c r="B92" s="4">
        <v>1.1144785133406432</v>
      </c>
      <c r="C92" s="4">
        <v>17.53846153846154</v>
      </c>
      <c r="D92" s="4">
        <v>3.7386693568251097</v>
      </c>
      <c r="E92" s="2">
        <v>156.74470457079153</v>
      </c>
      <c r="F92" s="4"/>
      <c r="G92" s="4"/>
      <c r="I92" s="3">
        <v>3.862</v>
      </c>
      <c r="J92" s="2">
        <f>(I92/3.862)*100</f>
        <v>100</v>
      </c>
      <c r="K92" s="4">
        <f>D92/I92</f>
        <v>0.9680656024922604</v>
      </c>
      <c r="L92" s="4">
        <f>I92/D92</f>
        <v>1.0329878444451752</v>
      </c>
    </row>
    <row r="93" spans="1:12" ht="12.75">
      <c r="A93" s="11">
        <v>1379</v>
      </c>
      <c r="B93" s="4">
        <v>1.1144785133406432</v>
      </c>
      <c r="C93" s="4">
        <v>17.53846153846154</v>
      </c>
      <c r="D93" s="4">
        <v>3.7386693568251097</v>
      </c>
      <c r="E93" s="2">
        <v>156.74470457079153</v>
      </c>
      <c r="F93" s="4"/>
      <c r="G93" s="4"/>
      <c r="I93" s="3">
        <v>3.862</v>
      </c>
      <c r="J93" s="2">
        <f>(I93/3.862)*100</f>
        <v>100</v>
      </c>
      <c r="K93" s="4">
        <f>D93/I93</f>
        <v>0.9680656024922604</v>
      </c>
      <c r="L93" s="4">
        <f>I93/D93</f>
        <v>1.0329878444451752</v>
      </c>
    </row>
    <row r="94" spans="1:12" ht="12.75">
      <c r="A94" s="11"/>
      <c r="B94" s="4"/>
      <c r="C94" s="4"/>
      <c r="D94" s="4"/>
      <c r="E94" s="2"/>
      <c r="F94" s="4"/>
      <c r="G94" s="4"/>
      <c r="I94" s="3"/>
      <c r="J94" s="2"/>
      <c r="K94" s="4"/>
      <c r="L94" s="4"/>
    </row>
    <row r="95" spans="1:12" ht="12.75">
      <c r="A95" s="11" t="s">
        <v>240</v>
      </c>
      <c r="B95" s="4"/>
      <c r="C95" s="4"/>
      <c r="D95" s="4">
        <f>AVERAGE(D89:D94)</f>
        <v>3.7386693568251097</v>
      </c>
      <c r="E95" s="2"/>
      <c r="F95" s="4"/>
      <c r="G95" s="4"/>
      <c r="I95" s="3">
        <v>3.862</v>
      </c>
      <c r="J95" s="2"/>
      <c r="K95" s="4">
        <f>D95/I95</f>
        <v>0.9680656024922604</v>
      </c>
      <c r="L95" s="4">
        <f>I95/D95</f>
        <v>1.0329878444451752</v>
      </c>
    </row>
    <row r="96" spans="1:12" ht="12.75">
      <c r="A96" s="11"/>
      <c r="B96" s="4"/>
      <c r="C96" s="4"/>
      <c r="D96" s="4"/>
      <c r="E96" s="2"/>
      <c r="F96" s="4"/>
      <c r="G96" s="4"/>
      <c r="I96" s="3"/>
      <c r="J96" s="2"/>
      <c r="K96" s="4"/>
      <c r="L96" s="4"/>
    </row>
    <row r="97" spans="1:12" ht="12.75">
      <c r="A97" s="11" t="s">
        <v>64</v>
      </c>
      <c r="B97" s="4">
        <v>1.011012338362069</v>
      </c>
      <c r="C97" s="4">
        <v>19.333333333333332</v>
      </c>
      <c r="D97" s="4">
        <v>4.121281717903702</v>
      </c>
      <c r="E97" s="2">
        <v>172.78582930756838</v>
      </c>
      <c r="F97" s="4"/>
      <c r="G97" s="4"/>
      <c r="I97" s="3">
        <v>3.862</v>
      </c>
      <c r="J97" s="2">
        <f>(I97/3.862)*100</f>
        <v>100</v>
      </c>
      <c r="K97" s="4">
        <f>D97/I97</f>
        <v>1.0671366436829886</v>
      </c>
      <c r="L97" s="4">
        <f>I97/D97</f>
        <v>0.9370871161810347</v>
      </c>
    </row>
    <row r="98" spans="1:12" ht="12.75">
      <c r="A98" s="11">
        <v>1381</v>
      </c>
      <c r="B98" s="4">
        <v>1.011012338362069</v>
      </c>
      <c r="C98" s="4">
        <v>19.333333333333332</v>
      </c>
      <c r="D98" s="4">
        <v>4.121281717903702</v>
      </c>
      <c r="E98" s="2">
        <v>172.78582930756838</v>
      </c>
      <c r="F98" s="4"/>
      <c r="G98" s="4"/>
      <c r="I98" s="3">
        <v>3.862</v>
      </c>
      <c r="J98" s="2">
        <f>(I98/3.862)*100</f>
        <v>100</v>
      </c>
      <c r="K98" s="4">
        <f>D98/I98</f>
        <v>1.0671366436829886</v>
      </c>
      <c r="L98" s="4">
        <f>I98/D98</f>
        <v>0.9370871161810347</v>
      </c>
    </row>
    <row r="99" spans="1:12" ht="12.75">
      <c r="A99" s="11">
        <v>1382</v>
      </c>
      <c r="B99" s="4">
        <v>1.011012338362069</v>
      </c>
      <c r="C99" s="4">
        <v>19.333333333333332</v>
      </c>
      <c r="D99" s="4">
        <v>4.121281717903702</v>
      </c>
      <c r="E99" s="2">
        <v>172.78582930756838</v>
      </c>
      <c r="F99" s="4"/>
      <c r="G99" s="4"/>
      <c r="I99" s="3">
        <v>3.862</v>
      </c>
      <c r="J99" s="2">
        <f>(I99/3.862)*100</f>
        <v>100</v>
      </c>
      <c r="K99" s="4">
        <f>D99/I99</f>
        <v>1.0671366436829886</v>
      </c>
      <c r="L99" s="4">
        <f>I99/D99</f>
        <v>0.9370871161810347</v>
      </c>
    </row>
    <row r="100" spans="1:12" ht="12.75">
      <c r="A100" s="11" t="s">
        <v>65</v>
      </c>
      <c r="B100" s="4">
        <v>0.9688868242636495</v>
      </c>
      <c r="C100" s="4">
        <v>20.17391304347826</v>
      </c>
      <c r="D100" s="4">
        <v>4.3004678795516895</v>
      </c>
      <c r="E100" s="2">
        <v>180.29825666876704</v>
      </c>
      <c r="F100" s="4"/>
      <c r="G100" s="4"/>
      <c r="I100" s="3">
        <v>3.862</v>
      </c>
      <c r="J100" s="2">
        <f>(I100/3.862)*100</f>
        <v>100</v>
      </c>
      <c r="K100" s="4">
        <f>D100/I100</f>
        <v>1.11353388906051</v>
      </c>
      <c r="L100" s="4">
        <f>I100/D100</f>
        <v>0.8980418196734914</v>
      </c>
    </row>
    <row r="101" spans="1:12" ht="12.75">
      <c r="A101" s="11" t="s">
        <v>66</v>
      </c>
      <c r="B101" s="4">
        <v>1.1727743125</v>
      </c>
      <c r="C101" s="4">
        <v>16.666666666666668</v>
      </c>
      <c r="D101" s="4">
        <v>3.5528290671583638</v>
      </c>
      <c r="E101" s="2">
        <v>148.95330112721413</v>
      </c>
      <c r="F101" s="4"/>
      <c r="G101" s="4"/>
      <c r="H101" s="3">
        <v>3.553</v>
      </c>
      <c r="I101" s="3">
        <v>3.862</v>
      </c>
      <c r="J101" s="2">
        <f>(I101/3.862)*100</f>
        <v>100</v>
      </c>
      <c r="K101" s="4">
        <f>H101/I101</f>
        <v>0.9199896426721905</v>
      </c>
      <c r="L101" s="4">
        <f>I101/H101</f>
        <v>1.0869687587953842</v>
      </c>
    </row>
    <row r="102" spans="1:12" ht="12.75">
      <c r="A102" s="11"/>
      <c r="B102" s="4"/>
      <c r="C102" s="4"/>
      <c r="D102" s="4"/>
      <c r="E102" s="2"/>
      <c r="F102" s="4"/>
      <c r="G102" s="4"/>
      <c r="I102" s="3"/>
      <c r="J102" s="2"/>
      <c r="K102" s="4"/>
      <c r="L102" s="4"/>
    </row>
    <row r="103" spans="1:12" ht="12.75">
      <c r="A103" s="11" t="s">
        <v>240</v>
      </c>
      <c r="B103" s="4"/>
      <c r="C103" s="4"/>
      <c r="D103" s="4">
        <f>AVERAGE(D97:D102)</f>
        <v>4.043428420084231</v>
      </c>
      <c r="E103" s="2"/>
      <c r="F103" s="4"/>
      <c r="G103" s="4"/>
      <c r="I103" s="3">
        <v>3.862</v>
      </c>
      <c r="J103" s="2"/>
      <c r="K103" s="4">
        <f>D103/I103</f>
        <v>1.0469778405189618</v>
      </c>
      <c r="L103" s="4">
        <f>I103/D103</f>
        <v>0.9551300527089703</v>
      </c>
    </row>
    <row r="104" spans="1:12" ht="12.75">
      <c r="A104" s="11"/>
      <c r="B104" s="4"/>
      <c r="C104" s="4"/>
      <c r="D104" s="4"/>
      <c r="E104" s="2"/>
      <c r="F104" s="4"/>
      <c r="G104" s="4"/>
      <c r="I104" s="3"/>
      <c r="J104" s="2"/>
      <c r="K104" s="4"/>
      <c r="L104" s="4"/>
    </row>
    <row r="105" spans="1:12" ht="12.75">
      <c r="A105" s="11">
        <v>1385</v>
      </c>
      <c r="B105" s="4">
        <v>1.1727743125</v>
      </c>
      <c r="C105" s="4">
        <v>16.666666666666668</v>
      </c>
      <c r="D105" s="4">
        <v>3.5528290671583638</v>
      </c>
      <c r="E105" s="2">
        <v>148.95330112721413</v>
      </c>
      <c r="F105" s="4"/>
      <c r="G105" s="4"/>
      <c r="H105" s="3">
        <v>3.553</v>
      </c>
      <c r="I105" s="3">
        <v>3.862</v>
      </c>
      <c r="J105" s="2">
        <f aca="true" t="shared" si="12" ref="J105:J110">(I105/3.862)*100</f>
        <v>100</v>
      </c>
      <c r="K105" s="4">
        <f aca="true" t="shared" si="13" ref="K105:K110">H105/I105</f>
        <v>0.9199896426721905</v>
      </c>
      <c r="L105" s="4">
        <f aca="true" t="shared" si="14" ref="L105:L110">I105/H105</f>
        <v>1.0869687587953842</v>
      </c>
    </row>
    <row r="106" spans="1:12" ht="12.75">
      <c r="A106" s="11" t="s">
        <v>67</v>
      </c>
      <c r="B106" s="4">
        <v>1.0220255446623094</v>
      </c>
      <c r="C106" s="4">
        <v>19.125</v>
      </c>
      <c r="D106" s="4">
        <v>4.076871354564222</v>
      </c>
      <c r="E106" s="2">
        <v>170.92391304347822</v>
      </c>
      <c r="F106" s="4"/>
      <c r="G106" s="4"/>
      <c r="H106" s="3">
        <v>4.05</v>
      </c>
      <c r="I106" s="3">
        <v>3.862</v>
      </c>
      <c r="J106" s="2">
        <f t="shared" si="12"/>
        <v>100</v>
      </c>
      <c r="K106" s="4">
        <f t="shared" si="13"/>
        <v>1.0486794407042983</v>
      </c>
      <c r="L106" s="4">
        <f t="shared" si="14"/>
        <v>0.9535802469135803</v>
      </c>
    </row>
    <row r="107" spans="1:12" ht="12.75">
      <c r="A107" s="11" t="s">
        <v>68</v>
      </c>
      <c r="B107" s="4">
        <v>1.0060563955269608</v>
      </c>
      <c r="C107" s="4">
        <v>19.428571428571427</v>
      </c>
      <c r="D107" s="4">
        <v>4.141583598287464</v>
      </c>
      <c r="E107" s="2">
        <v>173.63699102829534</v>
      </c>
      <c r="F107" s="4"/>
      <c r="G107" s="4"/>
      <c r="H107" s="3">
        <v>4.107</v>
      </c>
      <c r="I107" s="3">
        <v>3.862</v>
      </c>
      <c r="J107" s="2">
        <f t="shared" si="12"/>
        <v>100</v>
      </c>
      <c r="K107" s="4">
        <f t="shared" si="13"/>
        <v>1.0634386328327292</v>
      </c>
      <c r="L107" s="4">
        <f t="shared" si="14"/>
        <v>0.9403457511565619</v>
      </c>
    </row>
    <row r="108" spans="1:12" ht="12.75">
      <c r="A108" s="11" t="s">
        <v>69</v>
      </c>
      <c r="B108" s="4">
        <v>0.8486462111928106</v>
      </c>
      <c r="C108" s="4">
        <v>23.032258064516128</v>
      </c>
      <c r="D108" s="4">
        <v>4.909780556034332</v>
      </c>
      <c r="E108" s="2">
        <v>205.84385226741463</v>
      </c>
      <c r="F108" s="4"/>
      <c r="G108" s="4"/>
      <c r="H108" s="3">
        <v>4.91</v>
      </c>
      <c r="I108" s="3">
        <v>3.862</v>
      </c>
      <c r="J108" s="2">
        <f t="shared" si="12"/>
        <v>100</v>
      </c>
      <c r="K108" s="4">
        <f t="shared" si="13"/>
        <v>1.2713619886069394</v>
      </c>
      <c r="L108" s="4">
        <f t="shared" si="14"/>
        <v>0.7865580448065173</v>
      </c>
    </row>
    <row r="109" spans="1:12" ht="12.75">
      <c r="A109" s="11" t="s">
        <v>70</v>
      </c>
      <c r="B109" s="4">
        <v>0.7807726139233242</v>
      </c>
      <c r="C109" s="4">
        <v>25.03448275862069</v>
      </c>
      <c r="D109" s="4">
        <v>5.336594281566149</v>
      </c>
      <c r="E109" s="2">
        <v>223.73813093453268</v>
      </c>
      <c r="F109" s="4"/>
      <c r="G109" s="4"/>
      <c r="H109" s="3">
        <v>5.337</v>
      </c>
      <c r="I109" s="3">
        <v>3.862</v>
      </c>
      <c r="J109" s="2">
        <f t="shared" si="12"/>
        <v>100</v>
      </c>
      <c r="K109" s="4">
        <f t="shared" si="13"/>
        <v>1.381926462972553</v>
      </c>
      <c r="L109" s="4">
        <f t="shared" si="14"/>
        <v>0.7236275060895635</v>
      </c>
    </row>
    <row r="110" spans="1:12" ht="12.75">
      <c r="A110" s="11" t="s">
        <v>71</v>
      </c>
      <c r="B110" s="4">
        <v>1.0180332573784723</v>
      </c>
      <c r="C110" s="4">
        <v>19.2</v>
      </c>
      <c r="D110" s="4">
        <v>4.0928590853664355</v>
      </c>
      <c r="E110" s="2">
        <v>171.59420289855072</v>
      </c>
      <c r="F110" s="4"/>
      <c r="G110" s="4"/>
      <c r="H110" s="3">
        <v>4.05</v>
      </c>
      <c r="I110" s="3">
        <v>3.862</v>
      </c>
      <c r="J110" s="2">
        <f t="shared" si="12"/>
        <v>100</v>
      </c>
      <c r="K110" s="4">
        <f t="shared" si="13"/>
        <v>1.0486794407042983</v>
      </c>
      <c r="L110" s="4">
        <f t="shared" si="14"/>
        <v>0.9535802469135803</v>
      </c>
    </row>
    <row r="111" spans="1:12" ht="12.75">
      <c r="A111" s="11"/>
      <c r="B111" s="4"/>
      <c r="C111" s="4"/>
      <c r="D111" s="4"/>
      <c r="E111" s="2"/>
      <c r="F111" s="4"/>
      <c r="G111" s="4"/>
      <c r="I111" s="3"/>
      <c r="J111" s="2"/>
      <c r="K111" s="4"/>
      <c r="L111" s="4"/>
    </row>
    <row r="112" spans="1:12" ht="12.75">
      <c r="A112" s="11" t="s">
        <v>240</v>
      </c>
      <c r="B112" s="4"/>
      <c r="C112" s="4"/>
      <c r="D112" s="4">
        <f>AVERAGE(D106:D111)</f>
        <v>4.5115377751637205</v>
      </c>
      <c r="E112" s="2"/>
      <c r="F112" s="4"/>
      <c r="G112" s="4"/>
      <c r="H112" s="3">
        <f>SUM(H105:H111)/5</f>
        <v>5.2014000000000005</v>
      </c>
      <c r="I112" s="3">
        <v>3.862</v>
      </c>
      <c r="J112" s="2"/>
      <c r="K112" s="4">
        <f>H112/I112</f>
        <v>1.346815121698602</v>
      </c>
      <c r="L112" s="4">
        <f>I112/H112</f>
        <v>0.7424924058907216</v>
      </c>
    </row>
    <row r="113" spans="1:12" ht="12.75">
      <c r="A113" s="11"/>
      <c r="B113" s="4"/>
      <c r="C113" s="4"/>
      <c r="D113" s="4"/>
      <c r="E113" s="2"/>
      <c r="F113" s="4"/>
      <c r="G113" s="4"/>
      <c r="I113" s="3"/>
      <c r="J113" s="2"/>
      <c r="K113" s="4"/>
      <c r="L113" s="4"/>
    </row>
    <row r="114" spans="1:12" ht="12.75">
      <c r="A114" s="11">
        <v>1390</v>
      </c>
      <c r="B114" s="4">
        <v>1.0180332573784723</v>
      </c>
      <c r="C114" s="4">
        <v>19.2</v>
      </c>
      <c r="D114" s="4">
        <v>4.0928590853664355</v>
      </c>
      <c r="E114" s="2">
        <v>171.59420289855072</v>
      </c>
      <c r="F114" s="4"/>
      <c r="G114" s="4"/>
      <c r="H114" s="3">
        <v>4.05</v>
      </c>
      <c r="I114" s="3">
        <v>3.862</v>
      </c>
      <c r="J114" s="2">
        <f>(I114/3.862)*100</f>
        <v>100</v>
      </c>
      <c r="K114" s="4">
        <f>H114/I114</f>
        <v>1.0486794407042983</v>
      </c>
      <c r="L114" s="4">
        <f>I114/H114</f>
        <v>0.9535802469135803</v>
      </c>
    </row>
    <row r="115" spans="1:12" ht="12.75">
      <c r="A115" s="11" t="s">
        <v>72</v>
      </c>
      <c r="B115" s="4">
        <v>1.0075380691580758</v>
      </c>
      <c r="C115" s="4">
        <v>19.4</v>
      </c>
      <c r="D115" s="4">
        <v>4.1354930341723355</v>
      </c>
      <c r="E115" s="2">
        <v>173.38164251207726</v>
      </c>
      <c r="F115" s="4"/>
      <c r="G115" s="4"/>
      <c r="H115" s="3">
        <v>4.086</v>
      </c>
      <c r="I115" s="3">
        <v>3.862</v>
      </c>
      <c r="J115" s="2">
        <f>(I115/3.862)*100</f>
        <v>100</v>
      </c>
      <c r="K115" s="4">
        <f>H115/I115</f>
        <v>1.058001035732781</v>
      </c>
      <c r="L115" s="4">
        <f>I115/H115</f>
        <v>0.9451786588350465</v>
      </c>
    </row>
    <row r="116" spans="1:12" ht="12.75">
      <c r="A116" s="11">
        <v>1392</v>
      </c>
      <c r="B116" s="4">
        <v>1.0180332573784723</v>
      </c>
      <c r="C116" s="4">
        <v>19.2</v>
      </c>
      <c r="D116" s="4">
        <v>4.0928590853664355</v>
      </c>
      <c r="E116" s="2">
        <v>171.59420289855072</v>
      </c>
      <c r="F116" s="4"/>
      <c r="G116" s="4"/>
      <c r="H116" s="3">
        <v>4.05</v>
      </c>
      <c r="I116" s="3">
        <v>3.862</v>
      </c>
      <c r="J116" s="2">
        <f>(I116/3.862)*100</f>
        <v>100</v>
      </c>
      <c r="K116" s="4">
        <f>H116/I116</f>
        <v>1.0486794407042983</v>
      </c>
      <c r="L116" s="4">
        <f>I116/H116</f>
        <v>0.9535802469135803</v>
      </c>
    </row>
    <row r="117" spans="1:12" ht="12.75">
      <c r="A117" s="11" t="s">
        <v>73</v>
      </c>
      <c r="B117" s="4">
        <v>1.0180332573784723</v>
      </c>
      <c r="C117" s="4">
        <v>19.2</v>
      </c>
      <c r="D117" s="4">
        <v>4.0928590853664355</v>
      </c>
      <c r="E117" s="2">
        <v>171.59420289855072</v>
      </c>
      <c r="F117" s="4"/>
      <c r="G117" s="4"/>
      <c r="H117" s="3">
        <v>4.05</v>
      </c>
      <c r="I117" s="3">
        <v>3.862</v>
      </c>
      <c r="J117" s="2">
        <f>(I117/3.862)*100</f>
        <v>100</v>
      </c>
      <c r="K117" s="4">
        <f>H117/I117</f>
        <v>1.0486794407042983</v>
      </c>
      <c r="L117" s="4">
        <f>I117/H117</f>
        <v>0.9535802469135803</v>
      </c>
    </row>
    <row r="118" spans="1:12" ht="12.75">
      <c r="A118" s="11">
        <v>1394</v>
      </c>
      <c r="B118" s="4">
        <v>1.0180332573784723</v>
      </c>
      <c r="C118" s="4">
        <v>19.2</v>
      </c>
      <c r="D118" s="4">
        <v>4.0928590853664355</v>
      </c>
      <c r="E118" s="2">
        <v>171.59420289855072</v>
      </c>
      <c r="F118" s="4"/>
      <c r="G118" s="4"/>
      <c r="H118" s="3">
        <v>4.05</v>
      </c>
      <c r="I118" s="3">
        <v>3.862</v>
      </c>
      <c r="J118" s="2">
        <f>(I118/3.862)*100</f>
        <v>100</v>
      </c>
      <c r="K118" s="4">
        <f>H118/I118</f>
        <v>1.0486794407042983</v>
      </c>
      <c r="L118" s="4">
        <f>I118/H118</f>
        <v>0.9535802469135803</v>
      </c>
    </row>
    <row r="119" spans="1:12" ht="12.75">
      <c r="A119" s="11"/>
      <c r="B119" s="4"/>
      <c r="C119" s="4"/>
      <c r="D119" s="4"/>
      <c r="E119" s="2"/>
      <c r="F119" s="4"/>
      <c r="G119" s="4"/>
      <c r="I119" s="3"/>
      <c r="J119" s="2"/>
      <c r="K119" s="4"/>
      <c r="L119" s="4"/>
    </row>
    <row r="120" spans="1:12" ht="12.75">
      <c r="A120" s="11" t="s">
        <v>240</v>
      </c>
      <c r="B120" s="4"/>
      <c r="C120" s="4"/>
      <c r="D120" s="4">
        <f>AVERAGE(D114:D119)</f>
        <v>4.101385875127615</v>
      </c>
      <c r="E120" s="2"/>
      <c r="F120" s="4"/>
      <c r="G120" s="4"/>
      <c r="H120" s="3">
        <f>SUM(H114:H119)/5</f>
        <v>4.0572</v>
      </c>
      <c r="I120" s="3">
        <v>3.862</v>
      </c>
      <c r="J120" s="2"/>
      <c r="K120" s="4">
        <f>H120/I120</f>
        <v>1.0505437597099947</v>
      </c>
      <c r="L120" s="4">
        <f>I120/H120</f>
        <v>0.9518880015774426</v>
      </c>
    </row>
    <row r="121" spans="1:12" ht="12.75">
      <c r="A121" s="11"/>
      <c r="B121" s="4"/>
      <c r="C121" s="4"/>
      <c r="D121" s="4"/>
      <c r="E121" s="2"/>
      <c r="F121" s="4"/>
      <c r="G121" s="4"/>
      <c r="I121" s="3"/>
      <c r="J121" s="2"/>
      <c r="K121" s="4"/>
      <c r="L121" s="4"/>
    </row>
    <row r="122" spans="1:12" ht="12.75">
      <c r="A122" s="11">
        <v>1395</v>
      </c>
      <c r="B122" s="4">
        <v>1.0180332573784723</v>
      </c>
      <c r="C122" s="4">
        <v>19.2</v>
      </c>
      <c r="D122" s="4">
        <v>4.0928590853664355</v>
      </c>
      <c r="E122" s="2">
        <v>171.59420289855072</v>
      </c>
      <c r="F122" s="4"/>
      <c r="G122" s="4"/>
      <c r="H122" s="3">
        <v>4.05</v>
      </c>
      <c r="I122" s="3">
        <v>3.862</v>
      </c>
      <c r="J122" s="2">
        <f>(I122/3.862)*100</f>
        <v>100</v>
      </c>
      <c r="K122" s="4">
        <f>H122/I122</f>
        <v>1.0486794407042983</v>
      </c>
      <c r="L122" s="4">
        <f>I122/H122</f>
        <v>0.9535802469135803</v>
      </c>
    </row>
    <row r="123" spans="1:12" ht="12.75">
      <c r="A123" s="11">
        <v>1396</v>
      </c>
      <c r="B123" s="4">
        <v>1.0180332573784723</v>
      </c>
      <c r="C123" s="4">
        <v>19.2</v>
      </c>
      <c r="D123" s="4">
        <v>4.0928590853664355</v>
      </c>
      <c r="E123" s="2">
        <v>171.59420289855072</v>
      </c>
      <c r="F123" s="4"/>
      <c r="G123" s="4"/>
      <c r="H123" s="3">
        <v>4.05</v>
      </c>
      <c r="I123" s="3">
        <v>3.862</v>
      </c>
      <c r="J123" s="2">
        <f>(I123/3.862)*100</f>
        <v>100</v>
      </c>
      <c r="K123" s="4">
        <f>H123/I123</f>
        <v>1.0486794407042983</v>
      </c>
      <c r="L123" s="4">
        <f>I123/H123</f>
        <v>0.9535802469135803</v>
      </c>
    </row>
    <row r="124" spans="1:12" ht="12.75">
      <c r="A124" s="11">
        <v>1397</v>
      </c>
      <c r="B124" s="4">
        <v>1.0180332573784723</v>
      </c>
      <c r="C124" s="4">
        <v>19.2</v>
      </c>
      <c r="D124" s="4">
        <v>4.0928590853664355</v>
      </c>
      <c r="E124" s="2">
        <v>171.59420289855072</v>
      </c>
      <c r="F124" s="4"/>
      <c r="G124" s="4"/>
      <c r="H124" s="3">
        <v>4.05</v>
      </c>
      <c r="I124" s="3">
        <v>3.862</v>
      </c>
      <c r="J124" s="2">
        <f>(I124/3.862)*100</f>
        <v>100</v>
      </c>
      <c r="K124" s="4">
        <f>H124/I124</f>
        <v>1.0486794407042983</v>
      </c>
      <c r="L124" s="4">
        <f>I124/H124</f>
        <v>0.9535802469135803</v>
      </c>
    </row>
    <row r="125" spans="1:12" ht="12.75">
      <c r="A125" s="11">
        <v>1398</v>
      </c>
      <c r="B125" s="4">
        <v>1.0180332573784723</v>
      </c>
      <c r="C125" s="4">
        <v>19.2</v>
      </c>
      <c r="D125" s="4">
        <v>4.0928590853664355</v>
      </c>
      <c r="E125" s="2">
        <v>171.59420289855072</v>
      </c>
      <c r="F125" s="4"/>
      <c r="G125" s="4"/>
      <c r="H125" s="3">
        <v>4.05</v>
      </c>
      <c r="I125" s="3">
        <v>3.862</v>
      </c>
      <c r="J125" s="2">
        <f>(I125/3.862)*100</f>
        <v>100</v>
      </c>
      <c r="K125" s="4">
        <f>H125/I125</f>
        <v>1.0486794407042983</v>
      </c>
      <c r="L125" s="4">
        <f>I125/H125</f>
        <v>0.9535802469135803</v>
      </c>
    </row>
    <row r="126" spans="1:12" ht="12.75">
      <c r="A126" s="11">
        <v>1399</v>
      </c>
      <c r="B126" s="4">
        <v>1.0180332573784723</v>
      </c>
      <c r="C126" s="4">
        <v>19.2</v>
      </c>
      <c r="D126" s="4">
        <v>4.0928590853664355</v>
      </c>
      <c r="E126" s="2">
        <v>171.59420289855072</v>
      </c>
      <c r="F126" s="4"/>
      <c r="G126" s="4"/>
      <c r="H126" s="3">
        <v>4.05</v>
      </c>
      <c r="I126" s="3">
        <v>3.862</v>
      </c>
      <c r="J126" s="2">
        <f>(I126/3.862)*100</f>
        <v>100</v>
      </c>
      <c r="K126" s="4">
        <f>H126/I126</f>
        <v>1.0486794407042983</v>
      </c>
      <c r="L126" s="4">
        <f>I126/H126</f>
        <v>0.9535802469135803</v>
      </c>
    </row>
    <row r="127" spans="1:12" ht="12.75">
      <c r="A127" s="11"/>
      <c r="B127" s="4"/>
      <c r="C127" s="4"/>
      <c r="D127" s="4"/>
      <c r="E127" s="2"/>
      <c r="F127" s="4"/>
      <c r="G127" s="4"/>
      <c r="I127" s="3"/>
      <c r="J127" s="2"/>
      <c r="K127" s="4"/>
      <c r="L127" s="4"/>
    </row>
    <row r="128" spans="1:12" ht="12.75">
      <c r="A128" s="11" t="s">
        <v>240</v>
      </c>
      <c r="B128" s="4"/>
      <c r="C128" s="4"/>
      <c r="D128" s="4">
        <f>AVERAGE(D122:D127)</f>
        <v>4.0928590853664355</v>
      </c>
      <c r="E128" s="2"/>
      <c r="F128" s="4"/>
      <c r="G128" s="4"/>
      <c r="H128" s="3">
        <f>SUM(H122:H127)/5</f>
        <v>4.05</v>
      </c>
      <c r="I128" s="3">
        <v>3.862</v>
      </c>
      <c r="J128" s="2"/>
      <c r="K128" s="4">
        <f>H128/I128</f>
        <v>1.0486794407042983</v>
      </c>
      <c r="L128" s="4">
        <f>I128/H128</f>
        <v>0.9535802469135803</v>
      </c>
    </row>
    <row r="129" spans="1:12" ht="12.75">
      <c r="A129" s="11"/>
      <c r="B129" s="4"/>
      <c r="C129" s="4"/>
      <c r="D129" s="4"/>
      <c r="E129" s="2"/>
      <c r="F129" s="4"/>
      <c r="G129" s="4"/>
      <c r="I129" s="3"/>
      <c r="J129" s="2"/>
      <c r="K129" s="4"/>
      <c r="L129" s="4"/>
    </row>
    <row r="130" spans="1:12" ht="12.75">
      <c r="A130" s="11">
        <v>1400</v>
      </c>
      <c r="B130" s="4">
        <v>1.0180332573784723</v>
      </c>
      <c r="C130" s="4">
        <v>19.2</v>
      </c>
      <c r="D130" s="4">
        <v>4.0928590853664355</v>
      </c>
      <c r="E130" s="2">
        <v>171.59420289855072</v>
      </c>
      <c r="F130" s="4"/>
      <c r="G130" s="4"/>
      <c r="H130" s="3">
        <v>4.05</v>
      </c>
      <c r="I130" s="3">
        <v>3.862</v>
      </c>
      <c r="J130" s="2">
        <f>(I130/3.862)*100</f>
        <v>100</v>
      </c>
      <c r="K130" s="4">
        <f>H130/I130</f>
        <v>1.0486794407042983</v>
      </c>
      <c r="L130" s="4">
        <f>I130/H130</f>
        <v>0.9535802469135803</v>
      </c>
    </row>
    <row r="131" spans="1:12" ht="12.75">
      <c r="A131" s="11">
        <v>1401</v>
      </c>
      <c r="B131" s="4">
        <v>1.0180332573784723</v>
      </c>
      <c r="C131" s="4">
        <v>19.2</v>
      </c>
      <c r="D131" s="4">
        <v>4.0928590853664355</v>
      </c>
      <c r="E131" s="2">
        <v>171.59420289855072</v>
      </c>
      <c r="F131" s="4"/>
      <c r="G131" s="4"/>
      <c r="H131" s="3">
        <v>4.05</v>
      </c>
      <c r="I131" s="3">
        <v>3.862</v>
      </c>
      <c r="J131" s="2">
        <f>(I131/3.862)*100</f>
        <v>100</v>
      </c>
      <c r="K131" s="4">
        <f>H131/I131</f>
        <v>1.0486794407042983</v>
      </c>
      <c r="L131" s="4">
        <f>I131/H131</f>
        <v>0.9535802469135803</v>
      </c>
    </row>
    <row r="132" spans="1:12" ht="12.75">
      <c r="A132" s="11">
        <v>1402</v>
      </c>
      <c r="B132" s="4">
        <v>1.0180332573784723</v>
      </c>
      <c r="C132" s="4">
        <v>19.2</v>
      </c>
      <c r="D132" s="4">
        <v>4.0928590853664355</v>
      </c>
      <c r="E132" s="2">
        <v>171.59420289855072</v>
      </c>
      <c r="F132" s="4"/>
      <c r="G132" s="4"/>
      <c r="H132" s="3">
        <v>4.05</v>
      </c>
      <c r="I132" s="3">
        <v>3.862</v>
      </c>
      <c r="J132" s="2">
        <f>(I132/3.862)*100</f>
        <v>100</v>
      </c>
      <c r="K132" s="4">
        <f>H132/I132</f>
        <v>1.0486794407042983</v>
      </c>
      <c r="L132" s="4">
        <f>I132/H132</f>
        <v>0.9535802469135803</v>
      </c>
    </row>
    <row r="133" spans="1:12" ht="12.75">
      <c r="A133" s="11">
        <v>1403</v>
      </c>
      <c r="B133" s="4">
        <v>1.0180332573784723</v>
      </c>
      <c r="C133" s="4">
        <v>19.2</v>
      </c>
      <c r="D133" s="4">
        <v>4.0928590853664355</v>
      </c>
      <c r="E133" s="2">
        <v>171.59420289855072</v>
      </c>
      <c r="F133" s="4"/>
      <c r="G133" s="4"/>
      <c r="H133" s="3">
        <v>4.05</v>
      </c>
      <c r="I133" s="3">
        <v>3.862</v>
      </c>
      <c r="J133" s="2">
        <f>(I133/3.862)*100</f>
        <v>100</v>
      </c>
      <c r="K133" s="4">
        <f>H133/I133</f>
        <v>1.0486794407042983</v>
      </c>
      <c r="L133" s="4">
        <f>I133/H133</f>
        <v>0.9535802469135803</v>
      </c>
    </row>
    <row r="134" spans="1:12" ht="12.75">
      <c r="A134" s="11">
        <v>1404</v>
      </c>
      <c r="B134" s="4">
        <v>1.0180332573784723</v>
      </c>
      <c r="C134" s="4">
        <v>19.2</v>
      </c>
      <c r="D134" s="4">
        <v>4.0928590853664355</v>
      </c>
      <c r="E134" s="2">
        <v>171.59420289855072</v>
      </c>
      <c r="F134" s="4"/>
      <c r="G134" s="4"/>
      <c r="H134" s="3">
        <v>4.05</v>
      </c>
      <c r="I134" s="3">
        <v>3.862</v>
      </c>
      <c r="J134" s="2">
        <f>(I134/3.862)*100</f>
        <v>100</v>
      </c>
      <c r="K134" s="4">
        <f>H134/I134</f>
        <v>1.0486794407042983</v>
      </c>
      <c r="L134" s="4">
        <f>I134/H134</f>
        <v>0.9535802469135803</v>
      </c>
    </row>
    <row r="135" spans="1:12" ht="12.75">
      <c r="A135" s="11"/>
      <c r="B135" s="4"/>
      <c r="C135" s="4"/>
      <c r="D135" s="4"/>
      <c r="E135" s="2"/>
      <c r="F135" s="4"/>
      <c r="G135" s="4"/>
      <c r="I135" s="3"/>
      <c r="J135" s="2"/>
      <c r="K135" s="4"/>
      <c r="L135" s="4"/>
    </row>
    <row r="136" spans="1:12" ht="12.75">
      <c r="A136" s="11" t="s">
        <v>240</v>
      </c>
      <c r="B136" s="4"/>
      <c r="C136" s="4"/>
      <c r="D136" s="4">
        <f>AVERAGE(D130:D135)</f>
        <v>4.0928590853664355</v>
      </c>
      <c r="E136" s="2"/>
      <c r="F136" s="4"/>
      <c r="G136" s="4"/>
      <c r="H136" s="3">
        <f>SUM(H130:H135)/5</f>
        <v>4.05</v>
      </c>
      <c r="I136" s="3">
        <v>3.862</v>
      </c>
      <c r="J136" s="2"/>
      <c r="K136" s="4">
        <f>H136/I136</f>
        <v>1.0486794407042983</v>
      </c>
      <c r="L136" s="4">
        <f>I136/H136</f>
        <v>0.9535802469135803</v>
      </c>
    </row>
    <row r="137" spans="1:12" ht="12.75">
      <c r="A137" s="11"/>
      <c r="B137" s="4"/>
      <c r="C137" s="4"/>
      <c r="D137" s="4"/>
      <c r="E137" s="2"/>
      <c r="F137" s="4"/>
      <c r="G137" s="4"/>
      <c r="I137" s="3"/>
      <c r="J137" s="2"/>
      <c r="K137" s="4"/>
      <c r="L137" s="4"/>
    </row>
    <row r="138" spans="1:12" ht="12.75">
      <c r="A138" s="11">
        <v>1405</v>
      </c>
      <c r="B138" s="4">
        <v>1.0180332573784723</v>
      </c>
      <c r="C138" s="4">
        <v>19.2</v>
      </c>
      <c r="D138" s="4">
        <v>4.0928590853664355</v>
      </c>
      <c r="E138" s="2">
        <v>171.59420289855072</v>
      </c>
      <c r="F138" s="4"/>
      <c r="G138" s="4"/>
      <c r="H138" s="3">
        <v>4.05</v>
      </c>
      <c r="I138" s="3">
        <v>3.862</v>
      </c>
      <c r="J138" s="2">
        <f aca="true" t="shared" si="15" ref="J138:J143">(I138/3.862)*100</f>
        <v>100</v>
      </c>
      <c r="K138" s="4">
        <f aca="true" t="shared" si="16" ref="K138:K143">H138/I138</f>
        <v>1.0486794407042983</v>
      </c>
      <c r="L138" s="4">
        <f aca="true" t="shared" si="17" ref="L138:L143">I138/H138</f>
        <v>0.9535802469135803</v>
      </c>
    </row>
    <row r="139" spans="1:12" ht="12.75">
      <c r="A139" s="11">
        <v>1406</v>
      </c>
      <c r="B139" s="4">
        <v>1.0180332573784723</v>
      </c>
      <c r="C139" s="4">
        <v>19.2</v>
      </c>
      <c r="D139" s="4">
        <v>4.0928590853664355</v>
      </c>
      <c r="E139" s="2">
        <v>171.59420289855072</v>
      </c>
      <c r="F139" s="4"/>
      <c r="G139" s="4"/>
      <c r="H139" s="3">
        <v>4.05</v>
      </c>
      <c r="I139" s="3">
        <v>3.862</v>
      </c>
      <c r="J139" s="2">
        <f t="shared" si="15"/>
        <v>100</v>
      </c>
      <c r="K139" s="4">
        <f t="shared" si="16"/>
        <v>1.0486794407042983</v>
      </c>
      <c r="L139" s="4">
        <f t="shared" si="17"/>
        <v>0.9535802469135803</v>
      </c>
    </row>
    <row r="140" spans="1:12" ht="12.75">
      <c r="A140" s="11" t="s">
        <v>74</v>
      </c>
      <c r="B140" s="4">
        <v>1.1043072622410548</v>
      </c>
      <c r="C140" s="4">
        <v>17.7</v>
      </c>
      <c r="D140" s="4">
        <v>3.773104469322182</v>
      </c>
      <c r="E140" s="2">
        <v>158.1884057971014</v>
      </c>
      <c r="F140" s="4"/>
      <c r="G140" s="4"/>
      <c r="H140" s="3">
        <v>3.773</v>
      </c>
      <c r="I140" s="3">
        <v>3.862</v>
      </c>
      <c r="J140" s="2">
        <f t="shared" si="15"/>
        <v>100</v>
      </c>
      <c r="K140" s="4">
        <f t="shared" si="16"/>
        <v>0.976954945624029</v>
      </c>
      <c r="L140" s="4">
        <f t="shared" si="17"/>
        <v>1.0235886562417174</v>
      </c>
    </row>
    <row r="141" spans="1:12" ht="12.75">
      <c r="A141" s="11" t="s">
        <v>75</v>
      </c>
      <c r="B141" s="4">
        <v>1.0180332573784723</v>
      </c>
      <c r="C141" s="4">
        <v>19.2</v>
      </c>
      <c r="D141" s="4">
        <v>4.0928590853664355</v>
      </c>
      <c r="E141" s="2">
        <v>171.59420289855072</v>
      </c>
      <c r="F141" s="4"/>
      <c r="G141" s="4"/>
      <c r="H141" s="3">
        <v>4.05</v>
      </c>
      <c r="I141" s="3">
        <v>3.862</v>
      </c>
      <c r="J141" s="2">
        <f t="shared" si="15"/>
        <v>100</v>
      </c>
      <c r="K141" s="4">
        <f t="shared" si="16"/>
        <v>1.0486794407042983</v>
      </c>
      <c r="L141" s="4">
        <f t="shared" si="17"/>
        <v>0.9535802469135803</v>
      </c>
    </row>
    <row r="142" spans="1:12" ht="12.75">
      <c r="A142" s="11">
        <v>1408</v>
      </c>
      <c r="B142" s="4">
        <v>1.0180332573784723</v>
      </c>
      <c r="C142" s="4">
        <v>19.2</v>
      </c>
      <c r="D142" s="4">
        <v>4.0928590853664355</v>
      </c>
      <c r="E142" s="2">
        <v>171.59420289855072</v>
      </c>
      <c r="F142" s="4"/>
      <c r="G142" s="4"/>
      <c r="H142" s="3">
        <v>4.05</v>
      </c>
      <c r="I142" s="3">
        <v>3.862</v>
      </c>
      <c r="J142" s="2">
        <f t="shared" si="15"/>
        <v>100</v>
      </c>
      <c r="K142" s="4">
        <f t="shared" si="16"/>
        <v>1.0486794407042983</v>
      </c>
      <c r="L142" s="4">
        <f t="shared" si="17"/>
        <v>0.9535802469135803</v>
      </c>
    </row>
    <row r="143" spans="1:12" ht="12.75">
      <c r="A143" s="11" t="s">
        <v>76</v>
      </c>
      <c r="B143" s="4">
        <v>1.1822331232726802</v>
      </c>
      <c r="C143" s="4">
        <v>16.53332</v>
      </c>
      <c r="D143" s="4">
        <v>3.524403592357843</v>
      </c>
      <c r="E143" s="2">
        <v>147.76155555555553</v>
      </c>
      <c r="F143" s="4"/>
      <c r="G143" s="4"/>
      <c r="H143" s="3">
        <v>3.482</v>
      </c>
      <c r="I143" s="3">
        <v>3.862</v>
      </c>
      <c r="J143" s="2">
        <f t="shared" si="15"/>
        <v>100</v>
      </c>
      <c r="K143" s="4">
        <f t="shared" si="16"/>
        <v>0.9016053858104609</v>
      </c>
      <c r="L143" s="4">
        <f t="shared" si="17"/>
        <v>1.109132682366456</v>
      </c>
    </row>
    <row r="144" spans="1:12" ht="12.75">
      <c r="A144" s="11"/>
      <c r="B144" s="4"/>
      <c r="C144" s="4"/>
      <c r="D144" s="4"/>
      <c r="E144" s="2"/>
      <c r="F144" s="4"/>
      <c r="G144" s="4"/>
      <c r="I144" s="3"/>
      <c r="J144" s="2"/>
      <c r="K144" s="4"/>
      <c r="L144" s="4"/>
    </row>
    <row r="145" spans="1:12" ht="12.75">
      <c r="A145" s="11" t="s">
        <v>240</v>
      </c>
      <c r="B145" s="4"/>
      <c r="C145" s="4"/>
      <c r="D145" s="4">
        <f>AVERAGE(D139:D144)</f>
        <v>3.915217063555866</v>
      </c>
      <c r="E145" s="2"/>
      <c r="F145" s="4"/>
      <c r="G145" s="4"/>
      <c r="H145" s="3">
        <f>SUM(H138:H144)/6</f>
        <v>3.9091666666666662</v>
      </c>
      <c r="I145" s="3">
        <v>3.862</v>
      </c>
      <c r="J145" s="2"/>
      <c r="K145" s="4">
        <f>H145/I145</f>
        <v>1.0122130157086138</v>
      </c>
      <c r="L145" s="4">
        <f>I145/H145</f>
        <v>0.9879343423577064</v>
      </c>
    </row>
    <row r="146" spans="1:12" ht="12.75">
      <c r="A146" s="11"/>
      <c r="B146" s="4"/>
      <c r="C146" s="4"/>
      <c r="D146" s="4"/>
      <c r="E146" s="2"/>
      <c r="F146" s="4"/>
      <c r="G146" s="4"/>
      <c r="I146" s="3"/>
      <c r="J146" s="2"/>
      <c r="K146" s="4"/>
      <c r="L146" s="4"/>
    </row>
    <row r="147" spans="1:12" ht="12.75">
      <c r="A147" s="11">
        <v>1410</v>
      </c>
      <c r="B147" s="4">
        <v>1.1822331232726802</v>
      </c>
      <c r="C147" s="4">
        <v>16.53332</v>
      </c>
      <c r="D147" s="4">
        <v>3.524403592357843</v>
      </c>
      <c r="E147" s="2">
        <v>147.76155555555553</v>
      </c>
      <c r="F147" s="4"/>
      <c r="G147" s="4"/>
      <c r="H147" s="3">
        <v>3.482</v>
      </c>
      <c r="I147" s="3">
        <v>3.862</v>
      </c>
      <c r="J147" s="2">
        <f>(I147/3.862)*100</f>
        <v>100</v>
      </c>
      <c r="K147" s="4">
        <f>H147/I147</f>
        <v>0.9016053858104609</v>
      </c>
      <c r="L147" s="4">
        <f>I147/H147</f>
        <v>1.109132682366456</v>
      </c>
    </row>
    <row r="148" spans="1:12" ht="12.75">
      <c r="A148" s="11" t="s">
        <v>77</v>
      </c>
      <c r="B148" s="4">
        <v>1.1822331232726802</v>
      </c>
      <c r="C148" s="4">
        <v>16.53332</v>
      </c>
      <c r="D148" s="4">
        <v>3.524403592357843</v>
      </c>
      <c r="E148" s="2">
        <v>147.76155555555553</v>
      </c>
      <c r="F148" s="4"/>
      <c r="G148" s="4"/>
      <c r="H148" s="3">
        <v>3.482</v>
      </c>
      <c r="I148" s="3">
        <v>4.634</v>
      </c>
      <c r="J148" s="2">
        <f>(I148/3.862)*100</f>
        <v>119.98964267219058</v>
      </c>
      <c r="K148" s="4">
        <f>H148/I148</f>
        <v>0.7514026758739749</v>
      </c>
      <c r="L148" s="4">
        <f>I148/H148</f>
        <v>1.3308443423319931</v>
      </c>
    </row>
    <row r="149" spans="1:12" ht="12.75">
      <c r="A149" s="11">
        <v>1412</v>
      </c>
      <c r="B149" s="4">
        <v>1.1822331232726802</v>
      </c>
      <c r="C149" s="4">
        <v>16.53332</v>
      </c>
      <c r="D149" s="4">
        <v>3.524403592357843</v>
      </c>
      <c r="E149" s="2">
        <v>147.76155555555553</v>
      </c>
      <c r="F149" s="4"/>
      <c r="G149" s="4"/>
      <c r="H149" s="3">
        <v>3.482</v>
      </c>
      <c r="I149" s="3">
        <v>4.634</v>
      </c>
      <c r="J149" s="2">
        <f>(I149/3.862)*100</f>
        <v>119.98964267219058</v>
      </c>
      <c r="K149" s="4">
        <f>H149/I149</f>
        <v>0.7514026758739749</v>
      </c>
      <c r="L149" s="4">
        <f>I149/H149</f>
        <v>1.3308443423319931</v>
      </c>
    </row>
    <row r="150" spans="1:12" ht="12.75">
      <c r="A150" s="11">
        <v>1413</v>
      </c>
      <c r="B150" s="4">
        <v>1.1822331232726802</v>
      </c>
      <c r="C150" s="4">
        <v>16.53332</v>
      </c>
      <c r="D150" s="4">
        <v>3.524403592357843</v>
      </c>
      <c r="E150" s="2">
        <v>147.76155555555553</v>
      </c>
      <c r="F150" s="4"/>
      <c r="G150" s="4"/>
      <c r="H150" s="3">
        <v>3.482</v>
      </c>
      <c r="I150" s="3">
        <v>4.634</v>
      </c>
      <c r="J150" s="2">
        <f>(I150/3.862)*100</f>
        <v>119.98964267219058</v>
      </c>
      <c r="K150" s="4">
        <f>H150/I150</f>
        <v>0.7514026758739749</v>
      </c>
      <c r="L150" s="4">
        <f>I150/H150</f>
        <v>1.3308443423319931</v>
      </c>
    </row>
    <row r="151" spans="1:12" ht="12.75">
      <c r="A151" s="11">
        <v>1414</v>
      </c>
      <c r="B151" s="4">
        <v>1.1822331232726802</v>
      </c>
      <c r="C151" s="4">
        <v>16.53332</v>
      </c>
      <c r="D151" s="4">
        <v>3.524403592357843</v>
      </c>
      <c r="E151" s="2">
        <v>147.76155555555553</v>
      </c>
      <c r="F151" s="4"/>
      <c r="G151" s="4"/>
      <c r="H151" s="3">
        <v>3.482</v>
      </c>
      <c r="I151" s="3">
        <v>4.634</v>
      </c>
      <c r="J151" s="2">
        <f>(I151/3.862)*100</f>
        <v>119.98964267219058</v>
      </c>
      <c r="K151" s="4">
        <f>H151/I151</f>
        <v>0.7514026758739749</v>
      </c>
      <c r="L151" s="4">
        <f>I151/H151</f>
        <v>1.3308443423319931</v>
      </c>
    </row>
    <row r="152" spans="1:12" ht="12.75">
      <c r="A152" s="11"/>
      <c r="B152" s="4"/>
      <c r="C152" s="4"/>
      <c r="D152" s="4"/>
      <c r="E152" s="2"/>
      <c r="F152" s="4"/>
      <c r="G152" s="4"/>
      <c r="I152" s="3"/>
      <c r="J152" s="2"/>
      <c r="K152" s="4"/>
      <c r="L152" s="4"/>
    </row>
    <row r="153" spans="1:12" ht="12.75">
      <c r="A153" s="11" t="s">
        <v>240</v>
      </c>
      <c r="B153" s="4"/>
      <c r="C153" s="4"/>
      <c r="D153" s="4">
        <f>AVERAGE(D147:D152)</f>
        <v>3.524403592357843</v>
      </c>
      <c r="E153" s="2"/>
      <c r="F153" s="4"/>
      <c r="G153" s="4"/>
      <c r="H153" s="3">
        <f>SUM(H147:H152)/5</f>
        <v>3.482</v>
      </c>
      <c r="I153" s="3">
        <f>SUM(I147:I152)/5</f>
        <v>4.4796000000000005</v>
      </c>
      <c r="J153" s="2"/>
      <c r="K153" s="4">
        <f>H153/I153</f>
        <v>0.777301544780784</v>
      </c>
      <c r="L153" s="4">
        <f>I153/H153</f>
        <v>1.2865020103388858</v>
      </c>
    </row>
    <row r="154" spans="1:12" ht="12.75">
      <c r="A154" s="11"/>
      <c r="B154" s="4"/>
      <c r="C154" s="4"/>
      <c r="D154" s="4"/>
      <c r="E154" s="2"/>
      <c r="F154" s="4"/>
      <c r="G154" s="4"/>
      <c r="I154" s="3"/>
      <c r="J154" s="2"/>
      <c r="K154" s="4"/>
      <c r="L154" s="4"/>
    </row>
    <row r="155" spans="1:12" ht="12.75">
      <c r="A155" s="11">
        <v>1415</v>
      </c>
      <c r="B155" s="4">
        <v>1.1822331232726802</v>
      </c>
      <c r="C155" s="4">
        <v>16.53332</v>
      </c>
      <c r="D155" s="4">
        <v>3.524403592357843</v>
      </c>
      <c r="E155" s="2">
        <v>147.76155555555553</v>
      </c>
      <c r="F155" s="4"/>
      <c r="G155" s="4"/>
      <c r="H155" s="3">
        <v>3.482</v>
      </c>
      <c r="I155" s="3">
        <v>4.634</v>
      </c>
      <c r="J155" s="2">
        <f>(I155/3.862)*100</f>
        <v>119.98964267219058</v>
      </c>
      <c r="K155" s="4">
        <f>H155/I155</f>
        <v>0.7514026758739749</v>
      </c>
      <c r="L155" s="4">
        <f>I155/H155</f>
        <v>1.3308443423319931</v>
      </c>
    </row>
    <row r="156" spans="1:12" ht="12.75">
      <c r="A156" s="11" t="s">
        <v>78</v>
      </c>
      <c r="B156" s="4">
        <v>0.958148948120915</v>
      </c>
      <c r="C156" s="4">
        <v>20.400000000000002</v>
      </c>
      <c r="D156" s="4">
        <v>4.348662778201838</v>
      </c>
      <c r="E156" s="2">
        <v>182.31884057971016</v>
      </c>
      <c r="F156" s="4"/>
      <c r="G156" s="4"/>
      <c r="H156" s="3">
        <v>4.263</v>
      </c>
      <c r="I156" s="3">
        <v>4.634</v>
      </c>
      <c r="J156" s="2">
        <f>(I156/3.862)*100</f>
        <v>119.98964267219058</v>
      </c>
      <c r="K156" s="4">
        <f>H156/I156</f>
        <v>0.9199395770392749</v>
      </c>
      <c r="L156" s="4">
        <f>I156/H156</f>
        <v>1.0870279146141215</v>
      </c>
    </row>
    <row r="157" spans="1:12" ht="12.75">
      <c r="A157" s="11">
        <v>1417</v>
      </c>
      <c r="B157" s="4">
        <v>0.958148948120915</v>
      </c>
      <c r="C157" s="4">
        <v>20.400000000000002</v>
      </c>
      <c r="D157" s="4">
        <v>4.348662778201838</v>
      </c>
      <c r="E157" s="2">
        <v>182.31884057971016</v>
      </c>
      <c r="F157" s="4"/>
      <c r="G157" s="4"/>
      <c r="H157" s="3">
        <v>4.263</v>
      </c>
      <c r="I157" s="3">
        <v>4.634</v>
      </c>
      <c r="J157" s="2">
        <f>(I157/3.862)*100</f>
        <v>119.98964267219058</v>
      </c>
      <c r="K157" s="4">
        <f>H157/I157</f>
        <v>0.9199395770392749</v>
      </c>
      <c r="L157" s="4">
        <f>I157/H157</f>
        <v>1.0870279146141215</v>
      </c>
    </row>
    <row r="158" spans="1:12" ht="12.75">
      <c r="A158" s="11" t="s">
        <v>79</v>
      </c>
      <c r="B158" s="4">
        <v>0.8498364583333334</v>
      </c>
      <c r="C158" s="4">
        <v>23</v>
      </c>
      <c r="D158" s="4">
        <v>4.9029041126785415</v>
      </c>
      <c r="E158" s="2">
        <v>205.5555555555555</v>
      </c>
      <c r="F158" s="4"/>
      <c r="G158" s="4"/>
      <c r="H158" s="3">
        <v>4.832</v>
      </c>
      <c r="I158" s="3">
        <v>4.634</v>
      </c>
      <c r="J158" s="2">
        <f>(I158/3.862)*100</f>
        <v>119.98964267219058</v>
      </c>
      <c r="K158" s="4">
        <f>H158/I158</f>
        <v>1.0427276650841604</v>
      </c>
      <c r="L158" s="4">
        <f>I158/H158</f>
        <v>0.9590231788079471</v>
      </c>
    </row>
    <row r="159" spans="1:12" ht="12.75">
      <c r="A159" s="11">
        <v>1419</v>
      </c>
      <c r="B159" s="4">
        <v>0.8498364583333334</v>
      </c>
      <c r="C159" s="4">
        <v>23</v>
      </c>
      <c r="D159" s="4">
        <v>4.9029041126785415</v>
      </c>
      <c r="E159" s="2">
        <v>205.5555555555555</v>
      </c>
      <c r="F159" s="4"/>
      <c r="G159" s="4"/>
      <c r="H159" s="3">
        <v>4.832</v>
      </c>
      <c r="I159" s="3">
        <v>4.634</v>
      </c>
      <c r="J159" s="2">
        <f>(I159/3.862)*100</f>
        <v>119.98964267219058</v>
      </c>
      <c r="K159" s="4">
        <f>H159/I159</f>
        <v>1.0427276650841604</v>
      </c>
      <c r="L159" s="4">
        <f>I159/H159</f>
        <v>0.9590231788079471</v>
      </c>
    </row>
    <row r="160" spans="1:12" ht="12.75">
      <c r="A160" s="11"/>
      <c r="B160" s="4"/>
      <c r="C160" s="4"/>
      <c r="D160" s="4"/>
      <c r="E160" s="2"/>
      <c r="F160" s="4"/>
      <c r="G160" s="4"/>
      <c r="I160" s="3"/>
      <c r="J160" s="2"/>
      <c r="K160" s="4"/>
      <c r="L160" s="4"/>
    </row>
    <row r="161" spans="1:12" ht="12.75">
      <c r="A161" s="11" t="s">
        <v>240</v>
      </c>
      <c r="B161" s="4"/>
      <c r="C161" s="4"/>
      <c r="D161" s="4">
        <f>AVERAGE(D155:D160)</f>
        <v>4.40550747482372</v>
      </c>
      <c r="E161" s="2"/>
      <c r="F161" s="4"/>
      <c r="G161" s="4"/>
      <c r="H161" s="3">
        <f>SUM(H155:H160)/5</f>
        <v>4.3344000000000005</v>
      </c>
      <c r="I161" s="3">
        <v>4.634</v>
      </c>
      <c r="J161" s="2"/>
      <c r="K161" s="4">
        <f>H161/I161</f>
        <v>0.9353474320241693</v>
      </c>
      <c r="L161" s="4">
        <f>I161/H161</f>
        <v>1.0691214470284238</v>
      </c>
    </row>
    <row r="162" spans="1:12" ht="12.75">
      <c r="A162" s="11"/>
      <c r="B162" s="4"/>
      <c r="C162" s="4"/>
      <c r="D162" s="4"/>
      <c r="E162" s="2"/>
      <c r="F162" s="4"/>
      <c r="G162" s="4"/>
      <c r="I162" s="3"/>
      <c r="J162" s="2"/>
      <c r="K162" s="4"/>
      <c r="L162" s="4"/>
    </row>
    <row r="163" spans="1:12" ht="12.75">
      <c r="A163" s="11">
        <v>1420</v>
      </c>
      <c r="B163" s="4">
        <v>0.8498364583333334</v>
      </c>
      <c r="C163" s="4">
        <v>23</v>
      </c>
      <c r="D163" s="4">
        <v>4.9029041126785415</v>
      </c>
      <c r="E163" s="2">
        <v>205.5555555555555</v>
      </c>
      <c r="F163" s="4"/>
      <c r="G163" s="4"/>
      <c r="H163" s="3">
        <v>4.832</v>
      </c>
      <c r="I163" s="3">
        <v>4.634</v>
      </c>
      <c r="J163" s="2">
        <f>(I163/3.862)*100</f>
        <v>119.98964267219058</v>
      </c>
      <c r="K163" s="4">
        <f>H163/I163</f>
        <v>1.0427276650841604</v>
      </c>
      <c r="L163" s="4">
        <f>I163/H163</f>
        <v>0.9590231788079471</v>
      </c>
    </row>
    <row r="164" spans="1:12" ht="12.75">
      <c r="A164" s="11">
        <v>1421</v>
      </c>
      <c r="B164" s="4">
        <v>0.8498364583333334</v>
      </c>
      <c r="C164" s="4">
        <v>23</v>
      </c>
      <c r="D164" s="4">
        <v>4.9029041126785415</v>
      </c>
      <c r="E164" s="2">
        <v>205.5555555555555</v>
      </c>
      <c r="F164" s="4"/>
      <c r="G164" s="4"/>
      <c r="H164" s="3">
        <v>4.832</v>
      </c>
      <c r="I164" s="3">
        <v>4.634</v>
      </c>
      <c r="J164" s="2">
        <f>(I164/3.862)*100</f>
        <v>119.98964267219058</v>
      </c>
      <c r="K164" s="4">
        <f>H164/I164</f>
        <v>1.0427276650841604</v>
      </c>
      <c r="L164" s="4">
        <f>I164/H164</f>
        <v>0.9590231788079471</v>
      </c>
    </row>
    <row r="165" spans="1:12" ht="12.75">
      <c r="A165" s="11">
        <v>1422</v>
      </c>
      <c r="B165" s="4">
        <v>0.8498364583333334</v>
      </c>
      <c r="C165" s="4">
        <v>23</v>
      </c>
      <c r="D165" s="4">
        <v>4.9029041126785415</v>
      </c>
      <c r="E165" s="2">
        <v>205.5555555555555</v>
      </c>
      <c r="F165" s="4"/>
      <c r="G165" s="4"/>
      <c r="H165" s="3">
        <v>4.832</v>
      </c>
      <c r="I165" s="3">
        <v>4.634</v>
      </c>
      <c r="J165" s="2">
        <f>(I165/3.862)*100</f>
        <v>119.98964267219058</v>
      </c>
      <c r="K165" s="4">
        <f>H165/I165</f>
        <v>1.0427276650841604</v>
      </c>
      <c r="L165" s="4">
        <f>I165/H165</f>
        <v>0.9590231788079471</v>
      </c>
    </row>
    <row r="166" spans="1:12" ht="12.75">
      <c r="A166" s="11">
        <v>1423</v>
      </c>
      <c r="B166" s="4">
        <v>0.8498364583333334</v>
      </c>
      <c r="C166" s="4">
        <v>23</v>
      </c>
      <c r="D166" s="4">
        <v>4.9029041126785415</v>
      </c>
      <c r="E166" s="2">
        <v>205.5555555555555</v>
      </c>
      <c r="F166" s="4"/>
      <c r="G166" s="4"/>
      <c r="H166" s="3">
        <v>4.832</v>
      </c>
      <c r="I166" s="3">
        <v>4.634</v>
      </c>
      <c r="J166" s="2">
        <f>(I166/3.862)*100</f>
        <v>119.98964267219058</v>
      </c>
      <c r="K166" s="4">
        <f>H166/I166</f>
        <v>1.0427276650841604</v>
      </c>
      <c r="L166" s="4">
        <f>I166/H166</f>
        <v>0.9590231788079471</v>
      </c>
    </row>
    <row r="167" spans="1:12" ht="12.75">
      <c r="A167" s="11">
        <v>1424</v>
      </c>
      <c r="B167" s="4">
        <v>0.8498364583333334</v>
      </c>
      <c r="C167" s="4">
        <v>23</v>
      </c>
      <c r="D167" s="4">
        <v>4.9029041126785415</v>
      </c>
      <c r="E167" s="2">
        <v>205.5555555555555</v>
      </c>
      <c r="F167" s="4"/>
      <c r="G167" s="4"/>
      <c r="H167" s="3">
        <v>4.832</v>
      </c>
      <c r="I167" s="3">
        <v>4.634</v>
      </c>
      <c r="J167" s="2">
        <f>(I167/3.862)*100</f>
        <v>119.98964267219058</v>
      </c>
      <c r="K167" s="4">
        <f>H167/I167</f>
        <v>1.0427276650841604</v>
      </c>
      <c r="L167" s="4">
        <f>I167/H167</f>
        <v>0.9590231788079471</v>
      </c>
    </row>
    <row r="168" spans="1:12" ht="12.75">
      <c r="A168" s="11"/>
      <c r="B168" s="4"/>
      <c r="C168" s="4"/>
      <c r="D168" s="4"/>
      <c r="E168" s="2"/>
      <c r="F168" s="4"/>
      <c r="G168" s="4"/>
      <c r="I168" s="3"/>
      <c r="J168" s="2"/>
      <c r="K168" s="4"/>
      <c r="L168" s="4"/>
    </row>
    <row r="169" spans="1:12" ht="12.75">
      <c r="A169" s="11" t="s">
        <v>240</v>
      </c>
      <c r="B169" s="4"/>
      <c r="C169" s="4"/>
      <c r="D169" s="4">
        <f>AVERAGE(D163:D168)</f>
        <v>4.9029041126785415</v>
      </c>
      <c r="E169" s="2"/>
      <c r="F169" s="4"/>
      <c r="G169" s="4"/>
      <c r="H169" s="3">
        <f>SUM(H163:H168)/5</f>
        <v>4.832</v>
      </c>
      <c r="I169" s="3">
        <v>4.634</v>
      </c>
      <c r="J169" s="2"/>
      <c r="K169" s="4">
        <f>H169/I169</f>
        <v>1.0427276650841604</v>
      </c>
      <c r="L169" s="4">
        <f>I169/H169</f>
        <v>0.9590231788079471</v>
      </c>
    </row>
    <row r="170" spans="1:12" ht="12.75">
      <c r="A170" s="11"/>
      <c r="B170" s="4"/>
      <c r="C170" s="4"/>
      <c r="D170" s="4"/>
      <c r="E170" s="2"/>
      <c r="F170" s="4"/>
      <c r="G170" s="4"/>
      <c r="I170" s="3"/>
      <c r="J170" s="2"/>
      <c r="K170" s="4"/>
      <c r="L170" s="4"/>
    </row>
    <row r="171" spans="1:12" ht="12.75">
      <c r="A171" s="11">
        <v>1425</v>
      </c>
      <c r="B171" s="4">
        <v>0.8498364583333334</v>
      </c>
      <c r="C171" s="4">
        <v>23</v>
      </c>
      <c r="D171" s="4">
        <v>4.9029041126785415</v>
      </c>
      <c r="E171" s="2">
        <v>205.5555555555555</v>
      </c>
      <c r="F171" s="4"/>
      <c r="G171" s="4"/>
      <c r="H171" s="3">
        <v>4.832</v>
      </c>
      <c r="I171" s="3">
        <v>4.634</v>
      </c>
      <c r="J171" s="2">
        <f>(I171/3.862)*100</f>
        <v>119.98964267219058</v>
      </c>
      <c r="K171" s="4">
        <f>H171/I171</f>
        <v>1.0427276650841604</v>
      </c>
      <c r="L171" s="4">
        <f>I171/H171</f>
        <v>0.9590231788079471</v>
      </c>
    </row>
    <row r="172" spans="1:12" ht="12.75">
      <c r="A172" s="11">
        <v>1426</v>
      </c>
      <c r="B172" s="4">
        <v>0.8498364583333334</v>
      </c>
      <c r="C172" s="4">
        <v>23</v>
      </c>
      <c r="D172" s="4">
        <v>4.9029041126785415</v>
      </c>
      <c r="E172" s="2">
        <v>205.5555555555555</v>
      </c>
      <c r="F172" s="4"/>
      <c r="G172" s="4"/>
      <c r="H172" s="3">
        <v>4.832</v>
      </c>
      <c r="I172" s="3">
        <v>4.634</v>
      </c>
      <c r="J172" s="2">
        <f>(I172/3.862)*100</f>
        <v>119.98964267219058</v>
      </c>
      <c r="K172" s="4">
        <f>H172/I172</f>
        <v>1.0427276650841604</v>
      </c>
      <c r="L172" s="4">
        <f>I172/H172</f>
        <v>0.9590231788079471</v>
      </c>
    </row>
    <row r="173" spans="1:12" ht="12.75">
      <c r="A173" s="11">
        <v>1427</v>
      </c>
      <c r="B173" s="4">
        <v>0.8498364583333334</v>
      </c>
      <c r="C173" s="4">
        <v>23</v>
      </c>
      <c r="D173" s="4">
        <v>4.9029041126785415</v>
      </c>
      <c r="E173" s="2">
        <v>205.5555555555555</v>
      </c>
      <c r="F173" s="4"/>
      <c r="G173" s="4"/>
      <c r="H173" s="3">
        <v>4.832</v>
      </c>
      <c r="I173" s="3">
        <v>4.634</v>
      </c>
      <c r="J173" s="2">
        <f>(I173/3.862)*100</f>
        <v>119.98964267219058</v>
      </c>
      <c r="K173" s="4">
        <f>H173/I173</f>
        <v>1.0427276650841604</v>
      </c>
      <c r="L173" s="4">
        <f>I173/H173</f>
        <v>0.9590231788079471</v>
      </c>
    </row>
    <row r="174" spans="1:12" ht="12.75">
      <c r="A174" s="11" t="s">
        <v>80</v>
      </c>
      <c r="B174" s="4">
        <v>0.7485793484042553</v>
      </c>
      <c r="C174" s="4">
        <v>26.11111111111111</v>
      </c>
      <c r="D174" s="4">
        <v>5.566098871881437</v>
      </c>
      <c r="E174" s="2">
        <v>233.36017176596883</v>
      </c>
      <c r="F174" s="4"/>
      <c r="G174" s="4"/>
      <c r="H174" s="3">
        <v>5.474</v>
      </c>
      <c r="I174" s="3">
        <v>4.634</v>
      </c>
      <c r="J174" s="2">
        <f>(I174/3.862)*100</f>
        <v>119.98964267219058</v>
      </c>
      <c r="K174" s="4">
        <f>H174/I174</f>
        <v>1.1812688821752266</v>
      </c>
      <c r="L174" s="4">
        <f>I174/H174</f>
        <v>0.8465473145780051</v>
      </c>
    </row>
    <row r="175" spans="1:12" ht="12.75">
      <c r="A175" s="11">
        <v>1429</v>
      </c>
      <c r="B175" s="4">
        <v>0.7485793484042553</v>
      </c>
      <c r="C175" s="4">
        <v>26.11111111111111</v>
      </c>
      <c r="D175" s="4">
        <v>5.566098871881437</v>
      </c>
      <c r="E175" s="2">
        <v>233.36017176596883</v>
      </c>
      <c r="F175" s="4"/>
      <c r="G175" s="4"/>
      <c r="H175" s="3">
        <v>5.474</v>
      </c>
      <c r="I175" s="3">
        <v>4.634</v>
      </c>
      <c r="J175" s="2">
        <f>(I175/3.862)*100</f>
        <v>119.98964267219058</v>
      </c>
      <c r="K175" s="4">
        <f>H175/I175</f>
        <v>1.1812688821752266</v>
      </c>
      <c r="L175" s="4">
        <f>I175/H175</f>
        <v>0.8465473145780051</v>
      </c>
    </row>
    <row r="176" spans="1:12" ht="12.75">
      <c r="A176" s="11"/>
      <c r="B176" s="4"/>
      <c r="C176" s="4"/>
      <c r="D176" s="4"/>
      <c r="E176" s="2"/>
      <c r="F176" s="4"/>
      <c r="G176" s="4"/>
      <c r="I176" s="3"/>
      <c r="J176" s="2"/>
      <c r="K176" s="4"/>
      <c r="L176" s="4"/>
    </row>
    <row r="177" spans="1:12" ht="12.75">
      <c r="A177" s="11" t="s">
        <v>240</v>
      </c>
      <c r="B177" s="4"/>
      <c r="C177" s="4"/>
      <c r="D177" s="4">
        <f>AVERAGE(D171:D176)</f>
        <v>5.168182016359699</v>
      </c>
      <c r="E177" s="2"/>
      <c r="F177" s="4"/>
      <c r="G177" s="4"/>
      <c r="H177" s="3">
        <f>SUM(H171:H176)/5</f>
        <v>5.0888</v>
      </c>
      <c r="I177" s="3">
        <v>4.634</v>
      </c>
      <c r="J177" s="2"/>
      <c r="K177" s="4">
        <f>H177/I177</f>
        <v>1.0981441519205868</v>
      </c>
      <c r="L177" s="4">
        <f>I177/H177</f>
        <v>0.9106272598648012</v>
      </c>
    </row>
    <row r="178" spans="1:12" ht="12.75">
      <c r="A178" s="11"/>
      <c r="B178" s="4"/>
      <c r="C178" s="4"/>
      <c r="D178" s="4"/>
      <c r="E178" s="2"/>
      <c r="F178" s="4"/>
      <c r="G178" s="4"/>
      <c r="I178" s="3"/>
      <c r="J178" s="2"/>
      <c r="K178" s="4"/>
      <c r="L178" s="4"/>
    </row>
    <row r="179" spans="1:12" ht="12.75">
      <c r="A179" s="11">
        <v>1430</v>
      </c>
      <c r="B179" s="4">
        <v>0.7485793484042553</v>
      </c>
      <c r="C179" s="4">
        <v>26.11111111111111</v>
      </c>
      <c r="D179" s="4">
        <v>5.566098871881437</v>
      </c>
      <c r="E179" s="2">
        <v>233.36017176596883</v>
      </c>
      <c r="F179" s="4"/>
      <c r="G179" s="4"/>
      <c r="H179" s="3">
        <v>5.474</v>
      </c>
      <c r="I179" s="3">
        <v>4.634</v>
      </c>
      <c r="J179" s="2">
        <f>(I179/3.862)*100</f>
        <v>119.98964267219058</v>
      </c>
      <c r="K179" s="4">
        <f>H179/I179</f>
        <v>1.1812688821752266</v>
      </c>
      <c r="L179" s="4">
        <f>I179/H179</f>
        <v>0.8465473145780051</v>
      </c>
    </row>
    <row r="180" spans="1:12" ht="12.75">
      <c r="A180" s="11">
        <v>1431</v>
      </c>
      <c r="B180" s="4">
        <v>0.7485793484042553</v>
      </c>
      <c r="C180" s="4">
        <v>26.11111111111111</v>
      </c>
      <c r="D180" s="4">
        <v>5.566098871881437</v>
      </c>
      <c r="E180" s="2">
        <v>233.36017176596883</v>
      </c>
      <c r="F180" s="4"/>
      <c r="G180" s="4"/>
      <c r="H180" s="3">
        <v>5.474</v>
      </c>
      <c r="I180" s="3">
        <v>4.634</v>
      </c>
      <c r="J180" s="2">
        <f>(I180/3.862)*100</f>
        <v>119.98964267219058</v>
      </c>
      <c r="K180" s="4">
        <f>H180/I180</f>
        <v>1.1812688821752266</v>
      </c>
      <c r="L180" s="4">
        <f>I180/H180</f>
        <v>0.8465473145780051</v>
      </c>
    </row>
    <row r="181" spans="1:12" ht="12.75">
      <c r="A181" s="11">
        <v>1432</v>
      </c>
      <c r="B181" s="4">
        <v>0.7485793484042553</v>
      </c>
      <c r="C181" s="4">
        <v>26.11111111111111</v>
      </c>
      <c r="D181" s="4">
        <v>5.566098871881437</v>
      </c>
      <c r="E181" s="2">
        <v>233.36017176596883</v>
      </c>
      <c r="F181" s="4"/>
      <c r="G181" s="4"/>
      <c r="H181" s="3">
        <v>5.474</v>
      </c>
      <c r="I181" s="3">
        <v>4.634</v>
      </c>
      <c r="J181" s="2">
        <f>(I181/3.862)*100</f>
        <v>119.98964267219058</v>
      </c>
      <c r="K181" s="4">
        <f>H181/I181</f>
        <v>1.1812688821752266</v>
      </c>
      <c r="L181" s="4">
        <f>I181/H181</f>
        <v>0.8465473145780051</v>
      </c>
    </row>
    <row r="182" spans="1:12" ht="12.75">
      <c r="A182" s="11" t="s">
        <v>81</v>
      </c>
      <c r="B182" s="4">
        <v>0.8144266059027778</v>
      </c>
      <c r="C182" s="4">
        <v>24</v>
      </c>
      <c r="D182" s="4">
        <v>5.116073856708044</v>
      </c>
      <c r="E182" s="2">
        <v>214.49275362318838</v>
      </c>
      <c r="F182" s="4"/>
      <c r="G182" s="4"/>
      <c r="H182" s="3">
        <v>5.116</v>
      </c>
      <c r="I182" s="3">
        <v>4.634</v>
      </c>
      <c r="J182" s="2">
        <f>(I182/3.862)*100</f>
        <v>119.98964267219058</v>
      </c>
      <c r="K182" s="4">
        <f>H182/I182</f>
        <v>1.1040138109624513</v>
      </c>
      <c r="L182" s="4">
        <f>I182/H182</f>
        <v>0.9057857701329165</v>
      </c>
    </row>
    <row r="183" spans="1:12" ht="12.75">
      <c r="A183" s="11">
        <v>1434</v>
      </c>
      <c r="B183" s="4">
        <v>0.8144266059027778</v>
      </c>
      <c r="C183" s="4">
        <v>24</v>
      </c>
      <c r="D183" s="4">
        <v>5.116073856708044</v>
      </c>
      <c r="E183" s="2">
        <v>214.49275362318838</v>
      </c>
      <c r="F183" s="4"/>
      <c r="G183" s="4"/>
      <c r="H183" s="3">
        <v>5.116</v>
      </c>
      <c r="I183" s="3">
        <v>4.634</v>
      </c>
      <c r="J183" s="2">
        <f>(I183/3.862)*100</f>
        <v>119.98964267219058</v>
      </c>
      <c r="K183" s="4">
        <f>H183/I183</f>
        <v>1.1040138109624513</v>
      </c>
      <c r="L183" s="4">
        <f>I183/H183</f>
        <v>0.9057857701329165</v>
      </c>
    </row>
    <row r="184" spans="1:12" ht="12.75">
      <c r="A184" s="11"/>
      <c r="B184" s="4"/>
      <c r="C184" s="4"/>
      <c r="D184" s="4"/>
      <c r="E184" s="2"/>
      <c r="F184" s="4"/>
      <c r="G184" s="4"/>
      <c r="I184" s="3"/>
      <c r="J184" s="2"/>
      <c r="K184" s="4"/>
      <c r="L184" s="4"/>
    </row>
    <row r="185" spans="1:12" ht="12.75">
      <c r="A185" s="11" t="s">
        <v>240</v>
      </c>
      <c r="B185" s="4"/>
      <c r="C185" s="4"/>
      <c r="D185" s="4">
        <f>AVERAGE(D179:D184)</f>
        <v>5.38608886581208</v>
      </c>
      <c r="E185" s="2"/>
      <c r="F185" s="4"/>
      <c r="G185" s="4"/>
      <c r="H185" s="3">
        <f>SUM(H179:H184)/5</f>
        <v>5.3308</v>
      </c>
      <c r="I185" s="3">
        <v>4.634</v>
      </c>
      <c r="J185" s="2"/>
      <c r="K185" s="4">
        <f>H185/I185</f>
        <v>1.1503668536901164</v>
      </c>
      <c r="L185" s="4">
        <f>I185/H185</f>
        <v>0.8692879117580852</v>
      </c>
    </row>
    <row r="186" spans="1:12" ht="12.75">
      <c r="A186" s="11"/>
      <c r="B186" s="4"/>
      <c r="C186" s="4"/>
      <c r="D186" s="4"/>
      <c r="E186" s="2"/>
      <c r="F186" s="4"/>
      <c r="G186" s="4"/>
      <c r="I186" s="3"/>
      <c r="J186" s="2"/>
      <c r="K186" s="4"/>
      <c r="L186" s="4"/>
    </row>
    <row r="187" spans="1:12" ht="12.75">
      <c r="A187" s="11">
        <v>1435</v>
      </c>
      <c r="B187" s="4">
        <v>0.8144266059027778</v>
      </c>
      <c r="C187" s="4">
        <v>24</v>
      </c>
      <c r="D187" s="4">
        <v>5.116073856708044</v>
      </c>
      <c r="E187" s="2">
        <v>214.49275362318838</v>
      </c>
      <c r="F187" s="4"/>
      <c r="G187" s="4"/>
      <c r="H187" s="3">
        <v>5.116</v>
      </c>
      <c r="I187" s="3">
        <v>4.634</v>
      </c>
      <c r="J187" s="2">
        <f>(I187/3.862)*100</f>
        <v>119.98964267219058</v>
      </c>
      <c r="K187" s="4">
        <f>H187/I187</f>
        <v>1.1040138109624513</v>
      </c>
      <c r="L187" s="4">
        <f>I187/H187</f>
        <v>0.9057857701329165</v>
      </c>
    </row>
    <row r="188" spans="1:12" ht="12.75">
      <c r="A188" s="11">
        <v>1436</v>
      </c>
      <c r="B188" s="4">
        <v>0.8144266059027778</v>
      </c>
      <c r="C188" s="4">
        <v>24</v>
      </c>
      <c r="D188" s="4">
        <v>5.116073856708044</v>
      </c>
      <c r="E188" s="2">
        <v>214.49275362318838</v>
      </c>
      <c r="F188" s="4"/>
      <c r="G188" s="4"/>
      <c r="H188" s="3">
        <v>5.116</v>
      </c>
      <c r="I188" s="3">
        <v>4.634</v>
      </c>
      <c r="J188" s="2">
        <f>(I188/3.862)*100</f>
        <v>119.98964267219058</v>
      </c>
      <c r="K188" s="4">
        <f>H188/I188</f>
        <v>1.1040138109624513</v>
      </c>
      <c r="L188" s="4">
        <f>I188/H188</f>
        <v>0.9057857701329165</v>
      </c>
    </row>
    <row r="189" spans="1:12" ht="12.75">
      <c r="A189" s="11">
        <v>1437</v>
      </c>
      <c r="B189" s="4">
        <v>0.8144266059027778</v>
      </c>
      <c r="C189" s="4">
        <v>24</v>
      </c>
      <c r="D189" s="4">
        <v>5.116073856708044</v>
      </c>
      <c r="E189" s="2">
        <v>214.49275362318838</v>
      </c>
      <c r="F189" s="4"/>
      <c r="G189" s="4"/>
      <c r="H189" s="3">
        <v>5.116</v>
      </c>
      <c r="I189" s="3">
        <v>4.634</v>
      </c>
      <c r="J189" s="2">
        <f>(I189/3.862)*100</f>
        <v>119.98964267219058</v>
      </c>
      <c r="K189" s="4">
        <f>H189/I189</f>
        <v>1.1040138109624513</v>
      </c>
      <c r="L189" s="4">
        <f>I189/H189</f>
        <v>0.9057857701329165</v>
      </c>
    </row>
    <row r="190" spans="1:12" ht="12.75">
      <c r="A190" s="11">
        <v>1438</v>
      </c>
      <c r="B190" s="4">
        <v>0.8144266059027778</v>
      </c>
      <c r="C190" s="4">
        <v>24</v>
      </c>
      <c r="D190" s="4">
        <v>5.116073856708044</v>
      </c>
      <c r="E190" s="2">
        <v>214.49275362318838</v>
      </c>
      <c r="F190" s="4"/>
      <c r="G190" s="4"/>
      <c r="H190" s="3">
        <v>5.116</v>
      </c>
      <c r="I190" s="3">
        <v>4.634</v>
      </c>
      <c r="J190" s="2">
        <f>(I190/3.862)*100</f>
        <v>119.98964267219058</v>
      </c>
      <c r="K190" s="4">
        <f>H190/I190</f>
        <v>1.1040138109624513</v>
      </c>
      <c r="L190" s="4">
        <f>I190/H190</f>
        <v>0.9057857701329165</v>
      </c>
    </row>
    <row r="191" spans="1:12" ht="12.75">
      <c r="A191" s="11">
        <v>1439</v>
      </c>
      <c r="B191" s="4">
        <v>0.8144266059027778</v>
      </c>
      <c r="C191" s="4">
        <v>24</v>
      </c>
      <c r="D191" s="4">
        <v>5.116073856708044</v>
      </c>
      <c r="E191" s="2">
        <v>214.49275362318838</v>
      </c>
      <c r="F191" s="4"/>
      <c r="G191" s="4"/>
      <c r="H191" s="3">
        <v>5.116</v>
      </c>
      <c r="I191" s="3">
        <v>4.634</v>
      </c>
      <c r="J191" s="2">
        <f>(I191/3.862)*100</f>
        <v>119.98964267219058</v>
      </c>
      <c r="K191" s="4">
        <f>H191/I191</f>
        <v>1.1040138109624513</v>
      </c>
      <c r="L191" s="4">
        <f>I191/H191</f>
        <v>0.9057857701329165</v>
      </c>
    </row>
    <row r="192" spans="1:12" ht="12.75">
      <c r="A192" s="11"/>
      <c r="B192" s="4"/>
      <c r="C192" s="4"/>
      <c r="D192" s="4"/>
      <c r="E192" s="2"/>
      <c r="F192" s="4"/>
      <c r="G192" s="4"/>
      <c r="I192" s="3"/>
      <c r="J192" s="2"/>
      <c r="K192" s="4"/>
      <c r="L192" s="4"/>
    </row>
    <row r="193" spans="1:12" ht="12.75">
      <c r="A193" s="11" t="s">
        <v>240</v>
      </c>
      <c r="B193" s="4">
        <v>0.8144266059027778</v>
      </c>
      <c r="C193" s="4">
        <v>24</v>
      </c>
      <c r="D193" s="4">
        <v>5.116073856708044</v>
      </c>
      <c r="E193" s="2">
        <v>214.49275362318838</v>
      </c>
      <c r="F193" s="4"/>
      <c r="G193" s="4"/>
      <c r="H193" s="3">
        <v>5.116</v>
      </c>
      <c r="I193" s="3">
        <v>4.634</v>
      </c>
      <c r="J193" s="2">
        <f>(I193/3.862)*100</f>
        <v>119.98964267219058</v>
      </c>
      <c r="K193" s="4">
        <f>H193/I193</f>
        <v>1.1040138109624513</v>
      </c>
      <c r="L193" s="4">
        <f>I193/H193</f>
        <v>0.9057857701329165</v>
      </c>
    </row>
    <row r="194" spans="1:12" ht="12.75">
      <c r="A194" s="11"/>
      <c r="B194" s="4"/>
      <c r="C194" s="4"/>
      <c r="D194" s="4"/>
      <c r="E194" s="2"/>
      <c r="F194" s="4"/>
      <c r="G194" s="4"/>
      <c r="I194" s="3"/>
      <c r="J194" s="2"/>
      <c r="K194" s="4"/>
      <c r="L194" s="4"/>
    </row>
    <row r="195" spans="1:12" ht="12.75">
      <c r="A195" s="11">
        <v>1440</v>
      </c>
      <c r="B195" s="4">
        <v>0.8144266059027778</v>
      </c>
      <c r="C195" s="4">
        <v>24</v>
      </c>
      <c r="D195" s="4">
        <v>5.116073856708044</v>
      </c>
      <c r="E195" s="2">
        <v>214.49275362318838</v>
      </c>
      <c r="F195" s="4"/>
      <c r="G195" s="4"/>
      <c r="H195" s="3">
        <v>5.116</v>
      </c>
      <c r="I195" s="3">
        <v>4.634</v>
      </c>
      <c r="J195" s="2">
        <f>(I195/3.862)*100</f>
        <v>119.98964267219058</v>
      </c>
      <c r="K195" s="4">
        <f>H195/I195</f>
        <v>1.1040138109624513</v>
      </c>
      <c r="L195" s="4">
        <f>I195/H195</f>
        <v>0.9057857701329165</v>
      </c>
    </row>
    <row r="196" spans="1:12" ht="12.75">
      <c r="A196" s="11">
        <v>1441</v>
      </c>
      <c r="B196" s="4">
        <v>0.8144266059027778</v>
      </c>
      <c r="C196" s="4">
        <v>24</v>
      </c>
      <c r="D196" s="4">
        <v>5.116073856708044</v>
      </c>
      <c r="E196" s="2">
        <v>214.49275362318838</v>
      </c>
      <c r="F196" s="4"/>
      <c r="G196" s="4"/>
      <c r="H196" s="3">
        <v>5.116</v>
      </c>
      <c r="I196" s="3">
        <v>4.634</v>
      </c>
      <c r="J196" s="2">
        <f>(I196/3.862)*100</f>
        <v>119.98964267219058</v>
      </c>
      <c r="K196" s="4">
        <f>H196/I196</f>
        <v>1.1040138109624513</v>
      </c>
      <c r="L196" s="4">
        <f>I196/H196</f>
        <v>0.9057857701329165</v>
      </c>
    </row>
    <row r="197" spans="1:12" ht="12.75">
      <c r="A197" s="11">
        <v>1442</v>
      </c>
      <c r="B197" s="4">
        <v>0.8144266059027778</v>
      </c>
      <c r="C197" s="4">
        <v>24</v>
      </c>
      <c r="D197" s="4">
        <v>5.116073856708044</v>
      </c>
      <c r="E197" s="2">
        <v>214.49275362318838</v>
      </c>
      <c r="F197" s="4"/>
      <c r="G197" s="4"/>
      <c r="H197" s="3">
        <v>5.116</v>
      </c>
      <c r="I197" s="3">
        <v>4.634</v>
      </c>
      <c r="J197" s="2">
        <f>(I197/3.862)*100</f>
        <v>119.98964267219058</v>
      </c>
      <c r="K197" s="4">
        <f>H197/I197</f>
        <v>1.1040138109624513</v>
      </c>
      <c r="L197" s="4">
        <f>I197/H197</f>
        <v>0.9057857701329165</v>
      </c>
    </row>
    <row r="198" spans="1:12" ht="12.75">
      <c r="A198" s="11">
        <v>1443</v>
      </c>
      <c r="B198" s="4">
        <v>0.8144266059027778</v>
      </c>
      <c r="C198" s="4">
        <v>24</v>
      </c>
      <c r="D198" s="4">
        <v>5.116073856708044</v>
      </c>
      <c r="E198" s="2">
        <v>214.49275362318838</v>
      </c>
      <c r="F198" s="4"/>
      <c r="G198" s="4"/>
      <c r="H198" s="3">
        <v>5.116</v>
      </c>
      <c r="I198" s="3">
        <v>4.634</v>
      </c>
      <c r="J198" s="2">
        <f>(I198/3.862)*100</f>
        <v>119.98964267219058</v>
      </c>
      <c r="K198" s="4">
        <f>H198/I198</f>
        <v>1.1040138109624513</v>
      </c>
      <c r="L198" s="4">
        <f>I198/H198</f>
        <v>0.9057857701329165</v>
      </c>
    </row>
    <row r="199" spans="1:12" ht="12.75">
      <c r="A199" s="11">
        <v>1444</v>
      </c>
      <c r="B199" s="4">
        <v>0.8144266059027778</v>
      </c>
      <c r="C199" s="4">
        <v>24</v>
      </c>
      <c r="D199" s="4">
        <v>5.116073856708044</v>
      </c>
      <c r="E199" s="2">
        <v>214.49275362318838</v>
      </c>
      <c r="F199" s="4"/>
      <c r="G199" s="4"/>
      <c r="H199" s="3">
        <v>5.116</v>
      </c>
      <c r="I199" s="3">
        <v>4.634</v>
      </c>
      <c r="J199" s="2">
        <f>(I199/3.862)*100</f>
        <v>119.98964267219058</v>
      </c>
      <c r="K199" s="4">
        <f>H199/I199</f>
        <v>1.1040138109624513</v>
      </c>
      <c r="L199" s="4">
        <f>I199/H199</f>
        <v>0.9057857701329165</v>
      </c>
    </row>
    <row r="200" spans="1:12" ht="12.75">
      <c r="A200" s="11"/>
      <c r="B200" s="4"/>
      <c r="C200" s="4"/>
      <c r="D200" s="4"/>
      <c r="E200" s="2"/>
      <c r="F200" s="4"/>
      <c r="G200" s="4"/>
      <c r="I200" s="3"/>
      <c r="J200" s="2"/>
      <c r="K200" s="4"/>
      <c r="L200" s="4"/>
    </row>
    <row r="201" spans="1:12" ht="12.75">
      <c r="A201" s="11" t="s">
        <v>240</v>
      </c>
      <c r="B201" s="4">
        <v>0.8144266059027778</v>
      </c>
      <c r="C201" s="4">
        <v>24</v>
      </c>
      <c r="D201" s="4">
        <v>5.116073856708044</v>
      </c>
      <c r="E201" s="2">
        <v>214.49275362318838</v>
      </c>
      <c r="F201" s="4"/>
      <c r="G201" s="4"/>
      <c r="H201" s="3">
        <v>5.116</v>
      </c>
      <c r="I201" s="3">
        <v>4.634</v>
      </c>
      <c r="J201" s="2">
        <f>(I201/3.862)*100</f>
        <v>119.98964267219058</v>
      </c>
      <c r="K201" s="4">
        <f>H201/I201</f>
        <v>1.1040138109624513</v>
      </c>
      <c r="L201" s="4">
        <f>I201/H201</f>
        <v>0.9057857701329165</v>
      </c>
    </row>
    <row r="202" spans="1:12" ht="12.75">
      <c r="A202" s="11"/>
      <c r="B202" s="4"/>
      <c r="C202" s="4"/>
      <c r="D202" s="4"/>
      <c r="E202" s="2"/>
      <c r="F202" s="4"/>
      <c r="G202" s="4"/>
      <c r="I202" s="3"/>
      <c r="J202" s="2"/>
      <c r="K202" s="4"/>
      <c r="L202" s="4"/>
    </row>
    <row r="203" spans="1:12" ht="12.75">
      <c r="A203" s="11">
        <v>1445</v>
      </c>
      <c r="B203" s="4">
        <v>0.8144266059027778</v>
      </c>
      <c r="C203" s="4">
        <v>24</v>
      </c>
      <c r="D203" s="4">
        <v>5.116073856708044</v>
      </c>
      <c r="E203" s="2">
        <v>214.49275362318838</v>
      </c>
      <c r="F203" s="4"/>
      <c r="G203" s="4"/>
      <c r="H203" s="3">
        <v>5.116</v>
      </c>
      <c r="I203" s="3">
        <v>4.634</v>
      </c>
      <c r="J203" s="2">
        <f>(I203/3.862)*100</f>
        <v>119.98964267219058</v>
      </c>
      <c r="K203" s="4">
        <f>H203/I203</f>
        <v>1.1040138109624513</v>
      </c>
      <c r="L203" s="4">
        <f>I203/H203</f>
        <v>0.9057857701329165</v>
      </c>
    </row>
    <row r="204" spans="1:12" ht="12.75">
      <c r="A204" s="11">
        <v>1446</v>
      </c>
      <c r="B204" s="4">
        <v>0.8144266059027778</v>
      </c>
      <c r="C204" s="4">
        <v>24</v>
      </c>
      <c r="D204" s="4">
        <v>5.116073856708044</v>
      </c>
      <c r="E204" s="2">
        <v>214.49275362318838</v>
      </c>
      <c r="F204" s="4"/>
      <c r="G204" s="4"/>
      <c r="H204" s="3">
        <v>5.116</v>
      </c>
      <c r="I204" s="3">
        <v>4.634</v>
      </c>
      <c r="J204" s="2">
        <f>(I204/3.862)*100</f>
        <v>119.98964267219058</v>
      </c>
      <c r="K204" s="4">
        <f>H204/I204</f>
        <v>1.1040138109624513</v>
      </c>
      <c r="L204" s="4">
        <f>I204/H204</f>
        <v>0.9057857701329165</v>
      </c>
    </row>
    <row r="205" spans="1:12" ht="12.75">
      <c r="A205" s="11">
        <v>1447</v>
      </c>
      <c r="B205" s="4">
        <v>0.8144266059027778</v>
      </c>
      <c r="C205" s="4">
        <v>24</v>
      </c>
      <c r="D205" s="4">
        <v>5.116073856708044</v>
      </c>
      <c r="E205" s="2">
        <v>214.49275362318838</v>
      </c>
      <c r="F205" s="4"/>
      <c r="G205" s="4"/>
      <c r="H205" s="3">
        <v>5.116</v>
      </c>
      <c r="I205" s="3">
        <v>4.634</v>
      </c>
      <c r="J205" s="2">
        <f>(I205/3.862)*100</f>
        <v>119.98964267219058</v>
      </c>
      <c r="K205" s="4">
        <f>H205/I205</f>
        <v>1.1040138109624513</v>
      </c>
      <c r="L205" s="4">
        <f>I205/H205</f>
        <v>0.9057857701329165</v>
      </c>
    </row>
    <row r="206" spans="1:12" ht="12.75">
      <c r="A206" s="11">
        <v>1448</v>
      </c>
      <c r="B206" s="4">
        <v>0.8144266059027778</v>
      </c>
      <c r="C206" s="4">
        <v>24</v>
      </c>
      <c r="D206" s="4">
        <v>5.116073856708044</v>
      </c>
      <c r="E206" s="2">
        <v>214.49275362318838</v>
      </c>
      <c r="F206" s="4"/>
      <c r="G206" s="4"/>
      <c r="H206" s="3">
        <v>5.116</v>
      </c>
      <c r="I206" s="3">
        <v>4.634</v>
      </c>
      <c r="J206" s="2">
        <f>(I206/3.862)*100</f>
        <v>119.98964267219058</v>
      </c>
      <c r="K206" s="4">
        <f>H206/I206</f>
        <v>1.1040138109624513</v>
      </c>
      <c r="L206" s="4">
        <f>I206/H206</f>
        <v>0.9057857701329165</v>
      </c>
    </row>
    <row r="207" spans="1:12" ht="12.75">
      <c r="A207" s="11">
        <v>1449</v>
      </c>
      <c r="B207" s="4">
        <v>0.8144266059027778</v>
      </c>
      <c r="C207" s="4">
        <v>24</v>
      </c>
      <c r="D207" s="4">
        <v>5.116073856708044</v>
      </c>
      <c r="E207" s="2">
        <v>214.49275362318838</v>
      </c>
      <c r="F207" s="4"/>
      <c r="G207" s="4"/>
      <c r="H207" s="3">
        <v>5.116</v>
      </c>
      <c r="I207" s="3">
        <v>4.634</v>
      </c>
      <c r="J207" s="2">
        <f>(I207/3.862)*100</f>
        <v>119.98964267219058</v>
      </c>
      <c r="K207" s="4">
        <f>H207/I207</f>
        <v>1.1040138109624513</v>
      </c>
      <c r="L207" s="4">
        <f>I207/H207</f>
        <v>0.9057857701329165</v>
      </c>
    </row>
    <row r="208" spans="1:12" ht="12.75">
      <c r="A208" s="11"/>
      <c r="B208" s="4"/>
      <c r="C208" s="4"/>
      <c r="D208" s="4"/>
      <c r="E208" s="2"/>
      <c r="F208" s="4"/>
      <c r="G208" s="4"/>
      <c r="I208" s="3"/>
      <c r="J208" s="2"/>
      <c r="K208" s="4"/>
      <c r="L208" s="4"/>
    </row>
    <row r="209" spans="1:12" ht="12.75">
      <c r="A209" s="11" t="s">
        <v>240</v>
      </c>
      <c r="B209" s="4">
        <v>0.8144266059027778</v>
      </c>
      <c r="C209" s="4">
        <v>24</v>
      </c>
      <c r="D209" s="4">
        <v>5.116073856708044</v>
      </c>
      <c r="E209" s="2">
        <v>214.49275362318838</v>
      </c>
      <c r="F209" s="4"/>
      <c r="G209" s="4"/>
      <c r="H209" s="3">
        <v>5.116</v>
      </c>
      <c r="I209" s="3">
        <v>4.634</v>
      </c>
      <c r="J209" s="2">
        <f>(I209/3.862)*100</f>
        <v>119.98964267219058</v>
      </c>
      <c r="K209" s="4">
        <f>H209/I209</f>
        <v>1.1040138109624513</v>
      </c>
      <c r="L209" s="4">
        <f>I209/H209</f>
        <v>0.9057857701329165</v>
      </c>
    </row>
    <row r="210" spans="1:12" ht="12.75">
      <c r="A210" s="11"/>
      <c r="B210" s="4"/>
      <c r="C210" s="4"/>
      <c r="D210" s="4"/>
      <c r="E210" s="2"/>
      <c r="F210" s="4"/>
      <c r="G210" s="4"/>
      <c r="I210" s="3"/>
      <c r="J210" s="2"/>
      <c r="K210" s="4"/>
      <c r="L210" s="4"/>
    </row>
    <row r="211" spans="1:12" ht="12.75">
      <c r="A211" s="11">
        <v>1450</v>
      </c>
      <c r="B211" s="4">
        <v>0.8144266059027778</v>
      </c>
      <c r="C211" s="4">
        <v>24</v>
      </c>
      <c r="D211" s="4">
        <v>5.116073856708044</v>
      </c>
      <c r="E211" s="2">
        <v>214.49275362318838</v>
      </c>
      <c r="F211" s="4"/>
      <c r="G211" s="4"/>
      <c r="H211" s="3">
        <v>5.116</v>
      </c>
      <c r="I211" s="3">
        <v>4.634</v>
      </c>
      <c r="J211" s="2">
        <f>(I211/3.862)*100</f>
        <v>119.98964267219058</v>
      </c>
      <c r="K211" s="4">
        <f>H211/I211</f>
        <v>1.1040138109624513</v>
      </c>
      <c r="L211" s="4">
        <f>I211/H211</f>
        <v>0.9057857701329165</v>
      </c>
    </row>
    <row r="212" spans="1:12" ht="12.75">
      <c r="A212" s="11">
        <v>1451</v>
      </c>
      <c r="B212" s="4">
        <v>0.8144266059027778</v>
      </c>
      <c r="C212" s="4">
        <v>24</v>
      </c>
      <c r="D212" s="4">
        <v>5.116073856708044</v>
      </c>
      <c r="E212" s="2">
        <v>214.49275362318838</v>
      </c>
      <c r="F212" s="4"/>
      <c r="G212" s="4"/>
      <c r="H212" s="3">
        <v>5.116</v>
      </c>
      <c r="I212" s="3">
        <v>4.634</v>
      </c>
      <c r="J212" s="2">
        <f>(I212/3.862)*100</f>
        <v>119.98964267219058</v>
      </c>
      <c r="K212" s="4">
        <f>H212/I212</f>
        <v>1.1040138109624513</v>
      </c>
      <c r="L212" s="4">
        <f>I212/H212</f>
        <v>0.9057857701329165</v>
      </c>
    </row>
    <row r="213" spans="1:12" ht="12.75">
      <c r="A213" s="11">
        <v>1452</v>
      </c>
      <c r="B213" s="4">
        <v>0.8144266059027778</v>
      </c>
      <c r="C213" s="4">
        <v>24</v>
      </c>
      <c r="D213" s="4">
        <v>5.116073856708044</v>
      </c>
      <c r="E213" s="2">
        <v>214.49275362318838</v>
      </c>
      <c r="F213" s="4"/>
      <c r="G213" s="4"/>
      <c r="H213" s="3">
        <v>5.116</v>
      </c>
      <c r="I213" s="3">
        <v>4.634</v>
      </c>
      <c r="J213" s="2">
        <f>(I213/3.862)*100</f>
        <v>119.98964267219058</v>
      </c>
      <c r="K213" s="4">
        <f>H213/I213</f>
        <v>1.1040138109624513</v>
      </c>
      <c r="L213" s="4">
        <f>I213/H213</f>
        <v>0.9057857701329165</v>
      </c>
    </row>
    <row r="214" spans="1:12" ht="12.75">
      <c r="A214" s="11">
        <v>1453</v>
      </c>
      <c r="B214" s="4">
        <v>0.8144266059027778</v>
      </c>
      <c r="C214" s="4">
        <v>24</v>
      </c>
      <c r="D214" s="4">
        <v>5.116073856708044</v>
      </c>
      <c r="E214" s="2">
        <v>214.49275362318838</v>
      </c>
      <c r="F214" s="4"/>
      <c r="G214" s="4"/>
      <c r="H214" s="3">
        <v>5.116</v>
      </c>
      <c r="I214" s="3">
        <v>4.634</v>
      </c>
      <c r="J214" s="2">
        <f>(I214/3.862)*100</f>
        <v>119.98964267219058</v>
      </c>
      <c r="K214" s="4">
        <f>H214/I214</f>
        <v>1.1040138109624513</v>
      </c>
      <c r="L214" s="4">
        <f>I214/H214</f>
        <v>0.9057857701329165</v>
      </c>
    </row>
    <row r="215" spans="1:12" ht="12.75">
      <c r="A215" s="11">
        <v>1454</v>
      </c>
      <c r="B215" s="4">
        <v>0.8144266059027778</v>
      </c>
      <c r="C215" s="4">
        <v>24</v>
      </c>
      <c r="D215" s="4">
        <v>5.116073856708044</v>
      </c>
      <c r="E215" s="2">
        <v>214.49275362318838</v>
      </c>
      <c r="F215" s="4"/>
      <c r="G215" s="4"/>
      <c r="H215" s="3">
        <v>5.116</v>
      </c>
      <c r="I215" s="3">
        <v>4.634</v>
      </c>
      <c r="J215" s="2">
        <f>(I215/3.862)*100</f>
        <v>119.98964267219058</v>
      </c>
      <c r="K215" s="4">
        <f>H215/I215</f>
        <v>1.1040138109624513</v>
      </c>
      <c r="L215" s="4">
        <f>I215/H215</f>
        <v>0.9057857701329165</v>
      </c>
    </row>
    <row r="216" spans="1:12" ht="12.75">
      <c r="A216" s="11"/>
      <c r="B216" s="4"/>
      <c r="C216" s="4"/>
      <c r="D216" s="4"/>
      <c r="E216" s="2"/>
      <c r="F216" s="4"/>
      <c r="G216" s="4"/>
      <c r="I216" s="3"/>
      <c r="J216" s="2"/>
      <c r="K216" s="4"/>
      <c r="L216" s="4"/>
    </row>
    <row r="217" spans="1:12" ht="12.75">
      <c r="A217" s="11" t="s">
        <v>240</v>
      </c>
      <c r="B217" s="4">
        <v>0.8144266059027778</v>
      </c>
      <c r="C217" s="4">
        <v>24</v>
      </c>
      <c r="D217" s="4">
        <v>5.116073856708044</v>
      </c>
      <c r="E217" s="2">
        <v>214.49275362318838</v>
      </c>
      <c r="F217" s="4"/>
      <c r="G217" s="4"/>
      <c r="H217" s="3">
        <v>5.116</v>
      </c>
      <c r="I217" s="3">
        <v>4.634</v>
      </c>
      <c r="J217" s="2">
        <f>(I217/3.862)*100</f>
        <v>119.98964267219058</v>
      </c>
      <c r="K217" s="4">
        <f>H217/I217</f>
        <v>1.1040138109624513</v>
      </c>
      <c r="L217" s="4">
        <f>I217/H217</f>
        <v>0.9057857701329165</v>
      </c>
    </row>
    <row r="218" spans="1:12" ht="12.75">
      <c r="A218" s="11"/>
      <c r="B218" s="4"/>
      <c r="C218" s="4"/>
      <c r="D218" s="4"/>
      <c r="E218" s="2"/>
      <c r="F218" s="4"/>
      <c r="G218" s="4"/>
      <c r="I218" s="3"/>
      <c r="J218" s="2"/>
      <c r="K218" s="4"/>
      <c r="L218" s="4"/>
    </row>
    <row r="219" spans="1:12" ht="12.75">
      <c r="A219" s="11">
        <v>1455</v>
      </c>
      <c r="B219" s="4">
        <v>0.8144266059027778</v>
      </c>
      <c r="C219" s="4">
        <v>24</v>
      </c>
      <c r="D219" s="4">
        <v>5.116073856708044</v>
      </c>
      <c r="E219" s="2">
        <v>214.49275362318838</v>
      </c>
      <c r="F219" s="4"/>
      <c r="G219" s="4"/>
      <c r="H219" s="3">
        <v>5.116</v>
      </c>
      <c r="I219" s="3">
        <v>4.634</v>
      </c>
      <c r="J219" s="2">
        <f>(I219/3.862)*100</f>
        <v>119.98964267219058</v>
      </c>
      <c r="K219" s="4">
        <f>H219/I219</f>
        <v>1.1040138109624513</v>
      </c>
      <c r="L219" s="4">
        <f>I219/H219</f>
        <v>0.9057857701329165</v>
      </c>
    </row>
    <row r="220" spans="1:12" ht="12.75">
      <c r="A220" s="11">
        <v>1456</v>
      </c>
      <c r="B220" s="4">
        <v>0.8144266059027778</v>
      </c>
      <c r="C220" s="4">
        <v>24</v>
      </c>
      <c r="D220" s="4">
        <v>5.116073856708044</v>
      </c>
      <c r="E220" s="2">
        <v>214.49275362318838</v>
      </c>
      <c r="F220" s="4"/>
      <c r="G220" s="4"/>
      <c r="H220" s="3">
        <v>5.116</v>
      </c>
      <c r="I220" s="3">
        <v>4.634</v>
      </c>
      <c r="J220" s="2">
        <f>(I220/3.862)*100</f>
        <v>119.98964267219058</v>
      </c>
      <c r="K220" s="4">
        <f>H220/I220</f>
        <v>1.1040138109624513</v>
      </c>
      <c r="L220" s="4">
        <f>I220/H220</f>
        <v>0.9057857701329165</v>
      </c>
    </row>
    <row r="221" spans="1:12" ht="12.75">
      <c r="A221" s="11">
        <v>1457</v>
      </c>
      <c r="B221" s="4">
        <v>0.8144266059027778</v>
      </c>
      <c r="C221" s="4">
        <v>24</v>
      </c>
      <c r="D221" s="4">
        <v>5.116073856708044</v>
      </c>
      <c r="E221" s="2">
        <v>214.49275362318838</v>
      </c>
      <c r="F221" s="4"/>
      <c r="G221" s="4"/>
      <c r="H221" s="3">
        <v>5.116</v>
      </c>
      <c r="I221" s="3">
        <v>4.634</v>
      </c>
      <c r="J221" s="2">
        <f>(I221/3.862)*100</f>
        <v>119.98964267219058</v>
      </c>
      <c r="K221" s="4">
        <f>H221/I221</f>
        <v>1.1040138109624513</v>
      </c>
      <c r="L221" s="4">
        <f>I221/H221</f>
        <v>0.9057857701329165</v>
      </c>
    </row>
    <row r="222" spans="1:12" ht="12.75">
      <c r="A222" s="11">
        <v>1458</v>
      </c>
      <c r="B222" s="4">
        <v>0.8144266059027778</v>
      </c>
      <c r="C222" s="4">
        <v>24</v>
      </c>
      <c r="D222" s="4">
        <v>5.116073856708044</v>
      </c>
      <c r="E222" s="2">
        <v>214.49275362318838</v>
      </c>
      <c r="F222" s="4"/>
      <c r="G222" s="4"/>
      <c r="H222" s="3">
        <v>5.116</v>
      </c>
      <c r="I222" s="3">
        <v>4.634</v>
      </c>
      <c r="J222" s="2">
        <f>(I222/3.862)*100</f>
        <v>119.98964267219058</v>
      </c>
      <c r="K222" s="4">
        <f>H222/I222</f>
        <v>1.1040138109624513</v>
      </c>
      <c r="L222" s="4">
        <f>I222/H222</f>
        <v>0.9057857701329165</v>
      </c>
    </row>
    <row r="223" spans="1:12" ht="12.75">
      <c r="A223" s="11">
        <v>1459</v>
      </c>
      <c r="B223" s="4">
        <v>0.8144266059027778</v>
      </c>
      <c r="C223" s="4">
        <v>24</v>
      </c>
      <c r="D223" s="4">
        <v>5.116073856708044</v>
      </c>
      <c r="E223" s="2">
        <v>214.49275362318838</v>
      </c>
      <c r="F223" s="4"/>
      <c r="G223" s="4"/>
      <c r="H223" s="3">
        <v>5.116</v>
      </c>
      <c r="I223" s="3">
        <v>4.634</v>
      </c>
      <c r="J223" s="2">
        <f>(I223/3.862)*100</f>
        <v>119.98964267219058</v>
      </c>
      <c r="K223" s="4">
        <f>H223/I223</f>
        <v>1.1040138109624513</v>
      </c>
      <c r="L223" s="4">
        <f>I223/H223</f>
        <v>0.9057857701329165</v>
      </c>
    </row>
    <row r="224" spans="1:12" ht="12.75">
      <c r="A224" s="11"/>
      <c r="B224" s="4"/>
      <c r="C224" s="4"/>
      <c r="D224" s="4"/>
      <c r="E224" s="2"/>
      <c r="F224" s="4"/>
      <c r="G224" s="4"/>
      <c r="I224" s="3"/>
      <c r="J224" s="2"/>
      <c r="K224" s="4"/>
      <c r="L224" s="4"/>
    </row>
    <row r="225" spans="1:12" ht="12.75">
      <c r="A225" s="11" t="s">
        <v>240</v>
      </c>
      <c r="B225" s="4">
        <v>0.8144266059027778</v>
      </c>
      <c r="C225" s="4">
        <v>24</v>
      </c>
      <c r="D225" s="4">
        <v>5.116073856708044</v>
      </c>
      <c r="E225" s="2">
        <v>214.49275362318838</v>
      </c>
      <c r="F225" s="4"/>
      <c r="G225" s="4"/>
      <c r="H225" s="3">
        <v>5.116</v>
      </c>
      <c r="I225" s="3">
        <v>4.634</v>
      </c>
      <c r="J225" s="2">
        <f>(I225/3.862)*100</f>
        <v>119.98964267219058</v>
      </c>
      <c r="K225" s="4">
        <f>H225/I225</f>
        <v>1.1040138109624513</v>
      </c>
      <c r="L225" s="4">
        <f>I225/H225</f>
        <v>0.9057857701329165</v>
      </c>
    </row>
    <row r="226" spans="1:12" ht="12.75">
      <c r="A226" s="11"/>
      <c r="B226" s="4"/>
      <c r="C226" s="4"/>
      <c r="D226" s="4"/>
      <c r="E226" s="2"/>
      <c r="F226" s="4"/>
      <c r="G226" s="4"/>
      <c r="I226" s="3"/>
      <c r="J226" s="2"/>
      <c r="K226" s="4"/>
      <c r="L226" s="4"/>
    </row>
    <row r="227" spans="1:12" ht="12.75">
      <c r="A227" s="11">
        <v>1460</v>
      </c>
      <c r="B227" s="4">
        <v>0.8144266059027778</v>
      </c>
      <c r="C227" s="4">
        <v>24</v>
      </c>
      <c r="D227" s="4">
        <v>5.116073856708044</v>
      </c>
      <c r="E227" s="2">
        <v>214.49275362318838</v>
      </c>
      <c r="F227" s="4"/>
      <c r="G227" s="4"/>
      <c r="H227" s="3">
        <v>5.116</v>
      </c>
      <c r="I227" s="3">
        <v>4.634</v>
      </c>
      <c r="J227" s="2">
        <f>(I227/3.862)*100</f>
        <v>119.98964267219058</v>
      </c>
      <c r="K227" s="4">
        <f>H227/I227</f>
        <v>1.1040138109624513</v>
      </c>
      <c r="L227" s="4">
        <f>I227/H227</f>
        <v>0.9057857701329165</v>
      </c>
    </row>
    <row r="228" spans="1:12" ht="12.75">
      <c r="A228" s="11">
        <v>1461</v>
      </c>
      <c r="B228" s="4">
        <v>0.8144266059027778</v>
      </c>
      <c r="C228" s="4">
        <v>24</v>
      </c>
      <c r="D228" s="4">
        <v>5.116073856708044</v>
      </c>
      <c r="E228" s="2">
        <v>214.49275362318838</v>
      </c>
      <c r="F228" s="4"/>
      <c r="G228" s="4"/>
      <c r="H228" s="3">
        <v>5.116</v>
      </c>
      <c r="I228" s="3">
        <v>4.634</v>
      </c>
      <c r="J228" s="2">
        <f>(I228/3.862)*100</f>
        <v>119.98964267219058</v>
      </c>
      <c r="K228" s="4">
        <f>H228/I228</f>
        <v>1.1040138109624513</v>
      </c>
      <c r="L228" s="4">
        <f>I228/H228</f>
        <v>0.9057857701329165</v>
      </c>
    </row>
    <row r="229" spans="1:12" ht="12.75">
      <c r="A229" s="11">
        <v>1462</v>
      </c>
      <c r="B229" s="4">
        <v>0.8144266059027778</v>
      </c>
      <c r="C229" s="4">
        <v>24</v>
      </c>
      <c r="D229" s="4">
        <v>5.116073856708044</v>
      </c>
      <c r="E229" s="2">
        <v>214.49275362318838</v>
      </c>
      <c r="F229" s="4"/>
      <c r="G229" s="4"/>
      <c r="H229" s="3">
        <v>5.116</v>
      </c>
      <c r="I229" s="3">
        <v>4.634</v>
      </c>
      <c r="J229" s="2">
        <f>(I229/3.862)*100</f>
        <v>119.98964267219058</v>
      </c>
      <c r="K229" s="4">
        <f>H229/I229</f>
        <v>1.1040138109624513</v>
      </c>
      <c r="L229" s="4">
        <f>I229/H229</f>
        <v>0.9057857701329165</v>
      </c>
    </row>
    <row r="230" spans="1:12" ht="12.75">
      <c r="A230" s="11">
        <v>1463</v>
      </c>
      <c r="B230" s="4">
        <v>0.8144266059027778</v>
      </c>
      <c r="C230" s="4">
        <v>24</v>
      </c>
      <c r="D230" s="4">
        <v>5.116073856708044</v>
      </c>
      <c r="E230" s="2">
        <v>214.49275362318838</v>
      </c>
      <c r="F230" s="4"/>
      <c r="G230" s="4"/>
      <c r="H230" s="3">
        <v>5.116</v>
      </c>
      <c r="I230" s="3">
        <v>4.634</v>
      </c>
      <c r="J230" s="2">
        <f>(I230/3.862)*100</f>
        <v>119.98964267219058</v>
      </c>
      <c r="K230" s="4">
        <f>H230/I230</f>
        <v>1.1040138109624513</v>
      </c>
      <c r="L230" s="4">
        <f>I230/H230</f>
        <v>0.9057857701329165</v>
      </c>
    </row>
    <row r="231" spans="1:12" ht="12.75">
      <c r="A231" s="11" t="s">
        <v>84</v>
      </c>
      <c r="B231" s="4">
        <v>0.8144266059027778</v>
      </c>
      <c r="C231" s="4">
        <v>24</v>
      </c>
      <c r="D231" s="4">
        <v>5.116073856708044</v>
      </c>
      <c r="E231" s="2">
        <v>214.49275362318838</v>
      </c>
      <c r="F231" s="4"/>
      <c r="G231" s="4"/>
      <c r="H231" s="3">
        <v>5.116</v>
      </c>
      <c r="I231" s="3">
        <v>5.793</v>
      </c>
      <c r="J231" s="2">
        <f>(I231/3.862)*100</f>
        <v>150</v>
      </c>
      <c r="K231" s="4">
        <f>H231/I231</f>
        <v>0.8831348178836526</v>
      </c>
      <c r="L231" s="4">
        <f>I231/H231</f>
        <v>1.1323299452697422</v>
      </c>
    </row>
    <row r="232" spans="1:12" ht="12.75">
      <c r="A232" s="11"/>
      <c r="B232" s="4"/>
      <c r="C232" s="4"/>
      <c r="D232" s="4"/>
      <c r="E232" s="2"/>
      <c r="F232" s="4"/>
      <c r="G232" s="4"/>
      <c r="I232" s="3"/>
      <c r="J232" s="2"/>
      <c r="K232" s="4"/>
      <c r="L232" s="4"/>
    </row>
    <row r="233" spans="1:12" ht="12.75">
      <c r="A233" s="11" t="s">
        <v>240</v>
      </c>
      <c r="B233" s="4"/>
      <c r="C233" s="4"/>
      <c r="D233" s="4">
        <f>AVERAGE(D227:D232)</f>
        <v>5.116073856708044</v>
      </c>
      <c r="E233" s="2"/>
      <c r="F233" s="4"/>
      <c r="G233" s="4"/>
      <c r="H233" s="3">
        <f>SUM(H227:H232)/5</f>
        <v>5.116</v>
      </c>
      <c r="I233" s="3">
        <f>SUM(I227:I232)/5</f>
        <v>4.8658</v>
      </c>
      <c r="J233" s="2"/>
      <c r="K233" s="4">
        <f>H233/I233</f>
        <v>1.0514201159110526</v>
      </c>
      <c r="L233" s="4">
        <f>I233/H233</f>
        <v>0.9510946051602815</v>
      </c>
    </row>
    <row r="234" spans="1:12" ht="12.75">
      <c r="A234" s="11"/>
      <c r="B234" s="4"/>
      <c r="C234" s="4"/>
      <c r="D234" s="4"/>
      <c r="E234" s="2"/>
      <c r="F234" s="4"/>
      <c r="G234" s="4"/>
      <c r="I234" s="3"/>
      <c r="J234" s="2"/>
      <c r="K234" s="4"/>
      <c r="L234" s="4"/>
    </row>
    <row r="235" spans="1:12" ht="12.75">
      <c r="A235" s="11">
        <v>1465</v>
      </c>
      <c r="B235" s="4">
        <v>0.8144266059027778</v>
      </c>
      <c r="C235" s="4">
        <v>24</v>
      </c>
      <c r="D235" s="4">
        <v>5.116073856708044</v>
      </c>
      <c r="E235" s="2">
        <v>214.49275362318838</v>
      </c>
      <c r="F235" s="4"/>
      <c r="G235" s="4"/>
      <c r="H235" s="3">
        <v>5.116</v>
      </c>
      <c r="I235" s="3">
        <v>5.793</v>
      </c>
      <c r="J235" s="2">
        <f>(I235/3.862)*100</f>
        <v>150</v>
      </c>
      <c r="K235" s="4">
        <f>H235/I235</f>
        <v>0.8831348178836526</v>
      </c>
      <c r="L235" s="4">
        <f>I235/H235</f>
        <v>1.1323299452697422</v>
      </c>
    </row>
    <row r="236" spans="1:12" ht="12.75">
      <c r="A236" s="11" t="s">
        <v>85</v>
      </c>
      <c r="B236" s="4">
        <v>0.7031021058153478</v>
      </c>
      <c r="C236" s="4">
        <v>27.799999999999997</v>
      </c>
      <c r="D236" s="4">
        <v>5.92611888402015</v>
      </c>
      <c r="E236" s="2">
        <v>248.45410628019317</v>
      </c>
      <c r="F236" s="4"/>
      <c r="G236" s="4"/>
      <c r="H236" s="3">
        <v>5.862</v>
      </c>
      <c r="I236" s="3">
        <v>5.793</v>
      </c>
      <c r="J236" s="2">
        <f>(I236/3.862)*100</f>
        <v>150</v>
      </c>
      <c r="K236" s="4">
        <f>H236/I236</f>
        <v>1.0119109269808388</v>
      </c>
      <c r="L236" s="4">
        <f>I236/H236</f>
        <v>0.9882292732855681</v>
      </c>
    </row>
    <row r="237" spans="1:12" ht="12.75">
      <c r="A237" s="11" t="s">
        <v>86</v>
      </c>
      <c r="B237" s="4">
        <v>0.6766005649038462</v>
      </c>
      <c r="C237" s="4">
        <v>28.88888888888889</v>
      </c>
      <c r="D237" s="4">
        <v>6.158237049741164</v>
      </c>
      <c r="E237" s="2">
        <v>258.18572195383786</v>
      </c>
      <c r="F237" s="4"/>
      <c r="G237" s="4"/>
      <c r="H237" s="3">
        <v>6.004</v>
      </c>
      <c r="I237" s="3">
        <v>5.793</v>
      </c>
      <c r="J237" s="2">
        <f>(I237/3.862)*100</f>
        <v>150</v>
      </c>
      <c r="K237" s="4">
        <f>H237/I237</f>
        <v>1.036423269463145</v>
      </c>
      <c r="L237" s="4">
        <f>I237/H237</f>
        <v>0.9648567621585611</v>
      </c>
    </row>
    <row r="238" spans="1:12" ht="12.75">
      <c r="A238" s="11">
        <v>1468</v>
      </c>
      <c r="B238" s="4">
        <v>0.6766005649038462</v>
      </c>
      <c r="C238" s="4">
        <v>28.88888888888889</v>
      </c>
      <c r="D238" s="4">
        <v>6.158237049741164</v>
      </c>
      <c r="E238" s="2">
        <v>258.18572195383786</v>
      </c>
      <c r="F238" s="4"/>
      <c r="G238" s="4"/>
      <c r="H238" s="3">
        <v>6.004</v>
      </c>
      <c r="I238" s="3">
        <v>5.793</v>
      </c>
      <c r="J238" s="2">
        <f>(I238/3.862)*100</f>
        <v>150</v>
      </c>
      <c r="K238" s="4">
        <f>H238/I238</f>
        <v>1.036423269463145</v>
      </c>
      <c r="L238" s="4">
        <f>I238/H238</f>
        <v>0.9648567621585611</v>
      </c>
    </row>
    <row r="239" spans="1:12" ht="12.75">
      <c r="A239" s="11">
        <v>1469</v>
      </c>
      <c r="B239" s="4">
        <v>0.6766005649038462</v>
      </c>
      <c r="C239" s="4">
        <v>28.88888888888889</v>
      </c>
      <c r="D239" s="4">
        <v>6.158237049741164</v>
      </c>
      <c r="E239" s="2">
        <v>258.18572195383786</v>
      </c>
      <c r="F239" s="4"/>
      <c r="G239" s="4"/>
      <c r="H239" s="3">
        <v>6.004</v>
      </c>
      <c r="I239" s="3">
        <v>5.793</v>
      </c>
      <c r="J239" s="2">
        <f>(I239/3.862)*100</f>
        <v>150</v>
      </c>
      <c r="K239" s="4">
        <f>H239/I239</f>
        <v>1.036423269463145</v>
      </c>
      <c r="L239" s="4">
        <f>I239/H239</f>
        <v>0.9648567621585611</v>
      </c>
    </row>
    <row r="240" spans="1:12" ht="12.75">
      <c r="A240" s="11"/>
      <c r="B240" s="4"/>
      <c r="C240" s="4"/>
      <c r="D240" s="4"/>
      <c r="E240" s="2"/>
      <c r="F240" s="4"/>
      <c r="G240" s="4"/>
      <c r="I240" s="3"/>
      <c r="J240" s="2"/>
      <c r="K240" s="4"/>
      <c r="L240" s="4"/>
    </row>
    <row r="241" spans="1:12" ht="12.75">
      <c r="A241" s="11" t="s">
        <v>240</v>
      </c>
      <c r="B241" s="4"/>
      <c r="C241" s="4"/>
      <c r="D241" s="4">
        <f>AVERAGE(D235:D240)</f>
        <v>5.903380777990337</v>
      </c>
      <c r="E241" s="2"/>
      <c r="F241" s="4"/>
      <c r="G241" s="4"/>
      <c r="H241" s="3">
        <f>SUM(H235:H240)/5</f>
        <v>5.797999999999999</v>
      </c>
      <c r="I241" s="3">
        <f>SUM(I235:I240)/5</f>
        <v>5.793</v>
      </c>
      <c r="J241" s="2"/>
      <c r="K241" s="4">
        <f>H241/I241</f>
        <v>1.0008631106507853</v>
      </c>
      <c r="L241" s="4">
        <f>I241/H241</f>
        <v>0.9991376336667818</v>
      </c>
    </row>
    <row r="242" spans="1:12" ht="12.75">
      <c r="A242" s="11"/>
      <c r="B242" s="4"/>
      <c r="C242" s="4"/>
      <c r="D242" s="4"/>
      <c r="E242" s="2"/>
      <c r="F242" s="4"/>
      <c r="G242" s="4"/>
      <c r="I242" s="3"/>
      <c r="J242" s="2"/>
      <c r="K242" s="4"/>
      <c r="L242" s="4"/>
    </row>
    <row r="243" spans="1:12" ht="12.75">
      <c r="A243" s="11">
        <v>1470</v>
      </c>
      <c r="B243" s="4">
        <v>0.6766005649038462</v>
      </c>
      <c r="C243" s="4">
        <v>28.88888888888889</v>
      </c>
      <c r="D243" s="4">
        <v>6.158237049741164</v>
      </c>
      <c r="E243" s="2">
        <v>258.18572195383786</v>
      </c>
      <c r="F243" s="4"/>
      <c r="G243" s="4"/>
      <c r="H243" s="3">
        <v>6.004</v>
      </c>
      <c r="I243" s="3">
        <v>5.793</v>
      </c>
      <c r="J243" s="2">
        <f>(I243/3.862)*100</f>
        <v>150</v>
      </c>
      <c r="K243" s="4">
        <f>H243/I243</f>
        <v>1.036423269463145</v>
      </c>
      <c r="L243" s="4">
        <f>I243/H243</f>
        <v>0.9648567621585611</v>
      </c>
    </row>
    <row r="244" spans="1:12" ht="12.75">
      <c r="A244" s="11">
        <v>1471</v>
      </c>
      <c r="B244" s="4">
        <v>0.6766005649038462</v>
      </c>
      <c r="C244" s="4">
        <v>28.88888888888889</v>
      </c>
      <c r="D244" s="4">
        <v>6.158237049741164</v>
      </c>
      <c r="E244" s="2">
        <v>258.18572195383786</v>
      </c>
      <c r="F244" s="4"/>
      <c r="G244" s="4"/>
      <c r="H244" s="3">
        <v>6.004</v>
      </c>
      <c r="I244" s="3">
        <v>5.793</v>
      </c>
      <c r="J244" s="2">
        <f>(I244/3.862)*100</f>
        <v>150</v>
      </c>
      <c r="K244" s="4">
        <f>H244/I244</f>
        <v>1.036423269463145</v>
      </c>
      <c r="L244" s="4">
        <f>I244/H244</f>
        <v>0.9648567621585611</v>
      </c>
    </row>
    <row r="245" spans="1:12" ht="12.75">
      <c r="A245" s="11">
        <v>1472</v>
      </c>
      <c r="B245" s="4">
        <v>0.6766005649038462</v>
      </c>
      <c r="C245" s="4">
        <v>28.88888888888889</v>
      </c>
      <c r="D245" s="4">
        <v>6.158237049741164</v>
      </c>
      <c r="E245" s="2">
        <v>258.18572195383786</v>
      </c>
      <c r="F245" s="4"/>
      <c r="G245" s="4"/>
      <c r="H245" s="3">
        <v>6.004</v>
      </c>
      <c r="I245" s="3">
        <v>5.793</v>
      </c>
      <c r="J245" s="2">
        <f>(I245/3.862)*100</f>
        <v>150</v>
      </c>
      <c r="K245" s="4">
        <f>H245/I245</f>
        <v>1.036423269463145</v>
      </c>
      <c r="L245" s="4">
        <f>I245/H245</f>
        <v>0.9648567621585611</v>
      </c>
    </row>
    <row r="246" spans="1:12" ht="12.75">
      <c r="A246" s="11">
        <v>1473</v>
      </c>
      <c r="B246" s="4">
        <v>0.6766005649038462</v>
      </c>
      <c r="C246" s="4">
        <v>28.88888888888889</v>
      </c>
      <c r="D246" s="4">
        <v>6.158237049741164</v>
      </c>
      <c r="E246" s="2">
        <v>258.18572195383786</v>
      </c>
      <c r="F246" s="4"/>
      <c r="G246" s="4"/>
      <c r="H246" s="3">
        <v>6.004</v>
      </c>
      <c r="I246" s="3">
        <v>5.793</v>
      </c>
      <c r="J246" s="2">
        <f>(I246/3.862)*100</f>
        <v>150</v>
      </c>
      <c r="K246" s="4">
        <f>H246/I246</f>
        <v>1.036423269463145</v>
      </c>
      <c r="L246" s="4">
        <f>I246/H246</f>
        <v>0.9648567621585611</v>
      </c>
    </row>
    <row r="247" spans="1:12" ht="12.75">
      <c r="A247" s="11" t="s">
        <v>87</v>
      </c>
      <c r="B247" s="4">
        <v>0.5968317111959287</v>
      </c>
      <c r="C247" s="4">
        <v>32.75</v>
      </c>
      <c r="D247" s="4">
        <v>6.981309116966186</v>
      </c>
      <c r="E247" s="2">
        <v>292.6932367149758</v>
      </c>
      <c r="F247" s="4"/>
      <c r="G247" s="4"/>
      <c r="H247" s="3">
        <v>6.821</v>
      </c>
      <c r="I247" s="3">
        <v>5.793</v>
      </c>
      <c r="J247" s="2">
        <f>(I247/3.862)*100</f>
        <v>150</v>
      </c>
      <c r="K247" s="4">
        <f>H247/I247</f>
        <v>1.1774555498014845</v>
      </c>
      <c r="L247" s="4">
        <f>I247/H247</f>
        <v>0.8492889605629673</v>
      </c>
    </row>
    <row r="248" spans="1:12" ht="12.75">
      <c r="A248" s="11"/>
      <c r="B248" s="4"/>
      <c r="C248" s="4"/>
      <c r="D248" s="4"/>
      <c r="E248" s="2"/>
      <c r="F248" s="4"/>
      <c r="G248" s="4"/>
      <c r="I248" s="3"/>
      <c r="J248" s="2"/>
      <c r="K248" s="4"/>
      <c r="L248" s="4"/>
    </row>
    <row r="249" spans="1:12" ht="12.75">
      <c r="A249" s="11" t="s">
        <v>240</v>
      </c>
      <c r="B249" s="4"/>
      <c r="C249" s="4"/>
      <c r="D249" s="4">
        <f>AVERAGE(D243:D248)</f>
        <v>6.3228514631861685</v>
      </c>
      <c r="E249" s="2"/>
      <c r="F249" s="4"/>
      <c r="G249" s="4"/>
      <c r="H249" s="3">
        <f>SUM(H243:H248)/5</f>
        <v>6.167399999999999</v>
      </c>
      <c r="I249" s="3">
        <v>5.793</v>
      </c>
      <c r="J249" s="2"/>
      <c r="K249" s="4">
        <f>H249/I249</f>
        <v>1.0646297255308128</v>
      </c>
      <c r="L249" s="4">
        <f>I249/H249</f>
        <v>0.9392937056133868</v>
      </c>
    </row>
    <row r="250" spans="1:12" ht="12.75">
      <c r="A250" s="11"/>
      <c r="B250" s="4"/>
      <c r="C250" s="4"/>
      <c r="D250" s="4"/>
      <c r="E250" s="2"/>
      <c r="F250" s="4"/>
      <c r="G250" s="4"/>
      <c r="I250" s="3"/>
      <c r="J250" s="2"/>
      <c r="K250" s="4"/>
      <c r="L250" s="4"/>
    </row>
    <row r="251" spans="1:12" ht="12.75">
      <c r="A251" s="11">
        <v>1475</v>
      </c>
      <c r="B251" s="4">
        <v>0.5968317111959287</v>
      </c>
      <c r="C251" s="4">
        <v>32.75</v>
      </c>
      <c r="D251" s="4">
        <v>6.981309116966186</v>
      </c>
      <c r="E251" s="2">
        <v>292.6932367149758</v>
      </c>
      <c r="F251" s="4"/>
      <c r="G251" s="4"/>
      <c r="H251" s="3">
        <v>6.821</v>
      </c>
      <c r="I251" s="3">
        <v>5.793</v>
      </c>
      <c r="J251" s="2">
        <f>(I251/3.862)*100</f>
        <v>150</v>
      </c>
      <c r="K251" s="4">
        <f>H251/I251</f>
        <v>1.1774555498014845</v>
      </c>
      <c r="L251" s="4">
        <f>I251/H251</f>
        <v>0.8492889605629673</v>
      </c>
    </row>
    <row r="252" spans="1:12" ht="12.75">
      <c r="A252" s="11">
        <v>1476</v>
      </c>
      <c r="B252" s="4">
        <v>0.5968317111959287</v>
      </c>
      <c r="C252" s="4">
        <v>32.75</v>
      </c>
      <c r="D252" s="4">
        <v>6.981309116966186</v>
      </c>
      <c r="E252" s="2">
        <v>292.6932367149758</v>
      </c>
      <c r="F252" s="4"/>
      <c r="G252" s="4"/>
      <c r="H252" s="3">
        <v>6.821</v>
      </c>
      <c r="I252" s="3">
        <v>5.793</v>
      </c>
      <c r="J252" s="2">
        <f>(I252/3.862)*100</f>
        <v>150</v>
      </c>
      <c r="K252" s="4">
        <f>H252/I252</f>
        <v>1.1774555498014845</v>
      </c>
      <c r="L252" s="4">
        <f>I252/H252</f>
        <v>0.8492889605629673</v>
      </c>
    </row>
    <row r="253" spans="1:12" ht="12.75">
      <c r="A253" s="11" t="s">
        <v>88</v>
      </c>
      <c r="B253" s="4">
        <v>0.5222277472964377</v>
      </c>
      <c r="C253" s="4">
        <v>37.42857142857142</v>
      </c>
      <c r="D253" s="4">
        <v>7.978638990818497</v>
      </c>
      <c r="E253" s="2">
        <v>334.5065562456866</v>
      </c>
      <c r="F253" s="4"/>
      <c r="G253" s="4"/>
      <c r="H253" s="3">
        <v>7.674</v>
      </c>
      <c r="I253" s="3">
        <v>5.793</v>
      </c>
      <c r="J253" s="2">
        <f>(I253/3.862)*100</f>
        <v>150</v>
      </c>
      <c r="K253" s="4">
        <f>H253/I253</f>
        <v>1.3247022268254791</v>
      </c>
      <c r="L253" s="4">
        <f>I253/H253</f>
        <v>0.7548866301798279</v>
      </c>
    </row>
    <row r="254" spans="1:12" ht="12.75">
      <c r="A254" s="11">
        <v>1478</v>
      </c>
      <c r="B254" s="4">
        <v>0.5222277472964377</v>
      </c>
      <c r="C254" s="4">
        <v>37.42857142857142</v>
      </c>
      <c r="D254" s="4">
        <v>7.978638990818497</v>
      </c>
      <c r="E254" s="2">
        <v>334.5065562456866</v>
      </c>
      <c r="F254" s="4"/>
      <c r="G254" s="4"/>
      <c r="H254" s="3">
        <v>7.674</v>
      </c>
      <c r="I254" s="3">
        <v>5.793</v>
      </c>
      <c r="J254" s="2">
        <f>(I254/3.862)*100</f>
        <v>150</v>
      </c>
      <c r="K254" s="4">
        <f>H254/I254</f>
        <v>1.3247022268254791</v>
      </c>
      <c r="L254" s="4">
        <f>I254/H254</f>
        <v>0.7548866301798279</v>
      </c>
    </row>
    <row r="255" spans="1:12" ht="12.75">
      <c r="A255" s="11">
        <v>1479</v>
      </c>
      <c r="B255" s="4">
        <v>0.5222277472964377</v>
      </c>
      <c r="C255" s="4">
        <v>37.42857142857142</v>
      </c>
      <c r="D255" s="4">
        <v>7.978638990818497</v>
      </c>
      <c r="E255" s="2">
        <v>334.5065562456866</v>
      </c>
      <c r="F255" s="4"/>
      <c r="G255" s="4"/>
      <c r="H255" s="3">
        <v>7.674</v>
      </c>
      <c r="I255" s="3">
        <v>5.793</v>
      </c>
      <c r="J255" s="2">
        <f>(I255/3.862)*100</f>
        <v>150</v>
      </c>
      <c r="K255" s="4">
        <f>H255/I255</f>
        <v>1.3247022268254791</v>
      </c>
      <c r="L255" s="4">
        <f>I255/H255</f>
        <v>0.7548866301798279</v>
      </c>
    </row>
    <row r="256" spans="1:12" ht="12.75">
      <c r="A256" s="11"/>
      <c r="B256" s="4"/>
      <c r="C256" s="4"/>
      <c r="D256" s="4"/>
      <c r="E256" s="2"/>
      <c r="F256" s="4"/>
      <c r="G256" s="4"/>
      <c r="I256" s="3"/>
      <c r="J256" s="2"/>
      <c r="K256" s="4"/>
      <c r="L256" s="4"/>
    </row>
    <row r="257" spans="1:12" ht="12.75">
      <c r="A257" s="11" t="s">
        <v>240</v>
      </c>
      <c r="B257" s="4"/>
      <c r="C257" s="4"/>
      <c r="D257" s="4">
        <f>AVERAGE(D251:D256)</f>
        <v>7.579707041277572</v>
      </c>
      <c r="E257" s="2"/>
      <c r="F257" s="4"/>
      <c r="G257" s="4"/>
      <c r="H257" s="3">
        <f>SUM(H251:H256)/5</f>
        <v>7.332800000000001</v>
      </c>
      <c r="I257" s="3">
        <v>5.793</v>
      </c>
      <c r="J257" s="2"/>
      <c r="K257" s="4">
        <f>H257/I257</f>
        <v>1.2658035560158813</v>
      </c>
      <c r="L257" s="4">
        <f>I257/H257</f>
        <v>0.7900120008727907</v>
      </c>
    </row>
    <row r="258" spans="1:12" ht="12.75">
      <c r="A258" s="11"/>
      <c r="B258" s="4"/>
      <c r="C258" s="4"/>
      <c r="D258" s="4"/>
      <c r="E258" s="2"/>
      <c r="F258" s="4"/>
      <c r="G258" s="4"/>
      <c r="I258" s="3"/>
      <c r="J258" s="2"/>
      <c r="K258" s="4"/>
      <c r="L258" s="4"/>
    </row>
    <row r="259" spans="1:12" ht="12.75">
      <c r="A259" s="11">
        <v>1480</v>
      </c>
      <c r="B259" s="4">
        <v>0.5222277472964377</v>
      </c>
      <c r="C259" s="4">
        <v>37.42857142857142</v>
      </c>
      <c r="D259" s="4">
        <v>7.978638990818497</v>
      </c>
      <c r="E259" s="2">
        <v>334.5065562456866</v>
      </c>
      <c r="F259" s="4"/>
      <c r="G259" s="4"/>
      <c r="H259" s="3">
        <v>7.674</v>
      </c>
      <c r="I259" s="3">
        <v>5.793</v>
      </c>
      <c r="J259" s="2">
        <f>(I259/3.862)*100</f>
        <v>150</v>
      </c>
      <c r="K259" s="4">
        <f>H259/I259</f>
        <v>1.3247022268254791</v>
      </c>
      <c r="L259" s="4">
        <f>I259/H259</f>
        <v>0.7548866301798279</v>
      </c>
    </row>
    <row r="260" spans="1:12" ht="12.75">
      <c r="A260" s="11">
        <v>1481</v>
      </c>
      <c r="B260" s="4">
        <v>0.5222277472964377</v>
      </c>
      <c r="C260" s="4">
        <v>37.42857142857142</v>
      </c>
      <c r="D260" s="4">
        <v>7.978638990818497</v>
      </c>
      <c r="E260" s="2">
        <v>334.5065562456866</v>
      </c>
      <c r="F260" s="4"/>
      <c r="G260" s="4"/>
      <c r="H260" s="3">
        <v>7.674</v>
      </c>
      <c r="I260" s="3">
        <v>5.793</v>
      </c>
      <c r="J260" s="2">
        <f>(I260/3.862)*100</f>
        <v>150</v>
      </c>
      <c r="K260" s="4">
        <f>H260/I260</f>
        <v>1.3247022268254791</v>
      </c>
      <c r="L260" s="4">
        <f>I260/H260</f>
        <v>0.7548866301798279</v>
      </c>
    </row>
    <row r="261" spans="1:12" ht="12.75">
      <c r="A261" s="11" t="s">
        <v>89</v>
      </c>
      <c r="B261" s="4"/>
      <c r="C261" s="4"/>
      <c r="D261" s="4"/>
      <c r="E261" s="2"/>
      <c r="F261" s="4"/>
      <c r="G261" s="4"/>
      <c r="H261" s="3">
        <v>8.527</v>
      </c>
      <c r="I261" s="3">
        <v>5.793</v>
      </c>
      <c r="J261" s="2">
        <f>(I261/3.862)*100</f>
        <v>150</v>
      </c>
      <c r="K261" s="4">
        <f>H261/I261</f>
        <v>1.4719489038494733</v>
      </c>
      <c r="L261" s="4">
        <f>I261/H261</f>
        <v>0.6793714084672219</v>
      </c>
    </row>
    <row r="262" spans="1:12" ht="12.75">
      <c r="A262" s="11">
        <v>1483</v>
      </c>
      <c r="B262" s="4"/>
      <c r="C262" s="4"/>
      <c r="D262" s="4"/>
      <c r="E262" s="2"/>
      <c r="F262" s="4"/>
      <c r="G262" s="4"/>
      <c r="H262" s="3">
        <v>8.527</v>
      </c>
      <c r="I262" s="3">
        <v>5.793</v>
      </c>
      <c r="J262" s="2">
        <f>(I262/3.862)*100</f>
        <v>150</v>
      </c>
      <c r="K262" s="4">
        <f>H262/I262</f>
        <v>1.4719489038494733</v>
      </c>
      <c r="L262" s="4">
        <f>I262/H262</f>
        <v>0.6793714084672219</v>
      </c>
    </row>
    <row r="263" spans="1:12" ht="12.75">
      <c r="A263" s="11" t="s">
        <v>90</v>
      </c>
      <c r="B263" s="4"/>
      <c r="C263" s="4"/>
      <c r="D263" s="4"/>
      <c r="E263" s="2"/>
      <c r="F263" s="4"/>
      <c r="G263" s="4"/>
      <c r="H263" s="3">
        <v>6.821</v>
      </c>
      <c r="I263" s="3">
        <v>5.793</v>
      </c>
      <c r="J263" s="2">
        <f>(I263/3.862)*100</f>
        <v>150</v>
      </c>
      <c r="K263" s="4">
        <f>H263/I263</f>
        <v>1.1774555498014845</v>
      </c>
      <c r="L263" s="4">
        <f>I263/H263</f>
        <v>0.8492889605629673</v>
      </c>
    </row>
    <row r="264" spans="1:12" ht="12.75">
      <c r="A264" s="11"/>
      <c r="B264" s="4"/>
      <c r="C264" s="4"/>
      <c r="D264" s="4"/>
      <c r="E264" s="2"/>
      <c r="F264" s="4"/>
      <c r="G264" s="4"/>
      <c r="I264" s="3"/>
      <c r="J264" s="2"/>
      <c r="K264" s="4"/>
      <c r="L264" s="4"/>
    </row>
    <row r="265" spans="1:12" ht="12.75">
      <c r="A265" s="11" t="s">
        <v>240</v>
      </c>
      <c r="B265" s="4"/>
      <c r="C265" s="4"/>
      <c r="D265" s="4"/>
      <c r="E265" s="2"/>
      <c r="F265" s="4"/>
      <c r="G265" s="4"/>
      <c r="H265" s="3">
        <f>SUM(H259:H264)/5</f>
        <v>7.8446</v>
      </c>
      <c r="I265" s="3">
        <f>SUM(I259:I264)/5</f>
        <v>5.793</v>
      </c>
      <c r="J265" s="2"/>
      <c r="K265" s="4">
        <f>H265/I265</f>
        <v>1.3541515622302778</v>
      </c>
      <c r="L265" s="4">
        <f>I265/H265</f>
        <v>0.7384697753868904</v>
      </c>
    </row>
    <row r="266" spans="1:12" ht="12.75">
      <c r="A266" s="11"/>
      <c r="B266" s="4"/>
      <c r="C266" s="4"/>
      <c r="D266" s="4"/>
      <c r="E266" s="2"/>
      <c r="F266" s="4"/>
      <c r="G266" s="4"/>
      <c r="I266" s="3"/>
      <c r="J266" s="2"/>
      <c r="K266" s="4"/>
      <c r="L266" s="4"/>
    </row>
    <row r="267" spans="1:12" ht="12.75">
      <c r="A267" s="11" t="s">
        <v>91</v>
      </c>
      <c r="B267" s="4"/>
      <c r="C267" s="4"/>
      <c r="D267" s="4"/>
      <c r="E267" s="2"/>
      <c r="F267" s="4"/>
      <c r="G267" s="4"/>
      <c r="H267" s="3">
        <v>10.232</v>
      </c>
      <c r="I267" s="3">
        <v>5.793</v>
      </c>
      <c r="J267" s="2">
        <f aca="true" t="shared" si="18" ref="J267:J276">(I267/3.862)*100</f>
        <v>150</v>
      </c>
      <c r="K267" s="4">
        <f aca="true" t="shared" si="19" ref="K267:K276">H267/I267</f>
        <v>1.7662696357673051</v>
      </c>
      <c r="L267" s="4">
        <f aca="true" t="shared" si="20" ref="L267:L276">I267/H267</f>
        <v>0.5661649726348711</v>
      </c>
    </row>
    <row r="268" spans="1:12" ht="12.75">
      <c r="A268" s="11" t="s">
        <v>92</v>
      </c>
      <c r="B268" s="4"/>
      <c r="C268" s="4"/>
      <c r="D268" s="4"/>
      <c r="E268" s="2"/>
      <c r="F268" s="4"/>
      <c r="G268" s="4"/>
      <c r="H268" s="3">
        <v>8.527</v>
      </c>
      <c r="I268" s="3">
        <v>5.793</v>
      </c>
      <c r="J268" s="2">
        <f t="shared" si="18"/>
        <v>150</v>
      </c>
      <c r="K268" s="4">
        <f t="shared" si="19"/>
        <v>1.4719489038494733</v>
      </c>
      <c r="L268" s="4">
        <f t="shared" si="20"/>
        <v>0.6793714084672219</v>
      </c>
    </row>
    <row r="269" spans="1:12" ht="12.75">
      <c r="A269" s="11" t="s">
        <v>93</v>
      </c>
      <c r="B269" s="4"/>
      <c r="C269" s="4"/>
      <c r="D269" s="4"/>
      <c r="E269" s="2"/>
      <c r="F269" s="4"/>
      <c r="G269" s="4"/>
      <c r="H269" s="3">
        <v>9.379</v>
      </c>
      <c r="I269" s="3">
        <v>5.793</v>
      </c>
      <c r="J269" s="2">
        <f t="shared" si="18"/>
        <v>150</v>
      </c>
      <c r="K269" s="4">
        <f t="shared" si="19"/>
        <v>1.6190229587433107</v>
      </c>
      <c r="L269" s="4">
        <f t="shared" si="20"/>
        <v>0.6176564665742617</v>
      </c>
    </row>
    <row r="270" spans="1:12" ht="12.75">
      <c r="A270" s="11" t="s">
        <v>95</v>
      </c>
      <c r="B270" s="4"/>
      <c r="C270" s="4"/>
      <c r="D270" s="4"/>
      <c r="E270" s="2"/>
      <c r="F270" s="4"/>
      <c r="G270" s="4"/>
      <c r="H270" s="3">
        <v>10.386</v>
      </c>
      <c r="I270" s="3">
        <v>5.793</v>
      </c>
      <c r="J270" s="2">
        <f t="shared" si="18"/>
        <v>150</v>
      </c>
      <c r="K270" s="4">
        <f t="shared" si="19"/>
        <v>1.7928534438114965</v>
      </c>
      <c r="L270" s="4">
        <f t="shared" si="20"/>
        <v>0.5577700751010977</v>
      </c>
    </row>
    <row r="271" spans="1:12" ht="12.75">
      <c r="A271" s="11" t="s">
        <v>96</v>
      </c>
      <c r="B271" s="4"/>
      <c r="C271" s="4"/>
      <c r="D271" s="4"/>
      <c r="E271" s="2"/>
      <c r="F271" s="4"/>
      <c r="G271" s="4"/>
      <c r="H271" s="3">
        <v>11.75</v>
      </c>
      <c r="I271" s="3">
        <v>5.793</v>
      </c>
      <c r="J271" s="2">
        <f t="shared" si="18"/>
        <v>150</v>
      </c>
      <c r="K271" s="4">
        <f t="shared" si="19"/>
        <v>2.028310029345762</v>
      </c>
      <c r="L271" s="4">
        <f t="shared" si="20"/>
        <v>0.4930212765957447</v>
      </c>
    </row>
    <row r="272" spans="1:12" ht="12.75">
      <c r="A272" s="11" t="s">
        <v>97</v>
      </c>
      <c r="B272" s="4"/>
      <c r="C272" s="4"/>
      <c r="D272" s="4"/>
      <c r="E272" s="2"/>
      <c r="F272" s="4"/>
      <c r="G272" s="4"/>
      <c r="H272" s="3">
        <v>14.244</v>
      </c>
      <c r="I272" s="3">
        <v>5.793</v>
      </c>
      <c r="J272" s="2">
        <f t="shared" si="18"/>
        <v>150</v>
      </c>
      <c r="K272" s="4">
        <f t="shared" si="19"/>
        <v>2.458829621957535</v>
      </c>
      <c r="L272" s="4">
        <f t="shared" si="20"/>
        <v>0.40669755686604886</v>
      </c>
    </row>
    <row r="273" spans="1:12" ht="12.75">
      <c r="A273" s="11" t="s">
        <v>98</v>
      </c>
      <c r="B273" s="4"/>
      <c r="C273" s="4"/>
      <c r="D273" s="4"/>
      <c r="E273" s="2"/>
      <c r="F273" s="4"/>
      <c r="G273" s="4"/>
      <c r="H273" s="3">
        <v>17.48</v>
      </c>
      <c r="I273" s="3">
        <v>5.793</v>
      </c>
      <c r="J273" s="2">
        <f t="shared" si="18"/>
        <v>150</v>
      </c>
      <c r="K273" s="4">
        <f t="shared" si="19"/>
        <v>3.0174348351458655</v>
      </c>
      <c r="L273" s="4">
        <f t="shared" si="20"/>
        <v>0.33140732265446227</v>
      </c>
    </row>
    <row r="274" spans="1:12" ht="12.75">
      <c r="A274" s="11" t="s">
        <v>99</v>
      </c>
      <c r="B274" s="4"/>
      <c r="C274" s="4"/>
      <c r="D274" s="4"/>
      <c r="E274" s="2"/>
      <c r="F274" s="4"/>
      <c r="G274" s="4"/>
      <c r="H274" s="3">
        <v>13.643</v>
      </c>
      <c r="I274" s="3">
        <v>5.793</v>
      </c>
      <c r="J274" s="2">
        <f t="shared" si="18"/>
        <v>150</v>
      </c>
      <c r="K274" s="4">
        <f t="shared" si="19"/>
        <v>2.355083721733126</v>
      </c>
      <c r="L274" s="4">
        <f t="shared" si="20"/>
        <v>0.42461335483398077</v>
      </c>
    </row>
    <row r="275" spans="1:12" ht="12.75">
      <c r="A275" s="11" t="s">
        <v>100</v>
      </c>
      <c r="B275" s="4"/>
      <c r="C275" s="4"/>
      <c r="D275" s="4"/>
      <c r="E275" s="2"/>
      <c r="F275" s="4"/>
      <c r="G275" s="4"/>
      <c r="H275" s="3">
        <v>15</v>
      </c>
      <c r="I275" s="3">
        <v>5.793</v>
      </c>
      <c r="J275" s="2">
        <f t="shared" si="18"/>
        <v>150</v>
      </c>
      <c r="K275" s="4">
        <f t="shared" si="19"/>
        <v>2.589331952356292</v>
      </c>
      <c r="L275" s="4">
        <f t="shared" si="20"/>
        <v>0.3862</v>
      </c>
    </row>
    <row r="276" spans="1:12" ht="12.75">
      <c r="A276" s="11" t="s">
        <v>100</v>
      </c>
      <c r="B276" s="4"/>
      <c r="C276" s="4"/>
      <c r="D276" s="4"/>
      <c r="E276" s="2"/>
      <c r="F276" s="4"/>
      <c r="G276" s="4"/>
      <c r="H276" s="3">
        <v>15.804</v>
      </c>
      <c r="I276" s="3">
        <v>5.793</v>
      </c>
      <c r="J276" s="2">
        <f t="shared" si="18"/>
        <v>150</v>
      </c>
      <c r="K276" s="4">
        <f t="shared" si="19"/>
        <v>2.728120145002589</v>
      </c>
      <c r="L276" s="4">
        <f t="shared" si="20"/>
        <v>0.36655277145026577</v>
      </c>
    </row>
    <row r="277" spans="1:12" ht="12.75">
      <c r="A277" s="11"/>
      <c r="B277" s="4"/>
      <c r="C277" s="4"/>
      <c r="D277" s="4"/>
      <c r="E277" s="2"/>
      <c r="F277" s="4"/>
      <c r="G277" s="4"/>
      <c r="I277" s="3"/>
      <c r="J277" s="2"/>
      <c r="K277" s="4"/>
      <c r="L277" s="4"/>
    </row>
    <row r="278" spans="1:12" ht="12.75">
      <c r="A278" s="11" t="s">
        <v>240</v>
      </c>
      <c r="B278" s="4"/>
      <c r="C278" s="4"/>
      <c r="D278" s="4"/>
      <c r="E278" s="2"/>
      <c r="F278" s="4"/>
      <c r="G278" s="4"/>
      <c r="H278" s="3">
        <f>SUM(H267:H277)/10</f>
        <v>12.6445</v>
      </c>
      <c r="I278" s="3">
        <f>SUM(I267:I277)/10</f>
        <v>5.793</v>
      </c>
      <c r="J278" s="2"/>
      <c r="K278" s="4">
        <f>H278/I278</f>
        <v>2.1827205247712755</v>
      </c>
      <c r="L278" s="4">
        <f>I278/H278</f>
        <v>0.45814385701293053</v>
      </c>
    </row>
    <row r="279" spans="1:12" ht="12.75">
      <c r="A279" s="11"/>
      <c r="B279" s="4"/>
      <c r="C279" s="4"/>
      <c r="D279" s="4"/>
      <c r="E279" s="2"/>
      <c r="F279" s="4"/>
      <c r="G279" s="4"/>
      <c r="I279" s="3"/>
      <c r="J279" s="2"/>
      <c r="K279" s="4"/>
      <c r="L279" s="4"/>
    </row>
    <row r="280" spans="1:12" ht="12.75">
      <c r="A280" s="11" t="s">
        <v>102</v>
      </c>
      <c r="B280" s="4"/>
      <c r="C280" s="4"/>
      <c r="D280" s="4"/>
      <c r="E280" s="2"/>
      <c r="F280" s="4"/>
      <c r="G280" s="4"/>
      <c r="H280" s="3">
        <v>5.683</v>
      </c>
      <c r="I280" s="3">
        <v>5.793</v>
      </c>
      <c r="J280" s="2">
        <f>(I280/3.862)*100</f>
        <v>150</v>
      </c>
      <c r="K280" s="4">
        <f>H280/I280</f>
        <v>0.9810115656827205</v>
      </c>
      <c r="L280" s="4">
        <f>I280/H280</f>
        <v>1.019355973957417</v>
      </c>
    </row>
    <row r="281" spans="1:12" ht="12.75">
      <c r="A281" s="11">
        <v>1491</v>
      </c>
      <c r="B281" s="4"/>
      <c r="C281" s="4"/>
      <c r="D281" s="4"/>
      <c r="E281" s="2"/>
      <c r="F281" s="4"/>
      <c r="G281" s="4"/>
      <c r="H281" s="3">
        <v>5.683</v>
      </c>
      <c r="I281" s="3">
        <v>5.793</v>
      </c>
      <c r="J281" s="2">
        <f>(I281/3.862)*100</f>
        <v>150</v>
      </c>
      <c r="K281" s="4">
        <f>H281/I281</f>
        <v>0.9810115656827205</v>
      </c>
      <c r="L281" s="4">
        <f>I281/H281</f>
        <v>1.019355973957417</v>
      </c>
    </row>
    <row r="282" spans="1:12" ht="12.75">
      <c r="A282" s="11" t="s">
        <v>103</v>
      </c>
      <c r="B282" s="4"/>
      <c r="C282" s="4"/>
      <c r="D282" s="4"/>
      <c r="E282" s="2"/>
      <c r="F282" s="4"/>
      <c r="G282" s="4"/>
      <c r="H282" s="3">
        <v>7.248</v>
      </c>
      <c r="I282" s="3">
        <v>5.793</v>
      </c>
      <c r="J282" s="2">
        <f>(I282/3.862)*100</f>
        <v>150</v>
      </c>
      <c r="K282" s="4">
        <f>H282/I282</f>
        <v>1.2511651993785604</v>
      </c>
      <c r="L282" s="4">
        <f>I282/H282</f>
        <v>0.7992549668874173</v>
      </c>
    </row>
    <row r="283" spans="1:12" ht="12.75">
      <c r="A283" s="11" t="s">
        <v>107</v>
      </c>
      <c r="B283" s="4"/>
      <c r="C283" s="4"/>
      <c r="D283" s="4"/>
      <c r="E283" s="2"/>
      <c r="F283" s="4"/>
      <c r="G283" s="4"/>
      <c r="H283" s="3">
        <v>8.156</v>
      </c>
      <c r="I283" s="3">
        <v>5.793</v>
      </c>
      <c r="J283" s="2">
        <f>(I283/3.862)*100</f>
        <v>150</v>
      </c>
      <c r="K283" s="4">
        <f>H283/I283</f>
        <v>1.4079060935611947</v>
      </c>
      <c r="L283" s="4">
        <f>I283/H283</f>
        <v>0.7102746444335458</v>
      </c>
    </row>
    <row r="284" spans="1:12" ht="12.75">
      <c r="A284" s="11" t="s">
        <v>110</v>
      </c>
      <c r="B284" s="4"/>
      <c r="C284" s="4"/>
      <c r="D284" s="4"/>
      <c r="E284" s="2"/>
      <c r="F284" s="4"/>
      <c r="G284" s="4"/>
      <c r="H284" s="3">
        <v>7.248</v>
      </c>
      <c r="I284" s="3">
        <v>5.793</v>
      </c>
      <c r="J284" s="2">
        <f>(I284/3.862)*100</f>
        <v>150</v>
      </c>
      <c r="K284" s="4">
        <f>H284/I284</f>
        <v>1.2511651993785604</v>
      </c>
      <c r="L284" s="4">
        <f>I284/H284</f>
        <v>0.7992549668874173</v>
      </c>
    </row>
    <row r="285" spans="1:12" ht="12.75">
      <c r="A285" s="11"/>
      <c r="B285" s="4"/>
      <c r="C285" s="4"/>
      <c r="D285" s="4"/>
      <c r="E285" s="2"/>
      <c r="F285" s="4"/>
      <c r="G285" s="4"/>
      <c r="I285" s="3"/>
      <c r="J285" s="2"/>
      <c r="K285" s="4"/>
      <c r="L285" s="4"/>
    </row>
    <row r="286" spans="1:12" ht="12.75">
      <c r="A286" s="11" t="s">
        <v>240</v>
      </c>
      <c r="B286" s="4"/>
      <c r="C286" s="4"/>
      <c r="D286" s="4"/>
      <c r="E286" s="2"/>
      <c r="F286" s="4"/>
      <c r="G286" s="4"/>
      <c r="H286" s="3">
        <f>SUM(H280:H285)/5</f>
        <v>6.8036</v>
      </c>
      <c r="I286" s="3">
        <f>SUM(I280:I285)/5</f>
        <v>5.793</v>
      </c>
      <c r="J286" s="2"/>
      <c r="K286" s="4">
        <f>H286/I286</f>
        <v>1.1744519247367513</v>
      </c>
      <c r="L286" s="4">
        <f>I286/H286</f>
        <v>0.8514609912399318</v>
      </c>
    </row>
    <row r="287" spans="1:12" ht="12.75">
      <c r="A287" s="11"/>
      <c r="B287" s="4"/>
      <c r="C287" s="4"/>
      <c r="D287" s="4"/>
      <c r="E287" s="2"/>
      <c r="F287" s="4"/>
      <c r="G287" s="4"/>
      <c r="I287" s="3"/>
      <c r="J287" s="2"/>
      <c r="K287" s="4"/>
      <c r="L287" s="4"/>
    </row>
    <row r="288" spans="1:12" ht="12.75">
      <c r="A288" s="11" t="s">
        <v>111</v>
      </c>
      <c r="B288" s="4"/>
      <c r="C288" s="4"/>
      <c r="D288" s="4"/>
      <c r="E288" s="2"/>
      <c r="F288" s="4"/>
      <c r="G288" s="4"/>
      <c r="H288" s="3">
        <v>8.156</v>
      </c>
      <c r="I288" s="3">
        <v>5.793</v>
      </c>
      <c r="J288" s="2">
        <f aca="true" t="shared" si="21" ref="J288:J293">(I288/3.862)*100</f>
        <v>150</v>
      </c>
      <c r="K288" s="4">
        <f aca="true" t="shared" si="22" ref="K288:K293">H288/I288</f>
        <v>1.4079060935611947</v>
      </c>
      <c r="L288" s="4">
        <f aca="true" t="shared" si="23" ref="L288:L293">I288/H288</f>
        <v>0.7102746444335458</v>
      </c>
    </row>
    <row r="289" spans="1:12" ht="12.75">
      <c r="A289" s="11" t="s">
        <v>113</v>
      </c>
      <c r="B289" s="4"/>
      <c r="C289" s="4"/>
      <c r="D289" s="4"/>
      <c r="E289" s="2"/>
      <c r="F289" s="4"/>
      <c r="G289" s="4"/>
      <c r="H289" s="3">
        <v>8.42</v>
      </c>
      <c r="I289" s="3">
        <v>5.793</v>
      </c>
      <c r="J289" s="2">
        <f t="shared" si="21"/>
        <v>150</v>
      </c>
      <c r="K289" s="4">
        <f t="shared" si="22"/>
        <v>1.4534783359226653</v>
      </c>
      <c r="L289" s="4">
        <f t="shared" si="23"/>
        <v>0.6880047505938243</v>
      </c>
    </row>
    <row r="290" spans="1:12" ht="12.75">
      <c r="A290" s="11" t="s">
        <v>113</v>
      </c>
      <c r="B290" s="4"/>
      <c r="C290" s="4"/>
      <c r="D290" s="4"/>
      <c r="E290" s="2"/>
      <c r="F290" s="4"/>
      <c r="G290" s="4"/>
      <c r="H290" s="3">
        <v>8.476</v>
      </c>
      <c r="I290" s="3">
        <v>5.793</v>
      </c>
      <c r="J290" s="2">
        <f t="shared" si="21"/>
        <v>150</v>
      </c>
      <c r="K290" s="4">
        <f t="shared" si="22"/>
        <v>1.4631451752114621</v>
      </c>
      <c r="L290" s="4">
        <f t="shared" si="23"/>
        <v>0.6834591788579518</v>
      </c>
    </row>
    <row r="291" spans="1:12" ht="12.75">
      <c r="A291" s="11">
        <v>1497</v>
      </c>
      <c r="B291" s="4"/>
      <c r="C291" s="4"/>
      <c r="D291" s="4"/>
      <c r="E291" s="2"/>
      <c r="F291" s="4"/>
      <c r="G291" s="4"/>
      <c r="H291" s="3">
        <v>8.476</v>
      </c>
      <c r="I291" s="3">
        <v>5.793</v>
      </c>
      <c r="J291" s="2">
        <f t="shared" si="21"/>
        <v>150</v>
      </c>
      <c r="K291" s="4">
        <f t="shared" si="22"/>
        <v>1.4631451752114621</v>
      </c>
      <c r="L291" s="4">
        <f t="shared" si="23"/>
        <v>0.6834591788579518</v>
      </c>
    </row>
    <row r="292" spans="1:12" ht="12.75">
      <c r="A292" s="11">
        <v>1498</v>
      </c>
      <c r="B292" s="4"/>
      <c r="C292" s="4"/>
      <c r="D292" s="4"/>
      <c r="E292" s="2"/>
      <c r="F292" s="4"/>
      <c r="G292" s="4"/>
      <c r="H292" s="3">
        <v>8.476</v>
      </c>
      <c r="I292" s="3">
        <v>5.793</v>
      </c>
      <c r="J292" s="2">
        <f t="shared" si="21"/>
        <v>150</v>
      </c>
      <c r="K292" s="4">
        <f t="shared" si="22"/>
        <v>1.4631451752114621</v>
      </c>
      <c r="L292" s="4">
        <f t="shared" si="23"/>
        <v>0.6834591788579518</v>
      </c>
    </row>
    <row r="293" spans="1:12" ht="12.75">
      <c r="A293" s="11" t="s">
        <v>114</v>
      </c>
      <c r="B293" s="4"/>
      <c r="C293" s="4"/>
      <c r="D293" s="4"/>
      <c r="E293" s="2"/>
      <c r="F293" s="4"/>
      <c r="G293" s="4"/>
      <c r="H293" s="3">
        <v>8.476</v>
      </c>
      <c r="I293" s="3">
        <v>5.793</v>
      </c>
      <c r="J293" s="2">
        <f t="shared" si="21"/>
        <v>150</v>
      </c>
      <c r="K293" s="4">
        <f t="shared" si="22"/>
        <v>1.4631451752114621</v>
      </c>
      <c r="L293" s="4">
        <f t="shared" si="23"/>
        <v>0.6834591788579518</v>
      </c>
    </row>
    <row r="294" spans="1:12" ht="12.75">
      <c r="A294" s="11"/>
      <c r="B294" s="4"/>
      <c r="C294" s="4"/>
      <c r="D294" s="4"/>
      <c r="E294" s="2"/>
      <c r="F294" s="4"/>
      <c r="G294" s="4"/>
      <c r="I294" s="3"/>
      <c r="J294" s="2"/>
      <c r="K294" s="4"/>
      <c r="L294" s="4"/>
    </row>
    <row r="295" spans="1:12" ht="12.75">
      <c r="A295" s="11" t="s">
        <v>240</v>
      </c>
      <c r="B295" s="4"/>
      <c r="C295" s="4"/>
      <c r="D295" s="4"/>
      <c r="E295" s="2"/>
      <c r="F295" s="4"/>
      <c r="G295" s="4"/>
      <c r="H295" s="3">
        <f>SUM(H288:H294)/6</f>
        <v>8.413333333333332</v>
      </c>
      <c r="I295" s="3">
        <f>SUM(I288:I294)/6</f>
        <v>5.793</v>
      </c>
      <c r="J295" s="2"/>
      <c r="K295" s="4">
        <f>H295/I295</f>
        <v>1.4523275217216178</v>
      </c>
      <c r="L295" s="4">
        <f>I295/H295</f>
        <v>0.6885499207606974</v>
      </c>
    </row>
    <row r="296" spans="1:12" ht="12.75">
      <c r="A296" s="11"/>
      <c r="B296" s="4"/>
      <c r="C296" s="4"/>
      <c r="D296" s="4"/>
      <c r="E296" s="2"/>
      <c r="F296" s="4"/>
      <c r="G296" s="4"/>
      <c r="I296" s="3"/>
      <c r="J296" s="2"/>
      <c r="K296" s="4"/>
      <c r="L296" s="4"/>
    </row>
    <row r="297" spans="1:12" ht="12.75">
      <c r="A297" s="11">
        <v>1500</v>
      </c>
      <c r="B297" s="4"/>
      <c r="C297" s="4"/>
      <c r="D297" s="4"/>
      <c r="E297" s="2"/>
      <c r="F297" s="4"/>
      <c r="G297" s="4"/>
      <c r="H297" s="3">
        <v>8.526789764145914</v>
      </c>
      <c r="I297" s="3">
        <v>5.793</v>
      </c>
      <c r="J297" s="2">
        <f>(I297/3.862)*100</f>
        <v>150</v>
      </c>
      <c r="K297" s="4">
        <f>H297/I297</f>
        <v>1.4719126124885056</v>
      </c>
      <c r="L297" s="4">
        <f>I297/H297</f>
        <v>0.6793881589949411</v>
      </c>
    </row>
    <row r="298" spans="1:12" ht="12.75">
      <c r="A298" s="11">
        <v>1501</v>
      </c>
      <c r="B298" s="4"/>
      <c r="C298" s="4"/>
      <c r="D298" s="4"/>
      <c r="E298" s="2"/>
      <c r="F298" s="4"/>
      <c r="G298" s="4"/>
      <c r="H298" s="3">
        <v>8.526789764145914</v>
      </c>
      <c r="I298" s="3">
        <v>5.793</v>
      </c>
      <c r="J298" s="2">
        <f>(I298/3.862)*100</f>
        <v>150</v>
      </c>
      <c r="K298" s="4">
        <f>H298/I298</f>
        <v>1.4719126124885056</v>
      </c>
      <c r="L298" s="4">
        <f>I298/H298</f>
        <v>0.6793881589949411</v>
      </c>
    </row>
    <row r="299" spans="1:12" ht="12.75">
      <c r="A299" s="11">
        <v>1502</v>
      </c>
      <c r="B299" s="4"/>
      <c r="C299" s="4"/>
      <c r="D299" s="4"/>
      <c r="E299" s="2"/>
      <c r="F299" s="4"/>
      <c r="G299" s="4"/>
      <c r="H299" s="3">
        <v>8.526789764145914</v>
      </c>
      <c r="I299" s="3">
        <v>5.793</v>
      </c>
      <c r="J299" s="2">
        <f>(I299/3.862)*100</f>
        <v>150</v>
      </c>
      <c r="K299" s="4">
        <f>H299/I299</f>
        <v>1.4719126124885056</v>
      </c>
      <c r="L299" s="4">
        <f>I299/H299</f>
        <v>0.6793881589949411</v>
      </c>
    </row>
    <row r="300" spans="1:12" ht="12.75">
      <c r="A300" s="11" t="s">
        <v>118</v>
      </c>
      <c r="B300" s="4"/>
      <c r="C300" s="4"/>
      <c r="D300" s="4"/>
      <c r="E300" s="2"/>
      <c r="F300" s="4"/>
      <c r="G300" s="4"/>
      <c r="H300" s="3">
        <v>8.526789764145914</v>
      </c>
      <c r="I300" s="3">
        <v>5.793</v>
      </c>
      <c r="J300" s="2">
        <f>(I300/3.862)*100</f>
        <v>150</v>
      </c>
      <c r="K300" s="4">
        <f>H300/I300</f>
        <v>1.4719126124885056</v>
      </c>
      <c r="L300" s="4">
        <f>I300/H300</f>
        <v>0.6793881589949411</v>
      </c>
    </row>
    <row r="301" spans="1:12" ht="12.75">
      <c r="A301" s="11" t="s">
        <v>119</v>
      </c>
      <c r="B301" s="4"/>
      <c r="C301" s="4"/>
      <c r="D301" s="4"/>
      <c r="E301" s="2"/>
      <c r="F301" s="4"/>
      <c r="G301" s="4"/>
      <c r="H301" s="3">
        <v>8.526789764145914</v>
      </c>
      <c r="I301" s="3">
        <v>5.793</v>
      </c>
      <c r="J301" s="2">
        <f>(I301/3.862)*100</f>
        <v>150</v>
      </c>
      <c r="K301" s="4">
        <f>H301/I301</f>
        <v>1.4719126124885056</v>
      </c>
      <c r="L301" s="4">
        <f>I301/H301</f>
        <v>0.6793881589949411</v>
      </c>
    </row>
    <row r="302" spans="1:12" ht="12.75">
      <c r="A302" s="11"/>
      <c r="B302" s="4"/>
      <c r="C302" s="4"/>
      <c r="D302" s="4"/>
      <c r="E302" s="2"/>
      <c r="F302" s="4"/>
      <c r="G302" s="4"/>
      <c r="I302" s="3"/>
      <c r="J302" s="2"/>
      <c r="K302" s="4"/>
      <c r="L302" s="4"/>
    </row>
    <row r="303" spans="1:12" ht="12.75">
      <c r="A303" s="11" t="s">
        <v>240</v>
      </c>
      <c r="B303" s="4"/>
      <c r="C303" s="4"/>
      <c r="D303" s="4"/>
      <c r="E303" s="2"/>
      <c r="F303" s="4"/>
      <c r="G303" s="4"/>
      <c r="H303" s="3">
        <f>SUM(H297:H302)/5</f>
        <v>8.526789764145914</v>
      </c>
      <c r="I303" s="3">
        <f>SUM(I297:I302)/5</f>
        <v>5.793</v>
      </c>
      <c r="J303" s="2"/>
      <c r="K303" s="4">
        <f>H303/I303</f>
        <v>1.4719126124885056</v>
      </c>
      <c r="L303" s="4">
        <f>I303/H303</f>
        <v>0.6793881589949411</v>
      </c>
    </row>
    <row r="304" spans="1:12" ht="12.75">
      <c r="A304" s="11"/>
      <c r="B304" s="4"/>
      <c r="C304" s="4"/>
      <c r="D304" s="4"/>
      <c r="E304" s="2"/>
      <c r="F304" s="4"/>
      <c r="G304" s="4"/>
      <c r="I304" s="3"/>
      <c r="J304" s="2"/>
      <c r="K304" s="4"/>
      <c r="L304" s="4"/>
    </row>
    <row r="305" spans="1:12" ht="12.75">
      <c r="A305" s="11">
        <v>1505</v>
      </c>
      <c r="B305" s="4"/>
      <c r="C305" s="4"/>
      <c r="D305" s="4"/>
      <c r="E305" s="2"/>
      <c r="F305" s="4"/>
      <c r="G305" s="4"/>
      <c r="H305" s="3">
        <v>8.526789764145914</v>
      </c>
      <c r="I305" s="3">
        <v>5.793</v>
      </c>
      <c r="J305" s="2">
        <f>(I305/3.862)*100</f>
        <v>150</v>
      </c>
      <c r="K305" s="4">
        <f>H305/I305</f>
        <v>1.4719126124885056</v>
      </c>
      <c r="L305" s="4">
        <f>I305/H305</f>
        <v>0.6793881589949411</v>
      </c>
    </row>
    <row r="306" spans="1:12" ht="12.75">
      <c r="A306" s="11">
        <v>1506</v>
      </c>
      <c r="B306" s="4"/>
      <c r="C306" s="4"/>
      <c r="D306" s="4"/>
      <c r="E306" s="2"/>
      <c r="F306" s="4"/>
      <c r="G306" s="4"/>
      <c r="H306" s="3">
        <v>8.526789764145914</v>
      </c>
      <c r="I306" s="3">
        <v>5.793</v>
      </c>
      <c r="J306" s="2">
        <f>(I306/3.862)*100</f>
        <v>150</v>
      </c>
      <c r="K306" s="4">
        <f>H306/I306</f>
        <v>1.4719126124885056</v>
      </c>
      <c r="L306" s="4">
        <f>I306/H306</f>
        <v>0.6793881589949411</v>
      </c>
    </row>
    <row r="307" spans="1:12" ht="12.75">
      <c r="A307" s="11">
        <v>1507</v>
      </c>
      <c r="B307" s="4"/>
      <c r="C307" s="4"/>
      <c r="D307" s="4"/>
      <c r="E307" s="2"/>
      <c r="F307" s="4"/>
      <c r="G307" s="4"/>
      <c r="H307" s="3">
        <v>8.526789764145914</v>
      </c>
      <c r="I307" s="3">
        <v>5.793</v>
      </c>
      <c r="J307" s="2">
        <f>(I307/3.862)*100</f>
        <v>150</v>
      </c>
      <c r="K307" s="4">
        <f>H307/I307</f>
        <v>1.4719126124885056</v>
      </c>
      <c r="L307" s="4">
        <f>I307/H307</f>
        <v>0.6793881589949411</v>
      </c>
    </row>
    <row r="308" spans="1:12" ht="12.75">
      <c r="A308" s="11">
        <v>1508</v>
      </c>
      <c r="B308" s="4"/>
      <c r="C308" s="4"/>
      <c r="D308" s="4"/>
      <c r="E308" s="2"/>
      <c r="F308" s="4"/>
      <c r="G308" s="4"/>
      <c r="H308" s="3">
        <v>8.526789764145914</v>
      </c>
      <c r="I308" s="3">
        <v>5.793</v>
      </c>
      <c r="J308" s="2">
        <f>(I308/3.862)*100</f>
        <v>150</v>
      </c>
      <c r="K308" s="4">
        <f>H308/I308</f>
        <v>1.4719126124885056</v>
      </c>
      <c r="L308" s="4">
        <f>I308/H308</f>
        <v>0.6793881589949411</v>
      </c>
    </row>
    <row r="309" spans="1:12" ht="12.75">
      <c r="A309" s="11">
        <v>1509</v>
      </c>
      <c r="B309" s="4"/>
      <c r="C309" s="4"/>
      <c r="D309" s="4"/>
      <c r="E309" s="2"/>
      <c r="F309" s="4"/>
      <c r="G309" s="4"/>
      <c r="H309" s="3">
        <v>8.526789764145914</v>
      </c>
      <c r="I309" s="3">
        <v>5.793</v>
      </c>
      <c r="J309" s="2">
        <f>(I309/3.862)*100</f>
        <v>150</v>
      </c>
      <c r="K309" s="4">
        <f>H309/I309</f>
        <v>1.4719126124885056</v>
      </c>
      <c r="L309" s="4">
        <f>I309/H309</f>
        <v>0.6793881589949411</v>
      </c>
    </row>
    <row r="310" spans="1:12" ht="12.75">
      <c r="A310" s="11"/>
      <c r="B310" s="4"/>
      <c r="C310" s="4"/>
      <c r="D310" s="4"/>
      <c r="E310" s="2"/>
      <c r="F310" s="4"/>
      <c r="G310" s="4"/>
      <c r="I310" s="3"/>
      <c r="J310" s="2"/>
      <c r="K310" s="4"/>
      <c r="L310" s="4"/>
    </row>
    <row r="311" spans="1:12" ht="12.75">
      <c r="A311" s="11" t="s">
        <v>240</v>
      </c>
      <c r="B311" s="4"/>
      <c r="C311" s="4"/>
      <c r="D311" s="4"/>
      <c r="E311" s="2"/>
      <c r="F311" s="4"/>
      <c r="G311" s="4"/>
      <c r="H311" s="3">
        <v>8.526789764145914</v>
      </c>
      <c r="I311" s="3">
        <v>5.793</v>
      </c>
      <c r="J311" s="2">
        <f>(I311/3.862)*100</f>
        <v>150</v>
      </c>
      <c r="K311" s="4">
        <f>H311/I311</f>
        <v>1.4719126124885056</v>
      </c>
      <c r="L311" s="4">
        <f>I311/H311</f>
        <v>0.6793881589949411</v>
      </c>
    </row>
    <row r="312" spans="1:12" ht="12.75">
      <c r="A312" s="11"/>
      <c r="B312" s="4"/>
      <c r="C312" s="4"/>
      <c r="D312" s="4"/>
      <c r="E312" s="2"/>
      <c r="F312" s="4"/>
      <c r="G312" s="4"/>
      <c r="I312" s="3"/>
      <c r="J312" s="2"/>
      <c r="K312" s="4"/>
      <c r="L312" s="4"/>
    </row>
    <row r="313" spans="1:12" ht="12.75">
      <c r="A313" s="11">
        <v>1510</v>
      </c>
      <c r="B313" s="4"/>
      <c r="C313" s="4"/>
      <c r="D313" s="4"/>
      <c r="E313" s="2"/>
      <c r="F313" s="4"/>
      <c r="G313" s="4"/>
      <c r="H313" s="3">
        <v>8.526789764145914</v>
      </c>
      <c r="I313" s="3">
        <v>5.793</v>
      </c>
      <c r="J313" s="2">
        <f>(I313/3.862)*100</f>
        <v>150</v>
      </c>
      <c r="K313" s="4">
        <f>H313/I313</f>
        <v>1.4719126124885056</v>
      </c>
      <c r="L313" s="4">
        <f>I313/H313</f>
        <v>0.6793881589949411</v>
      </c>
    </row>
    <row r="314" spans="1:12" ht="12.75">
      <c r="A314" s="11">
        <v>1511</v>
      </c>
      <c r="B314" s="4"/>
      <c r="C314" s="4"/>
      <c r="D314" s="4"/>
      <c r="E314" s="2"/>
      <c r="F314" s="4"/>
      <c r="G314" s="4"/>
      <c r="H314" s="3">
        <v>8.526789764145914</v>
      </c>
      <c r="I314" s="3">
        <v>5.793</v>
      </c>
      <c r="J314" s="2">
        <f>(I314/3.862)*100</f>
        <v>150</v>
      </c>
      <c r="K314" s="4">
        <f>H314/I314</f>
        <v>1.4719126124885056</v>
      </c>
      <c r="L314" s="4">
        <f>I314/H314</f>
        <v>0.6793881589949411</v>
      </c>
    </row>
    <row r="315" spans="1:12" ht="12.75">
      <c r="A315" s="11">
        <v>1512</v>
      </c>
      <c r="B315" s="4"/>
      <c r="C315" s="4"/>
      <c r="D315" s="4"/>
      <c r="E315" s="2"/>
      <c r="F315" s="4"/>
      <c r="G315" s="4"/>
      <c r="H315" s="3">
        <v>8.526789764145914</v>
      </c>
      <c r="I315" s="3">
        <v>5.793</v>
      </c>
      <c r="J315" s="2">
        <f>(I315/3.862)*100</f>
        <v>150</v>
      </c>
      <c r="K315" s="4">
        <f>H315/I315</f>
        <v>1.4719126124885056</v>
      </c>
      <c r="L315" s="4">
        <f>I315/H315</f>
        <v>0.6793881589949411</v>
      </c>
    </row>
    <row r="316" spans="1:12" ht="12.75">
      <c r="A316" s="11">
        <v>1513</v>
      </c>
      <c r="B316" s="4"/>
      <c r="C316" s="4"/>
      <c r="D316" s="4"/>
      <c r="E316" s="2"/>
      <c r="F316" s="4"/>
      <c r="G316" s="4"/>
      <c r="H316" s="3">
        <v>8.526789764145914</v>
      </c>
      <c r="I316" s="3">
        <v>5.793</v>
      </c>
      <c r="J316" s="2">
        <f>(I316/3.862)*100</f>
        <v>150</v>
      </c>
      <c r="K316" s="4">
        <f>H316/I316</f>
        <v>1.4719126124885056</v>
      </c>
      <c r="L316" s="4">
        <f>I316/H316</f>
        <v>0.6793881589949411</v>
      </c>
    </row>
    <row r="317" spans="1:12" ht="12.75">
      <c r="A317" s="11">
        <v>1514</v>
      </c>
      <c r="B317" s="4"/>
      <c r="C317" s="4"/>
      <c r="D317" s="4"/>
      <c r="E317" s="2"/>
      <c r="F317" s="4"/>
      <c r="G317" s="4"/>
      <c r="H317" s="3">
        <v>8.526789764145914</v>
      </c>
      <c r="I317" s="3">
        <v>5.793</v>
      </c>
      <c r="J317" s="2">
        <f>(I317/3.862)*100</f>
        <v>150</v>
      </c>
      <c r="K317" s="4">
        <f>H317/I317</f>
        <v>1.4719126124885056</v>
      </c>
      <c r="L317" s="4">
        <f>I317/H317</f>
        <v>0.6793881589949411</v>
      </c>
    </row>
    <row r="318" spans="1:12" ht="12.75">
      <c r="A318" s="11"/>
      <c r="B318" s="4"/>
      <c r="C318" s="4"/>
      <c r="D318" s="4"/>
      <c r="E318" s="2"/>
      <c r="F318" s="4"/>
      <c r="G318" s="4"/>
      <c r="I318" s="3"/>
      <c r="J318" s="2"/>
      <c r="K318" s="4"/>
      <c r="L318" s="4"/>
    </row>
    <row r="319" spans="1:12" ht="12.75">
      <c r="A319" s="11" t="s">
        <v>240</v>
      </c>
      <c r="B319" s="4"/>
      <c r="C319" s="4"/>
      <c r="D319" s="4"/>
      <c r="E319" s="2"/>
      <c r="F319" s="4"/>
      <c r="G319" s="4"/>
      <c r="H319" s="3">
        <v>8.526789764145914</v>
      </c>
      <c r="I319" s="3">
        <v>5.793</v>
      </c>
      <c r="J319" s="2">
        <f>(I319/3.862)*100</f>
        <v>150</v>
      </c>
      <c r="K319" s="4">
        <f>H319/I319</f>
        <v>1.4719126124885056</v>
      </c>
      <c r="L319" s="4">
        <f>I319/H319</f>
        <v>0.6793881589949411</v>
      </c>
    </row>
    <row r="320" spans="1:12" ht="12.75">
      <c r="A320" s="11"/>
      <c r="B320" s="4"/>
      <c r="C320" s="4"/>
      <c r="D320" s="4"/>
      <c r="E320" s="2"/>
      <c r="F320" s="4"/>
      <c r="G320" s="4"/>
      <c r="I320" s="3"/>
      <c r="J320" s="2"/>
      <c r="K320" s="4"/>
      <c r="L320" s="4"/>
    </row>
    <row r="321" spans="1:12" ht="12.75">
      <c r="A321" s="11">
        <v>1515</v>
      </c>
      <c r="B321" s="4"/>
      <c r="C321" s="4"/>
      <c r="D321" s="4"/>
      <c r="E321" s="2"/>
      <c r="F321" s="4"/>
      <c r="G321" s="4"/>
      <c r="H321" s="3">
        <v>8.526789764145914</v>
      </c>
      <c r="I321" s="3">
        <v>5.793</v>
      </c>
      <c r="J321" s="2">
        <f>(I321/3.862)*100</f>
        <v>150</v>
      </c>
      <c r="K321" s="4">
        <f>H321/I321</f>
        <v>1.4719126124885056</v>
      </c>
      <c r="L321" s="4">
        <f>I321/H321</f>
        <v>0.6793881589949411</v>
      </c>
    </row>
    <row r="322" spans="1:12" ht="12.75">
      <c r="A322" s="11">
        <v>1516</v>
      </c>
      <c r="B322" s="4"/>
      <c r="C322" s="4"/>
      <c r="D322" s="4"/>
      <c r="E322" s="2"/>
      <c r="F322" s="4"/>
      <c r="G322" s="4"/>
      <c r="H322" s="3">
        <v>8.526789764145914</v>
      </c>
      <c r="I322" s="3">
        <v>5.793</v>
      </c>
      <c r="J322" s="2">
        <f>(I322/3.862)*100</f>
        <v>150</v>
      </c>
      <c r="K322" s="4">
        <f>H322/I322</f>
        <v>1.4719126124885056</v>
      </c>
      <c r="L322" s="4">
        <f>I322/H322</f>
        <v>0.6793881589949411</v>
      </c>
    </row>
    <row r="323" spans="1:12" ht="12.75">
      <c r="A323" s="11">
        <v>1517</v>
      </c>
      <c r="B323" s="4"/>
      <c r="C323" s="4"/>
      <c r="D323" s="4"/>
      <c r="E323" s="2"/>
      <c r="F323" s="4"/>
      <c r="G323" s="4"/>
      <c r="H323" s="3">
        <v>8.526789764145914</v>
      </c>
      <c r="I323" s="3">
        <v>5.793</v>
      </c>
      <c r="J323" s="2">
        <f>(I323/3.862)*100</f>
        <v>150</v>
      </c>
      <c r="K323" s="4">
        <f>H323/I323</f>
        <v>1.4719126124885056</v>
      </c>
      <c r="L323" s="4">
        <f>I323/H323</f>
        <v>0.6793881589949411</v>
      </c>
    </row>
    <row r="324" spans="1:12" ht="12.75">
      <c r="A324" s="11">
        <v>1518</v>
      </c>
      <c r="B324" s="4"/>
      <c r="C324" s="4"/>
      <c r="D324" s="4"/>
      <c r="E324" s="2"/>
      <c r="F324" s="4"/>
      <c r="G324" s="4"/>
      <c r="H324" s="3">
        <v>8.526789764145914</v>
      </c>
      <c r="I324" s="3">
        <v>5.793</v>
      </c>
      <c r="J324" s="2">
        <f>(I324/3.862)*100</f>
        <v>150</v>
      </c>
      <c r="K324" s="4">
        <f>H324/I324</f>
        <v>1.4719126124885056</v>
      </c>
      <c r="L324" s="4">
        <f>I324/H324</f>
        <v>0.6793881589949411</v>
      </c>
    </row>
    <row r="325" spans="1:12" ht="12.75">
      <c r="A325" s="11">
        <v>1519</v>
      </c>
      <c r="B325" s="4"/>
      <c r="C325" s="4"/>
      <c r="D325" s="4"/>
      <c r="E325" s="2"/>
      <c r="F325" s="4"/>
      <c r="G325" s="4"/>
      <c r="H325" s="3">
        <v>8.526789764145914</v>
      </c>
      <c r="I325" s="3">
        <v>5.793</v>
      </c>
      <c r="J325" s="2">
        <f>(I325/3.862)*100</f>
        <v>150</v>
      </c>
      <c r="K325" s="4">
        <f>H325/I325</f>
        <v>1.4719126124885056</v>
      </c>
      <c r="L325" s="4">
        <f>I325/H325</f>
        <v>0.6793881589949411</v>
      </c>
    </row>
    <row r="326" spans="1:12" ht="12.75">
      <c r="A326" s="11"/>
      <c r="B326" s="4"/>
      <c r="C326" s="4"/>
      <c r="D326" s="4"/>
      <c r="E326" s="2"/>
      <c r="F326" s="4"/>
      <c r="G326" s="4"/>
      <c r="I326" s="3"/>
      <c r="J326" s="2"/>
      <c r="K326" s="4"/>
      <c r="L326" s="4"/>
    </row>
    <row r="327" spans="1:12" ht="12.75">
      <c r="A327" s="11" t="s">
        <v>240</v>
      </c>
      <c r="B327" s="4"/>
      <c r="C327" s="4"/>
      <c r="D327" s="4"/>
      <c r="E327" s="2"/>
      <c r="F327" s="4"/>
      <c r="G327" s="4"/>
      <c r="H327" s="3">
        <v>8.526789764145914</v>
      </c>
      <c r="I327" s="3">
        <v>5.793</v>
      </c>
      <c r="J327" s="2">
        <f>(I327/3.862)*100</f>
        <v>150</v>
      </c>
      <c r="K327" s="4">
        <f>H327/I327</f>
        <v>1.4719126124885056</v>
      </c>
      <c r="L327" s="4">
        <f>I327/H327</f>
        <v>0.6793881589949411</v>
      </c>
    </row>
    <row r="328" spans="1:12" ht="12.75">
      <c r="A328" s="11"/>
      <c r="B328" s="4"/>
      <c r="C328" s="4"/>
      <c r="D328" s="4"/>
      <c r="E328" s="2"/>
      <c r="F328" s="4"/>
      <c r="G328" s="4"/>
      <c r="I328" s="3"/>
      <c r="J328" s="2"/>
      <c r="K328" s="4"/>
      <c r="L328" s="4"/>
    </row>
    <row r="329" spans="1:12" ht="12.75">
      <c r="A329" s="11">
        <v>1520</v>
      </c>
      <c r="B329" s="4"/>
      <c r="C329" s="4"/>
      <c r="D329" s="4"/>
      <c r="E329" s="2"/>
      <c r="F329" s="4"/>
      <c r="G329" s="4"/>
      <c r="H329" s="3">
        <v>8.526789764145914</v>
      </c>
      <c r="I329" s="3">
        <v>5.793</v>
      </c>
      <c r="J329" s="2">
        <f>(I329/3.862)*100</f>
        <v>150</v>
      </c>
      <c r="K329" s="4">
        <f>H329/I329</f>
        <v>1.4719126124885056</v>
      </c>
      <c r="L329" s="4">
        <f>I329/H329</f>
        <v>0.6793881589949411</v>
      </c>
    </row>
    <row r="330" spans="1:12" ht="12.75">
      <c r="A330" s="11" t="s">
        <v>120</v>
      </c>
      <c r="B330" s="4"/>
      <c r="C330" s="4"/>
      <c r="D330" s="4"/>
      <c r="E330" s="2"/>
      <c r="F330" s="4"/>
      <c r="G330" s="4"/>
      <c r="H330" s="3">
        <v>9.197436150089974</v>
      </c>
      <c r="I330" s="3">
        <v>5.793</v>
      </c>
      <c r="J330" s="2">
        <f>(I330/3.862)*100</f>
        <v>150</v>
      </c>
      <c r="K330" s="4">
        <f>H330/I330</f>
        <v>1.5876810202123206</v>
      </c>
      <c r="L330" s="4">
        <f>I330/H330</f>
        <v>0.6298494390682267</v>
      </c>
    </row>
    <row r="331" spans="1:12" ht="12.75">
      <c r="A331" s="11">
        <v>1522</v>
      </c>
      <c r="B331" s="4"/>
      <c r="C331" s="4"/>
      <c r="D331" s="4"/>
      <c r="E331" s="2"/>
      <c r="F331" s="4"/>
      <c r="G331" s="4"/>
      <c r="H331" s="3">
        <v>9.197436150089974</v>
      </c>
      <c r="I331" s="3">
        <v>5.793</v>
      </c>
      <c r="J331" s="2">
        <f>(I331/3.862)*100</f>
        <v>150</v>
      </c>
      <c r="K331" s="4">
        <f>H331/I331</f>
        <v>1.5876810202123206</v>
      </c>
      <c r="L331" s="4">
        <f>I331/H331</f>
        <v>0.6298494390682267</v>
      </c>
    </row>
    <row r="332" spans="1:12" ht="12.75">
      <c r="A332" s="11">
        <v>1523</v>
      </c>
      <c r="B332" s="4"/>
      <c r="C332" s="4"/>
      <c r="D332" s="4"/>
      <c r="E332" s="2"/>
      <c r="F332" s="4"/>
      <c r="G332" s="4"/>
      <c r="H332" s="3">
        <v>9.197436150089974</v>
      </c>
      <c r="I332" s="3">
        <v>5.793</v>
      </c>
      <c r="J332" s="2">
        <f>(I332/3.862)*100</f>
        <v>150</v>
      </c>
      <c r="K332" s="4">
        <f>H332/I332</f>
        <v>1.5876810202123206</v>
      </c>
      <c r="L332" s="4">
        <f>I332/H332</f>
        <v>0.6298494390682267</v>
      </c>
    </row>
    <row r="333" spans="1:12" ht="12.75">
      <c r="A333" s="11">
        <v>1524</v>
      </c>
      <c r="B333" s="4"/>
      <c r="C333" s="4"/>
      <c r="D333" s="4"/>
      <c r="E333" s="2"/>
      <c r="F333" s="4"/>
      <c r="G333" s="4"/>
      <c r="H333" s="3">
        <v>9.197436150089974</v>
      </c>
      <c r="I333" s="3">
        <v>5.793</v>
      </c>
      <c r="J333" s="2">
        <f>(I333/3.862)*100</f>
        <v>150</v>
      </c>
      <c r="K333" s="4">
        <f>H333/I333</f>
        <v>1.5876810202123206</v>
      </c>
      <c r="L333" s="4">
        <f>I333/H333</f>
        <v>0.6298494390682267</v>
      </c>
    </row>
    <row r="334" spans="1:12" ht="12.75">
      <c r="A334" s="11"/>
      <c r="B334" s="4"/>
      <c r="C334" s="4"/>
      <c r="D334" s="4"/>
      <c r="E334" s="2"/>
      <c r="F334" s="4"/>
      <c r="G334" s="4"/>
      <c r="I334" s="3"/>
      <c r="J334" s="2"/>
      <c r="K334" s="4"/>
      <c r="L334" s="4"/>
    </row>
    <row r="335" spans="1:12" ht="12.75">
      <c r="A335" s="11" t="s">
        <v>240</v>
      </c>
      <c r="B335" s="4"/>
      <c r="C335" s="4"/>
      <c r="D335" s="4"/>
      <c r="E335" s="2"/>
      <c r="F335" s="4"/>
      <c r="G335" s="4"/>
      <c r="H335" s="3">
        <f>SUM(H329:H334)/5</f>
        <v>9.063306872901162</v>
      </c>
      <c r="I335" s="3">
        <v>5.793</v>
      </c>
      <c r="J335" s="2">
        <f>(I335/3.862)*100</f>
        <v>150</v>
      </c>
      <c r="K335" s="4">
        <f>H335/I335</f>
        <v>1.5645273386675578</v>
      </c>
      <c r="L335" s="4">
        <f>I335/H335</f>
        <v>0.6391706781242046</v>
      </c>
    </row>
    <row r="336" spans="1:12" ht="12.75">
      <c r="A336" s="11"/>
      <c r="B336" s="4"/>
      <c r="C336" s="4"/>
      <c r="D336" s="4"/>
      <c r="E336" s="2"/>
      <c r="F336" s="4"/>
      <c r="G336" s="4"/>
      <c r="I336" s="3"/>
      <c r="J336" s="2"/>
      <c r="K336" s="4"/>
      <c r="L336" s="4"/>
    </row>
    <row r="337" spans="1:12" ht="12.75">
      <c r="A337" s="11">
        <v>1525</v>
      </c>
      <c r="B337" s="4"/>
      <c r="C337" s="4"/>
      <c r="D337" s="4"/>
      <c r="E337" s="2"/>
      <c r="F337" s="4"/>
      <c r="G337" s="4"/>
      <c r="H337" s="3">
        <v>9.197436150089974</v>
      </c>
      <c r="I337" s="3">
        <v>5.793</v>
      </c>
      <c r="J337" s="2"/>
      <c r="K337" s="4"/>
      <c r="L337" s="4"/>
    </row>
    <row r="338" spans="1:12" ht="12.75">
      <c r="A338" s="11" t="s">
        <v>125</v>
      </c>
      <c r="B338" s="4"/>
      <c r="C338" s="4"/>
      <c r="D338" s="4"/>
      <c r="E338" s="2"/>
      <c r="F338" s="4"/>
      <c r="G338" s="4"/>
      <c r="H338" s="3">
        <v>9.197436150089974</v>
      </c>
      <c r="I338" s="3">
        <v>6.518</v>
      </c>
      <c r="J338" s="2"/>
      <c r="K338" s="4"/>
      <c r="L338" s="4"/>
    </row>
    <row r="339" spans="1:12" ht="12.75">
      <c r="A339" s="11">
        <v>1527</v>
      </c>
      <c r="B339" s="4"/>
      <c r="C339" s="4"/>
      <c r="D339" s="4"/>
      <c r="E339" s="2"/>
      <c r="F339" s="4"/>
      <c r="G339" s="4"/>
      <c r="H339" s="3">
        <v>9.197436150089974</v>
      </c>
      <c r="I339" s="3">
        <v>6.518</v>
      </c>
      <c r="J339" s="2"/>
      <c r="K339" s="4"/>
      <c r="L339" s="4"/>
    </row>
    <row r="340" spans="1:9" ht="12.75">
      <c r="A340" s="11">
        <v>1528</v>
      </c>
      <c r="H340" s="3">
        <v>9.197436150089974</v>
      </c>
      <c r="I340" s="3">
        <v>6.518</v>
      </c>
    </row>
    <row r="341" spans="1:9" ht="12.75">
      <c r="A341" s="11">
        <v>1529</v>
      </c>
      <c r="H341" s="3">
        <v>9.197436150089974</v>
      </c>
      <c r="I341" s="3">
        <v>6.518</v>
      </c>
    </row>
    <row r="342" ht="12.75">
      <c r="A342" s="11"/>
    </row>
    <row r="343" spans="1:12" ht="12.75">
      <c r="A343" s="11" t="s">
        <v>240</v>
      </c>
      <c r="H343" s="3">
        <v>9.197436150089974</v>
      </c>
      <c r="I343">
        <f>SUM(I337:I342)/5</f>
        <v>6.373</v>
      </c>
      <c r="K343" s="4">
        <f>H343/I343</f>
        <v>1.4431878471818569</v>
      </c>
      <c r="L343" s="4">
        <f>I343/H343</f>
        <v>0.6929104911413445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Y3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9.140625" defaultRowHeight="12.75"/>
  <cols>
    <col min="1" max="1" width="12.421875" style="14" customWidth="1"/>
    <col min="2" max="2" width="19.8515625" style="0" customWidth="1"/>
    <col min="3" max="3" width="8.57421875" style="14" customWidth="1"/>
    <col min="4" max="4" width="8.140625" style="2" customWidth="1"/>
    <col min="5" max="5" width="9.8515625" style="4" customWidth="1"/>
    <col min="6" max="6" width="8.28125" style="17" customWidth="1"/>
    <col min="7" max="7" width="7.00390625" style="2" customWidth="1"/>
    <col min="8" max="8" width="7.00390625" style="17" customWidth="1"/>
    <col min="9" max="9" width="13.140625" style="21" customWidth="1"/>
    <col min="10" max="10" width="11.57421875" style="21" customWidth="1"/>
    <col min="11" max="11" width="11.8515625" style="0" customWidth="1"/>
    <col min="12" max="12" width="11.28125" style="3" customWidth="1"/>
    <col min="13" max="13" width="11.28125" style="1" customWidth="1"/>
    <col min="15" max="15" width="9.421875" style="0" customWidth="1"/>
    <col min="16" max="16" width="11.140625" style="0" customWidth="1"/>
    <col min="17" max="17" width="12.8515625" style="0" customWidth="1"/>
    <col min="19" max="19" width="13.140625" style="0" customWidth="1"/>
    <col min="21" max="21" width="13.140625" style="4" customWidth="1"/>
    <col min="23" max="23" width="17.8515625" style="0" customWidth="1"/>
    <col min="24" max="24" width="36.421875" style="0" customWidth="1"/>
    <col min="25" max="25" width="15.57421875" style="0" customWidth="1"/>
  </cols>
  <sheetData>
    <row r="1" ht="12.75">
      <c r="D1" s="9" t="s">
        <v>286</v>
      </c>
    </row>
    <row r="4" spans="1:21" ht="12.75">
      <c r="A4" s="20" t="s">
        <v>186</v>
      </c>
      <c r="B4" s="5" t="s">
        <v>242</v>
      </c>
      <c r="C4" s="20" t="s">
        <v>300</v>
      </c>
      <c r="D4" s="9" t="s">
        <v>281</v>
      </c>
      <c r="E4" s="8" t="s">
        <v>307</v>
      </c>
      <c r="F4" s="19" t="s">
        <v>287</v>
      </c>
      <c r="G4" s="9" t="s">
        <v>287</v>
      </c>
      <c r="H4" s="19" t="s">
        <v>297</v>
      </c>
      <c r="I4" s="18" t="s">
        <v>250</v>
      </c>
      <c r="J4" s="18" t="s">
        <v>248</v>
      </c>
      <c r="K4" s="8" t="s">
        <v>213</v>
      </c>
      <c r="L4" s="7" t="s">
        <v>300</v>
      </c>
      <c r="M4" s="6" t="s">
        <v>195</v>
      </c>
      <c r="N4" s="7" t="s">
        <v>195</v>
      </c>
      <c r="O4" s="12" t="s">
        <v>211</v>
      </c>
      <c r="P4" s="12" t="s">
        <v>211</v>
      </c>
      <c r="Q4" s="7" t="s">
        <v>294</v>
      </c>
      <c r="R4" s="7" t="s">
        <v>294</v>
      </c>
      <c r="S4" s="15" t="s">
        <v>303</v>
      </c>
      <c r="U4" s="15" t="s">
        <v>303</v>
      </c>
    </row>
    <row r="5" spans="1:21" ht="12.75">
      <c r="A5" s="20"/>
      <c r="B5" s="5"/>
      <c r="C5" s="20" t="s">
        <v>185</v>
      </c>
      <c r="D5" s="9" t="s">
        <v>289</v>
      </c>
      <c r="E5" s="8" t="s">
        <v>226</v>
      </c>
      <c r="F5" s="19" t="s">
        <v>188</v>
      </c>
      <c r="G5" s="9" t="s">
        <v>209</v>
      </c>
      <c r="H5" s="19"/>
      <c r="I5" s="18" t="s">
        <v>172</v>
      </c>
      <c r="J5" s="18" t="s">
        <v>253</v>
      </c>
      <c r="K5" s="8" t="s">
        <v>254</v>
      </c>
      <c r="L5" s="7" t="s">
        <v>185</v>
      </c>
      <c r="M5" s="6" t="s">
        <v>183</v>
      </c>
      <c r="N5" s="7" t="s">
        <v>183</v>
      </c>
      <c r="O5" s="12" t="s">
        <v>274</v>
      </c>
      <c r="P5" s="12" t="s">
        <v>274</v>
      </c>
      <c r="Q5" s="7" t="s">
        <v>237</v>
      </c>
      <c r="R5" s="7" t="s">
        <v>236</v>
      </c>
      <c r="S5" s="15" t="s">
        <v>255</v>
      </c>
      <c r="U5" s="15" t="s">
        <v>255</v>
      </c>
    </row>
    <row r="6" spans="1:21" ht="12.75">
      <c r="A6" s="20"/>
      <c r="C6" s="20" t="s">
        <v>199</v>
      </c>
      <c r="I6" s="18">
        <v>0.95833</v>
      </c>
      <c r="J6" s="18" t="s">
        <v>170</v>
      </c>
      <c r="K6" s="8" t="s">
        <v>220</v>
      </c>
      <c r="M6" s="6" t="s">
        <v>263</v>
      </c>
      <c r="N6" s="7" t="s">
        <v>263</v>
      </c>
      <c r="O6" s="12" t="s">
        <v>184</v>
      </c>
      <c r="P6" s="12" t="s">
        <v>10</v>
      </c>
      <c r="Q6" s="7" t="s">
        <v>4</v>
      </c>
      <c r="R6" s="7" t="s">
        <v>4</v>
      </c>
      <c r="S6" s="15" t="s">
        <v>4</v>
      </c>
      <c r="U6" s="15" t="s">
        <v>4</v>
      </c>
    </row>
    <row r="7" spans="1:19" ht="12.75">
      <c r="A7" s="20"/>
      <c r="K7" s="13"/>
      <c r="M7" s="6" t="s">
        <v>245</v>
      </c>
      <c r="N7" s="7" t="s">
        <v>245</v>
      </c>
      <c r="O7" s="13"/>
      <c r="P7" s="13"/>
      <c r="Q7" s="3"/>
      <c r="R7" s="3"/>
      <c r="S7" s="16"/>
    </row>
    <row r="8" spans="1:19" ht="12.75">
      <c r="A8" s="20"/>
      <c r="K8" s="13"/>
      <c r="N8" s="3"/>
      <c r="O8" s="13"/>
      <c r="P8" s="13"/>
      <c r="Q8" s="3"/>
      <c r="R8" s="3"/>
      <c r="S8" s="16"/>
    </row>
    <row r="9" spans="1:21" ht="12.75">
      <c r="A9" s="20" t="s">
        <v>23</v>
      </c>
      <c r="B9" t="s">
        <v>291</v>
      </c>
      <c r="C9" s="14">
        <v>6</v>
      </c>
      <c r="D9" s="2">
        <v>72</v>
      </c>
      <c r="E9" s="4">
        <f>244.7529/D9</f>
        <v>3.3993458333333333</v>
      </c>
      <c r="F9" s="17">
        <v>11</v>
      </c>
      <c r="G9" s="2">
        <v>0</v>
      </c>
      <c r="H9" s="17" t="s">
        <v>169</v>
      </c>
      <c r="I9" s="21">
        <f>(F9/12)+(G9/24/12)</f>
        <v>0.9166666666666666</v>
      </c>
      <c r="J9" s="21">
        <f>I9*0.958333333</f>
        <v>0.8784722219166666</v>
      </c>
      <c r="K9" s="13">
        <f>(244.7529*J9)/D9</f>
        <v>2.986230887271496</v>
      </c>
      <c r="L9" s="3">
        <v>6</v>
      </c>
      <c r="N9" s="3"/>
      <c r="O9" s="13">
        <f>K9/L9</f>
        <v>0.4977051478785827</v>
      </c>
      <c r="P9" s="13">
        <f>O9*240</f>
        <v>119.44923549085985</v>
      </c>
      <c r="Q9" s="3">
        <f>(D9*L9)/I9/240</f>
        <v>1.9636363636363638</v>
      </c>
      <c r="R9" s="3">
        <f>(D9*L9)/J9/240</f>
        <v>2.0490118584202097</v>
      </c>
      <c r="S9" s="16">
        <f>R9/0.244753</f>
        <v>8.371753802487445</v>
      </c>
      <c r="U9" s="4">
        <f>(1000/O9)*(1/240)</f>
        <v>8.371757222979623</v>
      </c>
    </row>
    <row r="10" spans="1:21" ht="12.75">
      <c r="A10" s="20"/>
      <c r="B10" t="s">
        <v>190</v>
      </c>
      <c r="C10" s="14">
        <v>4</v>
      </c>
      <c r="D10" s="2">
        <v>79</v>
      </c>
      <c r="E10" s="4">
        <f>244.7529/D10</f>
        <v>3.0981379746835445</v>
      </c>
      <c r="F10" s="17">
        <v>8</v>
      </c>
      <c r="G10" s="2">
        <v>0</v>
      </c>
      <c r="H10" s="17" t="s">
        <v>169</v>
      </c>
      <c r="I10" s="21">
        <f>(F10/12)+(G10/24/12)</f>
        <v>0.6666666666666666</v>
      </c>
      <c r="J10" s="21">
        <f>I10*0.958333333</f>
        <v>0.6388888886666666</v>
      </c>
      <c r="K10" s="13">
        <f>(244.7529*J10)/D10</f>
        <v>1.9793659275815672</v>
      </c>
      <c r="L10" s="3">
        <v>4</v>
      </c>
      <c r="N10" s="3"/>
      <c r="O10" s="13">
        <f>K10/L10</f>
        <v>0.4948414818953918</v>
      </c>
      <c r="P10" s="13">
        <f>O10*240</f>
        <v>118.76195565489402</v>
      </c>
      <c r="Q10" s="3">
        <f>(D10*L10)/I10/240</f>
        <v>1.975</v>
      </c>
      <c r="R10" s="3">
        <f>(D10*L10)/J10/240</f>
        <v>2.0608695659342158</v>
      </c>
      <c r="S10" s="16">
        <f>R10/0.244753</f>
        <v>8.420201451807397</v>
      </c>
      <c r="U10" s="4">
        <f>(1000/O10)*(1/240)</f>
        <v>8.42020489209409</v>
      </c>
    </row>
    <row r="11" spans="1:21" ht="12.75">
      <c r="A11" s="20"/>
      <c r="B11" t="s">
        <v>246</v>
      </c>
      <c r="C11" s="14">
        <v>2</v>
      </c>
      <c r="D11" s="2">
        <v>79</v>
      </c>
      <c r="E11" s="4">
        <f>244.7529/D11</f>
        <v>3.0981379746835445</v>
      </c>
      <c r="F11" s="17">
        <v>4</v>
      </c>
      <c r="G11" s="2">
        <v>0</v>
      </c>
      <c r="H11" s="17" t="s">
        <v>169</v>
      </c>
      <c r="I11" s="21">
        <f>(F11/12)+(G11/24/12)</f>
        <v>0.3333333333333333</v>
      </c>
      <c r="J11" s="21">
        <f>I11*0.958333333</f>
        <v>0.3194444443333333</v>
      </c>
      <c r="K11" s="13">
        <f>(244.7529*J11)/D11</f>
        <v>0.9896829637907836</v>
      </c>
      <c r="L11" s="3">
        <v>2</v>
      </c>
      <c r="N11" s="3"/>
      <c r="O11" s="13">
        <f>K11/L11</f>
        <v>0.4948414818953918</v>
      </c>
      <c r="P11" s="13">
        <f>O11*240</f>
        <v>118.76195565489402</v>
      </c>
      <c r="Q11" s="3">
        <f>(D11*L11)/I11/240</f>
        <v>1.975</v>
      </c>
      <c r="R11" s="3">
        <f>(D11*L11)/J11/240</f>
        <v>2.0608695659342158</v>
      </c>
      <c r="S11" s="16">
        <f>R11/0.244753</f>
        <v>8.420201451807397</v>
      </c>
      <c r="U11" s="4">
        <f>(1000/O11)*(1/240)</f>
        <v>8.42020489209409</v>
      </c>
    </row>
    <row r="12" spans="1:19" ht="12.75">
      <c r="A12" s="20"/>
      <c r="K12" s="13"/>
      <c r="N12" s="3"/>
      <c r="O12" s="13"/>
      <c r="P12" s="13"/>
      <c r="Q12" s="3"/>
      <c r="R12" s="3"/>
      <c r="S12" s="16"/>
    </row>
    <row r="13" spans="1:21" ht="12.75">
      <c r="A13" s="20" t="s">
        <v>153</v>
      </c>
      <c r="B13" t="s">
        <v>291</v>
      </c>
      <c r="C13" s="14">
        <v>6</v>
      </c>
      <c r="D13" s="2">
        <v>72</v>
      </c>
      <c r="E13" s="4">
        <f>244.7529/D13</f>
        <v>3.3993458333333333</v>
      </c>
      <c r="F13" s="17">
        <v>11</v>
      </c>
      <c r="G13" s="2">
        <v>0</v>
      </c>
      <c r="H13" s="17" t="s">
        <v>169</v>
      </c>
      <c r="I13" s="21">
        <f>(F13/12)+(G13/24/12)</f>
        <v>0.9166666666666666</v>
      </c>
      <c r="J13" s="21">
        <f>I13*0.958333333</f>
        <v>0.8784722219166666</v>
      </c>
      <c r="K13" s="13">
        <f>(244.7529*J13)/D13</f>
        <v>2.986230887271496</v>
      </c>
      <c r="L13" s="3">
        <v>6</v>
      </c>
      <c r="M13" s="1">
        <f>(K13/$K$15)/(L13/2)</f>
        <v>1.0185185185185186</v>
      </c>
      <c r="N13" s="3">
        <f>(O13/$O$15)*100</f>
        <v>101.85185185185186</v>
      </c>
      <c r="O13" s="13">
        <f>K13/L13</f>
        <v>0.4977051478785827</v>
      </c>
      <c r="P13" s="13">
        <f>O13*240</f>
        <v>119.44923549085985</v>
      </c>
      <c r="Q13" s="3">
        <f>(D13*L13)/I13/240</f>
        <v>1.9636363636363638</v>
      </c>
      <c r="R13" s="3">
        <f>(D13*L13)/J13/240</f>
        <v>2.0490118584202097</v>
      </c>
      <c r="S13" s="16">
        <f>R13/0.244753</f>
        <v>8.371753802487445</v>
      </c>
      <c r="U13" s="4">
        <f>(1000/O13)*(1/240)</f>
        <v>8.371757222979623</v>
      </c>
    </row>
    <row r="14" spans="1:25" ht="12.75">
      <c r="A14" s="20"/>
      <c r="B14" t="s">
        <v>190</v>
      </c>
      <c r="C14" s="14">
        <v>4</v>
      </c>
      <c r="D14" s="2">
        <v>79</v>
      </c>
      <c r="E14" s="4">
        <f>244.7529/D14</f>
        <v>3.0981379746835445</v>
      </c>
      <c r="F14" s="17">
        <v>8</v>
      </c>
      <c r="G14" s="2">
        <v>0</v>
      </c>
      <c r="H14" s="17" t="s">
        <v>169</v>
      </c>
      <c r="I14" s="21">
        <f>(F14/12)+(G14/24/12)</f>
        <v>0.6666666666666666</v>
      </c>
      <c r="J14" s="21">
        <f>I14*0.958333333</f>
        <v>0.6388888886666666</v>
      </c>
      <c r="K14" s="13">
        <f>(244.7529*J14)/D14</f>
        <v>1.9793659275815672</v>
      </c>
      <c r="L14" s="3">
        <v>4</v>
      </c>
      <c r="M14" s="1">
        <f>(K14/$K$15)/(L14/2)</f>
        <v>1.0126582278481013</v>
      </c>
      <c r="N14" s="3">
        <f>(O14/$O$15)*100</f>
        <v>101.26582278481013</v>
      </c>
      <c r="O14" s="13">
        <f>K14/L14</f>
        <v>0.4948414818953918</v>
      </c>
      <c r="P14" s="13">
        <f>O14*240</f>
        <v>118.76195565489402</v>
      </c>
      <c r="Q14" s="3">
        <f>(D14*L14)/I14/240</f>
        <v>1.975</v>
      </c>
      <c r="R14" s="3">
        <f>(D14*L14)/J14/240</f>
        <v>2.0608695659342158</v>
      </c>
      <c r="S14" s="16">
        <f>R14/0.244753</f>
        <v>8.420201451807397</v>
      </c>
      <c r="U14" s="4">
        <f>(1000/O14)*(1/240)</f>
        <v>8.42020489209409</v>
      </c>
      <c r="W14" t="s">
        <v>159</v>
      </c>
      <c r="X14" t="s">
        <v>158</v>
      </c>
      <c r="Y14" t="s">
        <v>164</v>
      </c>
    </row>
    <row r="15" spans="1:25" ht="12.75">
      <c r="A15" s="20"/>
      <c r="B15" t="s">
        <v>246</v>
      </c>
      <c r="C15" s="14">
        <v>2</v>
      </c>
      <c r="D15" s="2">
        <v>80</v>
      </c>
      <c r="E15" s="4">
        <f>244.7529/D15</f>
        <v>3.05941125</v>
      </c>
      <c r="F15" s="17">
        <v>4</v>
      </c>
      <c r="G15" s="2">
        <v>0</v>
      </c>
      <c r="H15" s="17" t="s">
        <v>169</v>
      </c>
      <c r="I15" s="21">
        <f>(F15/12)+(G15/24/12)</f>
        <v>0.3333333333333333</v>
      </c>
      <c r="J15" s="21">
        <f>I15*0.958333333</f>
        <v>0.3194444443333333</v>
      </c>
      <c r="K15" s="13">
        <f>(244.7529*J15)/D15</f>
        <v>0.9773119267433987</v>
      </c>
      <c r="L15" s="3">
        <v>2</v>
      </c>
      <c r="M15" s="1">
        <f>(K15/$K$15)/(L15/2)</f>
        <v>1</v>
      </c>
      <c r="N15" s="3">
        <f>(O15/$O$15)*100</f>
        <v>100</v>
      </c>
      <c r="O15" s="13">
        <f>K15/L15</f>
        <v>0.48865596337169936</v>
      </c>
      <c r="P15" s="13">
        <f>O15*240</f>
        <v>117.27743120920785</v>
      </c>
      <c r="Q15" s="3">
        <f>(D15*L15)/I15/240</f>
        <v>2</v>
      </c>
      <c r="R15" s="3">
        <f>(D15*L15)/J15/240</f>
        <v>2.0869565224650284</v>
      </c>
      <c r="S15" s="16">
        <f>R15/0.244753</f>
        <v>8.526786280311287</v>
      </c>
      <c r="U15" s="4">
        <f>(1000/O15)*(1/240)</f>
        <v>8.526789764145914</v>
      </c>
      <c r="W15" t="s">
        <v>159</v>
      </c>
      <c r="X15" t="s">
        <v>155</v>
      </c>
      <c r="Y15" t="s">
        <v>164</v>
      </c>
    </row>
    <row r="16" spans="1:14" ht="12.75">
      <c r="A16" s="20"/>
      <c r="I16" s="13">
        <v>113.45316718750001</v>
      </c>
      <c r="N16" s="3"/>
    </row>
    <row r="17" spans="11:19" ht="12.75">
      <c r="K17" s="13"/>
      <c r="N17" s="3"/>
      <c r="O17" s="13"/>
      <c r="P17" s="13"/>
      <c r="Q17" s="3"/>
      <c r="R17" s="3"/>
      <c r="S17" s="16"/>
    </row>
    <row r="18" spans="1:25" ht="12.75">
      <c r="A18" s="20" t="s">
        <v>266</v>
      </c>
      <c r="B18" t="s">
        <v>7</v>
      </c>
      <c r="C18" s="14" t="s">
        <v>157</v>
      </c>
      <c r="D18" s="2">
        <v>71.25</v>
      </c>
      <c r="E18" s="4">
        <f aca="true" t="shared" si="0" ref="E18:E23">244.7529/D18</f>
        <v>3.4351284210526316</v>
      </c>
      <c r="F18" s="17">
        <v>11</v>
      </c>
      <c r="G18" s="2">
        <v>5</v>
      </c>
      <c r="H18" s="17" t="s">
        <v>169</v>
      </c>
      <c r="I18" s="21">
        <f aca="true" t="shared" si="1" ref="I18:I23">(F18/12)+(G18/24/12)</f>
        <v>0.9340277777777778</v>
      </c>
      <c r="J18" s="21">
        <f aca="true" t="shared" si="2" ref="J18:J23">I18*0.958333333</f>
        <v>0.8951099533923611</v>
      </c>
      <c r="K18" s="13">
        <f aca="true" t="shared" si="3" ref="K18:K23">(244.7529*J18)/D18</f>
        <v>3.0748176408651964</v>
      </c>
      <c r="L18" s="3">
        <v>6.5</v>
      </c>
      <c r="M18" s="1">
        <f aca="true" t="shared" si="4" ref="M18:M23">(K18/$K$15)/(L18/2)</f>
        <v>0.9680611785874945</v>
      </c>
      <c r="N18" s="3">
        <f aca="true" t="shared" si="5" ref="N18:N23">(O18/$O$15)*100</f>
        <v>96.80611785874945</v>
      </c>
      <c r="O18" s="13">
        <f aca="true" t="shared" si="6" ref="O18:O23">K18/L18</f>
        <v>0.47304886782541483</v>
      </c>
      <c r="P18" s="13">
        <f aca="true" t="shared" si="7" ref="P18:P23">O18*240</f>
        <v>113.53172827809956</v>
      </c>
      <c r="Q18" s="3">
        <f aca="true" t="shared" si="8" ref="Q18:Q23">(D18*L18)/I18/240</f>
        <v>2.065985130111524</v>
      </c>
      <c r="R18" s="3">
        <f aca="true" t="shared" si="9" ref="R18:R23">(D18*L18)/J18/240</f>
        <v>2.1558105713010027</v>
      </c>
      <c r="S18" s="16">
        <f aca="true" t="shared" si="10" ref="S18:S23">R18/0.244753</f>
        <v>8.808106831381036</v>
      </c>
      <c r="U18" s="4">
        <f>(1000/O18)*(1/240)</f>
        <v>8.808110430156303</v>
      </c>
      <c r="W18" t="s">
        <v>160</v>
      </c>
      <c r="X18" t="s">
        <v>24</v>
      </c>
      <c r="Y18" t="s">
        <v>165</v>
      </c>
    </row>
    <row r="19" spans="1:24" ht="12.75">
      <c r="A19" s="20" t="s">
        <v>288</v>
      </c>
      <c r="B19" t="s">
        <v>215</v>
      </c>
      <c r="C19" s="14">
        <v>1</v>
      </c>
      <c r="D19" s="2">
        <v>134</v>
      </c>
      <c r="E19" s="4">
        <f t="shared" si="0"/>
        <v>1.8265141791044777</v>
      </c>
      <c r="F19" s="17">
        <v>3</v>
      </c>
      <c r="G19" s="2">
        <v>6</v>
      </c>
      <c r="H19" s="17" t="s">
        <v>169</v>
      </c>
      <c r="I19" s="21">
        <f t="shared" si="1"/>
        <v>0.2708333333333333</v>
      </c>
      <c r="J19" s="21">
        <f t="shared" si="2"/>
        <v>0.2595486110208333</v>
      </c>
      <c r="K19" s="13">
        <f t="shared" si="3"/>
        <v>0.4740692181964247</v>
      </c>
      <c r="L19" s="3">
        <v>1</v>
      </c>
      <c r="M19" s="1">
        <f t="shared" si="4"/>
        <v>0.9701492537313432</v>
      </c>
      <c r="N19" s="3">
        <f t="shared" si="5"/>
        <v>97.01492537313432</v>
      </c>
      <c r="O19" s="13">
        <f t="shared" si="6"/>
        <v>0.4740692181964247</v>
      </c>
      <c r="P19" s="13">
        <f t="shared" si="7"/>
        <v>113.77661236714194</v>
      </c>
      <c r="Q19" s="3">
        <f t="shared" si="8"/>
        <v>2.0615384615384618</v>
      </c>
      <c r="R19" s="3">
        <f t="shared" si="9"/>
        <v>2.151170569310106</v>
      </c>
      <c r="S19" s="16">
        <f t="shared" si="10"/>
        <v>8.789148935090095</v>
      </c>
      <c r="U19" s="4">
        <f>(1000/O19)*(1/240)</f>
        <v>8.789152526119635</v>
      </c>
      <c r="W19" t="s">
        <v>160</v>
      </c>
      <c r="X19" t="s">
        <v>156</v>
      </c>
    </row>
    <row r="20" spans="1:19" ht="12.75">
      <c r="A20" s="20" t="s">
        <v>174</v>
      </c>
      <c r="B20" t="s">
        <v>187</v>
      </c>
      <c r="C20" s="14" t="s">
        <v>20</v>
      </c>
      <c r="D20" s="2">
        <v>224</v>
      </c>
      <c r="E20" s="4">
        <f t="shared" si="0"/>
        <v>1.092646875</v>
      </c>
      <c r="F20" s="17">
        <v>2</v>
      </c>
      <c r="G20" s="2">
        <v>16</v>
      </c>
      <c r="H20" s="17" t="s">
        <v>169</v>
      </c>
      <c r="I20" s="21">
        <f t="shared" si="1"/>
        <v>0.2222222222222222</v>
      </c>
      <c r="J20" s="21">
        <f t="shared" si="2"/>
        <v>0.21296296288888888</v>
      </c>
      <c r="K20" s="13">
        <f t="shared" si="3"/>
        <v>0.23269331589128542</v>
      </c>
      <c r="L20" s="3">
        <v>0.5</v>
      </c>
      <c r="M20" s="1">
        <f t="shared" si="4"/>
        <v>0.9523809523809524</v>
      </c>
      <c r="N20" s="3">
        <f t="shared" si="5"/>
        <v>95.23809523809524</v>
      </c>
      <c r="O20" s="13">
        <f t="shared" si="6"/>
        <v>0.46538663178257084</v>
      </c>
      <c r="P20" s="13">
        <f t="shared" si="7"/>
        <v>111.692791627817</v>
      </c>
      <c r="Q20" s="3">
        <f t="shared" si="8"/>
        <v>2.1</v>
      </c>
      <c r="R20" s="3">
        <f t="shared" si="9"/>
        <v>2.19130434858828</v>
      </c>
      <c r="S20" s="16">
        <f t="shared" si="10"/>
        <v>8.953125594326853</v>
      </c>
    </row>
    <row r="21" spans="1:21" ht="12.75">
      <c r="A21" s="20" t="s">
        <v>288</v>
      </c>
      <c r="B21" t="s">
        <v>202</v>
      </c>
      <c r="C21" s="14" t="s">
        <v>21</v>
      </c>
      <c r="D21" s="2">
        <v>316</v>
      </c>
      <c r="E21" s="4">
        <f t="shared" si="0"/>
        <v>0.7745344936708861</v>
      </c>
      <c r="F21" s="17">
        <v>1</v>
      </c>
      <c r="G21" s="2">
        <v>20</v>
      </c>
      <c r="H21" s="17" t="s">
        <v>169</v>
      </c>
      <c r="I21" s="21">
        <f t="shared" si="1"/>
        <v>0.1527777777777778</v>
      </c>
      <c r="J21" s="21">
        <f t="shared" si="2"/>
        <v>0.14641203698611113</v>
      </c>
      <c r="K21" s="13">
        <f t="shared" si="3"/>
        <v>0.11340117293436064</v>
      </c>
      <c r="L21" s="3">
        <v>0.25</v>
      </c>
      <c r="M21" s="1">
        <f t="shared" si="4"/>
        <v>0.928270042194093</v>
      </c>
      <c r="N21" s="3">
        <f t="shared" si="5"/>
        <v>92.8270042194093</v>
      </c>
      <c r="O21" s="13">
        <f t="shared" si="6"/>
        <v>0.45360469173744256</v>
      </c>
      <c r="P21" s="13">
        <f t="shared" si="7"/>
        <v>108.86512601698621</v>
      </c>
      <c r="Q21" s="3">
        <f t="shared" si="8"/>
        <v>2.1545454545454543</v>
      </c>
      <c r="R21" s="3">
        <f t="shared" si="9"/>
        <v>2.2482213446555073</v>
      </c>
      <c r="S21" s="16">
        <f t="shared" si="10"/>
        <v>9.185674311062611</v>
      </c>
      <c r="U21" s="4">
        <f>(1000/O21)*(1/240)</f>
        <v>9.18567806410264</v>
      </c>
    </row>
    <row r="22" spans="1:25" ht="12.75">
      <c r="A22" s="20" t="s">
        <v>233</v>
      </c>
      <c r="B22" t="s">
        <v>257</v>
      </c>
      <c r="C22" s="14" t="s">
        <v>22</v>
      </c>
      <c r="D22" s="2">
        <v>162</v>
      </c>
      <c r="E22" s="4">
        <f t="shared" si="0"/>
        <v>1.5108203703703704</v>
      </c>
      <c r="F22" s="17">
        <v>0</v>
      </c>
      <c r="G22" s="2">
        <v>12</v>
      </c>
      <c r="H22" s="17" t="s">
        <v>169</v>
      </c>
      <c r="I22" s="21">
        <f t="shared" si="1"/>
        <v>0.041666666666666664</v>
      </c>
      <c r="J22" s="21">
        <f t="shared" si="2"/>
        <v>0.03993055554166666</v>
      </c>
      <c r="K22" s="13">
        <f t="shared" si="3"/>
        <v>0.06032789671255548</v>
      </c>
      <c r="L22" s="3">
        <f>1/6</f>
        <v>0.16666666666666666</v>
      </c>
      <c r="M22" s="1">
        <f t="shared" si="4"/>
        <v>0.7407407407407408</v>
      </c>
      <c r="N22" s="3">
        <f t="shared" si="5"/>
        <v>74.07407407407408</v>
      </c>
      <c r="O22" s="13">
        <f t="shared" si="6"/>
        <v>0.3619673802753329</v>
      </c>
      <c r="P22" s="13">
        <f t="shared" si="7"/>
        <v>86.87217126607989</v>
      </c>
      <c r="Q22" s="3">
        <f t="shared" si="8"/>
        <v>2.7</v>
      </c>
      <c r="R22" s="3">
        <f t="shared" si="9"/>
        <v>2.8173913053277886</v>
      </c>
      <c r="S22" s="16">
        <f t="shared" si="10"/>
        <v>11.511161478420238</v>
      </c>
      <c r="U22" s="4">
        <f>(1000/O22)*(1/240)</f>
        <v>11.511166181596984</v>
      </c>
      <c r="W22" t="s">
        <v>161</v>
      </c>
      <c r="X22" t="s">
        <v>25</v>
      </c>
      <c r="Y22" t="s">
        <v>166</v>
      </c>
    </row>
    <row r="23" spans="2:21" ht="12.75">
      <c r="B23" t="s">
        <v>189</v>
      </c>
      <c r="C23" s="14" t="s">
        <v>19</v>
      </c>
      <c r="D23" s="2">
        <v>226</v>
      </c>
      <c r="E23" s="4">
        <f t="shared" si="0"/>
        <v>1.0829774336283187</v>
      </c>
      <c r="F23" s="17">
        <v>0</v>
      </c>
      <c r="G23" s="2">
        <v>7.5</v>
      </c>
      <c r="H23" s="17" t="s">
        <v>169</v>
      </c>
      <c r="I23" s="21">
        <f t="shared" si="1"/>
        <v>0.026041666666666668</v>
      </c>
      <c r="J23" s="21">
        <f t="shared" si="2"/>
        <v>0.024956597213541667</v>
      </c>
      <c r="K23" s="13">
        <f t="shared" si="3"/>
        <v>0.027027431602417003</v>
      </c>
      <c r="L23" s="3">
        <f>1/12</f>
        <v>0.08333333333333333</v>
      </c>
      <c r="M23" s="1">
        <f t="shared" si="4"/>
        <v>0.6637168141592921</v>
      </c>
      <c r="N23" s="3">
        <f t="shared" si="5"/>
        <v>66.37168141592922</v>
      </c>
      <c r="O23" s="13">
        <f t="shared" si="6"/>
        <v>0.32432917922900406</v>
      </c>
      <c r="P23" s="13">
        <f t="shared" si="7"/>
        <v>77.83900301496098</v>
      </c>
      <c r="Q23" s="3">
        <f t="shared" si="8"/>
        <v>3.013333333333333</v>
      </c>
      <c r="R23" s="3">
        <f t="shared" si="9"/>
        <v>3.1443478271806424</v>
      </c>
      <c r="S23" s="16">
        <f t="shared" si="10"/>
        <v>12.84702466233567</v>
      </c>
      <c r="U23" s="4">
        <f>(1000/O23)*(1/240)</f>
        <v>12.847029911313173</v>
      </c>
    </row>
    <row r="24" spans="11:19" ht="12.75">
      <c r="K24" s="13"/>
      <c r="N24" s="3"/>
      <c r="O24" s="13"/>
      <c r="P24" s="13"/>
      <c r="Q24" s="3"/>
      <c r="R24" s="3"/>
      <c r="S24" s="16"/>
    </row>
    <row r="25" spans="1:21" ht="12.75">
      <c r="A25" s="20" t="s">
        <v>154</v>
      </c>
      <c r="B25" t="s">
        <v>2</v>
      </c>
      <c r="C25" s="14">
        <v>6</v>
      </c>
      <c r="D25" s="2">
        <v>80</v>
      </c>
      <c r="E25" s="4">
        <f>244.7529/D25</f>
        <v>3.05941125</v>
      </c>
      <c r="F25" s="17">
        <v>11</v>
      </c>
      <c r="G25" s="2">
        <v>5</v>
      </c>
      <c r="H25" s="17" t="s">
        <v>162</v>
      </c>
      <c r="J25" s="21">
        <f>(F25+(G25/24))/12</f>
        <v>0.9340277777777778</v>
      </c>
      <c r="K25" s="13">
        <f>(244.7529*J25)/D25</f>
        <v>2.8575750911458337</v>
      </c>
      <c r="L25" s="3">
        <v>6</v>
      </c>
      <c r="N25" s="3"/>
      <c r="O25" s="13">
        <f>K25/L25</f>
        <v>0.4762625151909723</v>
      </c>
      <c r="P25" s="13">
        <f>O25*240</f>
        <v>114.30300364583334</v>
      </c>
      <c r="Q25" s="3"/>
      <c r="R25" s="3">
        <f>(D25*L25)/J25/240</f>
        <v>2.141263940520446</v>
      </c>
      <c r="S25" s="16">
        <f>R25/0.244753</f>
        <v>8.74867290909793</v>
      </c>
      <c r="U25" s="4">
        <f>(1000/O25)*(1/240)</f>
        <v>8.748676483589964</v>
      </c>
    </row>
    <row r="26" spans="1:21" ht="12.75">
      <c r="A26" s="20" t="s">
        <v>288</v>
      </c>
      <c r="B26" t="s">
        <v>0</v>
      </c>
      <c r="C26" s="14">
        <v>3</v>
      </c>
      <c r="D26" s="2">
        <v>78.5</v>
      </c>
      <c r="E26" s="4">
        <f>244.7529/D26</f>
        <v>3.117871337579618</v>
      </c>
      <c r="F26" s="17">
        <v>5</v>
      </c>
      <c r="G26" s="2">
        <v>12</v>
      </c>
      <c r="H26" s="17" t="s">
        <v>162</v>
      </c>
      <c r="J26" s="21">
        <f>(F26+(G26/24))/12</f>
        <v>0.4583333333333333</v>
      </c>
      <c r="K26" s="13">
        <f>(244.7529*J26)/D26</f>
        <v>1.429024363057325</v>
      </c>
      <c r="L26" s="3">
        <v>3</v>
      </c>
      <c r="N26" s="3"/>
      <c r="O26" s="13">
        <f>K26/L26</f>
        <v>0.47634145435244163</v>
      </c>
      <c r="P26" s="13">
        <f>O26*240</f>
        <v>114.32194904458599</v>
      </c>
      <c r="Q26" s="3"/>
      <c r="R26" s="3">
        <f>(D26*L26)/J26/240</f>
        <v>2.140909090909091</v>
      </c>
      <c r="S26" s="16">
        <f>R26/0.244753</f>
        <v>8.74722308167455</v>
      </c>
      <c r="U26" s="4">
        <f>(1000/O26)*(1/240)</f>
        <v>8.747226655574218</v>
      </c>
    </row>
    <row r="27" spans="1:21" ht="12.75">
      <c r="A27" s="20">
        <v>1556</v>
      </c>
      <c r="B27" t="s">
        <v>246</v>
      </c>
      <c r="C27" s="14">
        <v>2</v>
      </c>
      <c r="D27" s="2">
        <v>80</v>
      </c>
      <c r="E27" s="4">
        <f>244.7529/D27</f>
        <v>3.05941125</v>
      </c>
      <c r="F27" s="17">
        <v>3</v>
      </c>
      <c r="G27" s="2">
        <v>17</v>
      </c>
      <c r="H27" s="17" t="s">
        <v>162</v>
      </c>
      <c r="J27" s="21">
        <f>(F27+(G27/24))/12</f>
        <v>0.3090277777777778</v>
      </c>
      <c r="K27" s="13">
        <f>(244.7529*J27)/D27</f>
        <v>0.9454430598958334</v>
      </c>
      <c r="L27" s="3">
        <v>2</v>
      </c>
      <c r="N27" s="3"/>
      <c r="O27" s="13">
        <f>K27/L27</f>
        <v>0.4727215299479167</v>
      </c>
      <c r="P27" s="13">
        <f>O27*240</f>
        <v>113.45316718750001</v>
      </c>
      <c r="Q27" s="3"/>
      <c r="R27" s="3">
        <f>(D27*L27)/J27/240</f>
        <v>2.157303370786517</v>
      </c>
      <c r="S27" s="16">
        <f>R27/0.244753</f>
        <v>8.81420603950316</v>
      </c>
      <c r="U27" s="4">
        <f>(1000/O27)*(1/240)</f>
        <v>8.814209640770411</v>
      </c>
    </row>
    <row r="29" spans="11:21" ht="12.75">
      <c r="K29">
        <f>(K15-K27)/K15</f>
        <v>0.032608695315689856</v>
      </c>
      <c r="R29">
        <f>(R27-R15)/R15</f>
        <v>0.03370786480898872</v>
      </c>
      <c r="S29">
        <f>(S27-S15)/S15</f>
        <v>0.03370786480898884</v>
      </c>
      <c r="U29" s="4">
        <f>(U27-U15)/U15</f>
        <v>0.03370786480898849</v>
      </c>
    </row>
    <row r="31" spans="11:21" ht="12.75">
      <c r="K31">
        <f>(1/(1-K29))-1</f>
        <v>0.033707864808988575</v>
      </c>
      <c r="U31" s="4">
        <v>0.03370786480898849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P18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8" sqref="I18"/>
    </sheetView>
  </sheetViews>
  <sheetFormatPr defaultColWidth="9.140625" defaultRowHeight="12.75"/>
  <cols>
    <col min="1" max="1" width="13.140625" style="20" customWidth="1"/>
    <col min="2" max="2" width="15.57421875" style="0" customWidth="1"/>
    <col min="3" max="3" width="7.28125" style="17" customWidth="1"/>
    <col min="4" max="4" width="7.421875" style="2" customWidth="1"/>
    <col min="5" max="5" width="8.57421875" style="1" customWidth="1"/>
    <col min="6" max="6" width="10.28125" style="3" customWidth="1"/>
    <col min="7" max="7" width="9.57421875" style="4" customWidth="1"/>
    <col min="8" max="8" width="11.421875" style="4" customWidth="1"/>
    <col min="9" max="9" width="11.421875" style="17" customWidth="1"/>
    <col min="10" max="10" width="11.421875" style="2" customWidth="1"/>
    <col min="11" max="11" width="8.57421875" style="2" customWidth="1"/>
    <col min="12" max="12" width="15.7109375" style="4" customWidth="1"/>
    <col min="13" max="13" width="15.7109375" style="3" customWidth="1"/>
    <col min="14" max="14" width="15.7109375" style="4" customWidth="1"/>
    <col min="15" max="15" width="15.7109375" style="0" customWidth="1"/>
    <col min="16" max="16" width="8.421875" style="3" customWidth="1"/>
  </cols>
  <sheetData>
    <row r="1" ht="12.75">
      <c r="D1" s="9" t="s">
        <v>285</v>
      </c>
    </row>
    <row r="3" spans="1:16" ht="12.75">
      <c r="A3" s="20" t="s">
        <v>186</v>
      </c>
      <c r="B3" s="5" t="s">
        <v>242</v>
      </c>
      <c r="C3" s="19" t="s">
        <v>179</v>
      </c>
      <c r="D3" s="9" t="s">
        <v>210</v>
      </c>
      <c r="E3" s="6" t="s">
        <v>248</v>
      </c>
      <c r="F3" s="7" t="s">
        <v>283</v>
      </c>
      <c r="G3" s="8" t="s">
        <v>307</v>
      </c>
      <c r="H3" s="8" t="s">
        <v>252</v>
      </c>
      <c r="I3" s="19" t="s">
        <v>300</v>
      </c>
      <c r="J3" s="9" t="s">
        <v>300</v>
      </c>
      <c r="K3" s="9" t="s">
        <v>300</v>
      </c>
      <c r="L3" s="8" t="s">
        <v>293</v>
      </c>
      <c r="M3" s="7" t="s">
        <v>304</v>
      </c>
      <c r="N3" s="8" t="s">
        <v>304</v>
      </c>
      <c r="O3" s="8" t="s">
        <v>304</v>
      </c>
      <c r="P3" s="7" t="s">
        <v>258</v>
      </c>
    </row>
    <row r="4" spans="2:15" ht="12.75">
      <c r="B4" s="5"/>
      <c r="C4" s="19"/>
      <c r="D4" s="9"/>
      <c r="E4" s="6" t="s">
        <v>256</v>
      </c>
      <c r="F4" s="7" t="s">
        <v>290</v>
      </c>
      <c r="G4" s="8" t="s">
        <v>227</v>
      </c>
      <c r="H4" s="8" t="s">
        <v>227</v>
      </c>
      <c r="I4" s="19" t="s">
        <v>267</v>
      </c>
      <c r="J4" s="9" t="s">
        <v>167</v>
      </c>
      <c r="K4" s="9" t="s">
        <v>185</v>
      </c>
      <c r="L4" s="8" t="s">
        <v>239</v>
      </c>
      <c r="M4" s="7" t="s">
        <v>193</v>
      </c>
      <c r="N4" s="8" t="s">
        <v>193</v>
      </c>
      <c r="O4" s="5" t="s">
        <v>196</v>
      </c>
    </row>
    <row r="5" spans="2:15" ht="12.75">
      <c r="B5" s="5"/>
      <c r="C5" s="19"/>
      <c r="D5" s="9"/>
      <c r="E5" s="6"/>
      <c r="F5" s="7"/>
      <c r="G5" s="8"/>
      <c r="H5" s="8"/>
      <c r="I5" s="19"/>
      <c r="J5" s="9"/>
      <c r="K5" s="9"/>
      <c r="L5" s="5" t="s">
        <v>5</v>
      </c>
      <c r="M5" s="7" t="s">
        <v>5</v>
      </c>
      <c r="N5" s="8" t="s">
        <v>5</v>
      </c>
      <c r="O5" s="8" t="s">
        <v>5</v>
      </c>
    </row>
    <row r="6" ht="12.75">
      <c r="L6"/>
    </row>
    <row r="7" spans="1:16" ht="12.75">
      <c r="A7" s="20" t="s">
        <v>116</v>
      </c>
      <c r="B7" t="s">
        <v>292</v>
      </c>
      <c r="C7" s="17">
        <v>23</v>
      </c>
      <c r="D7" s="2">
        <v>9.5</v>
      </c>
      <c r="E7" s="1">
        <f>(C7/24)+(D7/12/24)</f>
        <v>0.9913194444444445</v>
      </c>
      <c r="F7" s="3">
        <v>54.5</v>
      </c>
      <c r="G7" s="4">
        <f>244.7529/F7</f>
        <v>4.490878899082569</v>
      </c>
      <c r="H7" s="4">
        <f>G7*E7</f>
        <v>4.4518955753058105</v>
      </c>
      <c r="I7" s="17">
        <v>8</v>
      </c>
      <c r="J7" s="2">
        <v>0</v>
      </c>
      <c r="K7" s="2">
        <v>96</v>
      </c>
      <c r="L7" s="4">
        <f>(F7*(K7/240))/E7</f>
        <v>21.990893169877406</v>
      </c>
      <c r="M7" s="3">
        <f>(L7/0.2447529)</f>
        <v>89.84936713672201</v>
      </c>
      <c r="N7" s="4">
        <f>(1000/H7)*(K7/240)</f>
        <v>89.84936713672201</v>
      </c>
      <c r="O7" s="16">
        <v>8.526790057764075</v>
      </c>
      <c r="P7" s="3">
        <f>M7/O7</f>
        <v>10.53730261071804</v>
      </c>
    </row>
    <row r="8" spans="2:16" ht="12.75">
      <c r="B8" t="s">
        <v>251</v>
      </c>
      <c r="C8" s="17">
        <v>16</v>
      </c>
      <c r="D8" s="2">
        <v>0</v>
      </c>
      <c r="E8" s="1">
        <f>(C8/24)+(D8/12/24)</f>
        <v>0.6666666666666666</v>
      </c>
      <c r="F8" s="3">
        <v>74</v>
      </c>
      <c r="G8" s="4">
        <f>244.7529/F8</f>
        <v>3.307471621621622</v>
      </c>
      <c r="H8" s="4">
        <f>G8*E8</f>
        <v>2.204981081081081</v>
      </c>
      <c r="I8" s="17">
        <v>4</v>
      </c>
      <c r="J8" s="2">
        <v>0</v>
      </c>
      <c r="K8" s="2">
        <v>48</v>
      </c>
      <c r="L8" s="4">
        <f>(F8*(K8/240))/E8</f>
        <v>22.200000000000003</v>
      </c>
      <c r="M8" s="3">
        <f>(L8/0.2447529)</f>
        <v>90.70372608455304</v>
      </c>
      <c r="N8" s="4">
        <f>(1000/H8)*(K8/240)</f>
        <v>90.70372608455304</v>
      </c>
      <c r="O8" s="16">
        <v>8.526790057764075</v>
      </c>
      <c r="P8" s="3">
        <f>M8/O8</f>
        <v>10.637499630000002</v>
      </c>
    </row>
    <row r="10" spans="1:16" ht="12.75">
      <c r="A10" s="20" t="s">
        <v>153</v>
      </c>
      <c r="B10" t="s">
        <v>292</v>
      </c>
      <c r="C10" s="17">
        <v>23</v>
      </c>
      <c r="D10" s="2">
        <v>9.5</v>
      </c>
      <c r="E10" s="1">
        <f>(C10/24)+(D10/12/24)</f>
        <v>0.9913194444444445</v>
      </c>
      <c r="F10" s="3">
        <v>54.5</v>
      </c>
      <c r="G10" s="4">
        <f>244.7529/F10</f>
        <v>4.490878899082569</v>
      </c>
      <c r="H10" s="4">
        <f>G10*E10</f>
        <v>4.4518955753058105</v>
      </c>
      <c r="I10" s="17">
        <v>8</v>
      </c>
      <c r="J10" s="2">
        <v>4</v>
      </c>
      <c r="K10" s="2">
        <v>100</v>
      </c>
      <c r="L10" s="4">
        <f>(F10*(K10/240))/E10</f>
        <v>22.907180385288967</v>
      </c>
      <c r="M10" s="3">
        <f>(L10/0.2447529)</f>
        <v>93.59309076741876</v>
      </c>
      <c r="N10" s="4">
        <f>(1000/H10)*(K10/240)</f>
        <v>93.59309076741876</v>
      </c>
      <c r="O10" s="16">
        <v>8.526790057764075</v>
      </c>
      <c r="P10" s="3">
        <f>M10/O10</f>
        <v>10.976356886164625</v>
      </c>
    </row>
    <row r="11" spans="2:16" ht="12.75">
      <c r="B11" t="s">
        <v>251</v>
      </c>
      <c r="C11" s="17">
        <v>16</v>
      </c>
      <c r="D11" s="2">
        <v>0</v>
      </c>
      <c r="E11" s="1">
        <f>(C11/24)+(D11/12/24)</f>
        <v>0.6666666666666666</v>
      </c>
      <c r="F11" s="3">
        <v>74</v>
      </c>
      <c r="G11" s="4">
        <f>244.7529/F11</f>
        <v>3.307471621621622</v>
      </c>
      <c r="H11" s="4">
        <f>G11*E11</f>
        <v>2.204981081081081</v>
      </c>
      <c r="I11" s="17">
        <v>4</v>
      </c>
      <c r="J11" s="2">
        <v>2</v>
      </c>
      <c r="K11" s="2">
        <v>50</v>
      </c>
      <c r="L11" s="4">
        <f>(F11*(K11/240))/E11</f>
        <v>23.125000000000004</v>
      </c>
      <c r="M11" s="3">
        <f>(L11/0.2447529)</f>
        <v>94.48304800474276</v>
      </c>
      <c r="N11" s="4">
        <f>(1000/H11)*(K11/240)</f>
        <v>94.48304800474274</v>
      </c>
      <c r="O11" s="16">
        <v>8.526790057764075</v>
      </c>
      <c r="P11" s="3">
        <f>M11/O11</f>
        <v>11.080728781250002</v>
      </c>
    </row>
    <row r="12" spans="2:16" ht="12.75">
      <c r="B12" t="s">
        <v>251</v>
      </c>
      <c r="C12" s="17">
        <v>15</v>
      </c>
      <c r="D12" s="2">
        <v>11</v>
      </c>
      <c r="E12" s="1">
        <f>(C12/24)+(D12/12/24)</f>
        <v>0.6631944444444444</v>
      </c>
      <c r="F12" s="3">
        <v>74</v>
      </c>
      <c r="G12" s="4">
        <f>244.7529/F12</f>
        <v>3.307471621621622</v>
      </c>
      <c r="H12" s="4">
        <f>G12*E12</f>
        <v>2.193496804617117</v>
      </c>
      <c r="I12" s="17">
        <v>4</v>
      </c>
      <c r="J12" s="2">
        <v>2</v>
      </c>
      <c r="K12" s="2">
        <v>50</v>
      </c>
      <c r="L12" s="4">
        <f>(F12*(K12/240))/E12</f>
        <v>23.246073298429323</v>
      </c>
      <c r="M12" s="3">
        <f>(L12/0.2447529)</f>
        <v>94.97772364874665</v>
      </c>
      <c r="N12" s="4">
        <f>(1000/H12)*(K12/240)</f>
        <v>94.97772364874663</v>
      </c>
      <c r="O12" s="16">
        <v>8.526790057764075</v>
      </c>
      <c r="P12" s="3">
        <f>M12/O12</f>
        <v>11.13874306806283</v>
      </c>
    </row>
    <row r="14" spans="1:16" ht="12.75">
      <c r="A14" s="20" t="s">
        <v>117</v>
      </c>
      <c r="B14" t="s">
        <v>6</v>
      </c>
      <c r="C14" s="17">
        <v>23</v>
      </c>
      <c r="D14" s="2">
        <v>9.5</v>
      </c>
      <c r="E14" s="1">
        <f>(C14/24)+(D14/12/24)</f>
        <v>0.9913194444444445</v>
      </c>
      <c r="F14" s="3">
        <v>46</v>
      </c>
      <c r="G14" s="4">
        <f>244.7529/F14</f>
        <v>5.320715217391305</v>
      </c>
      <c r="H14" s="4">
        <f>G14*E14</f>
        <v>5.27452845335145</v>
      </c>
      <c r="I14" s="17">
        <v>10</v>
      </c>
      <c r="J14" s="3">
        <v>7</v>
      </c>
      <c r="K14" s="2">
        <v>127</v>
      </c>
      <c r="L14" s="4">
        <f>(F14*(K14/240))/E14</f>
        <v>24.554816112084062</v>
      </c>
      <c r="M14" s="3">
        <f>(L14/0.2447529)</f>
        <v>100.3249240850019</v>
      </c>
      <c r="N14" s="4">
        <f>(1000/H14)*(K14/240)</f>
        <v>100.3249240850019</v>
      </c>
      <c r="O14" s="16">
        <v>9.1974364668017</v>
      </c>
      <c r="P14" s="3">
        <f>M14/O14</f>
        <v>10.907922489829247</v>
      </c>
    </row>
    <row r="15" spans="1:16" ht="12.75">
      <c r="A15" s="20" t="s">
        <v>288</v>
      </c>
      <c r="B15" t="s">
        <v>1</v>
      </c>
      <c r="C15" s="17">
        <v>18</v>
      </c>
      <c r="D15" s="2">
        <v>0</v>
      </c>
      <c r="E15" s="1">
        <f>(C15/24)+(D15/12/24)</f>
        <v>0.75</v>
      </c>
      <c r="F15" s="3">
        <v>70.125</v>
      </c>
      <c r="G15" s="4">
        <f>244.7529/F15</f>
        <v>3.4902374331550803</v>
      </c>
      <c r="H15" s="4">
        <f>G15*E15</f>
        <v>2.61767807486631</v>
      </c>
      <c r="I15" s="17">
        <v>5</v>
      </c>
      <c r="J15" s="3">
        <v>3</v>
      </c>
      <c r="K15" s="2">
        <v>63</v>
      </c>
      <c r="L15" s="4">
        <f>(F15*(K15/240))/E15</f>
        <v>24.543750000000003</v>
      </c>
      <c r="M15" s="3">
        <f>(L15/0.2447529)</f>
        <v>100.27971067962832</v>
      </c>
      <c r="N15" s="4">
        <f>(1000/H15)*(K15/240)</f>
        <v>100.27971067962832</v>
      </c>
      <c r="O15" s="16">
        <v>9.1974364668017</v>
      </c>
      <c r="P15" s="3">
        <f>M15/O15</f>
        <v>10.903006619462893</v>
      </c>
    </row>
    <row r="16" spans="1:16" ht="12.75">
      <c r="A16" s="20">
        <v>1556</v>
      </c>
      <c r="B16" t="s">
        <v>180</v>
      </c>
      <c r="C16" s="17">
        <v>14</v>
      </c>
      <c r="D16" s="2">
        <v>0</v>
      </c>
      <c r="E16" s="1">
        <f>(C16/24)+(D16/12/24)</f>
        <v>0.5833333333333334</v>
      </c>
      <c r="F16" s="3">
        <v>84</v>
      </c>
      <c r="G16" s="4">
        <f>244.7529/F16</f>
        <v>2.9137250000000003</v>
      </c>
      <c r="H16" s="4">
        <f>G16*E16</f>
        <v>1.6996729166666669</v>
      </c>
      <c r="I16" s="17">
        <v>3</v>
      </c>
      <c r="J16" s="3">
        <v>6</v>
      </c>
      <c r="K16" s="2">
        <v>42</v>
      </c>
      <c r="L16" s="4">
        <f>(F16*(K16/240))/E16</f>
        <v>25.199999999999996</v>
      </c>
      <c r="M16" s="3">
        <f>(L16/0.2447529)</f>
        <v>102.96098636624937</v>
      </c>
      <c r="N16" s="4">
        <f>(1000/H16)*(K16/240)</f>
        <v>102.96098636624937</v>
      </c>
      <c r="O16" s="16">
        <v>9.1974364668017</v>
      </c>
      <c r="P16" s="3">
        <f>M16/O16</f>
        <v>11.194530860625</v>
      </c>
    </row>
    <row r="17" ht="12.75">
      <c r="J17" s="3"/>
    </row>
    <row r="18" spans="1:16" ht="12.75">
      <c r="A18" s="20" t="s">
        <v>175</v>
      </c>
      <c r="B18" t="s">
        <v>251</v>
      </c>
      <c r="C18" s="17">
        <v>15</v>
      </c>
      <c r="D18" s="2">
        <v>11</v>
      </c>
      <c r="E18" s="1">
        <f>(C18/24)+(D18/12/24)</f>
        <v>0.6631944444444444</v>
      </c>
      <c r="F18" s="3">
        <v>74</v>
      </c>
      <c r="G18" s="4">
        <f>244.7529/F18</f>
        <v>3.307471621621622</v>
      </c>
      <c r="H18" s="4">
        <f>G18*E18</f>
        <v>2.193496804617117</v>
      </c>
      <c r="I18" s="17">
        <v>4</v>
      </c>
      <c r="J18" s="3">
        <v>6.2</v>
      </c>
      <c r="K18" s="2">
        <f>H18/H16*K16</f>
        <v>54.202702702702695</v>
      </c>
      <c r="L18" s="4">
        <f>(F18*(K18/240))/E18</f>
        <v>25.199999999999992</v>
      </c>
      <c r="M18" s="3">
        <f>(L18/0.2447529)</f>
        <v>102.96098636624936</v>
      </c>
      <c r="N18" s="4">
        <f>(1000/H18)*(K18/240)</f>
        <v>102.96098636624937</v>
      </c>
      <c r="O18" s="16">
        <v>9.1974364668017</v>
      </c>
      <c r="P18" s="3">
        <f>M18/O18</f>
        <v>11.194530860624997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J43"/>
  <sheetViews>
    <sheetView zoomScalePageLayoutView="0" workbookViewId="0" topLeftCell="A1">
      <pane xSplit="1" ySplit="6" topLeftCell="B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3" sqref="B33"/>
    </sheetView>
  </sheetViews>
  <sheetFormatPr defaultColWidth="9.140625" defaultRowHeight="12.75"/>
  <cols>
    <col min="1" max="1" width="11.7109375" style="5" customWidth="1"/>
    <col min="2" max="3" width="8.421875" style="4" customWidth="1"/>
    <col min="5" max="6" width="8.421875" style="3" customWidth="1"/>
    <col min="8" max="8" width="8.421875" style="2" customWidth="1"/>
    <col min="9" max="9" width="12.140625" style="0" customWidth="1"/>
    <col min="10" max="10" width="10.140625" style="3" customWidth="1"/>
  </cols>
  <sheetData>
    <row r="1" spans="2:4" ht="12.75">
      <c r="B1" s="8" t="s">
        <v>306</v>
      </c>
      <c r="D1" s="5" t="s">
        <v>214</v>
      </c>
    </row>
    <row r="3" spans="1:10" ht="12.75">
      <c r="A3" s="5" t="s">
        <v>186</v>
      </c>
      <c r="B3" s="8" t="s">
        <v>269</v>
      </c>
      <c r="C3" s="8" t="s">
        <v>203</v>
      </c>
      <c r="E3" s="7" t="s">
        <v>269</v>
      </c>
      <c r="F3" s="7" t="s">
        <v>203</v>
      </c>
      <c r="H3" s="9" t="s">
        <v>269</v>
      </c>
      <c r="I3" s="9" t="s">
        <v>241</v>
      </c>
      <c r="J3" s="7" t="s">
        <v>203</v>
      </c>
    </row>
    <row r="4" spans="2:10" ht="12.75">
      <c r="B4" s="8" t="s">
        <v>221</v>
      </c>
      <c r="C4" s="8" t="s">
        <v>221</v>
      </c>
      <c r="E4" s="7" t="s">
        <v>3</v>
      </c>
      <c r="F4" s="7" t="s">
        <v>3</v>
      </c>
      <c r="H4" s="9" t="s">
        <v>3</v>
      </c>
      <c r="I4" s="9" t="s">
        <v>178</v>
      </c>
      <c r="J4" s="7" t="s">
        <v>3</v>
      </c>
    </row>
    <row r="5" spans="2:10" ht="12.75">
      <c r="B5" s="8" t="s">
        <v>177</v>
      </c>
      <c r="C5" s="8" t="s">
        <v>177</v>
      </c>
      <c r="E5" s="7" t="s">
        <v>177</v>
      </c>
      <c r="F5" s="7" t="s">
        <v>177</v>
      </c>
      <c r="H5" s="9" t="s">
        <v>199</v>
      </c>
      <c r="I5" s="9"/>
      <c r="J5" s="7" t="s">
        <v>199</v>
      </c>
    </row>
    <row r="7" spans="1:10" ht="12.75">
      <c r="A7" s="5" t="s">
        <v>101</v>
      </c>
      <c r="B7" s="4">
        <v>0.49</v>
      </c>
      <c r="C7" s="4">
        <v>0.0456</v>
      </c>
      <c r="E7" s="3">
        <f aca="true" t="shared" si="0" ref="E7:E43">B7*240</f>
        <v>117.6</v>
      </c>
      <c r="F7" s="3">
        <f aca="true" t="shared" si="1" ref="F7:F43">C7*240</f>
        <v>10.944</v>
      </c>
      <c r="H7" s="2">
        <f aca="true" t="shared" si="2" ref="H7:H43">E7*1.5</f>
        <v>176.39999999999998</v>
      </c>
      <c r="J7" s="3">
        <f aca="true" t="shared" si="3" ref="J7:J43">F7*1.5</f>
        <v>16.416</v>
      </c>
    </row>
    <row r="8" spans="1:10" ht="12.75">
      <c r="A8" s="5" t="s">
        <v>105</v>
      </c>
      <c r="B8" s="4">
        <v>0.39</v>
      </c>
      <c r="C8" s="4">
        <v>0.0382</v>
      </c>
      <c r="E8" s="3">
        <f t="shared" si="0"/>
        <v>93.60000000000001</v>
      </c>
      <c r="F8" s="3">
        <f t="shared" si="1"/>
        <v>9.168</v>
      </c>
      <c r="H8" s="2">
        <f t="shared" si="2"/>
        <v>140.4</v>
      </c>
      <c r="J8" s="3">
        <f t="shared" si="3"/>
        <v>13.751999999999999</v>
      </c>
    </row>
    <row r="9" spans="1:10" ht="12.75">
      <c r="A9" s="5" t="s">
        <v>106</v>
      </c>
      <c r="B9" s="4">
        <v>0.38</v>
      </c>
      <c r="C9" s="4">
        <v>0.0372</v>
      </c>
      <c r="E9" s="3">
        <f t="shared" si="0"/>
        <v>91.2</v>
      </c>
      <c r="F9" s="3">
        <f t="shared" si="1"/>
        <v>8.927999999999999</v>
      </c>
      <c r="H9" s="2">
        <f t="shared" si="2"/>
        <v>136.8</v>
      </c>
      <c r="J9" s="3">
        <f t="shared" si="3"/>
        <v>13.392</v>
      </c>
    </row>
    <row r="10" spans="1:10" ht="12.75">
      <c r="A10" s="5" t="s">
        <v>108</v>
      </c>
      <c r="B10" s="4">
        <v>0.38</v>
      </c>
      <c r="C10" s="4">
        <v>0.0338</v>
      </c>
      <c r="E10" s="3">
        <f t="shared" si="0"/>
        <v>91.2</v>
      </c>
      <c r="F10" s="3">
        <f t="shared" si="1"/>
        <v>8.111999999999998</v>
      </c>
      <c r="H10" s="2">
        <f t="shared" si="2"/>
        <v>136.8</v>
      </c>
      <c r="J10" s="3">
        <f t="shared" si="3"/>
        <v>12.167999999999997</v>
      </c>
    </row>
    <row r="11" spans="1:10" ht="12.75">
      <c r="A11" s="5" t="s">
        <v>109</v>
      </c>
      <c r="B11" s="4">
        <v>0.38</v>
      </c>
      <c r="C11" s="4">
        <v>0.0324</v>
      </c>
      <c r="E11" s="3">
        <f t="shared" si="0"/>
        <v>91.2</v>
      </c>
      <c r="F11" s="3">
        <f t="shared" si="1"/>
        <v>7.776</v>
      </c>
      <c r="H11" s="2">
        <f t="shared" si="2"/>
        <v>136.8</v>
      </c>
      <c r="J11" s="3">
        <f t="shared" si="3"/>
        <v>11.664</v>
      </c>
    </row>
    <row r="12" spans="1:10" ht="12.75">
      <c r="A12" s="5" t="s">
        <v>112</v>
      </c>
      <c r="B12" s="4">
        <v>0.33</v>
      </c>
      <c r="C12" s="4">
        <v>0.0314</v>
      </c>
      <c r="E12" s="3">
        <f t="shared" si="0"/>
        <v>79.2</v>
      </c>
      <c r="F12" s="3">
        <f t="shared" si="1"/>
        <v>7.536</v>
      </c>
      <c r="H12" s="2">
        <f t="shared" si="2"/>
        <v>118.80000000000001</v>
      </c>
      <c r="I12" s="13">
        <v>118.76195565489402</v>
      </c>
      <c r="J12" s="3">
        <f t="shared" si="3"/>
        <v>11.303999999999998</v>
      </c>
    </row>
    <row r="13" spans="1:10" ht="12.75">
      <c r="A13" s="5" t="s">
        <v>115</v>
      </c>
      <c r="B13" s="4">
        <v>0.33</v>
      </c>
      <c r="C13" s="4">
        <v>0.0296</v>
      </c>
      <c r="E13" s="3">
        <f t="shared" si="0"/>
        <v>79.2</v>
      </c>
      <c r="F13" s="3">
        <f t="shared" si="1"/>
        <v>7.104</v>
      </c>
      <c r="H13" s="2">
        <f t="shared" si="2"/>
        <v>118.80000000000001</v>
      </c>
      <c r="I13" s="13">
        <v>117.27743120920785</v>
      </c>
      <c r="J13" s="3">
        <f t="shared" si="3"/>
        <v>10.656</v>
      </c>
    </row>
    <row r="14" spans="1:10" ht="12.75">
      <c r="A14" s="5" t="s">
        <v>122</v>
      </c>
      <c r="B14" s="4">
        <v>0.32</v>
      </c>
      <c r="C14" s="4">
        <v>0.0293</v>
      </c>
      <c r="E14" s="3">
        <f t="shared" si="0"/>
        <v>76.8</v>
      </c>
      <c r="F14" s="3">
        <f t="shared" si="1"/>
        <v>7.032</v>
      </c>
      <c r="H14" s="2">
        <f t="shared" si="2"/>
        <v>115.19999999999999</v>
      </c>
      <c r="I14" s="13">
        <v>113.45316718750001</v>
      </c>
      <c r="J14" s="3">
        <f t="shared" si="3"/>
        <v>10.548</v>
      </c>
    </row>
    <row r="15" spans="1:10" ht="12.75">
      <c r="A15" s="5" t="s">
        <v>121</v>
      </c>
      <c r="B15" s="4">
        <v>0.32</v>
      </c>
      <c r="C15" s="4">
        <v>0.0276</v>
      </c>
      <c r="E15" s="3">
        <f t="shared" si="0"/>
        <v>76.8</v>
      </c>
      <c r="F15" s="3">
        <f t="shared" si="1"/>
        <v>6.624</v>
      </c>
      <c r="H15" s="2">
        <f t="shared" si="2"/>
        <v>115.19999999999999</v>
      </c>
      <c r="I15" s="13">
        <v>113.45316718750001</v>
      </c>
      <c r="J15" s="3">
        <f t="shared" si="3"/>
        <v>9.936</v>
      </c>
    </row>
    <row r="16" spans="1:10" ht="12.75">
      <c r="A16" s="5" t="s">
        <v>123</v>
      </c>
      <c r="B16" s="4">
        <v>0.32</v>
      </c>
      <c r="C16" s="4">
        <v>0.0266</v>
      </c>
      <c r="E16" s="3">
        <f t="shared" si="0"/>
        <v>76.8</v>
      </c>
      <c r="F16" s="3">
        <f t="shared" si="1"/>
        <v>6.3839999999999995</v>
      </c>
      <c r="H16" s="2">
        <f t="shared" si="2"/>
        <v>115.19999999999999</v>
      </c>
      <c r="I16" s="13">
        <v>113.45316718750001</v>
      </c>
      <c r="J16" s="3">
        <f t="shared" si="3"/>
        <v>9.575999999999999</v>
      </c>
    </row>
    <row r="17" spans="1:10" ht="12.75">
      <c r="A17" s="5" t="s">
        <v>124</v>
      </c>
      <c r="B17" s="4">
        <v>0.29</v>
      </c>
      <c r="C17" s="4">
        <v>0.0266</v>
      </c>
      <c r="E17" s="3">
        <f t="shared" si="0"/>
        <v>69.6</v>
      </c>
      <c r="F17" s="3">
        <f t="shared" si="1"/>
        <v>6.3839999999999995</v>
      </c>
      <c r="H17" s="2">
        <f t="shared" si="2"/>
        <v>104.39999999999999</v>
      </c>
      <c r="I17" s="13">
        <v>113.45316718750001</v>
      </c>
      <c r="J17" s="3">
        <f t="shared" si="3"/>
        <v>9.575999999999999</v>
      </c>
    </row>
    <row r="18" spans="1:10" ht="12.75">
      <c r="A18" s="5" t="s">
        <v>126</v>
      </c>
      <c r="B18" s="4">
        <v>0.28</v>
      </c>
      <c r="C18" s="4">
        <v>0.0259</v>
      </c>
      <c r="E18" s="3">
        <f t="shared" si="0"/>
        <v>67.2</v>
      </c>
      <c r="F18" s="3">
        <f t="shared" si="1"/>
        <v>6.216</v>
      </c>
      <c r="H18" s="2">
        <f t="shared" si="2"/>
        <v>100.80000000000001</v>
      </c>
      <c r="I18" s="13">
        <v>113.45316718750001</v>
      </c>
      <c r="J18" s="3">
        <f t="shared" si="3"/>
        <v>9.324</v>
      </c>
    </row>
    <row r="19" spans="1:10" ht="12.75">
      <c r="A19" s="5" t="s">
        <v>127</v>
      </c>
      <c r="B19" s="4">
        <v>0.32</v>
      </c>
      <c r="C19" s="4">
        <v>0.0293</v>
      </c>
      <c r="E19" s="3">
        <f t="shared" si="0"/>
        <v>76.8</v>
      </c>
      <c r="F19" s="3">
        <f t="shared" si="1"/>
        <v>7.032</v>
      </c>
      <c r="H19" s="2">
        <f t="shared" si="2"/>
        <v>115.19999999999999</v>
      </c>
      <c r="I19" s="13">
        <v>113.45316718750001</v>
      </c>
      <c r="J19" s="3">
        <f t="shared" si="3"/>
        <v>10.548</v>
      </c>
    </row>
    <row r="20" spans="1:10" ht="12.75">
      <c r="A20" s="5" t="s">
        <v>128</v>
      </c>
      <c r="B20" s="4">
        <v>0.32</v>
      </c>
      <c r="C20" s="4">
        <v>0.0279</v>
      </c>
      <c r="E20" s="3">
        <f t="shared" si="0"/>
        <v>76.8</v>
      </c>
      <c r="F20" s="3">
        <f t="shared" si="1"/>
        <v>6.696000000000001</v>
      </c>
      <c r="H20" s="2">
        <f t="shared" si="2"/>
        <v>115.19999999999999</v>
      </c>
      <c r="I20" s="13">
        <v>113.45316718750001</v>
      </c>
      <c r="J20" s="3">
        <f t="shared" si="3"/>
        <v>10.044</v>
      </c>
    </row>
    <row r="21" spans="1:10" ht="12.75">
      <c r="A21" s="5" t="s">
        <v>129</v>
      </c>
      <c r="B21" s="4">
        <v>0.32</v>
      </c>
      <c r="C21" s="4">
        <v>0.0293</v>
      </c>
      <c r="E21" s="3">
        <f t="shared" si="0"/>
        <v>76.8</v>
      </c>
      <c r="F21" s="3">
        <f t="shared" si="1"/>
        <v>7.032</v>
      </c>
      <c r="H21" s="2">
        <f t="shared" si="2"/>
        <v>115.19999999999999</v>
      </c>
      <c r="I21" s="13">
        <v>113.45316718750001</v>
      </c>
      <c r="J21" s="3">
        <f t="shared" si="3"/>
        <v>10.548</v>
      </c>
    </row>
    <row r="22" spans="1:10" ht="12.75">
      <c r="A22" s="5" t="s">
        <v>130</v>
      </c>
      <c r="B22" s="4">
        <v>0.32</v>
      </c>
      <c r="C22" s="4">
        <v>0.0279</v>
      </c>
      <c r="E22" s="3">
        <f t="shared" si="0"/>
        <v>76.8</v>
      </c>
      <c r="F22" s="3">
        <f t="shared" si="1"/>
        <v>6.696000000000001</v>
      </c>
      <c r="H22" s="2">
        <f t="shared" si="2"/>
        <v>115.19999999999999</v>
      </c>
      <c r="I22" s="13">
        <v>113.45316718750001</v>
      </c>
      <c r="J22" s="3">
        <f t="shared" si="3"/>
        <v>10.044</v>
      </c>
    </row>
    <row r="23" spans="1:10" ht="12.75">
      <c r="A23" s="5" t="s">
        <v>131</v>
      </c>
      <c r="B23" s="4">
        <v>0.32</v>
      </c>
      <c r="C23" s="4">
        <v>0.0266</v>
      </c>
      <c r="E23" s="3">
        <f t="shared" si="0"/>
        <v>76.8</v>
      </c>
      <c r="F23" s="3">
        <f t="shared" si="1"/>
        <v>6.3839999999999995</v>
      </c>
      <c r="H23" s="2">
        <f t="shared" si="2"/>
        <v>115.19999999999999</v>
      </c>
      <c r="I23" s="13">
        <v>113.45316718750001</v>
      </c>
      <c r="J23" s="3">
        <f t="shared" si="3"/>
        <v>9.575999999999999</v>
      </c>
    </row>
    <row r="24" spans="1:10" ht="12.75">
      <c r="A24" s="5" t="s">
        <v>132</v>
      </c>
      <c r="B24" s="4">
        <v>0.3</v>
      </c>
      <c r="C24" s="4">
        <v>0.0266</v>
      </c>
      <c r="E24" s="3">
        <f t="shared" si="0"/>
        <v>72</v>
      </c>
      <c r="F24" s="3">
        <f t="shared" si="1"/>
        <v>6.3839999999999995</v>
      </c>
      <c r="H24" s="2">
        <f t="shared" si="2"/>
        <v>108</v>
      </c>
      <c r="J24" s="3">
        <f t="shared" si="3"/>
        <v>9.575999999999999</v>
      </c>
    </row>
    <row r="25" spans="1:10" ht="12.75">
      <c r="A25" s="5" t="s">
        <v>133</v>
      </c>
      <c r="B25" s="4">
        <v>0.27</v>
      </c>
      <c r="C25" s="4">
        <v>0.0258</v>
      </c>
      <c r="E25" s="3">
        <f t="shared" si="0"/>
        <v>64.80000000000001</v>
      </c>
      <c r="F25" s="3">
        <f t="shared" si="1"/>
        <v>6.192</v>
      </c>
      <c r="H25" s="2">
        <f t="shared" si="2"/>
        <v>97.20000000000002</v>
      </c>
      <c r="J25" s="3">
        <f t="shared" si="3"/>
        <v>9.288</v>
      </c>
    </row>
    <row r="26" spans="1:10" ht="12.75">
      <c r="A26" s="5" t="s">
        <v>134</v>
      </c>
      <c r="B26" s="4">
        <v>0.27</v>
      </c>
      <c r="C26" s="4">
        <v>0.0254</v>
      </c>
      <c r="E26" s="3">
        <f t="shared" si="0"/>
        <v>64.80000000000001</v>
      </c>
      <c r="F26" s="3">
        <f t="shared" si="1"/>
        <v>6.096</v>
      </c>
      <c r="H26" s="2">
        <f t="shared" si="2"/>
        <v>97.20000000000002</v>
      </c>
      <c r="J26" s="3">
        <f t="shared" si="3"/>
        <v>9.144</v>
      </c>
    </row>
    <row r="27" spans="1:10" ht="12.75">
      <c r="A27" s="5" t="s">
        <v>135</v>
      </c>
      <c r="B27" s="4">
        <v>0.27</v>
      </c>
      <c r="C27" s="4">
        <v>0.0244</v>
      </c>
      <c r="E27" s="3">
        <f t="shared" si="0"/>
        <v>64.80000000000001</v>
      </c>
      <c r="F27" s="3">
        <f t="shared" si="1"/>
        <v>5.856000000000001</v>
      </c>
      <c r="H27" s="2">
        <f t="shared" si="2"/>
        <v>97.20000000000002</v>
      </c>
      <c r="J27" s="3">
        <f t="shared" si="3"/>
        <v>8.784</v>
      </c>
    </row>
    <row r="28" spans="1:10" ht="12.75">
      <c r="A28" s="5" t="s">
        <v>136</v>
      </c>
      <c r="B28" s="4">
        <v>0.26</v>
      </c>
      <c r="C28" s="4">
        <v>0.0238</v>
      </c>
      <c r="E28" s="3">
        <f t="shared" si="0"/>
        <v>62.400000000000006</v>
      </c>
      <c r="F28" s="3">
        <f t="shared" si="1"/>
        <v>5.712000000000001</v>
      </c>
      <c r="H28" s="2">
        <f t="shared" si="2"/>
        <v>93.60000000000001</v>
      </c>
      <c r="J28" s="3">
        <f t="shared" si="3"/>
        <v>8.568000000000001</v>
      </c>
    </row>
    <row r="29" spans="1:10" ht="12.75">
      <c r="A29" s="5" t="s">
        <v>137</v>
      </c>
      <c r="B29" s="4">
        <v>0.25</v>
      </c>
      <c r="C29" s="4">
        <v>0.022</v>
      </c>
      <c r="E29" s="3">
        <f t="shared" si="0"/>
        <v>60</v>
      </c>
      <c r="F29" s="3">
        <f t="shared" si="1"/>
        <v>5.279999999999999</v>
      </c>
      <c r="H29" s="2">
        <f t="shared" si="2"/>
        <v>90</v>
      </c>
      <c r="J29" s="3">
        <f t="shared" si="3"/>
        <v>7.919999999999999</v>
      </c>
    </row>
    <row r="30" spans="1:10" ht="12.75">
      <c r="A30" s="5" t="s">
        <v>138</v>
      </c>
      <c r="B30" s="4">
        <v>0.24</v>
      </c>
      <c r="C30" s="4">
        <v>0.0212</v>
      </c>
      <c r="E30" s="3">
        <f t="shared" si="0"/>
        <v>57.599999999999994</v>
      </c>
      <c r="F30" s="3">
        <f t="shared" si="1"/>
        <v>5.088</v>
      </c>
      <c r="H30" s="2">
        <f t="shared" si="2"/>
        <v>86.39999999999999</v>
      </c>
      <c r="J30" s="3">
        <f t="shared" si="3"/>
        <v>7.632</v>
      </c>
    </row>
    <row r="31" spans="1:10" ht="12.75">
      <c r="A31" s="5" t="s">
        <v>139</v>
      </c>
      <c r="B31" s="4">
        <v>0.2</v>
      </c>
      <c r="C31" s="4">
        <v>0.0195</v>
      </c>
      <c r="E31" s="3">
        <f t="shared" si="0"/>
        <v>48</v>
      </c>
      <c r="F31" s="3">
        <f t="shared" si="1"/>
        <v>4.68</v>
      </c>
      <c r="H31" s="2">
        <f t="shared" si="2"/>
        <v>72</v>
      </c>
      <c r="J31" s="3">
        <f t="shared" si="3"/>
        <v>7.02</v>
      </c>
    </row>
    <row r="32" spans="1:10" ht="12.75">
      <c r="A32" s="5" t="s">
        <v>140</v>
      </c>
      <c r="B32" s="4">
        <v>0.2</v>
      </c>
      <c r="C32" s="4">
        <v>0.0191</v>
      </c>
      <c r="E32" s="3">
        <f t="shared" si="0"/>
        <v>48</v>
      </c>
      <c r="F32" s="3">
        <f t="shared" si="1"/>
        <v>4.584</v>
      </c>
      <c r="H32" s="2">
        <f t="shared" si="2"/>
        <v>72</v>
      </c>
      <c r="J32" s="3">
        <f t="shared" si="3"/>
        <v>6.8759999999999994</v>
      </c>
    </row>
    <row r="33" spans="1:10" ht="12.75">
      <c r="A33" s="5" t="s">
        <v>141</v>
      </c>
      <c r="B33" s="4">
        <v>0.19</v>
      </c>
      <c r="C33" s="4">
        <v>0.0176</v>
      </c>
      <c r="E33" s="3">
        <f t="shared" si="0"/>
        <v>45.6</v>
      </c>
      <c r="F33" s="3">
        <f t="shared" si="1"/>
        <v>4.224</v>
      </c>
      <c r="H33" s="2">
        <f t="shared" si="2"/>
        <v>68.4</v>
      </c>
      <c r="J33" s="3">
        <f t="shared" si="3"/>
        <v>6.336</v>
      </c>
    </row>
    <row r="34" spans="1:10" ht="12.75">
      <c r="A34" s="5" t="s">
        <v>142</v>
      </c>
      <c r="B34" s="4">
        <v>0.19</v>
      </c>
      <c r="C34" s="4">
        <v>0.0176</v>
      </c>
      <c r="E34" s="3">
        <f t="shared" si="0"/>
        <v>45.6</v>
      </c>
      <c r="F34" s="3">
        <f t="shared" si="1"/>
        <v>4.224</v>
      </c>
      <c r="H34" s="2">
        <f t="shared" si="2"/>
        <v>68.4</v>
      </c>
      <c r="J34" s="3">
        <f t="shared" si="3"/>
        <v>6.336</v>
      </c>
    </row>
    <row r="35" spans="1:10" ht="12.75">
      <c r="A35" s="5" t="s">
        <v>143</v>
      </c>
      <c r="B35" s="4">
        <v>0.19</v>
      </c>
      <c r="C35" s="4">
        <v>0.0174</v>
      </c>
      <c r="E35" s="3">
        <f t="shared" si="0"/>
        <v>45.6</v>
      </c>
      <c r="F35" s="3">
        <f t="shared" si="1"/>
        <v>4.176</v>
      </c>
      <c r="H35" s="2">
        <f t="shared" si="2"/>
        <v>68.4</v>
      </c>
      <c r="J35" s="3">
        <f t="shared" si="3"/>
        <v>6.264</v>
      </c>
    </row>
    <row r="36" spans="1:10" ht="12.75">
      <c r="A36" s="5" t="s">
        <v>144</v>
      </c>
      <c r="B36" s="4">
        <v>0.19</v>
      </c>
      <c r="C36" s="4">
        <v>0.0166</v>
      </c>
      <c r="E36" s="3">
        <f t="shared" si="0"/>
        <v>45.6</v>
      </c>
      <c r="F36" s="3">
        <f t="shared" si="1"/>
        <v>3.984</v>
      </c>
      <c r="H36" s="2">
        <f t="shared" si="2"/>
        <v>68.4</v>
      </c>
      <c r="J36" s="3">
        <f t="shared" si="3"/>
        <v>5.976</v>
      </c>
    </row>
    <row r="37" spans="1:10" ht="12.75">
      <c r="A37" s="5" t="s">
        <v>145</v>
      </c>
      <c r="B37" s="4">
        <v>0.19</v>
      </c>
      <c r="C37" s="4">
        <v>0.0154</v>
      </c>
      <c r="E37" s="3">
        <f t="shared" si="0"/>
        <v>45.6</v>
      </c>
      <c r="F37" s="3">
        <f t="shared" si="1"/>
        <v>3.696</v>
      </c>
      <c r="H37" s="2">
        <f t="shared" si="2"/>
        <v>68.4</v>
      </c>
      <c r="J37" s="3">
        <f t="shared" si="3"/>
        <v>5.5440000000000005</v>
      </c>
    </row>
    <row r="38" spans="1:10" ht="12.75">
      <c r="A38" s="5" t="s">
        <v>146</v>
      </c>
      <c r="B38" s="4">
        <v>0.19</v>
      </c>
      <c r="C38" s="4">
        <v>0.0147</v>
      </c>
      <c r="E38" s="3">
        <f t="shared" si="0"/>
        <v>45.6</v>
      </c>
      <c r="F38" s="3">
        <f t="shared" si="1"/>
        <v>3.528</v>
      </c>
      <c r="H38" s="2">
        <f t="shared" si="2"/>
        <v>68.4</v>
      </c>
      <c r="J38" s="3">
        <f t="shared" si="3"/>
        <v>5.292</v>
      </c>
    </row>
    <row r="39" spans="1:10" ht="12.75">
      <c r="A39" s="5" t="s">
        <v>147</v>
      </c>
      <c r="B39" s="4">
        <v>0.19</v>
      </c>
      <c r="C39" s="4">
        <v>0.0146</v>
      </c>
      <c r="E39" s="3">
        <f t="shared" si="0"/>
        <v>45.6</v>
      </c>
      <c r="F39" s="3">
        <f t="shared" si="1"/>
        <v>3.504</v>
      </c>
      <c r="H39" s="2">
        <f t="shared" si="2"/>
        <v>68.4</v>
      </c>
      <c r="J39" s="3">
        <f t="shared" si="3"/>
        <v>5.256</v>
      </c>
    </row>
    <row r="40" spans="1:10" ht="12.75">
      <c r="A40" s="5" t="s">
        <v>148</v>
      </c>
      <c r="B40" s="4">
        <v>0.185</v>
      </c>
      <c r="C40" s="4">
        <v>0.0146</v>
      </c>
      <c r="E40" s="3">
        <f t="shared" si="0"/>
        <v>44.4</v>
      </c>
      <c r="F40" s="3">
        <f t="shared" si="1"/>
        <v>3.504</v>
      </c>
      <c r="H40" s="2">
        <f t="shared" si="2"/>
        <v>66.6</v>
      </c>
      <c r="J40" s="3">
        <f t="shared" si="3"/>
        <v>5.256</v>
      </c>
    </row>
    <row r="41" spans="1:10" ht="12.75">
      <c r="A41" s="5" t="s">
        <v>149</v>
      </c>
      <c r="B41" s="4">
        <v>0.185</v>
      </c>
      <c r="C41" s="4">
        <v>0.0141</v>
      </c>
      <c r="E41" s="3">
        <f t="shared" si="0"/>
        <v>44.4</v>
      </c>
      <c r="F41" s="3">
        <f t="shared" si="1"/>
        <v>3.384</v>
      </c>
      <c r="H41" s="2">
        <f t="shared" si="2"/>
        <v>66.6</v>
      </c>
      <c r="J41" s="3">
        <f t="shared" si="3"/>
        <v>5.076</v>
      </c>
    </row>
    <row r="42" spans="1:10" ht="12.75">
      <c r="A42" s="5" t="s">
        <v>150</v>
      </c>
      <c r="B42" s="4">
        <v>0.17</v>
      </c>
      <c r="C42" s="4">
        <v>0.0141</v>
      </c>
      <c r="E42" s="3">
        <f t="shared" si="0"/>
        <v>40.800000000000004</v>
      </c>
      <c r="F42" s="3">
        <f t="shared" si="1"/>
        <v>3.384</v>
      </c>
      <c r="H42" s="2">
        <f t="shared" si="2"/>
        <v>61.2</v>
      </c>
      <c r="J42" s="3">
        <f t="shared" si="3"/>
        <v>5.076</v>
      </c>
    </row>
    <row r="43" spans="1:10" ht="12.75">
      <c r="A43" s="5" t="s">
        <v>151</v>
      </c>
      <c r="B43" s="4">
        <v>0.17</v>
      </c>
      <c r="C43" s="4">
        <v>0.0128</v>
      </c>
      <c r="E43" s="3">
        <f t="shared" si="0"/>
        <v>40.800000000000004</v>
      </c>
      <c r="F43" s="3">
        <f t="shared" si="1"/>
        <v>3.072</v>
      </c>
      <c r="H43" s="2">
        <f t="shared" si="2"/>
        <v>61.2</v>
      </c>
      <c r="J43" s="3">
        <f t="shared" si="3"/>
        <v>4.6080000000000005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F79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" sqref="C1"/>
    </sheetView>
  </sheetViews>
  <sheetFormatPr defaultColWidth="9.140625" defaultRowHeight="12.75"/>
  <cols>
    <col min="1" max="1" width="11.00390625" style="5" customWidth="1"/>
    <col min="2" max="2" width="10.421875" style="4" customWidth="1"/>
    <col min="3" max="4" width="10.421875" style="3" customWidth="1"/>
    <col min="5" max="5" width="8.7109375" style="4" customWidth="1"/>
    <col min="6" max="6" width="10.421875" style="4" customWidth="1"/>
  </cols>
  <sheetData>
    <row r="1" spans="3:6" ht="12.75">
      <c r="C1" s="8" t="s">
        <v>200</v>
      </c>
      <c r="D1" s="7"/>
      <c r="E1" s="8"/>
      <c r="F1" s="8"/>
    </row>
    <row r="2" spans="2:6" ht="12.75">
      <c r="B2" s="8"/>
      <c r="C2" s="7"/>
      <c r="D2" s="7"/>
      <c r="E2" s="8"/>
      <c r="F2" s="8"/>
    </row>
    <row r="3" spans="1:6" ht="12.75">
      <c r="A3" s="5" t="s">
        <v>186</v>
      </c>
      <c r="B3" s="8" t="s">
        <v>302</v>
      </c>
      <c r="C3" s="7" t="s">
        <v>301</v>
      </c>
      <c r="D3" s="7" t="s">
        <v>301</v>
      </c>
      <c r="E3" s="8" t="s">
        <v>259</v>
      </c>
      <c r="F3" s="8" t="s">
        <v>259</v>
      </c>
    </row>
    <row r="4" spans="2:6" ht="12.75">
      <c r="B4" s="8" t="s">
        <v>18</v>
      </c>
      <c r="C4" s="7" t="s">
        <v>18</v>
      </c>
      <c r="D4" s="7" t="s">
        <v>18</v>
      </c>
      <c r="E4" s="8" t="s">
        <v>9</v>
      </c>
      <c r="F4" s="8" t="s">
        <v>15</v>
      </c>
    </row>
    <row r="5" spans="2:6" ht="12.75">
      <c r="B5" s="8" t="s">
        <v>273</v>
      </c>
      <c r="C5" s="7" t="s">
        <v>273</v>
      </c>
      <c r="D5" s="7" t="s">
        <v>273</v>
      </c>
      <c r="E5" s="8" t="s">
        <v>14</v>
      </c>
      <c r="F5" s="8" t="s">
        <v>8</v>
      </c>
    </row>
    <row r="6" spans="2:6" ht="12.75">
      <c r="B6" s="8" t="s">
        <v>10</v>
      </c>
      <c r="C6" s="7" t="s">
        <v>11</v>
      </c>
      <c r="D6" s="7" t="s">
        <v>15</v>
      </c>
      <c r="E6" s="8"/>
      <c r="F6" s="8"/>
    </row>
    <row r="7" spans="2:3" ht="12.75">
      <c r="B7" s="5" t="s">
        <v>17</v>
      </c>
      <c r="C7" s="7" t="s">
        <v>152</v>
      </c>
    </row>
    <row r="9" spans="1:6" ht="12.75">
      <c r="A9" s="5" t="s">
        <v>26</v>
      </c>
      <c r="B9" s="4">
        <v>1.0981081501586814</v>
      </c>
      <c r="D9" s="3">
        <v>3.128</v>
      </c>
      <c r="E9" s="4">
        <v>0.35105759276172677</v>
      </c>
      <c r="F9" s="4">
        <v>2.8485354557727223</v>
      </c>
    </row>
    <row r="10" spans="1:6" ht="12.75">
      <c r="A10" s="5" t="s">
        <v>27</v>
      </c>
      <c r="B10" s="4">
        <v>1.1572071818744383</v>
      </c>
      <c r="D10" s="3">
        <v>3.128</v>
      </c>
      <c r="E10" s="4">
        <v>0.36995114510052374</v>
      </c>
      <c r="F10" s="4">
        <v>2.7030596154210533</v>
      </c>
    </row>
    <row r="11" spans="1:6" ht="12.75">
      <c r="A11" s="5" t="s">
        <v>28</v>
      </c>
      <c r="B11" s="4">
        <v>1.1958302713850104</v>
      </c>
      <c r="D11" s="3">
        <v>3.128</v>
      </c>
      <c r="E11" s="4">
        <v>0.38229868011029744</v>
      </c>
      <c r="F11" s="4">
        <v>2.6157558266</v>
      </c>
    </row>
    <row r="12" spans="1:6" ht="12.75">
      <c r="A12" s="5" t="s">
        <v>29</v>
      </c>
      <c r="B12" s="4">
        <v>1.1958302713850104</v>
      </c>
      <c r="D12" s="3">
        <v>3.601</v>
      </c>
      <c r="E12" s="4">
        <v>0.33208283015412676</v>
      </c>
      <c r="F12" s="4">
        <v>3.011296909075</v>
      </c>
    </row>
    <row r="13" spans="1:6" ht="12.75">
      <c r="A13" s="5" t="s">
        <v>30</v>
      </c>
      <c r="B13" s="4">
        <v>1.4329743904205399</v>
      </c>
      <c r="D13" s="3">
        <v>3.601</v>
      </c>
      <c r="E13" s="4">
        <v>0.3979379034769619</v>
      </c>
      <c r="F13" s="4">
        <v>2.512954888847108</v>
      </c>
    </row>
    <row r="14" spans="1:6" ht="12.75">
      <c r="A14" s="5" t="s">
        <v>31</v>
      </c>
      <c r="B14" s="4">
        <v>1.7586503882433902</v>
      </c>
      <c r="D14" s="3">
        <v>3.601</v>
      </c>
      <c r="E14" s="4">
        <v>0.48837833608536246</v>
      </c>
      <c r="F14" s="4">
        <v>2.0475928723939396</v>
      </c>
    </row>
    <row r="15" spans="1:6" ht="12.75">
      <c r="A15" s="5" t="s">
        <v>32</v>
      </c>
      <c r="B15" s="4">
        <v>1.7586503882433902</v>
      </c>
      <c r="D15" s="3">
        <v>3.476</v>
      </c>
      <c r="E15" s="4">
        <v>0.505940848171286</v>
      </c>
      <c r="F15" s="4">
        <v>1.9765156413333334</v>
      </c>
    </row>
    <row r="16" spans="1:6" ht="12.75">
      <c r="A16" s="5" t="s">
        <v>33</v>
      </c>
      <c r="B16" s="4">
        <v>1.7586503882433902</v>
      </c>
      <c r="D16" s="3">
        <v>3.424</v>
      </c>
      <c r="E16" s="4">
        <v>0.5136245292766911</v>
      </c>
      <c r="F16" s="4">
        <v>1.9469475132121212</v>
      </c>
    </row>
    <row r="17" spans="1:6" ht="12.75">
      <c r="A17" s="5" t="s">
        <v>34</v>
      </c>
      <c r="B17" s="4">
        <v>1.7586503882433902</v>
      </c>
      <c r="D17" s="3">
        <v>3.45</v>
      </c>
      <c r="E17" s="4">
        <v>0.5097537357227218</v>
      </c>
      <c r="F17" s="4">
        <v>1.9617315772727275</v>
      </c>
    </row>
    <row r="18" spans="1:6" ht="12.75">
      <c r="A18" s="5" t="s">
        <v>35</v>
      </c>
      <c r="B18" s="4">
        <v>1.8351134486017984</v>
      </c>
      <c r="D18" s="3">
        <v>3.45</v>
      </c>
      <c r="E18" s="4">
        <v>0.5319169416237096</v>
      </c>
      <c r="F18" s="4">
        <v>1.8799927615530305</v>
      </c>
    </row>
    <row r="19" spans="1:6" ht="12.75">
      <c r="A19" s="5" t="s">
        <v>36</v>
      </c>
      <c r="B19" s="4">
        <v>1.8351134486017984</v>
      </c>
      <c r="D19" s="3">
        <v>3.476</v>
      </c>
      <c r="E19" s="4">
        <v>0.5279382763526462</v>
      </c>
      <c r="F19" s="4">
        <v>1.8941608229444444</v>
      </c>
    </row>
    <row r="20" spans="1:6" ht="12.75">
      <c r="A20" s="5" t="s">
        <v>37</v>
      </c>
      <c r="B20" s="4">
        <v>2.0158858181655575</v>
      </c>
      <c r="D20" s="3">
        <v>3.476</v>
      </c>
      <c r="E20" s="4">
        <v>0.5799441364112651</v>
      </c>
      <c r="F20" s="4">
        <v>1.7243040100173612</v>
      </c>
    </row>
    <row r="21" spans="1:6" ht="12.75">
      <c r="A21" s="5" t="s">
        <v>41</v>
      </c>
      <c r="B21" s="4">
        <v>2.1644927855303266</v>
      </c>
      <c r="D21" s="3">
        <v>3.476</v>
      </c>
      <c r="E21" s="4">
        <v>0.6226964285185059</v>
      </c>
      <c r="F21" s="4">
        <v>1.6059189585833331</v>
      </c>
    </row>
    <row r="22" spans="1:6" ht="12.75">
      <c r="A22" s="5" t="s">
        <v>42</v>
      </c>
      <c r="B22" s="4">
        <v>2.1644927855303266</v>
      </c>
      <c r="D22" s="3">
        <v>3.862</v>
      </c>
      <c r="E22" s="4">
        <v>0.560459033021835</v>
      </c>
      <c r="F22" s="4">
        <v>1.7842517313143937</v>
      </c>
    </row>
    <row r="23" spans="1:6" ht="12.75">
      <c r="A23" s="5" t="s">
        <v>45</v>
      </c>
      <c r="B23" s="4">
        <v>2.2719406929460058</v>
      </c>
      <c r="D23" s="3">
        <v>3.862</v>
      </c>
      <c r="E23" s="4">
        <v>0.5882808630103588</v>
      </c>
      <c r="F23" s="4">
        <v>1.6998683161012351</v>
      </c>
    </row>
    <row r="24" spans="1:6" ht="12.75">
      <c r="A24" s="5" t="s">
        <v>46</v>
      </c>
      <c r="B24" s="4">
        <v>2.385196595357128</v>
      </c>
      <c r="D24" s="3">
        <v>3.862</v>
      </c>
      <c r="E24" s="4">
        <v>0.6176065757009653</v>
      </c>
      <c r="F24" s="4">
        <v>1.6191537450277782</v>
      </c>
    </row>
    <row r="25" spans="1:6" ht="12.75">
      <c r="A25" s="5" t="s">
        <v>51</v>
      </c>
      <c r="B25" s="4">
        <v>2.4869803470108547</v>
      </c>
      <c r="D25" s="3">
        <v>3.862</v>
      </c>
      <c r="E25" s="4">
        <v>0.6439617677397345</v>
      </c>
      <c r="F25" s="4">
        <v>1.5528872211000002</v>
      </c>
    </row>
    <row r="26" spans="1:6" ht="12.75">
      <c r="A26" s="5" t="s">
        <v>55</v>
      </c>
      <c r="B26" s="4">
        <v>2.558036928354022</v>
      </c>
      <c r="D26" s="3">
        <v>3.862</v>
      </c>
      <c r="E26" s="4">
        <v>0.6623606753894412</v>
      </c>
      <c r="F26" s="4">
        <v>1.5097514649583335</v>
      </c>
    </row>
    <row r="27" spans="1:6" ht="12.75">
      <c r="A27" s="5" t="s">
        <v>56</v>
      </c>
      <c r="B27" s="4">
        <v>2.7712066723835234</v>
      </c>
      <c r="D27" s="3">
        <v>3.862</v>
      </c>
      <c r="E27" s="4">
        <v>0.7175573983385611</v>
      </c>
      <c r="F27" s="4">
        <v>1.3936167368846157</v>
      </c>
    </row>
    <row r="28" spans="1:6" ht="12.75">
      <c r="A28" s="5" t="s">
        <v>58</v>
      </c>
      <c r="B28" s="4">
        <v>3.037668852420401</v>
      </c>
      <c r="D28" s="3">
        <v>3.862</v>
      </c>
      <c r="E28" s="4">
        <v>0.7865533020249614</v>
      </c>
      <c r="F28" s="4">
        <v>1.2713696547017546</v>
      </c>
    </row>
    <row r="29" spans="1:6" ht="12.75">
      <c r="A29" s="5" t="s">
        <v>59</v>
      </c>
      <c r="B29" s="4">
        <v>3.2401801092484277</v>
      </c>
      <c r="D29" s="3">
        <v>3.862</v>
      </c>
      <c r="E29" s="4">
        <v>0.8389901888266255</v>
      </c>
      <c r="F29" s="4">
        <v>1.191909051282895</v>
      </c>
    </row>
    <row r="30" spans="1:6" ht="12.75">
      <c r="A30" s="5" t="s">
        <v>60</v>
      </c>
      <c r="B30" s="4">
        <v>3.3908861608413776</v>
      </c>
      <c r="D30" s="3">
        <v>3.862</v>
      </c>
      <c r="E30" s="4">
        <v>0.8780129883069336</v>
      </c>
      <c r="F30" s="4">
        <v>1.138935315670322</v>
      </c>
    </row>
    <row r="31" spans="1:6" ht="12.75">
      <c r="A31" s="5" t="s">
        <v>61</v>
      </c>
      <c r="B31" s="4">
        <v>3.5528290671583638</v>
      </c>
      <c r="D31" s="3">
        <v>3.862</v>
      </c>
      <c r="E31" s="4">
        <v>0.919945382485335</v>
      </c>
      <c r="F31" s="4">
        <v>1.08702105477</v>
      </c>
    </row>
    <row r="32" spans="1:6" ht="12.75">
      <c r="A32" s="5" t="s">
        <v>63</v>
      </c>
      <c r="B32" s="4">
        <v>3.7386693568251084</v>
      </c>
      <c r="D32" s="3">
        <v>3.862</v>
      </c>
      <c r="E32" s="4">
        <v>0.96806560249226</v>
      </c>
      <c r="F32" s="4">
        <v>1.0329878444451757</v>
      </c>
    </row>
    <row r="33" spans="1:6" ht="12.75">
      <c r="A33" s="5" t="s">
        <v>64</v>
      </c>
      <c r="B33" s="4">
        <v>4.121281717903702</v>
      </c>
      <c r="D33" s="3">
        <v>3.862</v>
      </c>
      <c r="E33" s="4">
        <v>1.0671366436829886</v>
      </c>
      <c r="F33" s="4">
        <v>0.9370871161810347</v>
      </c>
    </row>
    <row r="34" spans="1:6" ht="12.75">
      <c r="A34" s="5" t="s">
        <v>65</v>
      </c>
      <c r="B34" s="4">
        <v>4.300467879551689</v>
      </c>
      <c r="D34" s="3">
        <v>3.862</v>
      </c>
      <c r="E34" s="4">
        <v>1.1135338890605098</v>
      </c>
      <c r="F34" s="4">
        <v>0.8980418196734915</v>
      </c>
    </row>
    <row r="35" spans="1:6" ht="12.75">
      <c r="A35" s="5" t="s">
        <v>66</v>
      </c>
      <c r="B35" s="4">
        <v>3.5528290671583638</v>
      </c>
      <c r="C35" s="3">
        <v>3.553</v>
      </c>
      <c r="D35" s="3">
        <v>3.862</v>
      </c>
      <c r="E35" s="4">
        <v>0.9199896426721905</v>
      </c>
      <c r="F35" s="4">
        <v>1.0869687587953842</v>
      </c>
    </row>
    <row r="36" spans="1:6" ht="12.75">
      <c r="A36" s="5" t="s">
        <v>67</v>
      </c>
      <c r="B36" s="4">
        <v>4.076871354564222</v>
      </c>
      <c r="C36" s="3">
        <v>4.05</v>
      </c>
      <c r="D36" s="3">
        <v>3.862</v>
      </c>
      <c r="E36" s="4">
        <v>1.0486794407042983</v>
      </c>
      <c r="F36" s="4">
        <v>0.9535802469135803</v>
      </c>
    </row>
    <row r="37" spans="1:6" ht="12.75">
      <c r="A37" s="5" t="s">
        <v>68</v>
      </c>
      <c r="B37" s="4">
        <v>4.141583598287465</v>
      </c>
      <c r="C37" s="3">
        <v>4.107</v>
      </c>
      <c r="D37" s="3">
        <v>3.862</v>
      </c>
      <c r="E37" s="4">
        <v>1.0634386328327292</v>
      </c>
      <c r="F37" s="4">
        <v>0.9403457511565619</v>
      </c>
    </row>
    <row r="38" spans="1:6" ht="12.75">
      <c r="A38" s="5" t="s">
        <v>69</v>
      </c>
      <c r="B38" s="4">
        <v>4.909780556034332</v>
      </c>
      <c r="C38" s="3">
        <v>4.91</v>
      </c>
      <c r="D38" s="3">
        <v>3.862</v>
      </c>
      <c r="E38" s="4">
        <v>1.2713619886069394</v>
      </c>
      <c r="F38" s="4">
        <v>0.7865580448065173</v>
      </c>
    </row>
    <row r="39" spans="1:6" ht="12.75">
      <c r="A39" s="5" t="s">
        <v>70</v>
      </c>
      <c r="B39" s="4">
        <v>5.33659428156615</v>
      </c>
      <c r="C39" s="3">
        <v>5.337</v>
      </c>
      <c r="D39" s="3">
        <v>3.862</v>
      </c>
      <c r="E39" s="4">
        <v>1.381926462972553</v>
      </c>
      <c r="F39" s="4">
        <v>0.7236275060895635</v>
      </c>
    </row>
    <row r="40" spans="1:6" ht="12.75">
      <c r="A40" s="5" t="s">
        <v>71</v>
      </c>
      <c r="B40" s="4">
        <v>4.0928590853664355</v>
      </c>
      <c r="C40" s="3">
        <v>4.05</v>
      </c>
      <c r="D40" s="3">
        <v>3.862</v>
      </c>
      <c r="E40" s="4">
        <v>1.0486794407042983</v>
      </c>
      <c r="F40" s="4">
        <v>0.9535802469135803</v>
      </c>
    </row>
    <row r="41" spans="1:6" ht="12.75">
      <c r="A41" s="5" t="s">
        <v>72</v>
      </c>
      <c r="B41" s="4">
        <v>4.1354930341723355</v>
      </c>
      <c r="C41" s="3">
        <v>4.086</v>
      </c>
      <c r="D41" s="3">
        <v>3.862</v>
      </c>
      <c r="E41" s="4">
        <v>1.058001035732781</v>
      </c>
      <c r="F41" s="4">
        <v>0.9451786588350465</v>
      </c>
    </row>
    <row r="42" spans="1:6" ht="12.75">
      <c r="A42" s="5" t="s">
        <v>73</v>
      </c>
      <c r="B42" s="4">
        <v>4.0928590853664355</v>
      </c>
      <c r="C42" s="3">
        <v>4.05</v>
      </c>
      <c r="D42" s="3">
        <v>3.862</v>
      </c>
      <c r="E42" s="4">
        <v>1.0486794407042983</v>
      </c>
      <c r="F42" s="4">
        <v>0.9535802469135803</v>
      </c>
    </row>
    <row r="43" spans="1:6" ht="12.75">
      <c r="A43" s="5" t="s">
        <v>74</v>
      </c>
      <c r="B43" s="4">
        <v>3.773104469322183</v>
      </c>
      <c r="C43" s="3">
        <v>3.773</v>
      </c>
      <c r="D43" s="3">
        <v>3.862</v>
      </c>
      <c r="E43" s="4">
        <v>0.976954945624029</v>
      </c>
      <c r="F43" s="4">
        <v>1.0235886562417174</v>
      </c>
    </row>
    <row r="44" spans="1:6" ht="12.75">
      <c r="A44" s="5" t="s">
        <v>75</v>
      </c>
      <c r="B44" s="4">
        <v>4.0928590853664355</v>
      </c>
      <c r="C44" s="3">
        <v>4.05</v>
      </c>
      <c r="D44" s="3">
        <v>3.862</v>
      </c>
      <c r="E44" s="4">
        <v>1.0486794407042983</v>
      </c>
      <c r="F44" s="4">
        <v>0.9535802469135803</v>
      </c>
    </row>
    <row r="45" spans="1:6" ht="12.75">
      <c r="A45" s="5" t="s">
        <v>76</v>
      </c>
      <c r="B45" s="4">
        <v>3.524403592357843</v>
      </c>
      <c r="C45" s="3">
        <v>3.482</v>
      </c>
      <c r="D45" s="3">
        <v>3.862</v>
      </c>
      <c r="E45" s="4">
        <v>0.9016053858104609</v>
      </c>
      <c r="F45" s="4">
        <v>1.109132682366456</v>
      </c>
    </row>
    <row r="46" spans="1:6" ht="12.75">
      <c r="A46" s="5" t="s">
        <v>77</v>
      </c>
      <c r="B46" s="4">
        <v>3.524403592357843</v>
      </c>
      <c r="C46" s="3">
        <v>3.482</v>
      </c>
      <c r="D46" s="3">
        <v>4.634</v>
      </c>
      <c r="E46" s="4">
        <v>0.7514026758739749</v>
      </c>
      <c r="F46" s="4">
        <v>1.3308443423319931</v>
      </c>
    </row>
    <row r="47" spans="1:6" ht="12.75">
      <c r="A47" s="5" t="s">
        <v>78</v>
      </c>
      <c r="B47" s="4">
        <v>4.348662778201837</v>
      </c>
      <c r="C47" s="3">
        <v>4.263</v>
      </c>
      <c r="D47" s="3">
        <v>4.634</v>
      </c>
      <c r="E47" s="4">
        <v>0.9199395770392749</v>
      </c>
      <c r="F47" s="4">
        <v>1.0870279146141215</v>
      </c>
    </row>
    <row r="48" spans="1:6" ht="12.75">
      <c r="A48" s="5" t="s">
        <v>79</v>
      </c>
      <c r="B48" s="4">
        <v>4.902904112678542</v>
      </c>
      <c r="C48" s="3">
        <v>4.832</v>
      </c>
      <c r="D48" s="3">
        <v>4.634</v>
      </c>
      <c r="E48" s="4">
        <v>1.0427276650841604</v>
      </c>
      <c r="F48" s="4">
        <v>0.9590231788079471</v>
      </c>
    </row>
    <row r="49" spans="1:6" ht="12.75">
      <c r="A49" s="5" t="s">
        <v>80</v>
      </c>
      <c r="B49" s="4">
        <v>5.566098871881437</v>
      </c>
      <c r="C49" s="3">
        <v>5.474</v>
      </c>
      <c r="D49" s="3">
        <v>4.634</v>
      </c>
      <c r="E49" s="4">
        <v>1.1812688821752266</v>
      </c>
      <c r="F49" s="4">
        <v>0.8465473145780051</v>
      </c>
    </row>
    <row r="50" spans="1:6" ht="12.75">
      <c r="A50" s="5" t="s">
        <v>81</v>
      </c>
      <c r="B50" s="4">
        <v>5.116073856708044</v>
      </c>
      <c r="C50" s="3">
        <v>5.116</v>
      </c>
      <c r="D50" s="3">
        <v>4.634</v>
      </c>
      <c r="E50" s="4">
        <v>1.1040138109624513</v>
      </c>
      <c r="F50" s="4">
        <v>0.9057857701329165</v>
      </c>
    </row>
    <row r="51" spans="1:6" ht="12.75">
      <c r="A51" s="5" t="s">
        <v>84</v>
      </c>
      <c r="B51" s="4">
        <v>5.116073856708044</v>
      </c>
      <c r="C51" s="3">
        <v>5.116</v>
      </c>
      <c r="D51" s="3">
        <v>5.793</v>
      </c>
      <c r="E51" s="4">
        <v>0.8831348178836526</v>
      </c>
      <c r="F51" s="4">
        <v>1.1323299452697422</v>
      </c>
    </row>
    <row r="52" spans="1:6" ht="12.75">
      <c r="A52" s="5" t="s">
        <v>85</v>
      </c>
      <c r="B52" s="4">
        <v>5.92611888402015</v>
      </c>
      <c r="C52" s="3">
        <v>5.862</v>
      </c>
      <c r="D52" s="3">
        <v>5.793</v>
      </c>
      <c r="E52" s="4">
        <v>1.0119109269808388</v>
      </c>
      <c r="F52" s="4">
        <v>0.9882292732855681</v>
      </c>
    </row>
    <row r="53" spans="1:6" ht="12.75">
      <c r="A53" s="5" t="s">
        <v>86</v>
      </c>
      <c r="B53" s="4">
        <v>6.158237049741163</v>
      </c>
      <c r="C53" s="3">
        <v>6.004</v>
      </c>
      <c r="D53" s="3">
        <v>5.793</v>
      </c>
      <c r="E53" s="4">
        <v>1.036423269463145</v>
      </c>
      <c r="F53" s="4">
        <v>0.9648567621585611</v>
      </c>
    </row>
    <row r="54" spans="1:6" ht="12.75">
      <c r="A54" s="5" t="s">
        <v>87</v>
      </c>
      <c r="B54" s="4">
        <v>6.981309116966186</v>
      </c>
      <c r="C54" s="3">
        <v>6.821</v>
      </c>
      <c r="D54" s="3">
        <v>5.793</v>
      </c>
      <c r="E54" s="4">
        <v>1.1774555498014845</v>
      </c>
      <c r="F54" s="4">
        <v>0.8492889605629673</v>
      </c>
    </row>
    <row r="55" spans="1:6" ht="12.75">
      <c r="A55" s="5" t="s">
        <v>88</v>
      </c>
      <c r="B55" s="4">
        <v>7.978638990818497</v>
      </c>
      <c r="C55" s="3">
        <v>7.674</v>
      </c>
      <c r="D55" s="3">
        <v>5.793</v>
      </c>
      <c r="E55" s="4">
        <v>1.3247022268254791</v>
      </c>
      <c r="F55" s="4">
        <v>0.7548866301798279</v>
      </c>
    </row>
    <row r="56" spans="1:6" ht="12.75">
      <c r="A56" s="5" t="s">
        <v>89</v>
      </c>
      <c r="C56" s="3">
        <v>8.527</v>
      </c>
      <c r="D56" s="3">
        <v>5.793</v>
      </c>
      <c r="E56" s="4">
        <v>1.4719489038494733</v>
      </c>
      <c r="F56" s="4">
        <v>0.6793714084672219</v>
      </c>
    </row>
    <row r="57" spans="1:6" ht="12.75">
      <c r="A57" s="5" t="s">
        <v>90</v>
      </c>
      <c r="C57" s="3">
        <v>6.821</v>
      </c>
      <c r="D57" s="3">
        <v>5.793</v>
      </c>
      <c r="E57" s="4">
        <v>1.1774555498014845</v>
      </c>
      <c r="F57" s="4">
        <v>0.8492889605629673</v>
      </c>
    </row>
    <row r="58" spans="1:6" ht="12.75">
      <c r="A58" s="5" t="s">
        <v>91</v>
      </c>
      <c r="C58" s="3">
        <v>10.232</v>
      </c>
      <c r="D58" s="3">
        <v>5.793</v>
      </c>
      <c r="E58" s="4">
        <v>1.7662696357673051</v>
      </c>
      <c r="F58" s="4">
        <v>0.5661649726348711</v>
      </c>
    </row>
    <row r="59" spans="1:6" ht="12.75">
      <c r="A59" s="5" t="s">
        <v>92</v>
      </c>
      <c r="C59" s="3">
        <v>8.527</v>
      </c>
      <c r="D59" s="3">
        <v>5.793</v>
      </c>
      <c r="E59" s="4">
        <v>1.4719489038494733</v>
      </c>
      <c r="F59" s="4">
        <v>0.6793714084672219</v>
      </c>
    </row>
    <row r="60" spans="1:6" ht="12.75">
      <c r="A60" s="5" t="s">
        <v>93</v>
      </c>
      <c r="C60" s="3">
        <v>9.379</v>
      </c>
      <c r="D60" s="3">
        <v>5.793</v>
      </c>
      <c r="E60" s="4">
        <v>1.6190229587433107</v>
      </c>
      <c r="F60" s="4">
        <v>0.6176564665742617</v>
      </c>
    </row>
    <row r="61" spans="1:6" ht="12.75">
      <c r="A61" s="5" t="s">
        <v>95</v>
      </c>
      <c r="C61" s="3">
        <v>10.386</v>
      </c>
      <c r="D61" s="3">
        <v>5.793</v>
      </c>
      <c r="E61" s="4">
        <v>1.7928534438114965</v>
      </c>
      <c r="F61" s="4">
        <v>0.5577700751010977</v>
      </c>
    </row>
    <row r="62" spans="1:6" ht="12.75">
      <c r="A62" s="5" t="s">
        <v>96</v>
      </c>
      <c r="C62" s="3">
        <v>11.75</v>
      </c>
      <c r="D62" s="3">
        <v>5.793</v>
      </c>
      <c r="E62" s="4">
        <v>2.028310029345762</v>
      </c>
      <c r="F62" s="4">
        <v>0.4930212765957447</v>
      </c>
    </row>
    <row r="63" spans="1:6" ht="12.75">
      <c r="A63" s="5" t="s">
        <v>97</v>
      </c>
      <c r="C63" s="3">
        <v>14.244</v>
      </c>
      <c r="D63" s="3">
        <v>5.793</v>
      </c>
      <c r="E63" s="4">
        <v>2.458829621957535</v>
      </c>
      <c r="F63" s="4">
        <v>0.40669755686604886</v>
      </c>
    </row>
    <row r="64" spans="1:6" ht="12.75">
      <c r="A64" s="5" t="s">
        <v>98</v>
      </c>
      <c r="C64" s="3">
        <v>17.48</v>
      </c>
      <c r="D64" s="3">
        <v>5.793</v>
      </c>
      <c r="E64" s="4">
        <v>3.0174348351458655</v>
      </c>
      <c r="F64" s="4">
        <v>0.33140732265446227</v>
      </c>
    </row>
    <row r="65" spans="1:6" ht="12.75">
      <c r="A65" s="5" t="s">
        <v>99</v>
      </c>
      <c r="C65" s="3">
        <v>13.643</v>
      </c>
      <c r="D65" s="3">
        <v>5.793</v>
      </c>
      <c r="E65" s="4">
        <v>2.355083721733126</v>
      </c>
      <c r="F65" s="4">
        <v>0.42461335483398077</v>
      </c>
    </row>
    <row r="66" spans="1:6" ht="12.75">
      <c r="A66" s="5" t="s">
        <v>100</v>
      </c>
      <c r="C66" s="3">
        <v>15</v>
      </c>
      <c r="D66" s="3">
        <v>5.793</v>
      </c>
      <c r="E66" s="4">
        <v>2.589331952356292</v>
      </c>
      <c r="F66" s="4">
        <v>0.3862</v>
      </c>
    </row>
    <row r="67" spans="1:6" ht="12.75">
      <c r="A67" s="5" t="s">
        <v>100</v>
      </c>
      <c r="C67" s="3">
        <v>15.804</v>
      </c>
      <c r="D67" s="3">
        <v>5.793</v>
      </c>
      <c r="E67" s="4">
        <v>2.728120145002589</v>
      </c>
      <c r="F67" s="4">
        <v>0.36655277145026577</v>
      </c>
    </row>
    <row r="68" spans="1:6" ht="12.75">
      <c r="A68" s="5" t="s">
        <v>102</v>
      </c>
      <c r="C68" s="3">
        <v>5.683</v>
      </c>
      <c r="D68" s="3">
        <v>5.793</v>
      </c>
      <c r="E68" s="4">
        <v>0.9810115656827205</v>
      </c>
      <c r="F68" s="4">
        <v>1.019355973957417</v>
      </c>
    </row>
    <row r="69" spans="1:6" ht="12.75">
      <c r="A69" s="5" t="s">
        <v>103</v>
      </c>
      <c r="C69" s="3">
        <v>7.248</v>
      </c>
      <c r="D69" s="3">
        <v>5.793</v>
      </c>
      <c r="E69" s="4">
        <v>1.2511651993785604</v>
      </c>
      <c r="F69" s="4">
        <v>0.7992549668874173</v>
      </c>
    </row>
    <row r="70" spans="1:6" ht="12.75">
      <c r="A70" s="5" t="s">
        <v>107</v>
      </c>
      <c r="C70" s="3">
        <v>8.156</v>
      </c>
      <c r="D70" s="3">
        <v>5.793</v>
      </c>
      <c r="E70" s="4">
        <v>1.4079060935611947</v>
      </c>
      <c r="F70" s="4">
        <v>0.7102746444335458</v>
      </c>
    </row>
    <row r="71" spans="1:6" ht="12.75">
      <c r="A71" s="5" t="s">
        <v>110</v>
      </c>
      <c r="C71" s="3">
        <v>7.248</v>
      </c>
      <c r="D71" s="3">
        <v>5.793</v>
      </c>
      <c r="E71" s="4">
        <v>1.2511651993785604</v>
      </c>
      <c r="F71" s="4">
        <v>0.7992549668874173</v>
      </c>
    </row>
    <row r="72" spans="1:6" ht="12.75">
      <c r="A72" s="5" t="s">
        <v>111</v>
      </c>
      <c r="C72" s="3">
        <v>8.156</v>
      </c>
      <c r="D72" s="3">
        <v>5.793</v>
      </c>
      <c r="E72" s="4">
        <v>1.4079060935611947</v>
      </c>
      <c r="F72" s="4">
        <v>0.7102746444335458</v>
      </c>
    </row>
    <row r="73" spans="1:6" ht="12.75">
      <c r="A73" s="5" t="s">
        <v>113</v>
      </c>
      <c r="C73" s="3">
        <v>8.42</v>
      </c>
      <c r="D73" s="3">
        <v>5.793</v>
      </c>
      <c r="E73" s="4">
        <v>1.4534783359226653</v>
      </c>
      <c r="F73" s="4">
        <v>0.6880047505938243</v>
      </c>
    </row>
    <row r="74" spans="1:6" ht="12.75">
      <c r="A74" s="5" t="s">
        <v>113</v>
      </c>
      <c r="C74" s="3">
        <v>8.476</v>
      </c>
      <c r="D74" s="3">
        <v>5.793</v>
      </c>
      <c r="E74" s="4">
        <v>1.4631451752114621</v>
      </c>
      <c r="F74" s="4">
        <v>0.6834591788579518</v>
      </c>
    </row>
    <row r="75" spans="1:6" ht="12.75">
      <c r="A75" s="5" t="s">
        <v>114</v>
      </c>
      <c r="B75" s="4">
        <v>8.789152523062539</v>
      </c>
      <c r="C75" s="3">
        <v>8.526789761180073</v>
      </c>
      <c r="D75" s="3">
        <v>5.793</v>
      </c>
      <c r="E75" s="4">
        <v>1.471912611976536</v>
      </c>
      <c r="F75" s="4">
        <v>0.6793881592312501</v>
      </c>
    </row>
    <row r="76" spans="1:6" ht="12.75">
      <c r="A76" s="5" t="s">
        <v>118</v>
      </c>
      <c r="B76" s="4">
        <v>8.789152523062539</v>
      </c>
      <c r="C76" s="3">
        <v>8.989</v>
      </c>
      <c r="D76" s="3">
        <v>5.793</v>
      </c>
      <c r="E76" s="4">
        <v>1.5517003279820474</v>
      </c>
      <c r="F76" s="4">
        <v>0.6444543330737568</v>
      </c>
    </row>
    <row r="77" spans="1:6" ht="12.75">
      <c r="A77" s="5" t="s">
        <v>119</v>
      </c>
      <c r="B77" s="4">
        <v>8.789152523062539</v>
      </c>
      <c r="C77" s="3">
        <v>8.526789761180073</v>
      </c>
      <c r="D77" s="3">
        <v>5.793</v>
      </c>
      <c r="E77" s="4">
        <v>1.471912611976536</v>
      </c>
      <c r="F77" s="4">
        <v>0.6793881592312501</v>
      </c>
    </row>
    <row r="78" spans="1:6" ht="12.75">
      <c r="A78" s="5" t="s">
        <v>120</v>
      </c>
      <c r="C78" s="3">
        <v>9.197436146890864</v>
      </c>
      <c r="D78" s="3">
        <v>5.793</v>
      </c>
      <c r="E78" s="4">
        <v>1.5876810196600835</v>
      </c>
      <c r="F78" s="4">
        <v>0.6298494392873049</v>
      </c>
    </row>
    <row r="79" spans="1:6" ht="12.75">
      <c r="A79" s="5" t="s">
        <v>125</v>
      </c>
      <c r="C79" s="3">
        <v>9.197436146890864</v>
      </c>
      <c r="D79" s="3">
        <v>6.518</v>
      </c>
      <c r="E79" s="4">
        <v>1.4110825631928297</v>
      </c>
      <c r="F79" s="4">
        <v>0.70867575440612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1" max="1" width="8.421875" style="5" customWidth="1"/>
    <col min="2" max="2" width="13.421875" style="0" customWidth="1"/>
    <col min="3" max="3" width="12.28125" style="4" customWidth="1"/>
    <col min="4" max="4" width="8.421875" style="2" customWidth="1"/>
    <col min="6" max="6" width="10.7109375" style="4" customWidth="1"/>
    <col min="7" max="7" width="8.421875" style="2" customWidth="1"/>
  </cols>
  <sheetData>
    <row r="1" spans="2:5" ht="12.75">
      <c r="B1" s="5" t="s">
        <v>208</v>
      </c>
      <c r="C1" s="8"/>
      <c r="D1" s="9"/>
      <c r="E1" s="5"/>
    </row>
    <row r="2" spans="2:5" ht="12.75">
      <c r="B2" s="5"/>
      <c r="C2" s="8"/>
      <c r="D2" s="9"/>
      <c r="E2" s="5"/>
    </row>
    <row r="3" spans="1:7" ht="12.75">
      <c r="A3" s="5" t="s">
        <v>308</v>
      </c>
      <c r="B3" s="5" t="s">
        <v>271</v>
      </c>
      <c r="C3" s="8" t="s">
        <v>205</v>
      </c>
      <c r="D3" s="9" t="s">
        <v>258</v>
      </c>
      <c r="E3" s="5"/>
      <c r="F3" s="8" t="s">
        <v>204</v>
      </c>
      <c r="G3" s="9" t="s">
        <v>243</v>
      </c>
    </row>
    <row r="4" spans="2:7" ht="12.75">
      <c r="B4" s="5" t="s">
        <v>219</v>
      </c>
      <c r="C4" s="8" t="s">
        <v>219</v>
      </c>
      <c r="D4" s="9" t="s">
        <v>168</v>
      </c>
      <c r="E4" s="5"/>
      <c r="F4" s="8" t="s">
        <v>176</v>
      </c>
      <c r="G4" s="9" t="s">
        <v>258</v>
      </c>
    </row>
    <row r="5" spans="2:3" ht="12.75">
      <c r="B5" s="5" t="s">
        <v>215</v>
      </c>
      <c r="C5" s="8" t="s">
        <v>215</v>
      </c>
    </row>
    <row r="7" spans="1:7" ht="12.75">
      <c r="A7" s="5">
        <v>1490</v>
      </c>
      <c r="B7">
        <v>0.49</v>
      </c>
      <c r="C7" s="4">
        <v>0.042</v>
      </c>
      <c r="D7" s="2">
        <f aca="true" t="shared" si="0" ref="D7:D38">B7/C7</f>
        <v>11.666666666666666</v>
      </c>
      <c r="F7" s="4">
        <v>0.0456</v>
      </c>
      <c r="G7" s="2">
        <f aca="true" t="shared" si="1" ref="G7:G38">B7/F7</f>
        <v>10.74561403508772</v>
      </c>
    </row>
    <row r="8" spans="1:7" ht="12.75">
      <c r="A8" s="5">
        <v>1491</v>
      </c>
      <c r="B8">
        <v>0.49</v>
      </c>
      <c r="C8" s="4">
        <v>0.0379</v>
      </c>
      <c r="D8" s="2">
        <f t="shared" si="0"/>
        <v>12.928759894459102</v>
      </c>
      <c r="F8" s="4">
        <v>0.0456</v>
      </c>
      <c r="G8" s="2">
        <f t="shared" si="1"/>
        <v>10.74561403508772</v>
      </c>
    </row>
    <row r="9" spans="1:7" ht="12.75">
      <c r="A9" s="5">
        <v>1492</v>
      </c>
      <c r="B9">
        <v>0.39</v>
      </c>
      <c r="C9" s="4">
        <v>0.0346</v>
      </c>
      <c r="D9" s="2">
        <f t="shared" si="0"/>
        <v>11.271676300578035</v>
      </c>
      <c r="F9" s="4">
        <v>0.0376</v>
      </c>
      <c r="G9" s="2">
        <f t="shared" si="1"/>
        <v>10.372340425531915</v>
      </c>
    </row>
    <row r="10" spans="1:7" ht="12.75">
      <c r="A10" s="5">
        <v>1493</v>
      </c>
      <c r="B10">
        <v>0.38</v>
      </c>
      <c r="C10" s="4">
        <v>0.0322</v>
      </c>
      <c r="D10" s="2">
        <f t="shared" si="0"/>
        <v>11.801242236024844</v>
      </c>
      <c r="F10" s="4">
        <v>0.0372</v>
      </c>
      <c r="G10" s="2">
        <f t="shared" si="1"/>
        <v>10.215053763440862</v>
      </c>
    </row>
    <row r="11" spans="1:7" ht="12.75">
      <c r="A11" s="5">
        <v>1494</v>
      </c>
      <c r="B11">
        <v>0.38</v>
      </c>
      <c r="C11" s="4">
        <v>0.0309</v>
      </c>
      <c r="D11" s="2">
        <f t="shared" si="0"/>
        <v>12.297734627831716</v>
      </c>
      <c r="F11" s="4">
        <v>0.0324</v>
      </c>
      <c r="G11" s="2">
        <f t="shared" si="1"/>
        <v>11.728395061728396</v>
      </c>
    </row>
    <row r="12" spans="1:7" ht="12.75">
      <c r="A12" s="5">
        <v>1495</v>
      </c>
      <c r="B12">
        <v>0.38</v>
      </c>
      <c r="C12" s="4">
        <v>0.0294</v>
      </c>
      <c r="D12" s="2">
        <f t="shared" si="0"/>
        <v>12.925170068027212</v>
      </c>
      <c r="F12" s="4">
        <v>0.0324</v>
      </c>
      <c r="G12" s="2">
        <f t="shared" si="1"/>
        <v>11.728395061728396</v>
      </c>
    </row>
    <row r="13" spans="1:7" ht="12.75">
      <c r="A13" s="5">
        <v>1496</v>
      </c>
      <c r="B13">
        <v>0.33</v>
      </c>
      <c r="C13" s="4">
        <v>0.0318</v>
      </c>
      <c r="D13" s="2">
        <f t="shared" si="0"/>
        <v>10.377358490566037</v>
      </c>
      <c r="F13" s="4">
        <v>0.0314</v>
      </c>
      <c r="G13" s="2">
        <f t="shared" si="1"/>
        <v>10.50955414012739</v>
      </c>
    </row>
    <row r="14" spans="1:7" ht="12.75">
      <c r="A14" s="5">
        <v>1497</v>
      </c>
      <c r="B14">
        <v>0.33</v>
      </c>
      <c r="C14" s="4">
        <v>0.0326</v>
      </c>
      <c r="D14" s="2">
        <f t="shared" si="0"/>
        <v>10.122699386503069</v>
      </c>
      <c r="F14" s="4">
        <v>0.0314</v>
      </c>
      <c r="G14" s="2">
        <f t="shared" si="1"/>
        <v>10.50955414012739</v>
      </c>
    </row>
    <row r="15" spans="1:7" ht="12.75">
      <c r="A15" s="5">
        <v>1498</v>
      </c>
      <c r="B15">
        <v>0.33</v>
      </c>
      <c r="C15" s="4">
        <v>0.0309</v>
      </c>
      <c r="D15" s="2">
        <f t="shared" si="0"/>
        <v>10.679611650485437</v>
      </c>
      <c r="F15" s="4">
        <v>0.0314</v>
      </c>
      <c r="G15" s="2">
        <f t="shared" si="1"/>
        <v>10.50955414012739</v>
      </c>
    </row>
    <row r="16" spans="1:7" ht="12.75">
      <c r="A16" s="5">
        <v>1499</v>
      </c>
      <c r="B16">
        <v>0.33</v>
      </c>
      <c r="C16" s="4">
        <v>0.0294</v>
      </c>
      <c r="D16" s="2">
        <f t="shared" si="0"/>
        <v>11.224489795918368</v>
      </c>
      <c r="F16" s="4">
        <v>0.0314</v>
      </c>
      <c r="G16" s="2">
        <f t="shared" si="1"/>
        <v>10.50955414012739</v>
      </c>
    </row>
    <row r="17" spans="1:7" ht="12.75">
      <c r="A17" s="5">
        <v>1500</v>
      </c>
      <c r="B17">
        <v>0.33</v>
      </c>
      <c r="C17" s="4">
        <v>0.0302</v>
      </c>
      <c r="D17" s="2">
        <f t="shared" si="0"/>
        <v>10.927152317880795</v>
      </c>
      <c r="F17" s="4">
        <v>0.0296</v>
      </c>
      <c r="G17" s="2">
        <f t="shared" si="1"/>
        <v>11.14864864864865</v>
      </c>
    </row>
    <row r="18" spans="1:7" ht="12.75">
      <c r="A18" s="5">
        <v>1501</v>
      </c>
      <c r="B18">
        <v>0.33</v>
      </c>
      <c r="C18" s="4">
        <v>0.0302</v>
      </c>
      <c r="D18" s="2">
        <f t="shared" si="0"/>
        <v>10.927152317880795</v>
      </c>
      <c r="F18" s="4">
        <v>0.0296</v>
      </c>
      <c r="G18" s="2">
        <f t="shared" si="1"/>
        <v>11.14864864864865</v>
      </c>
    </row>
    <row r="19" spans="1:7" ht="12.75">
      <c r="A19" s="5">
        <v>1502</v>
      </c>
      <c r="B19">
        <v>0.33</v>
      </c>
      <c r="C19" s="4">
        <v>0.0302</v>
      </c>
      <c r="D19" s="2">
        <f t="shared" si="0"/>
        <v>10.927152317880795</v>
      </c>
      <c r="F19" s="4">
        <v>0.0296</v>
      </c>
      <c r="G19" s="2">
        <f t="shared" si="1"/>
        <v>11.14864864864865</v>
      </c>
    </row>
    <row r="20" spans="1:7" ht="12.75">
      <c r="A20" s="5">
        <v>1503</v>
      </c>
      <c r="B20">
        <v>0.33</v>
      </c>
      <c r="C20" s="4">
        <v>0.0302</v>
      </c>
      <c r="D20" s="2">
        <f t="shared" si="0"/>
        <v>10.927152317880795</v>
      </c>
      <c r="F20" s="4">
        <v>0.0296</v>
      </c>
      <c r="G20" s="2">
        <f t="shared" si="1"/>
        <v>11.14864864864865</v>
      </c>
    </row>
    <row r="21" spans="1:7" ht="12.75">
      <c r="A21" s="5">
        <v>1504</v>
      </c>
      <c r="B21">
        <v>0.33</v>
      </c>
      <c r="C21" s="4">
        <v>0.0302</v>
      </c>
      <c r="D21" s="2">
        <f t="shared" si="0"/>
        <v>10.927152317880795</v>
      </c>
      <c r="F21" s="4">
        <v>0.0296</v>
      </c>
      <c r="G21" s="2">
        <f t="shared" si="1"/>
        <v>11.14864864864865</v>
      </c>
    </row>
    <row r="22" spans="1:7" ht="12.75">
      <c r="A22" s="5">
        <v>1505</v>
      </c>
      <c r="B22">
        <v>0.33</v>
      </c>
      <c r="C22" s="4">
        <v>0.0302</v>
      </c>
      <c r="D22" s="2">
        <f t="shared" si="0"/>
        <v>10.927152317880795</v>
      </c>
      <c r="F22" s="4">
        <v>0.0296</v>
      </c>
      <c r="G22" s="2">
        <f t="shared" si="1"/>
        <v>11.14864864864865</v>
      </c>
    </row>
    <row r="23" spans="1:7" ht="12.75">
      <c r="A23" s="5">
        <v>1506</v>
      </c>
      <c r="B23">
        <v>0.33</v>
      </c>
      <c r="C23" s="4">
        <v>0.0302</v>
      </c>
      <c r="D23" s="2">
        <f t="shared" si="0"/>
        <v>10.927152317880795</v>
      </c>
      <c r="F23" s="4">
        <v>0.0296</v>
      </c>
      <c r="G23" s="2">
        <f t="shared" si="1"/>
        <v>11.14864864864865</v>
      </c>
    </row>
    <row r="24" spans="1:7" ht="12.75">
      <c r="A24" s="5">
        <v>1507</v>
      </c>
      <c r="B24">
        <v>0.33</v>
      </c>
      <c r="C24" s="4">
        <v>0.0302</v>
      </c>
      <c r="D24" s="2">
        <f t="shared" si="0"/>
        <v>10.927152317880795</v>
      </c>
      <c r="F24" s="4">
        <v>0.0296</v>
      </c>
      <c r="G24" s="2">
        <f t="shared" si="1"/>
        <v>11.14864864864865</v>
      </c>
    </row>
    <row r="25" spans="1:7" ht="12.75">
      <c r="A25" s="5">
        <v>1508</v>
      </c>
      <c r="B25">
        <v>0.33</v>
      </c>
      <c r="C25" s="4">
        <v>0.0302</v>
      </c>
      <c r="D25" s="2">
        <f t="shared" si="0"/>
        <v>10.927152317880795</v>
      </c>
      <c r="F25" s="4">
        <v>0.0296</v>
      </c>
      <c r="G25" s="2">
        <f t="shared" si="1"/>
        <v>11.14864864864865</v>
      </c>
    </row>
    <row r="26" spans="1:7" ht="12.75">
      <c r="A26" s="5">
        <v>1509</v>
      </c>
      <c r="B26">
        <v>0.33</v>
      </c>
      <c r="C26" s="4">
        <v>0.0302</v>
      </c>
      <c r="D26" s="2">
        <f t="shared" si="0"/>
        <v>10.927152317880795</v>
      </c>
      <c r="F26" s="4">
        <v>0.0296</v>
      </c>
      <c r="G26" s="2">
        <f t="shared" si="1"/>
        <v>11.14864864864865</v>
      </c>
    </row>
    <row r="27" spans="1:7" ht="12.75">
      <c r="A27" s="5">
        <v>1510</v>
      </c>
      <c r="B27">
        <v>0.33</v>
      </c>
      <c r="C27" s="4">
        <v>0.0302</v>
      </c>
      <c r="D27" s="2">
        <f t="shared" si="0"/>
        <v>10.927152317880795</v>
      </c>
      <c r="F27" s="4">
        <v>0.0296</v>
      </c>
      <c r="G27" s="2">
        <f t="shared" si="1"/>
        <v>11.14864864864865</v>
      </c>
    </row>
    <row r="28" spans="1:7" ht="12.75">
      <c r="A28" s="5">
        <v>1511</v>
      </c>
      <c r="B28">
        <v>0.33</v>
      </c>
      <c r="C28" s="4">
        <v>0.0302</v>
      </c>
      <c r="D28" s="2">
        <f t="shared" si="0"/>
        <v>10.927152317880795</v>
      </c>
      <c r="F28" s="4">
        <v>0.0296</v>
      </c>
      <c r="G28" s="2">
        <f t="shared" si="1"/>
        <v>11.14864864864865</v>
      </c>
    </row>
    <row r="29" spans="1:7" ht="12.75">
      <c r="A29" s="5">
        <v>1512</v>
      </c>
      <c r="B29">
        <v>0.33</v>
      </c>
      <c r="C29" s="4">
        <v>0.0298</v>
      </c>
      <c r="D29" s="2">
        <f t="shared" si="0"/>
        <v>11.073825503355705</v>
      </c>
      <c r="F29" s="4">
        <v>0.0296</v>
      </c>
      <c r="G29" s="2">
        <f t="shared" si="1"/>
        <v>11.14864864864865</v>
      </c>
    </row>
    <row r="30" spans="1:7" ht="12.75">
      <c r="A30" s="5">
        <v>1513</v>
      </c>
      <c r="B30">
        <v>0.33</v>
      </c>
      <c r="C30" s="4">
        <v>0.0298</v>
      </c>
      <c r="D30" s="2">
        <f t="shared" si="0"/>
        <v>11.073825503355705</v>
      </c>
      <c r="F30" s="4">
        <v>0.0296</v>
      </c>
      <c r="G30" s="2">
        <f t="shared" si="1"/>
        <v>11.14864864864865</v>
      </c>
    </row>
    <row r="31" spans="1:7" ht="12.75">
      <c r="A31" s="5">
        <v>1514</v>
      </c>
      <c r="B31">
        <v>0.33</v>
      </c>
      <c r="C31" s="4">
        <v>0.0294</v>
      </c>
      <c r="D31" s="2">
        <f t="shared" si="0"/>
        <v>11.224489795918368</v>
      </c>
      <c r="F31" s="4">
        <v>0.0296</v>
      </c>
      <c r="G31" s="2">
        <f t="shared" si="1"/>
        <v>11.14864864864865</v>
      </c>
    </row>
    <row r="32" spans="1:7" ht="12.75">
      <c r="A32" s="5">
        <v>1515</v>
      </c>
      <c r="B32">
        <v>0.33</v>
      </c>
      <c r="C32" s="4">
        <v>0.0294</v>
      </c>
      <c r="D32" s="2">
        <f t="shared" si="0"/>
        <v>11.224489795918368</v>
      </c>
      <c r="F32" s="4">
        <v>0.0296</v>
      </c>
      <c r="G32" s="2">
        <f t="shared" si="1"/>
        <v>11.14864864864865</v>
      </c>
    </row>
    <row r="33" spans="1:7" ht="12.75">
      <c r="A33" s="5">
        <v>1516</v>
      </c>
      <c r="B33">
        <v>0.33</v>
      </c>
      <c r="C33" s="4">
        <v>0.0294</v>
      </c>
      <c r="D33" s="2">
        <f t="shared" si="0"/>
        <v>11.224489795918368</v>
      </c>
      <c r="F33" s="4">
        <v>0.0296</v>
      </c>
      <c r="G33" s="2">
        <f t="shared" si="1"/>
        <v>11.14864864864865</v>
      </c>
    </row>
    <row r="34" spans="1:7" ht="12.75">
      <c r="A34" s="5">
        <v>1517</v>
      </c>
      <c r="B34">
        <v>0.33</v>
      </c>
      <c r="C34" s="4">
        <v>0.029</v>
      </c>
      <c r="D34" s="2">
        <f t="shared" si="0"/>
        <v>11.379310344827585</v>
      </c>
      <c r="F34" s="4">
        <v>0.0296</v>
      </c>
      <c r="G34" s="2">
        <f t="shared" si="1"/>
        <v>11.14864864864865</v>
      </c>
    </row>
    <row r="35" spans="1:7" ht="12.75">
      <c r="A35" s="5">
        <v>1518</v>
      </c>
      <c r="B35">
        <v>0.33</v>
      </c>
      <c r="C35" s="4">
        <v>0.029</v>
      </c>
      <c r="D35" s="2">
        <f t="shared" si="0"/>
        <v>11.379310344827585</v>
      </c>
      <c r="F35" s="4">
        <v>0.0296</v>
      </c>
      <c r="G35" s="2">
        <f t="shared" si="1"/>
        <v>11.14864864864865</v>
      </c>
    </row>
    <row r="36" spans="1:7" ht="12.75">
      <c r="A36" s="5">
        <v>1519</v>
      </c>
      <c r="B36">
        <v>0.33</v>
      </c>
      <c r="C36" s="4">
        <v>0.029</v>
      </c>
      <c r="D36" s="2">
        <f t="shared" si="0"/>
        <v>11.379310344827585</v>
      </c>
      <c r="F36" s="4">
        <v>0.0296</v>
      </c>
      <c r="G36" s="2">
        <f t="shared" si="1"/>
        <v>11.14864864864865</v>
      </c>
    </row>
    <row r="37" spans="1:7" ht="12.75">
      <c r="A37" s="5">
        <v>1520</v>
      </c>
      <c r="B37">
        <v>0.33</v>
      </c>
      <c r="C37" s="4">
        <v>0.029</v>
      </c>
      <c r="D37" s="2">
        <f t="shared" si="0"/>
        <v>11.379310344827585</v>
      </c>
      <c r="F37" s="4">
        <v>0.0296</v>
      </c>
      <c r="G37" s="2">
        <f t="shared" si="1"/>
        <v>11.14864864864865</v>
      </c>
    </row>
    <row r="38" spans="1:7" ht="12.75">
      <c r="A38" s="5">
        <v>1521</v>
      </c>
      <c r="B38">
        <v>0.32</v>
      </c>
      <c r="C38" s="4">
        <v>0.0272</v>
      </c>
      <c r="D38" s="2">
        <f t="shared" si="0"/>
        <v>11.764705882352942</v>
      </c>
      <c r="F38" s="4">
        <v>0.02845</v>
      </c>
      <c r="G38" s="2">
        <f t="shared" si="1"/>
        <v>11.24780316344464</v>
      </c>
    </row>
    <row r="39" spans="1:7" ht="12.75">
      <c r="A39" s="5">
        <v>1522</v>
      </c>
      <c r="B39">
        <v>0.32</v>
      </c>
      <c r="C39" s="4">
        <v>0.0258</v>
      </c>
      <c r="D39" s="2">
        <f aca="true" t="shared" si="2" ref="D39:D57">B39/C39</f>
        <v>12.4031007751938</v>
      </c>
      <c r="F39" s="4">
        <v>0.0276</v>
      </c>
      <c r="G39" s="2">
        <f aca="true" t="shared" si="3" ref="G39:G57">B39/F39</f>
        <v>11.594202898550725</v>
      </c>
    </row>
    <row r="40" spans="1:7" ht="12.75">
      <c r="A40" s="5">
        <v>1523</v>
      </c>
      <c r="B40">
        <v>0.32</v>
      </c>
      <c r="C40" s="4">
        <v>0.0256</v>
      </c>
      <c r="D40" s="2">
        <f t="shared" si="2"/>
        <v>12.5</v>
      </c>
      <c r="F40" s="4">
        <v>0.0266</v>
      </c>
      <c r="G40" s="2">
        <f t="shared" si="3"/>
        <v>12.030075187969926</v>
      </c>
    </row>
    <row r="41" spans="1:7" ht="12.75">
      <c r="A41" s="5">
        <v>1524</v>
      </c>
      <c r="B41">
        <v>0.32</v>
      </c>
      <c r="C41" s="4">
        <v>0.0252</v>
      </c>
      <c r="D41" s="2">
        <f t="shared" si="2"/>
        <v>12.698412698412698</v>
      </c>
      <c r="F41" s="4">
        <v>0.0266</v>
      </c>
      <c r="G41" s="2">
        <f t="shared" si="3"/>
        <v>12.030075187969926</v>
      </c>
    </row>
    <row r="42" spans="1:7" ht="12.75">
      <c r="A42" s="5">
        <v>1525</v>
      </c>
      <c r="B42">
        <v>0.32</v>
      </c>
      <c r="C42" s="4">
        <v>0.0247</v>
      </c>
      <c r="D42" s="2">
        <f t="shared" si="2"/>
        <v>12.955465587044534</v>
      </c>
      <c r="F42" s="4">
        <v>0.0266</v>
      </c>
      <c r="G42" s="2">
        <f t="shared" si="3"/>
        <v>12.030075187969926</v>
      </c>
    </row>
    <row r="43" spans="1:7" ht="12.75">
      <c r="A43" s="5">
        <v>1526</v>
      </c>
      <c r="B43">
        <v>0.29</v>
      </c>
      <c r="C43" s="4">
        <v>0.0242</v>
      </c>
      <c r="D43" s="2">
        <f t="shared" si="2"/>
        <v>11.983471074380164</v>
      </c>
      <c r="F43" s="4">
        <v>0.0266</v>
      </c>
      <c r="G43" s="2">
        <f t="shared" si="3"/>
        <v>10.902255639097744</v>
      </c>
    </row>
    <row r="44" spans="1:7" ht="12.75">
      <c r="A44" s="5">
        <v>1527</v>
      </c>
      <c r="B44">
        <v>0.32</v>
      </c>
      <c r="C44" s="4">
        <v>0.0293</v>
      </c>
      <c r="D44" s="2">
        <f t="shared" si="2"/>
        <v>10.921501706484642</v>
      </c>
      <c r="F44" s="4">
        <v>0.0293</v>
      </c>
      <c r="G44" s="2">
        <f t="shared" si="3"/>
        <v>10.921501706484642</v>
      </c>
    </row>
    <row r="45" spans="1:7" ht="12.75">
      <c r="A45" s="5">
        <v>1528</v>
      </c>
      <c r="B45">
        <v>0.32</v>
      </c>
      <c r="C45" s="4">
        <v>0.0293</v>
      </c>
      <c r="D45" s="2">
        <f t="shared" si="2"/>
        <v>10.921501706484642</v>
      </c>
      <c r="F45" s="4">
        <v>0.0293</v>
      </c>
      <c r="G45" s="2">
        <f t="shared" si="3"/>
        <v>10.921501706484642</v>
      </c>
    </row>
    <row r="46" spans="1:7" ht="12.75">
      <c r="A46" s="5">
        <v>1529</v>
      </c>
      <c r="B46">
        <v>0.32</v>
      </c>
      <c r="C46" s="4">
        <v>0.0288</v>
      </c>
      <c r="D46" s="2">
        <f t="shared" si="2"/>
        <v>11.111111111111112</v>
      </c>
      <c r="F46" s="4">
        <v>0.0293</v>
      </c>
      <c r="G46" s="2">
        <f t="shared" si="3"/>
        <v>10.921501706484642</v>
      </c>
    </row>
    <row r="47" spans="1:7" ht="12.75">
      <c r="A47" s="5">
        <v>1530</v>
      </c>
      <c r="B47">
        <v>0.32</v>
      </c>
      <c r="C47" s="4">
        <v>0.0288</v>
      </c>
      <c r="D47" s="2">
        <f t="shared" si="2"/>
        <v>11.111111111111112</v>
      </c>
      <c r="F47" s="4">
        <v>0.0293</v>
      </c>
      <c r="G47" s="2">
        <f t="shared" si="3"/>
        <v>10.921501706484642</v>
      </c>
    </row>
    <row r="48" spans="1:7" ht="12.75">
      <c r="A48" s="5">
        <v>1531</v>
      </c>
      <c r="B48">
        <v>0.32</v>
      </c>
      <c r="C48" s="4">
        <v>0.0283</v>
      </c>
      <c r="D48" s="2">
        <f t="shared" si="2"/>
        <v>11.307420494699647</v>
      </c>
      <c r="F48" s="4">
        <v>0.0293</v>
      </c>
      <c r="G48" s="2">
        <f t="shared" si="3"/>
        <v>10.921501706484642</v>
      </c>
    </row>
    <row r="49" spans="1:7" ht="12.75">
      <c r="A49" s="5">
        <v>1532</v>
      </c>
      <c r="B49">
        <v>0.32</v>
      </c>
      <c r="C49" s="4">
        <v>0.0278</v>
      </c>
      <c r="D49" s="2">
        <f t="shared" si="2"/>
        <v>11.510791366906476</v>
      </c>
      <c r="F49" s="4">
        <v>0.0293</v>
      </c>
      <c r="G49" s="2">
        <f t="shared" si="3"/>
        <v>10.921501706484642</v>
      </c>
    </row>
    <row r="50" spans="1:7" ht="12.75">
      <c r="A50" s="5">
        <v>1533</v>
      </c>
      <c r="B50">
        <v>0.32</v>
      </c>
      <c r="C50" s="4">
        <v>0.0274</v>
      </c>
      <c r="D50" s="2">
        <f t="shared" si="2"/>
        <v>11.678832116788321</v>
      </c>
      <c r="F50" s="4">
        <v>0.0293</v>
      </c>
      <c r="G50" s="2">
        <f t="shared" si="3"/>
        <v>10.921501706484642</v>
      </c>
    </row>
    <row r="51" spans="1:7" ht="12.75">
      <c r="A51" s="5">
        <v>1534</v>
      </c>
      <c r="B51">
        <v>0.32</v>
      </c>
      <c r="C51" s="4">
        <v>0.027</v>
      </c>
      <c r="D51" s="2">
        <f t="shared" si="2"/>
        <v>11.851851851851853</v>
      </c>
      <c r="F51" s="4">
        <v>0.0293</v>
      </c>
      <c r="G51" s="2">
        <f t="shared" si="3"/>
        <v>10.921501706484642</v>
      </c>
    </row>
    <row r="52" spans="1:7" ht="12.75">
      <c r="A52" s="5">
        <v>1535</v>
      </c>
      <c r="B52">
        <v>0.32</v>
      </c>
      <c r="C52" s="4">
        <v>0.027</v>
      </c>
      <c r="D52" s="2">
        <f t="shared" si="2"/>
        <v>11.851851851851853</v>
      </c>
      <c r="F52" s="4">
        <v>0.0293</v>
      </c>
      <c r="G52" s="2">
        <f t="shared" si="3"/>
        <v>10.921501706484642</v>
      </c>
    </row>
    <row r="53" spans="1:7" ht="12.75">
      <c r="A53" s="5">
        <v>1536</v>
      </c>
      <c r="B53">
        <v>0.32</v>
      </c>
      <c r="C53" s="4">
        <v>0.0266</v>
      </c>
      <c r="D53" s="2">
        <f t="shared" si="2"/>
        <v>12.030075187969926</v>
      </c>
      <c r="F53" s="4">
        <v>0.0293</v>
      </c>
      <c r="G53" s="2">
        <f t="shared" si="3"/>
        <v>10.921501706484642</v>
      </c>
    </row>
    <row r="54" spans="1:7" ht="12.75">
      <c r="A54" s="5">
        <v>1537</v>
      </c>
      <c r="B54">
        <v>0.32</v>
      </c>
      <c r="C54" s="4">
        <v>0.0266</v>
      </c>
      <c r="D54" s="2">
        <f t="shared" si="2"/>
        <v>12.030075187969926</v>
      </c>
      <c r="F54" s="4">
        <v>0.0293</v>
      </c>
      <c r="G54" s="2">
        <f t="shared" si="3"/>
        <v>10.921501706484642</v>
      </c>
    </row>
    <row r="55" spans="1:7" ht="12.75">
      <c r="A55" s="5">
        <v>1538</v>
      </c>
      <c r="B55">
        <v>0.32</v>
      </c>
      <c r="C55" s="4">
        <v>0.0272</v>
      </c>
      <c r="D55" s="2">
        <f t="shared" si="2"/>
        <v>11.764705882352942</v>
      </c>
      <c r="F55" s="4">
        <v>0.0293</v>
      </c>
      <c r="G55" s="2">
        <f t="shared" si="3"/>
        <v>10.921501706484642</v>
      </c>
    </row>
    <row r="56" spans="1:7" ht="12.75">
      <c r="A56" s="5">
        <v>1539</v>
      </c>
      <c r="B56">
        <v>0.32</v>
      </c>
      <c r="C56" s="4">
        <v>0.0293</v>
      </c>
      <c r="D56" s="2">
        <f t="shared" si="2"/>
        <v>10.921501706484642</v>
      </c>
      <c r="F56" s="4">
        <v>0.0279</v>
      </c>
      <c r="G56" s="2">
        <f t="shared" si="3"/>
        <v>11.469534050179211</v>
      </c>
    </row>
    <row r="57" spans="1:7" ht="12.75">
      <c r="A57" s="5">
        <v>1540</v>
      </c>
      <c r="B57">
        <v>0.32</v>
      </c>
      <c r="C57" s="4">
        <v>0.0288</v>
      </c>
      <c r="D57" s="2">
        <f t="shared" si="2"/>
        <v>11.111111111111112</v>
      </c>
      <c r="F57" s="4">
        <v>0.0293</v>
      </c>
      <c r="G57" s="2">
        <f t="shared" si="3"/>
        <v>10.921501706484642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T40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20.8515625" style="0" customWidth="1"/>
    <col min="2" max="2" width="7.8515625" style="0" customWidth="1"/>
    <col min="3" max="3" width="11.57421875" style="0" customWidth="1"/>
    <col min="4" max="4" width="9.8515625" style="3" customWidth="1"/>
    <col min="5" max="5" width="10.00390625" style="3" customWidth="1"/>
    <col min="6" max="6" width="11.140625" style="3" customWidth="1"/>
    <col min="7" max="7" width="11.28125" style="0" customWidth="1"/>
    <col min="8" max="10" width="11.00390625" style="3" customWidth="1"/>
    <col min="13" max="15" width="11.00390625" style="3" customWidth="1"/>
    <col min="18" max="20" width="11.00390625" style="3" customWidth="1"/>
  </cols>
  <sheetData>
    <row r="1" ht="12.75">
      <c r="E1" s="7" t="s">
        <v>182</v>
      </c>
    </row>
    <row r="3" spans="1:20" ht="12.75">
      <c r="A3" s="5" t="s">
        <v>181</v>
      </c>
      <c r="B3" s="5" t="s">
        <v>309</v>
      </c>
      <c r="C3" s="5" t="s">
        <v>308</v>
      </c>
      <c r="D3" s="7" t="s">
        <v>307</v>
      </c>
      <c r="E3" s="7" t="s">
        <v>197</v>
      </c>
      <c r="F3" s="7" t="s">
        <v>195</v>
      </c>
      <c r="G3" s="5" t="s">
        <v>299</v>
      </c>
      <c r="H3" s="7" t="s">
        <v>194</v>
      </c>
      <c r="I3" s="7" t="s">
        <v>194</v>
      </c>
      <c r="J3" s="7" t="s">
        <v>194</v>
      </c>
      <c r="K3" s="5"/>
      <c r="L3" s="5" t="s">
        <v>300</v>
      </c>
      <c r="M3" s="7" t="s">
        <v>194</v>
      </c>
      <c r="N3" s="7" t="s">
        <v>194</v>
      </c>
      <c r="O3" s="7" t="s">
        <v>194</v>
      </c>
      <c r="Q3" s="5" t="s">
        <v>300</v>
      </c>
      <c r="R3" s="7" t="s">
        <v>194</v>
      </c>
      <c r="S3" s="7" t="s">
        <v>194</v>
      </c>
      <c r="T3" s="7" t="s">
        <v>194</v>
      </c>
    </row>
    <row r="4" spans="2:20" ht="12.75">
      <c r="B4" s="5" t="s">
        <v>232</v>
      </c>
      <c r="C4" s="5" t="s">
        <v>234</v>
      </c>
      <c r="D4" s="7" t="s">
        <v>226</v>
      </c>
      <c r="E4" s="7"/>
      <c r="F4" s="7" t="s">
        <v>226</v>
      </c>
      <c r="G4" s="5" t="s">
        <v>229</v>
      </c>
      <c r="H4" s="7" t="s">
        <v>228</v>
      </c>
      <c r="I4" s="7" t="s">
        <v>224</v>
      </c>
      <c r="J4" s="7" t="s">
        <v>223</v>
      </c>
      <c r="K4" s="5"/>
      <c r="L4" s="5" t="s">
        <v>280</v>
      </c>
      <c r="M4" s="7" t="s">
        <v>228</v>
      </c>
      <c r="N4" s="7" t="s">
        <v>224</v>
      </c>
      <c r="O4" s="7" t="s">
        <v>223</v>
      </c>
      <c r="Q4" s="5" t="s">
        <v>280</v>
      </c>
      <c r="R4" s="7" t="s">
        <v>228</v>
      </c>
      <c r="S4" s="7" t="s">
        <v>224</v>
      </c>
      <c r="T4" s="7" t="s">
        <v>223</v>
      </c>
    </row>
    <row r="5" spans="2:20" ht="12.75">
      <c r="B5" s="5"/>
      <c r="C5" s="5"/>
      <c r="D5" s="7"/>
      <c r="E5" s="7"/>
      <c r="F5" s="7"/>
      <c r="G5" s="5" t="s">
        <v>216</v>
      </c>
      <c r="H5" s="7"/>
      <c r="I5" s="7"/>
      <c r="J5" s="7" t="s">
        <v>10</v>
      </c>
      <c r="K5" s="5"/>
      <c r="L5" s="5" t="s">
        <v>217</v>
      </c>
      <c r="M5" s="7"/>
      <c r="N5" s="7"/>
      <c r="O5" s="7" t="s">
        <v>10</v>
      </c>
      <c r="Q5" s="5" t="s">
        <v>218</v>
      </c>
      <c r="R5" s="7"/>
      <c r="S5" s="7"/>
      <c r="T5" s="7" t="s">
        <v>10</v>
      </c>
    </row>
    <row r="7" ht="12.75">
      <c r="A7" s="5" t="s">
        <v>298</v>
      </c>
    </row>
    <row r="9" spans="1:15" ht="12.75">
      <c r="A9" t="s">
        <v>278</v>
      </c>
      <c r="B9">
        <v>1619</v>
      </c>
      <c r="C9">
        <v>1681</v>
      </c>
      <c r="D9" s="3">
        <v>1.31</v>
      </c>
      <c r="E9" s="3">
        <v>0.333</v>
      </c>
      <c r="F9" s="3">
        <f>D9*E9</f>
        <v>0.43623000000000006</v>
      </c>
      <c r="G9">
        <v>1</v>
      </c>
      <c r="H9" s="3">
        <f>F9/G9</f>
        <v>0.43623000000000006</v>
      </c>
      <c r="I9" s="3">
        <f>20*H9</f>
        <v>8.7246</v>
      </c>
      <c r="J9" s="3">
        <f>6*I9</f>
        <v>52.3476</v>
      </c>
      <c r="L9">
        <v>1</v>
      </c>
      <c r="M9" s="3">
        <f>F9/L9</f>
        <v>0.43623000000000006</v>
      </c>
      <c r="N9" s="3">
        <f>20*M9</f>
        <v>8.7246</v>
      </c>
      <c r="O9" s="3">
        <f>6*N9</f>
        <v>52.3476</v>
      </c>
    </row>
    <row r="11" spans="1:20" ht="12.75">
      <c r="A11" t="s">
        <v>264</v>
      </c>
      <c r="B11">
        <v>1606</v>
      </c>
      <c r="C11">
        <v>1700</v>
      </c>
      <c r="D11" s="3">
        <v>28.873</v>
      </c>
      <c r="E11" s="3">
        <v>0.875</v>
      </c>
      <c r="F11" s="3">
        <f>D11*E11</f>
        <v>25.263875000000002</v>
      </c>
      <c r="G11">
        <v>47</v>
      </c>
      <c r="H11" s="3">
        <f>F11/G11</f>
        <v>0.537529255319149</v>
      </c>
      <c r="I11" s="3">
        <f>20*H11</f>
        <v>10.75058510638298</v>
      </c>
      <c r="J11" s="3">
        <f>6*I11</f>
        <v>64.50351063829788</v>
      </c>
      <c r="L11">
        <v>52</v>
      </c>
      <c r="M11" s="3">
        <f>F11/L11</f>
        <v>0.48584375</v>
      </c>
      <c r="N11" s="3">
        <f>20*M11</f>
        <v>9.716875</v>
      </c>
      <c r="O11" s="3">
        <f>6*N11</f>
        <v>58.301249999999996</v>
      </c>
      <c r="Q11">
        <v>52</v>
      </c>
      <c r="R11" s="3">
        <f>F11/Q11</f>
        <v>0.48584375</v>
      </c>
      <c r="S11" s="3">
        <f>20*R11</f>
        <v>9.716875</v>
      </c>
      <c r="T11" s="3">
        <f>6*S11</f>
        <v>58.301249999999996</v>
      </c>
    </row>
    <row r="13" spans="1:20" ht="12.75">
      <c r="A13" t="s">
        <v>235</v>
      </c>
      <c r="B13">
        <v>1606</v>
      </c>
      <c r="C13">
        <v>1713</v>
      </c>
      <c r="D13" s="3">
        <v>27.535</v>
      </c>
      <c r="E13" s="3">
        <v>0.743</v>
      </c>
      <c r="F13" s="3">
        <f>D13*E13</f>
        <v>20.458505</v>
      </c>
      <c r="G13">
        <v>38</v>
      </c>
      <c r="H13" s="3">
        <f>F13/G13</f>
        <v>0.5383817105263158</v>
      </c>
      <c r="I13" s="3">
        <f>20*H13</f>
        <v>10.767634210526316</v>
      </c>
      <c r="J13" s="3">
        <f>6*I13</f>
        <v>64.60580526315789</v>
      </c>
      <c r="L13">
        <v>42</v>
      </c>
      <c r="M13" s="3">
        <f>F13/L13</f>
        <v>0.4871072619047619</v>
      </c>
      <c r="N13" s="3">
        <f>20*M13</f>
        <v>9.742145238095238</v>
      </c>
      <c r="O13" s="3">
        <f>6*N13</f>
        <v>58.45287142857143</v>
      </c>
      <c r="Q13">
        <v>42</v>
      </c>
      <c r="R13" s="3">
        <f>F13/Q13</f>
        <v>0.4871072619047619</v>
      </c>
      <c r="S13" s="3">
        <f>20*R13</f>
        <v>9.742145238095238</v>
      </c>
      <c r="T13" s="3">
        <f>6*S13</f>
        <v>58.45287142857143</v>
      </c>
    </row>
    <row r="15" spans="1:20" ht="12.75">
      <c r="A15" t="s">
        <v>275</v>
      </c>
      <c r="B15">
        <v>1659</v>
      </c>
      <c r="C15">
        <v>1798</v>
      </c>
      <c r="D15" s="3">
        <v>32.397</v>
      </c>
      <c r="E15" s="3">
        <v>0.938</v>
      </c>
      <c r="F15" s="3">
        <f>D15*E15</f>
        <v>30.388385999999997</v>
      </c>
      <c r="L15">
        <v>63</v>
      </c>
      <c r="M15" s="3">
        <f>F15/L15</f>
        <v>0.4823553333333333</v>
      </c>
      <c r="N15" s="3">
        <f>20*M15</f>
        <v>9.647106666666666</v>
      </c>
      <c r="O15" s="3">
        <f>6*N15</f>
        <v>57.882639999999995</v>
      </c>
      <c r="Q15">
        <v>63</v>
      </c>
      <c r="R15" s="3">
        <f>F15/Q15</f>
        <v>0.4823553333333333</v>
      </c>
      <c r="S15" s="3">
        <f>20*R15</f>
        <v>9.647106666666666</v>
      </c>
      <c r="T15" s="3">
        <f>6*S15</f>
        <v>57.882639999999995</v>
      </c>
    </row>
    <row r="17" spans="1:20" ht="12.75">
      <c r="A17" t="s">
        <v>270</v>
      </c>
      <c r="B17">
        <v>1659</v>
      </c>
      <c r="C17">
        <v>1798</v>
      </c>
      <c r="D17" s="3">
        <v>27.927</v>
      </c>
      <c r="E17" s="3">
        <v>0.868</v>
      </c>
      <c r="F17" s="3">
        <f>D17*E17</f>
        <v>24.240636</v>
      </c>
      <c r="L17">
        <v>50</v>
      </c>
      <c r="M17" s="3">
        <f>F17/L17</f>
        <v>0.48481272</v>
      </c>
      <c r="N17" s="3">
        <f>20*M17</f>
        <v>9.696254399999999</v>
      </c>
      <c r="O17" s="3">
        <f>6*N17</f>
        <v>58.17752639999999</v>
      </c>
      <c r="Q17">
        <v>50</v>
      </c>
      <c r="R17" s="3">
        <f>F17/Q17</f>
        <v>0.48481272</v>
      </c>
      <c r="S17" s="3">
        <f>20*R17</f>
        <v>9.696254399999999</v>
      </c>
      <c r="T17" s="3">
        <f>6*S17</f>
        <v>58.17752639999999</v>
      </c>
    </row>
    <row r="19" spans="1:20" ht="12.75">
      <c r="A19" t="s">
        <v>272</v>
      </c>
      <c r="B19">
        <v>1681</v>
      </c>
      <c r="C19">
        <v>1806</v>
      </c>
      <c r="D19" s="3">
        <v>10.491</v>
      </c>
      <c r="E19" s="3">
        <v>0.911</v>
      </c>
      <c r="F19" s="3">
        <f>D19*E19</f>
        <v>9.557301</v>
      </c>
      <c r="Q19">
        <v>20</v>
      </c>
      <c r="R19" s="3">
        <f>F19/Q19</f>
        <v>0.47786505</v>
      </c>
      <c r="S19" s="3">
        <f>20*R19</f>
        <v>9.557301</v>
      </c>
      <c r="T19" s="3">
        <f>6*S19</f>
        <v>57.343806</v>
      </c>
    </row>
    <row r="21" spans="1:20" ht="12.75">
      <c r="A21" t="s">
        <v>279</v>
      </c>
      <c r="B21">
        <v>1681</v>
      </c>
      <c r="C21">
        <v>1791</v>
      </c>
      <c r="D21" s="3">
        <v>0.81</v>
      </c>
      <c r="E21" s="3">
        <v>0.583</v>
      </c>
      <c r="F21" s="3">
        <f>D21*E21</f>
        <v>0.47223</v>
      </c>
      <c r="Q21">
        <v>1</v>
      </c>
      <c r="R21" s="3">
        <f>F21/Q21</f>
        <v>0.47223</v>
      </c>
      <c r="S21" s="3">
        <f>20*R21</f>
        <v>9.4446</v>
      </c>
      <c r="T21" s="3">
        <f>6*S21</f>
        <v>56.66759999999999</v>
      </c>
    </row>
    <row r="23" ht="12.75">
      <c r="A23" s="5" t="s">
        <v>277</v>
      </c>
    </row>
    <row r="25" spans="1:20" ht="12.75">
      <c r="A25" t="s">
        <v>244</v>
      </c>
      <c r="B25">
        <v>1645</v>
      </c>
      <c r="D25" s="3">
        <v>28.108</v>
      </c>
      <c r="E25" s="3">
        <v>0.872</v>
      </c>
      <c r="F25" s="3">
        <f>D25*E25</f>
        <v>24.510176</v>
      </c>
      <c r="L25">
        <v>50</v>
      </c>
      <c r="M25" s="3">
        <f>F25/L25</f>
        <v>0.49020352</v>
      </c>
      <c r="N25" s="3">
        <f>20*M25</f>
        <v>9.8040704</v>
      </c>
      <c r="O25" s="3">
        <f>6*N25</f>
        <v>58.8244224</v>
      </c>
      <c r="Q25">
        <v>50</v>
      </c>
      <c r="R25" s="3">
        <f>F25/Q25</f>
        <v>0.49020352</v>
      </c>
      <c r="S25" s="3">
        <f>20*R25</f>
        <v>9.8040704</v>
      </c>
      <c r="T25" s="3">
        <f>6*S25</f>
        <v>58.8244224</v>
      </c>
    </row>
    <row r="27" spans="1:20" ht="12.75">
      <c r="A27" t="s">
        <v>191</v>
      </c>
      <c r="B27">
        <v>1645</v>
      </c>
      <c r="D27" s="3">
        <v>32.458</v>
      </c>
      <c r="E27" s="3">
        <v>0.939</v>
      </c>
      <c r="F27" s="3">
        <f>D27*E27</f>
        <v>30.478061999999998</v>
      </c>
      <c r="L27">
        <v>63</v>
      </c>
      <c r="M27" s="3">
        <f>F27/L27</f>
        <v>0.4837787619047619</v>
      </c>
      <c r="N27" s="3">
        <f>20*M27</f>
        <v>9.675575238095238</v>
      </c>
      <c r="O27" s="3">
        <f>6*N27</f>
        <v>58.05345142857143</v>
      </c>
      <c r="Q27">
        <v>63</v>
      </c>
      <c r="R27" s="3">
        <f>F27/Q27</f>
        <v>0.4837787619047619</v>
      </c>
      <c r="S27" s="3">
        <f>20*R27</f>
        <v>9.675575238095238</v>
      </c>
      <c r="T27" s="3">
        <f>6*S27</f>
        <v>58.05345142857143</v>
      </c>
    </row>
    <row r="30" spans="1:2" ht="12.75">
      <c r="A30" s="5" t="s">
        <v>276</v>
      </c>
      <c r="B30" s="5"/>
    </row>
    <row r="32" spans="1:20" ht="12.75">
      <c r="A32" t="s">
        <v>262</v>
      </c>
      <c r="B32">
        <v>1643</v>
      </c>
      <c r="C32">
        <v>1686</v>
      </c>
      <c r="D32" s="3">
        <v>27.923</v>
      </c>
      <c r="E32" s="3">
        <v>0.9306</v>
      </c>
      <c r="F32" s="3">
        <f>D32*E32</f>
        <v>25.9851438</v>
      </c>
      <c r="L32">
        <v>53</v>
      </c>
      <c r="M32" s="3">
        <f>F32/L32</f>
        <v>0.4902857320754717</v>
      </c>
      <c r="N32" s="3">
        <f>20*M32</f>
        <v>9.805714641509434</v>
      </c>
      <c r="O32" s="3">
        <f>6*N32</f>
        <v>58.83428784905661</v>
      </c>
      <c r="Q32">
        <v>53</v>
      </c>
      <c r="R32" s="3">
        <f>F32/Q32</f>
        <v>0.4902857320754717</v>
      </c>
      <c r="S32" s="3">
        <f>20*R32</f>
        <v>9.805714641509434</v>
      </c>
      <c r="T32" s="3">
        <f>6*S32</f>
        <v>58.83428784905661</v>
      </c>
    </row>
    <row r="34" spans="1:6" ht="12.75">
      <c r="A34" t="s">
        <v>262</v>
      </c>
      <c r="B34">
        <v>1686</v>
      </c>
      <c r="C34">
        <v>1707</v>
      </c>
      <c r="D34" s="3">
        <v>27.84</v>
      </c>
      <c r="E34" s="3">
        <v>0.9306</v>
      </c>
      <c r="F34" s="3">
        <f>D34*E34</f>
        <v>25.907904</v>
      </c>
    </row>
    <row r="36" ht="12.75">
      <c r="A36" s="5" t="s">
        <v>192</v>
      </c>
    </row>
    <row r="38" spans="1:20" ht="12.75">
      <c r="A38" t="s">
        <v>284</v>
      </c>
      <c r="B38">
        <v>1601</v>
      </c>
      <c r="C38">
        <v>1816</v>
      </c>
      <c r="D38" s="3">
        <v>6.01</v>
      </c>
      <c r="E38" s="3">
        <v>0.925</v>
      </c>
      <c r="F38" s="3">
        <f>D38*E38</f>
        <v>5.5592500000000005</v>
      </c>
      <c r="L38">
        <v>12</v>
      </c>
      <c r="M38" s="3">
        <f>F38/L38</f>
        <v>0.46327083333333335</v>
      </c>
      <c r="N38" s="3">
        <f>20*M38</f>
        <v>9.265416666666667</v>
      </c>
      <c r="O38" s="3">
        <f>6*N38</f>
        <v>55.5925</v>
      </c>
      <c r="Q38">
        <v>12</v>
      </c>
      <c r="R38" s="3">
        <f>F38/Q38</f>
        <v>0.46327083333333335</v>
      </c>
      <c r="S38" s="3">
        <f>20*R38</f>
        <v>9.265416666666667</v>
      </c>
      <c r="T38" s="3">
        <f>6*S38</f>
        <v>55.5925</v>
      </c>
    </row>
    <row r="40" spans="1:20" ht="12.75">
      <c r="A40" t="s">
        <v>247</v>
      </c>
      <c r="B40">
        <v>1601</v>
      </c>
      <c r="C40">
        <v>1816</v>
      </c>
      <c r="D40" s="3">
        <v>0.502</v>
      </c>
      <c r="E40" s="3">
        <v>0.925</v>
      </c>
      <c r="F40" s="3">
        <f>D40*E40</f>
        <v>0.46435000000000004</v>
      </c>
      <c r="L40">
        <v>1</v>
      </c>
      <c r="M40" s="3">
        <f>F40/L40</f>
        <v>0.46435000000000004</v>
      </c>
      <c r="N40" s="3">
        <f>20*M40</f>
        <v>9.287</v>
      </c>
      <c r="O40" s="3">
        <f>6*N40</f>
        <v>55.72200000000001</v>
      </c>
      <c r="Q40">
        <v>1</v>
      </c>
      <c r="R40" s="3">
        <f>F40/Q40</f>
        <v>0.46435000000000004</v>
      </c>
      <c r="S40" s="3">
        <f>20*R40</f>
        <v>9.287</v>
      </c>
      <c r="T40" s="3">
        <f>6*S40</f>
        <v>55.72200000000001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2008-02-19T19:40:33Z</dcterms:modified>
  <cp:category/>
  <cp:version/>
  <cp:contentType/>
  <cp:contentStatus/>
</cp:coreProperties>
</file>