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Dendermonde" sheetId="19" r:id="rId19"/>
    <sheet name="Duchy of Brabant" sheetId="20" r:id="rId20"/>
    <sheet name="Kortrijk" sheetId="21" r:id="rId21"/>
    <sheet name="Diest" sheetId="22" r:id="rId22"/>
    <sheet name="Comines" sheetId="23" r:id="rId23"/>
    <sheet name="Roulers" sheetId="24" r:id="rId24"/>
    <sheet name="Menen" sheetId="25" r:id="rId25"/>
    <sheet name="Saint Omer" sheetId="26" r:id="rId26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18">'Dendermonde'!$1:$2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19">'Duchy of Brabant'!$1:$2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0">'Kortrijk'!$1:$2</definedName>
    <definedName name="_xlnm.Print_Titles" localSheetId="14">'Lille'!$1:$2</definedName>
    <definedName name="_xlnm.Print_Titles" localSheetId="8">'Mechelen'!$1:$2</definedName>
    <definedName name="_xlnm.Print_Titles" localSheetId="24">'Menen'!$1:$2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<sst xmlns="http://schemas.openxmlformats.org/spreadsheetml/2006/main" count="12338" uniqueCount="1449">
  <si>
    <t xml:space="preserve"> £ gr Flem</t>
  </si>
  <si>
    <t>Decimal £</t>
  </si>
  <si>
    <t>&amp; Finishing</t>
  </si>
  <si>
    <t>?</t>
  </si>
  <si>
    <t>[Narrow]</t>
  </si>
  <si>
    <t>12 Half Vilvoorde Cloths</t>
  </si>
  <si>
    <t>N.B. Formula yields p/p of £3 14s 6d groot Flemish rather than £3 14s 0d given.</t>
  </si>
  <si>
    <t>10r</t>
  </si>
  <si>
    <t>120.1</t>
  </si>
  <si>
    <t>120.12</t>
  </si>
  <si>
    <t>120.24.a</t>
  </si>
  <si>
    <t>120.8</t>
  </si>
  <si>
    <t>Algemeen Rijksarchief België, Rekenkamer</t>
  </si>
  <si>
    <t>N.B.  P/p given as £78 0s 0d parisis or £6 10s 0d groot Flemish</t>
  </si>
  <si>
    <t>N.B. Cost "cleene costen" given as 14s 7d £ groot Flemish.</t>
  </si>
  <si>
    <t>N.B. P/p given as £2 4s 0d groot Flemish.  Formula yields p/p of £2.35 groot Flemish or £2 7s 0d groot Flemish</t>
  </si>
  <si>
    <t>N.B. P/p given as £3 18s 0d groot Flemish</t>
  </si>
  <si>
    <t>N.B. Total value for this and following entry given as £1095 0s 0d parisis.</t>
  </si>
  <si>
    <t>N.B. Total value for this and following entry given as £180 0s 0d livres parisis or £15 0s 0d groot Flemish.</t>
  </si>
  <si>
    <t>N.B. Total value for this and following entry given as £192 0s 0d parisis.</t>
  </si>
  <si>
    <t>N.B. Total value for this and following entry given as £31 16s 0d parisis.</t>
  </si>
  <si>
    <t>N.B. Total value for this and following entry given as £3203 13[s] parisis and £266 19s 5d groot Flemish.</t>
  </si>
  <si>
    <t>N.B. Total value for this and following three entries given as £603 12s 0d parisis and £50 6s 0d groot Flemish.</t>
  </si>
  <si>
    <t>in £ gr</t>
  </si>
  <si>
    <t>in £ gr Fleming</t>
  </si>
  <si>
    <t>in £ groot</t>
  </si>
  <si>
    <t>to £ groot</t>
  </si>
  <si>
    <t>£ Brabant</t>
  </si>
  <si>
    <t>£ H.P.</t>
  </si>
  <si>
    <t>£ Parisis</t>
  </si>
  <si>
    <t>£ groot</t>
  </si>
  <si>
    <t xml:space="preserve">£ groot </t>
  </si>
  <si>
    <t>écu: French gold coin with a shield, struck from 1336</t>
  </si>
  <si>
    <t>? red-based dye with alum? [zieden]</t>
  </si>
  <si>
    <t>? unknown</t>
  </si>
  <si>
    <t>120.10</t>
  </si>
  <si>
    <t>120.11</t>
  </si>
  <si>
    <t>120.13</t>
  </si>
  <si>
    <t>120.15</t>
  </si>
  <si>
    <t>120.16</t>
  </si>
  <si>
    <t>120.18</t>
  </si>
  <si>
    <t>120.19</t>
  </si>
  <si>
    <t>120.2</t>
  </si>
  <si>
    <t>120.20</t>
  </si>
  <si>
    <t>120.21</t>
  </si>
  <si>
    <t>120.22</t>
  </si>
  <si>
    <t>120.4</t>
  </si>
  <si>
    <t>120.9</t>
  </si>
  <si>
    <t>Armentières (SW Flanders: now in France)</t>
  </si>
  <si>
    <t>Ghendsche Stripte Laken (½): halflakene</t>
  </si>
  <si>
    <t>N.B. P/p given as £2 8s 0d groot Flemish.</t>
  </si>
  <si>
    <t>N.B. Total value for this and following 2 entries given as £937 4s 0d parisis.</t>
  </si>
  <si>
    <t>N.B. Total value for this and following entry given as £112 16s 0d parisis.</t>
  </si>
  <si>
    <t>N.B. Total value for this and following entry given as £132 0s 0d parisis.</t>
  </si>
  <si>
    <t>N.B. Total value for this and following entry given as £456 0s 0d parisis.</t>
  </si>
  <si>
    <t>N.B. Total value for this and following entry given as £540 0s 0d parisis. P/p for both given as £7 10s 0d groot Flemish.  No Bamis cloths</t>
  </si>
  <si>
    <t>N.B. Total value for this and following entry given as £540 0s 0d parisis. P/p for both given as £7 10s 0d groot Flemish.  No Bamis cloths.</t>
  </si>
  <si>
    <t>N.B. Total value for this and following entry given as £540 0s 0d parisis. P/p for both given as £7 10s 0d groot Flemish. No Bamis cloths.</t>
  </si>
  <si>
    <t>N.B. Total value given as £126 0s 0d parisis for this and following entry but p/p of £2 16s 0d groot Flemish for this entry and £2 16s 0d groot Flemish for following entry yields total value of only £124 16s 0d parisis.</t>
  </si>
  <si>
    <t>N.B. Total value is given as £789 18s 0d parisis for cloth and ells (equals £65 16s 6d groot).  Total value of 10 ells is given as 20s £ groot and cost of finishing is given as 16s 6d groot.  P/p for cloth £63 0s 0d parisis</t>
  </si>
  <si>
    <t>N.B. Total value of this and following entry given as £169 4s 0d parisis.</t>
  </si>
  <si>
    <t>N.B. Total value of this and following entry given as £179 4s 0d parisis.</t>
  </si>
  <si>
    <t>N.B. Total value of this and following entry given as £196 16s 0d parisis.</t>
  </si>
  <si>
    <t>Query re: total value of £122 8s 0d.  P/p of £3 13s groot should be taken as correct.</t>
  </si>
  <si>
    <t>Query:  P/p noted as £4 10s 0d groot Flemish</t>
  </si>
  <si>
    <t>? keepers of the chamber (camera)? [or woolcomb makers?: kam = woolcomb]</t>
  </si>
  <si>
    <t>120.14</t>
  </si>
  <si>
    <t>120.17</t>
  </si>
  <si>
    <t>120.23</t>
  </si>
  <si>
    <t>120.24.b</t>
  </si>
  <si>
    <t>120.25</t>
  </si>
  <si>
    <t>120.3</t>
  </si>
  <si>
    <t>120.5</t>
  </si>
  <si>
    <t>120.6</t>
  </si>
  <si>
    <t>120.7</t>
  </si>
  <si>
    <t>121.1</t>
  </si>
  <si>
    <t>121.10</t>
  </si>
  <si>
    <t>121.11</t>
  </si>
  <si>
    <t>121.12</t>
  </si>
  <si>
    <t>121.13</t>
  </si>
  <si>
    <t>121.14</t>
  </si>
  <si>
    <t>121.15</t>
  </si>
  <si>
    <t>121.2</t>
  </si>
  <si>
    <t>121.3</t>
  </si>
  <si>
    <t>121.4</t>
  </si>
  <si>
    <t>121.5</t>
  </si>
  <si>
    <t>121.6</t>
  </si>
  <si>
    <t>121.7</t>
  </si>
  <si>
    <t>121.8</t>
  </si>
  <si>
    <t>121.9</t>
  </si>
  <si>
    <t>122.1</t>
  </si>
  <si>
    <t>122.2</t>
  </si>
  <si>
    <t>122.3</t>
  </si>
  <si>
    <t>122.4</t>
  </si>
  <si>
    <t>122.5</t>
  </si>
  <si>
    <t>122.6</t>
  </si>
  <si>
    <t>123.1</t>
  </si>
  <si>
    <t>123.10</t>
  </si>
  <si>
    <t>123.11</t>
  </si>
  <si>
    <t>123.12</t>
  </si>
  <si>
    <t>123.13</t>
  </si>
  <si>
    <t>123.14</t>
  </si>
  <si>
    <t>123.15</t>
  </si>
  <si>
    <t>123.16</t>
  </si>
  <si>
    <t>123.17</t>
  </si>
  <si>
    <t>123.18</t>
  </si>
  <si>
    <t>123.19</t>
  </si>
  <si>
    <t>123.2</t>
  </si>
  <si>
    <t>123.20.a</t>
  </si>
  <si>
    <t>123.20.b</t>
  </si>
  <si>
    <t>123.21</t>
  </si>
  <si>
    <t>123.3.a</t>
  </si>
  <si>
    <t>123.3.b</t>
  </si>
  <si>
    <t>123.4.a</t>
  </si>
  <si>
    <t>123.4.b</t>
  </si>
  <si>
    <t>123.4.c</t>
  </si>
  <si>
    <t>123.5</t>
  </si>
  <si>
    <t>123.6.a</t>
  </si>
  <si>
    <t>123.6.b</t>
  </si>
  <si>
    <t>123.6.c</t>
  </si>
  <si>
    <t>123.6.d</t>
  </si>
  <si>
    <t>123.7</t>
  </si>
  <si>
    <t>123.8</t>
  </si>
  <si>
    <t>123.9</t>
  </si>
  <si>
    <t>124.1</t>
  </si>
  <si>
    <t>124.2</t>
  </si>
  <si>
    <t>125.1</t>
  </si>
  <si>
    <t>125.2</t>
  </si>
  <si>
    <t>125.3</t>
  </si>
  <si>
    <t>125.4</t>
  </si>
  <si>
    <t>126.1.a</t>
  </si>
  <si>
    <t>126.1.b</t>
  </si>
  <si>
    <t>126.10</t>
  </si>
  <si>
    <t>126.11</t>
  </si>
  <si>
    <t>126.2.a</t>
  </si>
  <si>
    <t>126.2.b</t>
  </si>
  <si>
    <t>126.3</t>
  </si>
  <si>
    <t>126.4</t>
  </si>
  <si>
    <t>126.5.a</t>
  </si>
  <si>
    <t>126.5.b</t>
  </si>
  <si>
    <t>126.6.a</t>
  </si>
  <si>
    <t>126.6.b</t>
  </si>
  <si>
    <t>126.7.a</t>
  </si>
  <si>
    <t>126.7.b</t>
  </si>
  <si>
    <t>126.8.a</t>
  </si>
  <si>
    <t>126.8.b</t>
  </si>
  <si>
    <t>126.9</t>
  </si>
  <si>
    <t>127.1</t>
  </si>
  <si>
    <t>127.2</t>
  </si>
  <si>
    <t>127.3</t>
  </si>
  <si>
    <t>127.326 d. groot</t>
  </si>
  <si>
    <t>128.1</t>
  </si>
  <si>
    <t>128.10</t>
  </si>
  <si>
    <t>128.2</t>
  </si>
  <si>
    <t>128.3</t>
  </si>
  <si>
    <t>128.4</t>
  </si>
  <si>
    <t>128.5</t>
  </si>
  <si>
    <t>128.6.a</t>
  </si>
  <si>
    <t>128.6.b</t>
  </si>
  <si>
    <t>128.7.a</t>
  </si>
  <si>
    <t>128.7.b</t>
  </si>
  <si>
    <t>128.8.a</t>
  </si>
  <si>
    <t>128.8.b</t>
  </si>
  <si>
    <t>128.9</t>
  </si>
  <si>
    <t>129.1</t>
  </si>
  <si>
    <t>129.2</t>
  </si>
  <si>
    <t>130.1</t>
  </si>
  <si>
    <t>130.10</t>
  </si>
  <si>
    <t>130.11</t>
  </si>
  <si>
    <t>130.12</t>
  </si>
  <si>
    <t>130.13</t>
  </si>
  <si>
    <t>130.14</t>
  </si>
  <si>
    <t>130.15</t>
  </si>
  <si>
    <t>130.16.a</t>
  </si>
  <si>
    <t>130.16.b</t>
  </si>
  <si>
    <t>130.17</t>
  </si>
  <si>
    <t>130.18</t>
  </si>
  <si>
    <t>130.19</t>
  </si>
  <si>
    <t>130.2</t>
  </si>
  <si>
    <t>130.20.a</t>
  </si>
  <si>
    <t>130.20.b</t>
  </si>
  <si>
    <t>130.3.a</t>
  </si>
  <si>
    <t>130.3.b</t>
  </si>
  <si>
    <t>130.4</t>
  </si>
  <si>
    <t>130.5</t>
  </si>
  <si>
    <t>130.6</t>
  </si>
  <si>
    <t>130.7</t>
  </si>
  <si>
    <t>130.8</t>
  </si>
  <si>
    <t>130.9</t>
  </si>
  <si>
    <t>131.1</t>
  </si>
  <si>
    <t>131.2</t>
  </si>
  <si>
    <t>131.3</t>
  </si>
  <si>
    <t>131.4</t>
  </si>
  <si>
    <t>132.1</t>
  </si>
  <si>
    <t>132.10</t>
  </si>
  <si>
    <t>132.11</t>
  </si>
  <si>
    <t>132.12</t>
  </si>
  <si>
    <t>132.2</t>
  </si>
  <si>
    <t>132.3</t>
  </si>
  <si>
    <t>132.4</t>
  </si>
  <si>
    <t>132.5</t>
  </si>
  <si>
    <t>132.6</t>
  </si>
  <si>
    <t>132.7</t>
  </si>
  <si>
    <t>132.8</t>
  </si>
  <si>
    <t>132.9</t>
  </si>
  <si>
    <t>133.1</t>
  </si>
  <si>
    <t>133.10</t>
  </si>
  <si>
    <t>133.11</t>
  </si>
  <si>
    <t>133.12</t>
  </si>
  <si>
    <t>133.13</t>
  </si>
  <si>
    <t>133.14</t>
  </si>
  <si>
    <t>133.15</t>
  </si>
  <si>
    <t>133.16</t>
  </si>
  <si>
    <t>133.17</t>
  </si>
  <si>
    <t>133.18.a</t>
  </si>
  <si>
    <t>133.18.b</t>
  </si>
  <si>
    <t>133.19</t>
  </si>
  <si>
    <t>133.2</t>
  </si>
  <si>
    <t>133.20</t>
  </si>
  <si>
    <t>133.3</t>
  </si>
  <si>
    <t>133.4.a</t>
  </si>
  <si>
    <t>133.4.b</t>
  </si>
  <si>
    <t>133.5</t>
  </si>
  <si>
    <t>133.6</t>
  </si>
  <si>
    <t>133.7</t>
  </si>
  <si>
    <t>133.8</t>
  </si>
  <si>
    <t>133.9</t>
  </si>
  <si>
    <t>134.1</t>
  </si>
  <si>
    <t>134.2</t>
  </si>
  <si>
    <t>134.3.a</t>
  </si>
  <si>
    <t>134.3.b</t>
  </si>
  <si>
    <t>134.4</t>
  </si>
  <si>
    <t>135.1.a</t>
  </si>
  <si>
    <t>135.1.b</t>
  </si>
  <si>
    <t>135.1.c</t>
  </si>
  <si>
    <t>135.10</t>
  </si>
  <si>
    <t>135.11.a</t>
  </si>
  <si>
    <t>135.11.b</t>
  </si>
  <si>
    <t>135.11.c</t>
  </si>
  <si>
    <t>135.2</t>
  </si>
  <si>
    <t>135.3.a</t>
  </si>
  <si>
    <t>135.3.b</t>
  </si>
  <si>
    <t>135.4</t>
  </si>
  <si>
    <t>135.5</t>
  </si>
  <si>
    <t>135.6.a</t>
  </si>
  <si>
    <t>135.6.b</t>
  </si>
  <si>
    <t>135.7.a</t>
  </si>
  <si>
    <t>135.7.b</t>
  </si>
  <si>
    <t>135.8</t>
  </si>
  <si>
    <t>135.9</t>
  </si>
  <si>
    <t>136.1</t>
  </si>
  <si>
    <t>136.10</t>
  </si>
  <si>
    <t>136.11</t>
  </si>
  <si>
    <t>136.12</t>
  </si>
  <si>
    <t>136.13</t>
  </si>
  <si>
    <t>136.14</t>
  </si>
  <si>
    <t>136.15</t>
  </si>
  <si>
    <t>136.16.a</t>
  </si>
  <si>
    <t>136.16.b</t>
  </si>
  <si>
    <t>136.17</t>
  </si>
  <si>
    <t>136.2.a</t>
  </si>
  <si>
    <t>136.2.b</t>
  </si>
  <si>
    <t>136.3</t>
  </si>
  <si>
    <t>136.4.a</t>
  </si>
  <si>
    <t>136.4.b</t>
  </si>
  <si>
    <t>136.5</t>
  </si>
  <si>
    <t>136.6</t>
  </si>
  <si>
    <t>136.7</t>
  </si>
  <si>
    <t>136.8</t>
  </si>
  <si>
    <t>136.9</t>
  </si>
  <si>
    <t>1379-80</t>
  </si>
  <si>
    <t>1380-81</t>
  </si>
  <si>
    <t>1382</t>
  </si>
  <si>
    <t>1382-83</t>
  </si>
  <si>
    <t>1383-84</t>
  </si>
  <si>
    <t>1384-85</t>
  </si>
  <si>
    <t>1385-86</t>
  </si>
  <si>
    <t>1386-87</t>
  </si>
  <si>
    <t>13r</t>
  </si>
  <si>
    <t>14r</t>
  </si>
  <si>
    <t>2 Feb. - 4 May</t>
  </si>
  <si>
    <t>25r</t>
  </si>
  <si>
    <t>25v</t>
  </si>
  <si>
    <t>28r</t>
  </si>
  <si>
    <t>29v</t>
  </si>
  <si>
    <t>3 Half Striped Cloths</t>
  </si>
  <si>
    <t>3 Halve Strijpte Laken</t>
  </si>
  <si>
    <t>30r</t>
  </si>
  <si>
    <t>30v</t>
  </si>
  <si>
    <t>31r</t>
  </si>
  <si>
    <t>33r</t>
  </si>
  <si>
    <t>36r</t>
  </si>
  <si>
    <t>4 Clerken van Deelmans</t>
  </si>
  <si>
    <t>6 Hooftmannen</t>
  </si>
  <si>
    <t>A</t>
  </si>
  <si>
    <t>ash-coloured (De Poerck: 'la même chose que afr. cendré ?); but possibly also sanguine</t>
  </si>
  <si>
    <t>Account</t>
  </si>
  <si>
    <t>and Dyeing</t>
  </si>
  <si>
    <t>and Finishing</t>
  </si>
  <si>
    <t>and Handling Costs</t>
  </si>
  <si>
    <t>and Remarks</t>
  </si>
  <si>
    <t>Archive</t>
  </si>
  <si>
    <t>as % of</t>
  </si>
  <si>
    <t>as % of Total</t>
  </si>
  <si>
    <t>as % total price</t>
  </si>
  <si>
    <t>B</t>
  </si>
  <si>
    <t>B1</t>
  </si>
  <si>
    <t>B1 + G1</t>
  </si>
  <si>
    <t>B1 + G2</t>
  </si>
  <si>
    <t>B1M</t>
  </si>
  <si>
    <t>B2</t>
  </si>
  <si>
    <t>B2M</t>
  </si>
  <si>
    <t>B2MR</t>
  </si>
  <si>
    <t>Bailliu</t>
  </si>
  <si>
    <t>Basket in d gr</t>
  </si>
  <si>
    <t>Blaeu Breed Ypersch Laken</t>
  </si>
  <si>
    <t>Blaeu Brux Laken</t>
  </si>
  <si>
    <t>Blaeu Bruxsch Laken</t>
  </si>
  <si>
    <t>Blaeuwe Bruxsche Laken</t>
  </si>
  <si>
    <t>Blawe Brede Yperssche Laken</t>
  </si>
  <si>
    <t>Blawe Bruxsche Laken</t>
  </si>
  <si>
    <t>Blawe Bruxsche Lakene</t>
  </si>
  <si>
    <t>Blawe Mechlinsche Lakene</t>
  </si>
  <si>
    <t>Blawe Ypersche Laken</t>
  </si>
  <si>
    <t>Brede Gheminghede Bruesselsche Lakene</t>
  </si>
  <si>
    <t>Brede Ypersche Laken</t>
  </si>
  <si>
    <t>Brede Ypersche Lakene + clenen costen + tolnen + 10 ells</t>
  </si>
  <si>
    <t>Brede Yperssche Gheminghede</t>
  </si>
  <si>
    <t>Brede Yperssche Laken</t>
  </si>
  <si>
    <t>Brede Yperssche Lakene</t>
  </si>
  <si>
    <t>Breed Blaeu Ypers Gheminghet Laken</t>
  </si>
  <si>
    <t>Breed Blaeu Ypersch Laken</t>
  </si>
  <si>
    <t>Breed Ghendsch Gheminghet Laken</t>
  </si>
  <si>
    <t>Breed Ghentsch Gheminghet</t>
  </si>
  <si>
    <t>Breed Ypersch Gheminghet Laken</t>
  </si>
  <si>
    <t>Breed Ypersch Laken</t>
  </si>
  <si>
    <t>Breede Blawe Brueselsche Lakene</t>
  </si>
  <si>
    <t>Breede Blawe Ypersche Laken</t>
  </si>
  <si>
    <t>Breede Blawe Ypersche Lakene</t>
  </si>
  <si>
    <t>Breede Ypersch Bruun Peersch Ghemeedde Lakene</t>
  </si>
  <si>
    <t>Breede Ypersch Roode Araengen Lakene</t>
  </si>
  <si>
    <t>Breede Ypersche Lakene</t>
  </si>
  <si>
    <t>BrG</t>
  </si>
  <si>
    <t>BrL</t>
  </si>
  <si>
    <t>Broad/</t>
  </si>
  <si>
    <t>BrTL</t>
  </si>
  <si>
    <t>Brueselsch Breed Gheminghet Laken</t>
  </si>
  <si>
    <t>Brueselsch Gheminghet Laken</t>
  </si>
  <si>
    <t>Brueselsch Laken</t>
  </si>
  <si>
    <t>Brueselsche Laken Rode Scaerlake + Brune Gheminghede</t>
  </si>
  <si>
    <t>Bruges</t>
  </si>
  <si>
    <t>Bruges Blue Cloth</t>
  </si>
  <si>
    <t>Bruges Brown Perse Cloth</t>
  </si>
  <si>
    <t>Bruges Cheap Cloth</t>
  </si>
  <si>
    <t>Bruges Cheap Cloth + Ells</t>
  </si>
  <si>
    <t>Bruges Cheap Cloths</t>
  </si>
  <si>
    <t>Bruges Cloth</t>
  </si>
  <si>
    <t>Bruges Cloth + 8 Ells</t>
  </si>
  <si>
    <t>Bruges Cloth dyed in Madder</t>
  </si>
  <si>
    <t>BRUGES CLOTH PRICES: Prices of Woollen Cloths Purchased for Bruges Civic Officials and Others, 1302-1400</t>
  </si>
  <si>
    <t>Bruges Green Cloth</t>
  </si>
  <si>
    <t>Bruges Medley Cloth</t>
  </si>
  <si>
    <t>Bruges Natural Wool Cloth</t>
  </si>
  <si>
    <t>Bruges Orange Cloth</t>
  </si>
  <si>
    <t>Bruges Red Medley Cloth</t>
  </si>
  <si>
    <t>Bruges Red Orange + White Cloths</t>
  </si>
  <si>
    <t>Bruges Red Orange Cloth</t>
  </si>
  <si>
    <t>Bruges White and Black Cloth</t>
  </si>
  <si>
    <t>Bruges White Cloth</t>
  </si>
  <si>
    <t>Brune Gheminghede Comensche Laken</t>
  </si>
  <si>
    <t>Brune Gheminghede Mechlinsche Laken</t>
  </si>
  <si>
    <t>Brune Gheminghede Yperssche Laken</t>
  </si>
  <si>
    <t>Brune Persshce Yperssche Scaerlakens</t>
  </si>
  <si>
    <t>Brussels</t>
  </si>
  <si>
    <t>Brussels Blue Broadcloth</t>
  </si>
  <si>
    <t>Brussels Cloth</t>
  </si>
  <si>
    <t>Brussels Medley Broadcloth</t>
  </si>
  <si>
    <t>Brussels Medley Cloth</t>
  </si>
  <si>
    <t>Brussels Red Scarlet Cloth</t>
  </si>
  <si>
    <t>Brussels Red Scarlet Cloth + Brown Medley Cloth</t>
  </si>
  <si>
    <t>Brussels Rose Scarlet Cloth</t>
  </si>
  <si>
    <t>Brussels Scarlet Cloth</t>
  </si>
  <si>
    <t>Bruun Breed Ypersch Laken</t>
  </si>
  <si>
    <t>Bruun Peersch Ypers Scaerlaken</t>
  </si>
  <si>
    <t>Bruun Peersche Bruxsche Laken</t>
  </si>
  <si>
    <t>Bruun Peersh Ypers Scaerlaken</t>
  </si>
  <si>
    <t>Bruunen Peerschen Ypersch Laken</t>
  </si>
  <si>
    <t xml:space="preserve">Brux Gheminghet </t>
  </si>
  <si>
    <t>Brux Laken</t>
  </si>
  <si>
    <t>Brux Laken + 8 Ells</t>
  </si>
  <si>
    <t>Bruxsche Laken</t>
  </si>
  <si>
    <t>Calculations</t>
  </si>
  <si>
    <t>Cammekins</t>
  </si>
  <si>
    <t>Chancellor of Flanders</t>
  </si>
  <si>
    <t>Clerk</t>
  </si>
  <si>
    <t>Clerke</t>
  </si>
  <si>
    <t>Clerke + Wet</t>
  </si>
  <si>
    <t>Clerke Deelmans</t>
  </si>
  <si>
    <t>Clerke?</t>
  </si>
  <si>
    <t>decimal</t>
  </si>
  <si>
    <t>Deelmans Clerke</t>
  </si>
  <si>
    <t>Delmans Clerken</t>
  </si>
  <si>
    <t>Denremonts Strijpt</t>
  </si>
  <si>
    <t>gemingd = mellé = medley cloths (differently coloured wools)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</si>
  <si>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</si>
  <si>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</si>
  <si>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</si>
  <si>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</si>
  <si>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</si>
  <si>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</si>
  <si>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</si>
  <si>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</si>
  <si>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</si>
  <si>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</si>
  <si>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</si>
  <si>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</si>
  <si>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</si>
  <si>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</si>
  <si>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</si>
  <si>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Archives</t>
  </si>
  <si>
    <t>AS</t>
  </si>
  <si>
    <t>Ash Colored [Sandreyen] Cloth</t>
  </si>
  <si>
    <t>Ash Colored [Sandreyen] Scarlet</t>
  </si>
  <si>
    <t>ASSC</t>
  </si>
  <si>
    <t>assistants, servants, journeymen</t>
  </si>
  <si>
    <t>B1A</t>
  </si>
  <si>
    <t>B1C</t>
  </si>
  <si>
    <t>B1H</t>
  </si>
  <si>
    <t>B1L</t>
  </si>
  <si>
    <t>B1MSL</t>
  </si>
  <si>
    <t>B1P</t>
  </si>
  <si>
    <t>B1PSC</t>
  </si>
  <si>
    <t>B1V</t>
  </si>
  <si>
    <t>B1W</t>
  </si>
  <si>
    <t>B1Z</t>
  </si>
  <si>
    <t>B2A</t>
  </si>
  <si>
    <t>B2L</t>
  </si>
  <si>
    <t>B2MSC</t>
  </si>
  <si>
    <t>B2SLSC</t>
  </si>
  <si>
    <t>B2YSLSC</t>
  </si>
  <si>
    <t>B2Z</t>
  </si>
  <si>
    <t>B3</t>
  </si>
  <si>
    <t>bailiff</t>
  </si>
  <si>
    <t>bailliu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</si>
  <si>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</si>
  <si>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</si>
  <si>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</si>
  <si>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</si>
  <si>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</si>
  <si>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</si>
  <si>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</si>
  <si>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blaeuwen</t>
  </si>
  <si>
    <t>blue</t>
  </si>
  <si>
    <t>Blue</t>
  </si>
  <si>
    <t>Blue Medley</t>
  </si>
  <si>
    <t>Blue Striped Medley Cloth</t>
  </si>
  <si>
    <t>blue, blue-coloured cloth (De Poerck,  III, 8: drap bleu couleur d'ancolie; afr. acolie)</t>
  </si>
  <si>
    <t>boef</t>
  </si>
  <si>
    <t>breede, breeden, breet</t>
  </si>
  <si>
    <t>bright, vivid blue</t>
  </si>
  <si>
    <t>broad, broadcloth: woven on a double horizontal loom</t>
  </si>
  <si>
    <t>brown</t>
  </si>
  <si>
    <t>Brown</t>
  </si>
  <si>
    <t>Brown Acoleyen Cloth</t>
  </si>
  <si>
    <t>Brown Medley</t>
  </si>
  <si>
    <t>Brown Murrey Cloth</t>
  </si>
  <si>
    <t>Brown Scarlet Medley</t>
  </si>
  <si>
    <t>Brown Scarlet with Yellow Stripe</t>
  </si>
  <si>
    <t>BrSL</t>
  </si>
  <si>
    <t>Bruecelsch</t>
  </si>
  <si>
    <t>Bruges Cheap [Trenchen] Cloth</t>
  </si>
  <si>
    <t>Bruges Cloth Price Symbols</t>
  </si>
  <si>
    <t>Bruges Striped Cloth</t>
  </si>
  <si>
    <t>Bruges woollen cloth sealed with insignia of the lamb (Lamb of God)</t>
  </si>
  <si>
    <t>BRUGES:  Cloth Prices, 1302 - 1498</t>
  </si>
  <si>
    <t>Bruges: Main</t>
  </si>
  <si>
    <t>Brugge = Bruges (Flanders)</t>
  </si>
  <si>
    <t>Brughscen, Bruxschen, Bruxen</t>
  </si>
  <si>
    <t>Brune Moreide Machlinsche Laken</t>
  </si>
  <si>
    <t>Brussel = Bruxelles = Brussels (Brabant)</t>
  </si>
  <si>
    <t>bruun, brunen</t>
  </si>
  <si>
    <t>Brux Gheminghet</t>
  </si>
  <si>
    <t>Brux Gheminghet Laken</t>
  </si>
  <si>
    <t>Brux Laken Groene</t>
  </si>
  <si>
    <t>Bruxsch Gheminghede Laken</t>
  </si>
  <si>
    <t>Bruxsch Gheminghet</t>
  </si>
  <si>
    <t>Bruxsch Laken Rode Araenge + Witte</t>
  </si>
  <si>
    <t>Bruxsche Blawe Laken</t>
  </si>
  <si>
    <t>Bruxsche Groene Laken</t>
  </si>
  <si>
    <t>Bruxsche Roode Araengen Lakene</t>
  </si>
  <si>
    <t>Bruxsche Trenchen</t>
  </si>
  <si>
    <t xml:space="preserve">Bruxsche Trenchen </t>
  </si>
  <si>
    <t>Bruxsche Trenchen [Laken]</t>
  </si>
  <si>
    <t>Bruxsche Trenchen with 17.5 ells</t>
  </si>
  <si>
    <t>Bruxsche Witte Laken</t>
  </si>
  <si>
    <t>Bruxsxlen Araengen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</si>
  <si>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</si>
  <si>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</si>
  <si>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</si>
  <si>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</si>
  <si>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</si>
  <si>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</si>
  <si>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</si>
  <si>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</si>
  <si>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</si>
  <si>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</si>
  <si>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</si>
  <si>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</si>
  <si>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</si>
  <si>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</si>
  <si>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</si>
  <si>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</si>
  <si>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</si>
  <si>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</si>
  <si>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</si>
  <si>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</si>
  <si>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</si>
  <si>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</si>
  <si>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</si>
  <si>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</si>
  <si>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</si>
  <si>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</si>
  <si>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clerken</t>
  </si>
  <si>
    <t>Clerks</t>
  </si>
  <si>
    <t>Clerks + Procurers</t>
  </si>
  <si>
    <t>Cloth</t>
  </si>
  <si>
    <t>Cloth + 9 Ells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</si>
  <si>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</si>
  <si>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</si>
  <si>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</si>
  <si>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</si>
  <si>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</si>
  <si>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</si>
  <si>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</si>
  <si>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</si>
  <si>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</si>
  <si>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</si>
  <si>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</si>
  <si>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</si>
  <si>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</si>
  <si>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</si>
  <si>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</si>
  <si>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</si>
  <si>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</t>
  </si>
  <si>
    <t>Comines Brown Medley Cloth</t>
  </si>
  <si>
    <t>Comines Cloth</t>
  </si>
  <si>
    <t>Comines Medley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</si>
  <si>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</si>
  <si>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</si>
  <si>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</si>
  <si>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</si>
  <si>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</si>
  <si>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</si>
  <si>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</si>
  <si>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</si>
  <si>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Count's Camerlinghe</t>
  </si>
  <si>
    <t>Count's Secretaries</t>
  </si>
  <si>
    <t>Courtrai</t>
  </si>
  <si>
    <t>Courtrai  Medley Cloth</t>
  </si>
  <si>
    <t>Courtrai Cloth</t>
  </si>
  <si>
    <t>Courtrai Cloth dyed with Madder</t>
  </si>
  <si>
    <t>Courtrai Green Cloth</t>
  </si>
  <si>
    <t>Courtrai Medley Cloth</t>
  </si>
  <si>
    <t>crempene (te)</t>
  </si>
  <si>
    <t>cuerlakene; kuerlakene</t>
  </si>
  <si>
    <t>Cuertrijxsche Ghemeedde</t>
  </si>
  <si>
    <t>Cuertrijxsche Lakene Groene</t>
  </si>
  <si>
    <t>Cuertrycsche Gheminghede Laken</t>
  </si>
  <si>
    <t>Curtrijcsche</t>
  </si>
  <si>
    <t>Daily Wage</t>
  </si>
  <si>
    <t>dark (dark-blue, dark-green, etc.)</t>
  </si>
  <si>
    <t>Dark Blue</t>
  </si>
  <si>
    <t>Dark Brown</t>
  </si>
  <si>
    <t>Dark Green</t>
  </si>
  <si>
    <t>Days' Wages</t>
  </si>
  <si>
    <t>DD</t>
  </si>
  <si>
    <t>Deeleman Clerke</t>
  </si>
  <si>
    <t>Deelman Clerke</t>
  </si>
  <si>
    <t>Deelmanne Clerke</t>
  </si>
  <si>
    <t>deelmans</t>
  </si>
  <si>
    <t>deep and dark: zadblauewe = very deep, dark blue</t>
  </si>
  <si>
    <t>dekens</t>
  </si>
  <si>
    <t>DeL</t>
  </si>
  <si>
    <t>Dendermonde</t>
  </si>
  <si>
    <t>Dendermonde = Termonde (East Flanders)</t>
  </si>
  <si>
    <t>Denremonde</t>
  </si>
  <si>
    <t>Denremondsche Strijpte Laken</t>
  </si>
  <si>
    <t>Description</t>
  </si>
  <si>
    <t>DeSL</t>
  </si>
  <si>
    <t>dickedinnen</t>
  </si>
  <si>
    <t>Dickedinnen</t>
  </si>
  <si>
    <t>Diesch, Diest</t>
  </si>
  <si>
    <t>Diest</t>
  </si>
  <si>
    <t>Diest (Brabant)</t>
  </si>
  <si>
    <t>Diest Cloth</t>
  </si>
  <si>
    <t>Diest Strijpte Laken</t>
  </si>
  <si>
    <t>Diest Striped Cloth</t>
  </si>
  <si>
    <t>Diest?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</si>
  <si>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</si>
  <si>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</si>
  <si>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</si>
  <si>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</si>
  <si>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</si>
  <si>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</si>
  <si>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</si>
  <si>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doncker</t>
  </si>
  <si>
    <t>Doornik = Tournai (French bishopric)</t>
  </si>
  <si>
    <t>Dornische</t>
  </si>
  <si>
    <t>Douai (France: French Flanders from 1384; now France)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</si>
  <si>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</si>
  <si>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</si>
  <si>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</si>
  <si>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</si>
  <si>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</si>
  <si>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</si>
  <si>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</si>
  <si>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</si>
  <si>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</si>
  <si>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</si>
  <si>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</si>
  <si>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</si>
  <si>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</si>
  <si>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</si>
  <si>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</si>
  <si>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</si>
  <si>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eeuwerlinghe</t>
  </si>
  <si>
    <t>EL</t>
  </si>
  <si>
    <t>ell = 0.700 metre</t>
  </si>
  <si>
    <t>Ells Blaeus</t>
  </si>
  <si>
    <t>Ells Blaeus Breed Ypers Laken</t>
  </si>
  <si>
    <t>Ells Blue Cloth</t>
  </si>
  <si>
    <t>Ells Breed Ypers Laken</t>
  </si>
  <si>
    <t>Ells Bruges Blue Cloth</t>
  </si>
  <si>
    <t>Ells Bruges Green Cloth</t>
  </si>
  <si>
    <t>Ells Bruges Medley Cloth</t>
  </si>
  <si>
    <t>Ells Bruges Murrey Cloth</t>
  </si>
  <si>
    <t>Ells Bruges Red Orange Cloth</t>
  </si>
  <si>
    <t>Ells Brussels Red Scarlet Cloth</t>
  </si>
  <si>
    <t>Ells Brussels Rose Scarlet Cloth</t>
  </si>
  <si>
    <t>Ells Bruun Smal Ypers Laken</t>
  </si>
  <si>
    <t>Ells Brux Gheminghet</t>
  </si>
  <si>
    <t>Ells Bruxsche Blawe Laken</t>
  </si>
  <si>
    <t>Ells Cloth</t>
  </si>
  <si>
    <t>Ells Gheminghet same</t>
  </si>
  <si>
    <t>Ells Groens Ypersh Laken</t>
  </si>
  <si>
    <t>Ells Haerziden Ypersche Laken</t>
  </si>
  <si>
    <t>Ells Laken</t>
  </si>
  <si>
    <t>Ells Mechelen Cloth</t>
  </si>
  <si>
    <t>Ells Mechelen Green Cloth</t>
  </si>
  <si>
    <t>Ells Medley Cloth [Same]</t>
  </si>
  <si>
    <t>Ells Moreits Brux</t>
  </si>
  <si>
    <t>Ells of same (Blaeu Brux Laken)</t>
  </si>
  <si>
    <t>Ells of same [Groene Mechelinsch Laken]</t>
  </si>
  <si>
    <t>Ells of same [Poreide Groene Gheminghede Laken of Ypres]</t>
  </si>
  <si>
    <t>Ells of same [Rood Bruelsch Scaerlaken]</t>
  </si>
  <si>
    <t>Ells of same [Roseit Brueselsch Scarlaken]</t>
  </si>
  <si>
    <t>Ells of same green cloth</t>
  </si>
  <si>
    <t>Ells of the same [Breede Ypersch Roode Araengen Lakene]</t>
  </si>
  <si>
    <t>Ells of the same [Ypres Red Orange Broadcloth]</t>
  </si>
  <si>
    <t>Ells Red Orange Cloth</t>
  </si>
  <si>
    <t>Ells Red Scarlet Cloth</t>
  </si>
  <si>
    <t>Ells Roden Bruxscher Araengen</t>
  </si>
  <si>
    <t>Ells Roder Araengen</t>
  </si>
  <si>
    <t>Ells Same [Mechelen]</t>
  </si>
  <si>
    <t>Ells Strijpt Laken</t>
  </si>
  <si>
    <t>Ells Striped Cloth</t>
  </si>
  <si>
    <t>Ells Wit Mechlinsch Lakens</t>
  </si>
  <si>
    <t>Ells Ypres "Haerzidene" Cloth</t>
  </si>
  <si>
    <t>Ells Ypres Blue Broadcloth</t>
  </si>
  <si>
    <t>Ells Ypres Broadcloth</t>
  </si>
  <si>
    <t>Ells Ypres Brown Small Cloth</t>
  </si>
  <si>
    <t>Ells Ypres Light Green Medley Cloth</t>
  </si>
  <si>
    <t>elnen</t>
  </si>
  <si>
    <t>eternal = heavenly blue</t>
  </si>
  <si>
    <t>Exchange Rate</t>
  </si>
  <si>
    <t>Explanations and translations</t>
  </si>
  <si>
    <t>Feb. 1384 - Sept. 1385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</si>
  <si>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</si>
  <si>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</si>
  <si>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</si>
  <si>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</si>
  <si>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</si>
  <si>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</si>
  <si>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</si>
  <si>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</si>
  <si>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</si>
  <si>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</si>
  <si>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</si>
  <si>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</si>
  <si>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</si>
  <si>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</si>
  <si>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</si>
  <si>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G1Z</t>
  </si>
  <si>
    <t>G2</t>
  </si>
  <si>
    <t>G2I</t>
  </si>
  <si>
    <t>G2M</t>
  </si>
  <si>
    <t>Gaersoene</t>
  </si>
  <si>
    <t>Garsoene</t>
  </si>
  <si>
    <t>garsoene, garchoene</t>
  </si>
  <si>
    <t>Garsoenen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</si>
  <si>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</si>
  <si>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</si>
  <si>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</si>
  <si>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</si>
  <si>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</si>
  <si>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</si>
  <si>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</si>
  <si>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Ghegreint Bruessles Laken</t>
  </si>
  <si>
    <t>gheleids</t>
  </si>
  <si>
    <t>ghelewe, gheel, gheleuwe</t>
  </si>
  <si>
    <t>gheloyde</t>
  </si>
  <si>
    <t>Ghemeedde Bruxsche Lakene</t>
  </si>
  <si>
    <t>ghemeet</t>
  </si>
  <si>
    <t>Ghemijnghede</t>
  </si>
  <si>
    <t>Gheminghede</t>
  </si>
  <si>
    <t>Gheminghede Brede Bruesselsche Lakene</t>
  </si>
  <si>
    <t>Gheminghede Brueselsche Lakene</t>
  </si>
  <si>
    <t>Gheminghede Bruxsche Lakene</t>
  </si>
  <si>
    <t>Gheminghede Laken</t>
  </si>
  <si>
    <t>Gheminghede St. Omaersche Lakene</t>
  </si>
  <si>
    <t>Gheminghede Ypersche Lakene</t>
  </si>
  <si>
    <t>ghemingheden, ghemijnghede, gemingd</t>
  </si>
  <si>
    <t>Gheminghet</t>
  </si>
  <si>
    <t>Ghends Strijpt Laken</t>
  </si>
  <si>
    <t>Ghendsch Strijpt</t>
  </si>
  <si>
    <t>Ghendsch Strijpt Laken</t>
  </si>
  <si>
    <t>Ghendsch Strijpte</t>
  </si>
  <si>
    <t>Ghendsch Strijpte Laken</t>
  </si>
  <si>
    <t>Ghendsche Strijpte</t>
  </si>
  <si>
    <t>Ghendsche Strijpte Laken</t>
  </si>
  <si>
    <t>Ghendsche Stripte Laken (1/2)</t>
  </si>
  <si>
    <t>Ghent</t>
  </si>
  <si>
    <t>Ghent Cloth</t>
  </si>
  <si>
    <t>Ghent Medley Broadcloth</t>
  </si>
  <si>
    <t>Ghent Medley Cloth</t>
  </si>
  <si>
    <t>Ghent Red Striped Cloth</t>
  </si>
  <si>
    <t xml:space="preserve">Ghent Shiny [Cangenten] Cloth </t>
  </si>
  <si>
    <t xml:space="preserve">Ghent Shiny [Cangenten] Striped Cloth </t>
  </si>
  <si>
    <t>Ghent Strijpt Laken</t>
  </si>
  <si>
    <t>Ghent Strijpte</t>
  </si>
  <si>
    <t>Ghent Striped Cloth</t>
  </si>
  <si>
    <t>Ghent Striped Medley Cloth</t>
  </si>
  <si>
    <t>Ghentsch Strijpte Laken</t>
  </si>
  <si>
    <t>Ghentsche</t>
  </si>
  <si>
    <t>Ghentsche Strijpt</t>
  </si>
  <si>
    <t>Ghentsche Strijpte Laken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</si>
  <si>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</si>
  <si>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</si>
  <si>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</si>
  <si>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</si>
  <si>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</si>
  <si>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</si>
  <si>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</si>
  <si>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Gifts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</si>
  <si>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</si>
  <si>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</si>
  <si>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</si>
  <si>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</si>
  <si>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</si>
  <si>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</si>
  <si>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</si>
  <si>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</si>
  <si>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</si>
  <si>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Gordijns</t>
  </si>
  <si>
    <t>goud</t>
  </si>
  <si>
    <t>goudbloemine</t>
  </si>
  <si>
    <t>gourdijns, gordijns</t>
  </si>
  <si>
    <t>grawe, grauwe</t>
  </si>
  <si>
    <t>Greeffleide Mechelinsche Lakene</t>
  </si>
  <si>
    <t>green</t>
  </si>
  <si>
    <t>Green</t>
  </si>
  <si>
    <t>Green Cloth [of Diest?]</t>
  </si>
  <si>
    <t>Green Medley Cloth</t>
  </si>
  <si>
    <t>grey</t>
  </si>
  <si>
    <t>Grey</t>
  </si>
  <si>
    <t>Grey Medley</t>
  </si>
  <si>
    <t>grey-brown colour; natural wool colour</t>
  </si>
  <si>
    <t>Groene Bruxsche Laken</t>
  </si>
  <si>
    <t>Groene Bruxsche Lakene</t>
  </si>
  <si>
    <t>Groene Laken [of Diest]</t>
  </si>
  <si>
    <t>Groene Machlinsche Laken</t>
  </si>
  <si>
    <t>Groene Maclinsche Lakene</t>
  </si>
  <si>
    <t>Groene Mechelinsch Laken</t>
  </si>
  <si>
    <t>Groene Mechelinsche Lakene</t>
  </si>
  <si>
    <t>Groene Roesselaersche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</si>
  <si>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</si>
  <si>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</si>
  <si>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</si>
  <si>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</si>
  <si>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</si>
  <si>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</si>
  <si>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</si>
  <si>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</si>
  <si>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</si>
  <si>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</si>
  <si>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</si>
  <si>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</si>
  <si>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</si>
  <si>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</si>
  <si>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</si>
  <si>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</si>
  <si>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halve</t>
  </si>
  <si>
    <t>Halve Vilvoordsche Lakene</t>
  </si>
  <si>
    <t>Heavenly Blue</t>
  </si>
  <si>
    <t>Hermantiersche</t>
  </si>
  <si>
    <t>Hesdin (SW Flanders: now in France)</t>
  </si>
  <si>
    <t>Hesdins; Hesdynsche</t>
  </si>
  <si>
    <t>hijsgraeuwe, ijse grauew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</si>
  <si>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</si>
  <si>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</si>
  <si>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</si>
  <si>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</si>
  <si>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</si>
  <si>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</si>
  <si>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</si>
  <si>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</si>
  <si>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</si>
  <si>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</si>
  <si>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</si>
  <si>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</si>
  <si>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</si>
  <si>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</si>
  <si>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</si>
  <si>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</si>
  <si>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</si>
  <si>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Justiche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</si>
  <si>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</si>
  <si>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</si>
  <si>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</si>
  <si>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</si>
  <si>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</si>
  <si>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</si>
  <si>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</si>
  <si>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</si>
  <si>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</si>
  <si>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</t>
  </si>
  <si>
    <t>Laken + 9 ells</t>
  </si>
  <si>
    <t>Laken Bruxschen Araenge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</si>
  <si>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</si>
  <si>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</si>
  <si>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</si>
  <si>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</si>
  <si>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</si>
  <si>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</si>
  <si>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</si>
  <si>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lichte</t>
  </si>
  <si>
    <t>lieden</t>
  </si>
  <si>
    <t>Lier = Lierre (Brabant, near Antwerp)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</si>
  <si>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</si>
  <si>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</si>
  <si>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</si>
  <si>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</si>
  <si>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</si>
  <si>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</si>
  <si>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</si>
  <si>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light; lichtblauwe = light blue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</si>
  <si>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</si>
  <si>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</si>
  <si>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</si>
  <si>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</si>
  <si>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</si>
  <si>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</si>
  <si>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</si>
  <si>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</si>
  <si>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</si>
  <si>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</si>
  <si>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</si>
  <si>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</si>
  <si>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</si>
  <si>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</si>
  <si>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Machlinsche Gheminghede</t>
  </si>
  <si>
    <t>maenres</t>
  </si>
  <si>
    <t>magistrates, aldermen</t>
  </si>
  <si>
    <t>Manufacture</t>
  </si>
  <si>
    <t>Mason/Carp</t>
  </si>
  <si>
    <t>May</t>
  </si>
  <si>
    <t>May Season 1384 - 85</t>
  </si>
  <si>
    <t>May?</t>
  </si>
  <si>
    <t>Mechelen</t>
  </si>
  <si>
    <t>Mechelen "Greeffleide" Cloth</t>
  </si>
  <si>
    <t>Mechelen = Malines = Mechlin (Flemish seigneurie within the duchy of Brabant, betw. Brussels-Antwerp)</t>
  </si>
  <si>
    <t>Mechelen Blue Cloth</t>
  </si>
  <si>
    <t>Mechelen Brown Medley Cloth</t>
  </si>
  <si>
    <t>Mechelen Brown Murrey Cloth</t>
  </si>
  <si>
    <t>Mechelen Cloth</t>
  </si>
  <si>
    <t>Mechelen Ells White Cloth</t>
  </si>
  <si>
    <t>Mechelen Green Cloth</t>
  </si>
  <si>
    <t>Mechelen Medley Cloth</t>
  </si>
  <si>
    <t>Mechelen Red Cloth</t>
  </si>
  <si>
    <t>Mechelen Red Orange Cloth</t>
  </si>
  <si>
    <t>Mechelen White Cloth</t>
  </si>
  <si>
    <t>Mechelinsche Rood Laken</t>
  </si>
  <si>
    <t>Mechelinsche Wit Laken</t>
  </si>
  <si>
    <t>medecijn</t>
  </si>
  <si>
    <t>Medley [Ghemijnghede] Striped Cloth</t>
  </si>
  <si>
    <t>Medley Cloth</t>
  </si>
  <si>
    <t>medley cloth: cloth woven from wools of different colours</t>
  </si>
  <si>
    <t>meedene (te)</t>
  </si>
  <si>
    <t>Meeninsch Laken Gheminghet</t>
  </si>
  <si>
    <t>Meesinmaerct</t>
  </si>
  <si>
    <t>MeG</t>
  </si>
  <si>
    <t>MeL</t>
  </si>
  <si>
    <t>Meneenisch; Meenijnsche</t>
  </si>
  <si>
    <t>Menen</t>
  </si>
  <si>
    <t>Menen = Menin (SW Flanders)</t>
  </si>
  <si>
    <t>Menin</t>
  </si>
  <si>
    <t>Menin  Ice Grey Cloth</t>
  </si>
  <si>
    <t>Menin  White Grey Cloth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</si>
  <si>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</si>
  <si>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</si>
  <si>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</si>
  <si>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</si>
  <si>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</si>
  <si>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</si>
  <si>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</si>
  <si>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</si>
  <si>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</si>
  <si>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</si>
  <si>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</si>
  <si>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</si>
  <si>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</si>
  <si>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</si>
  <si>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</si>
  <si>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</si>
  <si>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Monetary Terms</t>
  </si>
  <si>
    <t>Monstruelsche</t>
  </si>
  <si>
    <t>Month</t>
  </si>
  <si>
    <t>Montivilliers (France: duchy of Normandy)</t>
  </si>
  <si>
    <t>Montreuil (France: county of Artois)</t>
  </si>
  <si>
    <t>moreide, moreit, moreyde</t>
  </si>
  <si>
    <t>Mostiervilersche</t>
  </si>
  <si>
    <t>mottoen, mouton</t>
  </si>
  <si>
    <t>MR</t>
  </si>
  <si>
    <t>MSC</t>
  </si>
  <si>
    <t>Muenekereede</t>
  </si>
  <si>
    <t>Munikerede (NW Flanders)</t>
  </si>
  <si>
    <t>murrey = mulberry, or light to medium purple</t>
  </si>
  <si>
    <t>N</t>
  </si>
  <si>
    <t>N.B. No May Listing for 1383</t>
  </si>
  <si>
    <t>N.B. No values recorded.</t>
  </si>
  <si>
    <t>N.B. Query whether May Season 1384/5 [Probably 1385] This entry bought at Brussels</t>
  </si>
  <si>
    <t>N.B. Query whether May Season 1384/5 [Probably 1385].  This entry bought at Brussels</t>
  </si>
  <si>
    <t>N.B. Query whether May Season 1384/5 [Probably 1385].  This entry bought at Brussels.</t>
  </si>
  <si>
    <t>N.B. Ten huwelihe van ons heeren s'Hertogle von Borgoegnen ende onser vrouwe van Vlaendren kinderen die huivelijs daden met s' Hertoghen Aelbert kindrer</t>
  </si>
  <si>
    <t>N.B. V.W.C.; N.B. October 1380 Bamis Season Cash allowances only (folios 27v to 28r)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</si>
  <si>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</si>
  <si>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</si>
  <si>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</si>
  <si>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</si>
  <si>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</si>
  <si>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</si>
  <si>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</si>
  <si>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</si>
  <si>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</si>
  <si>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</si>
  <si>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</si>
  <si>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</si>
  <si>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Nov. 1382 - Feb. 1383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</si>
  <si>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</si>
  <si>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</si>
  <si>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</si>
  <si>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</si>
  <si>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</si>
  <si>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</si>
  <si>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</si>
  <si>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</si>
  <si>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</si>
  <si>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</si>
  <si>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</si>
  <si>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</si>
  <si>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</si>
  <si>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</si>
  <si>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</si>
  <si>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Onder Clerke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</si>
  <si>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</si>
  <si>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</si>
  <si>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</si>
  <si>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</si>
  <si>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</si>
  <si>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</si>
  <si>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</si>
  <si>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</si>
  <si>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</si>
  <si>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</si>
  <si>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</si>
  <si>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</si>
  <si>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</si>
  <si>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</si>
  <si>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</si>
  <si>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</si>
  <si>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</si>
  <si>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</si>
  <si>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 coloured; multi-coloured with blues, etc.</t>
  </si>
  <si>
    <t>PEB2</t>
  </si>
  <si>
    <t>PEB2MA</t>
  </si>
  <si>
    <t>PEB2SC</t>
  </si>
  <si>
    <t>PEB2SLSC</t>
  </si>
  <si>
    <t>Peersse Laken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</si>
  <si>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</si>
  <si>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</si>
  <si>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</si>
  <si>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</si>
  <si>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</si>
  <si>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</si>
  <si>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</si>
  <si>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</si>
  <si>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</si>
  <si>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</si>
  <si>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</si>
  <si>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</si>
  <si>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</si>
  <si>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</si>
  <si>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</si>
  <si>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</si>
  <si>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Cloth</t>
  </si>
  <si>
    <t>Perse Scarlet</t>
  </si>
  <si>
    <t>perse, peersche, peerce</t>
  </si>
  <si>
    <t>perse-coloured or colour of some flower</t>
  </si>
  <si>
    <t>PESC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</si>
  <si>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</si>
  <si>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</si>
  <si>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</si>
  <si>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</si>
  <si>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</si>
  <si>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</si>
  <si>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</si>
  <si>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</si>
  <si>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</si>
  <si>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</si>
  <si>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 Bruges Cloth + Ells</t>
  </si>
  <si>
    <t>Plain Cloth</t>
  </si>
  <si>
    <t>Plain Gheminghet Laken</t>
  </si>
  <si>
    <t>Plain Laken Scherx</t>
  </si>
  <si>
    <t>Plain Medley Cloth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</si>
  <si>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</si>
  <si>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</si>
  <si>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</si>
  <si>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</si>
  <si>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</si>
  <si>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</si>
  <si>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</si>
  <si>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Poreide Groene Gheminghede Laken of Ypres</t>
  </si>
  <si>
    <t>possibly: shorn cloth</t>
  </si>
  <si>
    <t>Pounds</t>
  </si>
  <si>
    <t xml:space="preserve">Pounds 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</si>
  <si>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</si>
  <si>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</si>
  <si>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</si>
  <si>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</si>
  <si>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</si>
  <si>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</si>
  <si>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</si>
  <si>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</si>
  <si>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R[aem]v[inders] Cn[apen]</t>
  </si>
  <si>
    <t>R1</t>
  </si>
  <si>
    <t>R10</t>
  </si>
  <si>
    <t>R1M</t>
  </si>
  <si>
    <t>R1MSC</t>
  </si>
  <si>
    <t>R1O</t>
  </si>
  <si>
    <t>R1O + W</t>
  </si>
  <si>
    <t>R1S</t>
  </si>
  <si>
    <t>R1SC</t>
  </si>
  <si>
    <t>R1SC + B2M</t>
  </si>
  <si>
    <t>R1SL</t>
  </si>
  <si>
    <t>R2</t>
  </si>
  <si>
    <t>R2SC</t>
  </si>
  <si>
    <t>R3</t>
  </si>
  <si>
    <t>R3SC</t>
  </si>
  <si>
    <t>raad = council</t>
  </si>
  <si>
    <t>raed</t>
  </si>
  <si>
    <t>raemvinders</t>
  </si>
  <si>
    <t>Raemvinders</t>
  </si>
  <si>
    <t>Raemvinders Cnape</t>
  </si>
  <si>
    <t>Raemvinders Cnapen</t>
  </si>
  <si>
    <t>Raemviners Knape</t>
  </si>
  <si>
    <t>ramene (te)</t>
  </si>
  <si>
    <t>Recipient</t>
  </si>
  <si>
    <t>red</t>
  </si>
  <si>
    <t>Red</t>
  </si>
  <si>
    <t xml:space="preserve">Red Ash Colored [Sandreyen] </t>
  </si>
  <si>
    <t>Red Cloth</t>
  </si>
  <si>
    <t>Red Medley</t>
  </si>
  <si>
    <t>Red Medley Cloth</t>
  </si>
  <si>
    <t xml:space="preserve">Red Orange </t>
  </si>
  <si>
    <t>Red Orange Cloth</t>
  </si>
  <si>
    <t>Red Scarlet</t>
  </si>
  <si>
    <t>Red Scarlet Medley</t>
  </si>
  <si>
    <t>Red Striped Cloth</t>
  </si>
  <si>
    <t>Red Ypres Scarlet Cloth + 6 Ells</t>
  </si>
  <si>
    <t>reddish vermilion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</si>
  <si>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</si>
  <si>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</si>
  <si>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</si>
  <si>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</si>
  <si>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</si>
  <si>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</si>
  <si>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Araengen</t>
  </si>
  <si>
    <t>Rode Brueselsche Scaerlaken</t>
  </si>
  <si>
    <t>Rode Ghegreinde Yperssche Laken</t>
  </si>
  <si>
    <t>Rode Machlinsche Araenge</t>
  </si>
  <si>
    <t>Rode Smale Ypersche Lakene Araengen</t>
  </si>
  <si>
    <t>Rode Ypersche Araengen</t>
  </si>
  <si>
    <t>Rode Yperssche Scaerlakene</t>
  </si>
  <si>
    <t>roepers</t>
  </si>
  <si>
    <t>Roeselare = Roulers (West Flanders)</t>
  </si>
  <si>
    <t>Roesselaersche</t>
  </si>
  <si>
    <t>roet, rood</t>
  </si>
  <si>
    <t>RoL</t>
  </si>
  <si>
    <t>Rood Bruelsch Scaerlaken</t>
  </si>
  <si>
    <t>Rood Brux Gheminghet</t>
  </si>
  <si>
    <t>Rood Ghendsch Strijp Laken</t>
  </si>
  <si>
    <t>Rood Ypersch Scaerlaken + 6 Ells</t>
  </si>
  <si>
    <t>Rood Ypersch Scaerlakene</t>
  </si>
  <si>
    <t>Roode Araenge Laken</t>
  </si>
  <si>
    <t>Roode Gheminde Laken</t>
  </si>
  <si>
    <t>Roode Ghendsche Strijpte</t>
  </si>
  <si>
    <t>Roode Laken</t>
  </si>
  <si>
    <t>Roode Ypersch Scaerlakene</t>
  </si>
  <si>
    <t>Rose</t>
  </si>
  <si>
    <t>Rose Scarlet</t>
  </si>
  <si>
    <t>rose, rosy-coloured, light-red</t>
  </si>
  <si>
    <t>rose-grey cloth</t>
  </si>
  <si>
    <t>Roseide Bruelsche Scaerlakene</t>
  </si>
  <si>
    <t>roseide rozeyt</t>
  </si>
  <si>
    <t>Roseit Brueselsch Scarlaken</t>
  </si>
  <si>
    <t>rosgraeuwe, rosse grauwe</t>
  </si>
  <si>
    <t>Rouen (France: duchy of Normandy)</t>
  </si>
  <si>
    <t>Roulers</t>
  </si>
  <si>
    <t>Roulers Cloth</t>
  </si>
  <si>
    <t>Roulers Green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</si>
  <si>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</si>
  <si>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</si>
  <si>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</si>
  <si>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</si>
  <si>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</si>
  <si>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</si>
  <si>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</si>
  <si>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Omaersch Laken</t>
  </si>
  <si>
    <t>Saint Omer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</si>
  <si>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</si>
  <si>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</si>
  <si>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</si>
  <si>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</si>
  <si>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</si>
  <si>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</si>
  <si>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</si>
  <si>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</si>
  <si>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</si>
  <si>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say or serge cloth (semi-worsted) from Gistel = Ghistelles (Flanders)</t>
  </si>
  <si>
    <t>SC</t>
  </si>
  <si>
    <t>SC + BUG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</si>
  <si>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</si>
  <si>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</si>
  <si>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</si>
  <si>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</si>
  <si>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</si>
  <si>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</si>
  <si>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</si>
  <si>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</si>
  <si>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</si>
  <si>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</si>
  <si>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 xml:space="preserve">Scerewetters </t>
  </si>
  <si>
    <t>Scerrewetters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</si>
  <si>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</si>
  <si>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</si>
  <si>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</si>
  <si>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</si>
  <si>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</si>
  <si>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</si>
  <si>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Sciere Bruxsche Laken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</si>
  <si>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</si>
  <si>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</si>
  <si>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</si>
  <si>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</si>
  <si>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</si>
  <si>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</si>
  <si>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</si>
  <si>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</si>
  <si>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</si>
  <si>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</si>
  <si>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Serge</t>
  </si>
  <si>
    <t>Sergeants</t>
  </si>
  <si>
    <t>sergeants; militia officers</t>
  </si>
  <si>
    <t>serjante</t>
  </si>
  <si>
    <t>Serjante</t>
  </si>
  <si>
    <t>Serjante [or Garsoene?]</t>
  </si>
  <si>
    <t>Serjanten</t>
  </si>
  <si>
    <t>servants (ususally boys or youg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</si>
  <si>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</si>
  <si>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</si>
  <si>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</si>
  <si>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</si>
  <si>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</si>
  <si>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</si>
  <si>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</si>
  <si>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</si>
  <si>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</si>
  <si>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</si>
  <si>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SL</t>
  </si>
  <si>
    <t>slecht = poor quality, very cheap and nasty</t>
  </si>
  <si>
    <t>slichte</t>
  </si>
  <si>
    <t>SLSC</t>
  </si>
  <si>
    <t>Smal Ypersch Laken</t>
  </si>
  <si>
    <t>Smal Ypersch Laken Gheminghet</t>
  </si>
  <si>
    <t>smale</t>
  </si>
  <si>
    <t>Smale Haerzidene Ypersche Lakene</t>
  </si>
  <si>
    <t>Small</t>
  </si>
  <si>
    <t>Small Cloths</t>
  </si>
  <si>
    <t>Small Ypres Cloth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</si>
  <si>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</si>
  <si>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</si>
  <si>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</si>
  <si>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</si>
  <si>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</si>
  <si>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</si>
  <si>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</si>
  <si>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</si>
  <si>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</si>
  <si>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</si>
  <si>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</si>
  <si>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</si>
  <si>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</si>
  <si>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</t>
  </si>
  <si>
    <t>Strijpt Denremondsch Laken</t>
  </si>
  <si>
    <t>Strijpt Denremondsche Laken</t>
  </si>
  <si>
    <t>Strijpt Diesth Laken</t>
  </si>
  <si>
    <t>Strijpt Laken</t>
  </si>
  <si>
    <t>Strijpte Laken</t>
  </si>
  <si>
    <t>Strijpte Lakene Denremondsche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</si>
  <si>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</si>
  <si>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</si>
  <si>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</si>
  <si>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</si>
  <si>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</si>
  <si>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</si>
  <si>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</si>
  <si>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</si>
  <si>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</si>
  <si>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</si>
  <si>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</si>
  <si>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</si>
  <si>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</si>
  <si>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Surgien</t>
  </si>
  <si>
    <t>surgiens</t>
  </si>
  <si>
    <t>Surgiens</t>
  </si>
  <si>
    <t>SYMBOL</t>
  </si>
  <si>
    <t>talemans</t>
  </si>
  <si>
    <t>tanneit; thenneyt; tanneyde</t>
  </si>
  <si>
    <t>tawny, faun-coloured, tan, light-brown</t>
  </si>
  <si>
    <t>teacher, language teachers</t>
  </si>
  <si>
    <t>TeL</t>
  </si>
  <si>
    <t>Termonde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</si>
  <si>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</si>
  <si>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</si>
  <si>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</si>
  <si>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</si>
  <si>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</si>
  <si>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</si>
  <si>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</si>
  <si>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</si>
  <si>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</si>
  <si>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</si>
  <si>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</si>
  <si>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</si>
  <si>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</si>
  <si>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</si>
  <si>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</si>
  <si>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</si>
  <si>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</si>
  <si>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</si>
  <si>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</si>
  <si>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</si>
  <si>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</si>
  <si>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</si>
  <si>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</si>
  <si>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</si>
  <si>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</si>
  <si>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</si>
  <si>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</si>
  <si>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</si>
  <si>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</si>
  <si>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</si>
  <si>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</si>
  <si>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</si>
  <si>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</si>
  <si>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</si>
  <si>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</si>
  <si>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</si>
  <si>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</si>
  <si>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</si>
  <si>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</si>
  <si>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</si>
  <si>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</si>
  <si>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</si>
  <si>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</si>
  <si>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</si>
  <si>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</si>
  <si>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</si>
  <si>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</si>
  <si>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Clerkcen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</si>
  <si>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</si>
  <si>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</si>
  <si>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</si>
  <si>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</si>
  <si>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</si>
  <si>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</si>
  <si>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</si>
  <si>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</si>
  <si>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Van Wet Clochen</t>
  </si>
  <si>
    <t>verzaddene</t>
  </si>
  <si>
    <t>verzienen</t>
  </si>
  <si>
    <t>Vilvoorde</t>
  </si>
  <si>
    <t>Vilvoorde (NW of Brussels: in Brabant)</t>
  </si>
  <si>
    <t>Vilvoorde Cloth</t>
  </si>
  <si>
    <t>Vilvoorde White Cloth</t>
  </si>
  <si>
    <t>vinders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</si>
  <si>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</si>
  <si>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</si>
  <si>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</si>
  <si>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</si>
  <si>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</si>
  <si>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</si>
  <si>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</si>
  <si>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</si>
  <si>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</si>
  <si>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</si>
  <si>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</si>
  <si>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</si>
  <si>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 + B3</t>
  </si>
  <si>
    <t>W[eavers] + F[ullers]</t>
  </si>
  <si>
    <t>W[et] W[apensrox]</t>
  </si>
  <si>
    <t>wachters</t>
  </si>
  <si>
    <t>Wachters</t>
  </si>
  <si>
    <t>Wachters + Waerders</t>
  </si>
  <si>
    <t>waerdecors laken</t>
  </si>
  <si>
    <t>waerderers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</si>
  <si>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</si>
  <si>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</si>
  <si>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</si>
  <si>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</si>
  <si>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</si>
  <si>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</si>
  <si>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</si>
  <si>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</si>
  <si>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Werc[lieden?]</t>
  </si>
  <si>
    <t>Wercl[ieden]</t>
  </si>
  <si>
    <t>Werclieden</t>
  </si>
  <si>
    <t>werclieden, werklieden</t>
  </si>
  <si>
    <t>Werclieden?</t>
  </si>
  <si>
    <t>Wervex</t>
  </si>
  <si>
    <t>Wervik</t>
  </si>
  <si>
    <t>Wervik = Wervicq (SW Flanders: near Ieper</t>
  </si>
  <si>
    <t>Wervik Cloth</t>
  </si>
  <si>
    <t>Wervik Cloth Blue + Green</t>
  </si>
  <si>
    <t>Wervik Medley Cloth</t>
  </si>
  <si>
    <t>Wervische Gheminghede Lakene</t>
  </si>
  <si>
    <t>Werviscsche Laken</t>
  </si>
  <si>
    <t>Wervix Gheminghet Laken</t>
  </si>
  <si>
    <t>Wervixsche Laken Blaeu + Groene</t>
  </si>
  <si>
    <t>wet</t>
  </si>
  <si>
    <t>Wet</t>
  </si>
  <si>
    <t>Wet Caproenen</t>
  </si>
  <si>
    <t>wet caproens</t>
  </si>
  <si>
    <t>Wet Clerken</t>
  </si>
  <si>
    <t>Wet Clocher</t>
  </si>
  <si>
    <t>Wet Clocken</t>
  </si>
  <si>
    <t>wet clocken; VWC (van wet clocken)</t>
  </si>
  <si>
    <t>Wet Cnapen</t>
  </si>
  <si>
    <t>Wet Cnapen?</t>
  </si>
  <si>
    <t>Wet Wapen</t>
  </si>
  <si>
    <t>Wet Wapen?</t>
  </si>
  <si>
    <t>Wet Wapensrox</t>
  </si>
  <si>
    <t>Wet?</t>
  </si>
  <si>
    <t>wevers</t>
  </si>
  <si>
    <t>Wevers + Vulres</t>
  </si>
  <si>
    <t>WG</t>
  </si>
  <si>
    <t>white</t>
  </si>
  <si>
    <t>White</t>
  </si>
  <si>
    <t>White Medley</t>
  </si>
  <si>
    <t xml:space="preserve">White Medley Scarlet </t>
  </si>
  <si>
    <t>White Medley Striped Cloth</t>
  </si>
  <si>
    <t>White Natural Wool [Schiere] Medley</t>
  </si>
  <si>
    <t>white-grey-brown colour</t>
  </si>
  <si>
    <t>wit, witte, witten</t>
  </si>
  <si>
    <t>Witgrawe Meeninsche Laken</t>
  </si>
  <si>
    <t>with bells: cloths with bell insignia or seals: perhaps bellaerden woollens</t>
  </si>
  <si>
    <t>witkins</t>
  </si>
  <si>
    <t>Witte Mechelinsche Lakene</t>
  </si>
  <si>
    <t>Witte Vilvoorde Lakene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</si>
  <si>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</si>
  <si>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</si>
  <si>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</si>
  <si>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</si>
  <si>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</si>
  <si>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</si>
  <si>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</si>
  <si>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</si>
  <si>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</si>
  <si>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</si>
  <si>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</si>
  <si>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</si>
  <si>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</si>
  <si>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</si>
  <si>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</si>
  <si>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</si>
  <si>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</si>
  <si>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</si>
  <si>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</si>
  <si>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</si>
  <si>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</si>
  <si>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</si>
  <si>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Ypersch Laken</t>
  </si>
  <si>
    <t>Ypersche Araenge</t>
  </si>
  <si>
    <t>Ypersche Laken Blawe + Grawe</t>
  </si>
  <si>
    <t>Ypres</t>
  </si>
  <si>
    <t>Ypres Blue + Grey Cloth</t>
  </si>
  <si>
    <t>Ypres Blue Broadcloth</t>
  </si>
  <si>
    <t>Ypres Blue Cloth</t>
  </si>
  <si>
    <t>Ypres Blue Medley Broadcloth</t>
  </si>
  <si>
    <t>Ypres Broadcloth</t>
  </si>
  <si>
    <t xml:space="preserve">Ypres Broadcloth + 10 Ells </t>
  </si>
  <si>
    <t>Ypres Brown Broadcloth</t>
  </si>
  <si>
    <t>Ypres Brown Medley Cloth</t>
  </si>
  <si>
    <t>Ypres Brown Perse Broadcloth dyed in Madder</t>
  </si>
  <si>
    <t>Ypres Brown Perse Cloth</t>
  </si>
  <si>
    <t>Ypres Brown Perse Scarlet Cloth</t>
  </si>
  <si>
    <t>Ypres Cloth</t>
  </si>
  <si>
    <t>Ypres Green Cloth</t>
  </si>
  <si>
    <t>Ypres Light Green Medley Cloth</t>
  </si>
  <si>
    <t>Ypres Medley Broadcloth</t>
  </si>
  <si>
    <t>Ypres Medley Cloth</t>
  </si>
  <si>
    <t>Ypres Orange Cloth</t>
  </si>
  <si>
    <t>Ypres Red Orange Broadcloth</t>
  </si>
  <si>
    <t>Ypres Red Orange Cloth</t>
  </si>
  <si>
    <t>Ypres Red Scarlet Cloth</t>
  </si>
  <si>
    <t>Ypres Small "Haerzidene" Cloth</t>
  </si>
  <si>
    <t>Ypres Small Medley Cloth</t>
  </si>
  <si>
    <t>Ypres Small Red Orange Cloth</t>
  </si>
  <si>
    <t>yscreven</t>
  </si>
  <si>
    <t>YZ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</si>
  <si>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</si>
  <si>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</si>
  <si>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</si>
  <si>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</si>
  <si>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</si>
  <si>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</si>
  <si>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</si>
  <si>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 + Wit Bruxsche Lakene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</si>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</sst>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FFCD00"/>
      <rgbColor rgb="0000FFFF"/>
      <rgbColor rgb="0000FF80"/>
      <rgbColor rgb="0080FF00"/>
      <rgbColor rgb="00FF8000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selection activeCell="K6" sqref="K6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4" t="s">
        <v>471</v>
      </c>
    </row>
    <row r="3" spans="1:7" ht="12.75">
      <c r="A3" s="19" t="s">
        <v>1240</v>
      </c>
      <c r="C3" s="1" t="s">
        <v>1245</v>
      </c>
      <c r="E3" s="1" t="s">
        <v>542</v>
      </c>
      <c r="G3" s="1" t="s">
        <v>1245</v>
      </c>
    </row>
    <row r="5" spans="1:7" ht="12.75">
      <c r="A5" s="1" t="s">
        <v>507</v>
      </c>
      <c r="C5" t="s">
        <v>503</v>
      </c>
      <c r="E5" s="1" t="s">
        <v>414</v>
      </c>
      <c r="G5" t="s">
        <v>294</v>
      </c>
    </row>
    <row r="6" spans="1:7" ht="12.75">
      <c r="A6" s="1" t="s">
        <v>590</v>
      </c>
      <c r="C6" t="s">
        <v>575</v>
      </c>
      <c r="E6" s="1" t="s">
        <v>413</v>
      </c>
      <c r="G6" t="s">
        <v>405</v>
      </c>
    </row>
    <row r="7" spans="1:7" ht="12.75">
      <c r="A7" s="1" t="s">
        <v>620</v>
      </c>
      <c r="C7" t="s">
        <v>626</v>
      </c>
      <c r="E7" s="1" t="s">
        <v>421</v>
      </c>
      <c r="G7" t="s">
        <v>420</v>
      </c>
    </row>
    <row r="8" spans="1:7" ht="12.75">
      <c r="A8" s="1" t="s">
        <v>713</v>
      </c>
      <c r="C8" t="s">
        <v>687</v>
      </c>
      <c r="E8" s="1" t="s">
        <v>422</v>
      </c>
      <c r="G8" t="s">
        <v>423</v>
      </c>
    </row>
    <row r="9" spans="1:7" ht="12.75">
      <c r="A9" s="1" t="s">
        <v>751</v>
      </c>
      <c r="C9" t="s">
        <v>752</v>
      </c>
      <c r="E9" s="1" t="s">
        <v>453</v>
      </c>
      <c r="G9" t="s">
        <v>306</v>
      </c>
    </row>
    <row r="10" spans="1:7" ht="12.75">
      <c r="A10" s="1" t="s">
        <v>894</v>
      </c>
      <c r="C10" t="s">
        <v>786</v>
      </c>
      <c r="E10" s="1" t="s">
        <v>415</v>
      </c>
      <c r="G10" t="s">
        <v>425</v>
      </c>
    </row>
    <row r="11" spans="1:7" ht="12.75">
      <c r="A11" s="1" t="s">
        <v>1180</v>
      </c>
      <c r="C11" t="s">
        <v>1131</v>
      </c>
      <c r="E11" s="1" t="s">
        <v>407</v>
      </c>
      <c r="G11" t="s">
        <v>426</v>
      </c>
    </row>
    <row r="12" spans="1:7" ht="12.75">
      <c r="A12" s="1" t="s">
        <v>1155</v>
      </c>
      <c r="C12" t="s">
        <v>1164</v>
      </c>
      <c r="E12" s="1" t="s">
        <v>803</v>
      </c>
      <c r="G12" t="s">
        <v>427</v>
      </c>
    </row>
    <row r="13" spans="1:7" ht="12.75">
      <c r="A13" s="1" t="s">
        <v>1232</v>
      </c>
      <c r="C13" t="s">
        <v>1173</v>
      </c>
      <c r="E13" s="1" t="s">
        <v>849</v>
      </c>
      <c r="G13" t="s">
        <v>428</v>
      </c>
    </row>
    <row r="14" spans="1:7" ht="12.75">
      <c r="A14" s="1" t="s">
        <v>1231</v>
      </c>
      <c r="C14" t="s">
        <v>1198</v>
      </c>
      <c r="E14" s="1" t="s">
        <v>454</v>
      </c>
      <c r="G14" t="s">
        <v>309</v>
      </c>
    </row>
    <row r="15" spans="1:7" ht="12.75">
      <c r="A15" s="1" t="s">
        <v>1213</v>
      </c>
      <c r="C15" t="s">
        <v>1216</v>
      </c>
      <c r="E15" s="1" t="s">
        <v>1008</v>
      </c>
      <c r="G15" t="s">
        <v>430</v>
      </c>
    </row>
    <row r="16" spans="1:7" ht="12.75">
      <c r="A16" s="1" t="s">
        <v>1220</v>
      </c>
      <c r="C16" t="s">
        <v>1221</v>
      </c>
      <c r="E16" s="1" t="s">
        <v>1009</v>
      </c>
      <c r="G16" t="s">
        <v>431</v>
      </c>
    </row>
    <row r="17" spans="1:7" ht="12.75">
      <c r="A17" s="1" t="s">
        <v>1297</v>
      </c>
      <c r="C17" t="s">
        <v>1294</v>
      </c>
      <c r="E17" s="1" t="s">
        <v>1320</v>
      </c>
      <c r="G17" t="s">
        <v>432</v>
      </c>
    </row>
    <row r="18" spans="1:7" ht="12.75">
      <c r="A18" s="1" t="s">
        <v>1323</v>
      </c>
      <c r="C18" t="s">
        <v>1321</v>
      </c>
      <c r="E18" s="1" t="s">
        <v>1443</v>
      </c>
      <c r="G18" t="s">
        <v>433</v>
      </c>
    </row>
    <row r="19" spans="1:7" ht="12.75">
      <c r="A19" s="1" t="s">
        <v>1337</v>
      </c>
      <c r="C19" t="s">
        <v>1390</v>
      </c>
      <c r="E19" s="1" t="s">
        <v>571</v>
      </c>
      <c r="G19" t="s">
        <v>434</v>
      </c>
    </row>
    <row r="20" spans="5:7" ht="12.75">
      <c r="E20" s="1" t="s">
        <v>454</v>
      </c>
      <c r="G20" t="s">
        <v>309</v>
      </c>
    </row>
    <row r="21" spans="1:7" ht="12.75">
      <c r="A21" s="1" t="s">
        <v>356</v>
      </c>
      <c r="C21" t="s">
        <v>343</v>
      </c>
      <c r="E21" s="1" t="s">
        <v>455</v>
      </c>
      <c r="G21" t="s">
        <v>429</v>
      </c>
    </row>
    <row r="22" spans="1:7" ht="12.75">
      <c r="A22" s="1" t="s">
        <v>361</v>
      </c>
      <c r="C22" t="s">
        <v>342</v>
      </c>
      <c r="E22" s="1" t="s">
        <v>462</v>
      </c>
      <c r="G22" t="s">
        <v>310</v>
      </c>
    </row>
    <row r="23" spans="1:7" ht="12.75">
      <c r="A23" s="1" t="s">
        <v>472</v>
      </c>
      <c r="C23" t="s">
        <v>468</v>
      </c>
      <c r="E23" s="1" t="s">
        <v>463</v>
      </c>
      <c r="G23" t="s">
        <v>435</v>
      </c>
    </row>
    <row r="24" spans="1:7" ht="12.75">
      <c r="A24" s="1" t="s">
        <v>470</v>
      </c>
      <c r="C24" t="s">
        <v>345</v>
      </c>
      <c r="E24" s="1" t="s">
        <v>850</v>
      </c>
      <c r="G24" t="s">
        <v>436</v>
      </c>
    </row>
    <row r="25" spans="1:7" ht="12.75">
      <c r="A25" s="1" t="s">
        <v>377</v>
      </c>
      <c r="C25" t="s">
        <v>497</v>
      </c>
      <c r="E25" s="1" t="s">
        <v>572</v>
      </c>
      <c r="G25" t="s">
        <v>440</v>
      </c>
    </row>
    <row r="26" spans="1:7" ht="12.75">
      <c r="A26" s="1" t="s">
        <v>375</v>
      </c>
      <c r="C26" t="s">
        <v>498</v>
      </c>
      <c r="E26" s="1" t="s">
        <v>464</v>
      </c>
      <c r="G26" t="s">
        <v>311</v>
      </c>
    </row>
    <row r="27" spans="1:7" ht="12.75">
      <c r="A27" s="1" t="s">
        <v>545</v>
      </c>
      <c r="C27" t="s">
        <v>538</v>
      </c>
      <c r="E27" s="1" t="s">
        <v>465</v>
      </c>
      <c r="G27" t="s">
        <v>312</v>
      </c>
    </row>
    <row r="28" spans="1:7" ht="12.75">
      <c r="A28" s="1" t="s">
        <v>546</v>
      </c>
      <c r="C28" t="s">
        <v>537</v>
      </c>
      <c r="E28" s="1" t="s">
        <v>466</v>
      </c>
      <c r="G28" t="s">
        <v>437</v>
      </c>
    </row>
    <row r="29" spans="1:7" ht="12.75">
      <c r="A29" s="1" t="s">
        <v>559</v>
      </c>
      <c r="C29" t="s">
        <v>520</v>
      </c>
      <c r="E29" s="1" t="s">
        <v>467</v>
      </c>
      <c r="G29" t="s">
        <v>439</v>
      </c>
    </row>
    <row r="30" spans="1:7" ht="12.75">
      <c r="A30" s="1" t="s">
        <v>558</v>
      </c>
      <c r="C30" t="s">
        <v>516</v>
      </c>
      <c r="E30" s="1" t="s">
        <v>1230</v>
      </c>
      <c r="G30" t="s">
        <v>438</v>
      </c>
    </row>
    <row r="31" spans="1:7" ht="12.75">
      <c r="A31" s="1" t="s">
        <v>594</v>
      </c>
      <c r="C31" t="s">
        <v>582</v>
      </c>
      <c r="E31" s="1" t="s">
        <v>450</v>
      </c>
      <c r="G31" t="s">
        <v>441</v>
      </c>
    </row>
    <row r="32" spans="1:7" ht="12.75">
      <c r="A32" s="1" t="s">
        <v>596</v>
      </c>
      <c r="C32" t="s">
        <v>588</v>
      </c>
      <c r="E32" s="1" t="s">
        <v>1193</v>
      </c>
      <c r="G32" t="s">
        <v>514</v>
      </c>
    </row>
    <row r="33" spans="1:7" ht="12.75">
      <c r="A33" s="1" t="s">
        <v>600</v>
      </c>
      <c r="C33" t="s">
        <v>599</v>
      </c>
      <c r="E33" s="1" t="s">
        <v>770</v>
      </c>
      <c r="G33" t="s">
        <v>688</v>
      </c>
    </row>
    <row r="34" spans="1:7" ht="12.75">
      <c r="A34" s="1" t="s">
        <v>736</v>
      </c>
      <c r="C34" t="s">
        <v>787</v>
      </c>
      <c r="E34" s="1" t="s">
        <v>852</v>
      </c>
      <c r="G34" t="s">
        <v>689</v>
      </c>
    </row>
    <row r="35" spans="1:7" ht="12.75">
      <c r="A35" s="1" t="s">
        <v>732</v>
      </c>
      <c r="C35" t="s">
        <v>791</v>
      </c>
      <c r="E35" s="1" t="s">
        <v>853</v>
      </c>
      <c r="G35" t="s">
        <v>690</v>
      </c>
    </row>
    <row r="36" spans="1:7" ht="12.75">
      <c r="A36" s="1" t="s">
        <v>734</v>
      </c>
      <c r="C36" t="s">
        <v>789</v>
      </c>
      <c r="E36" s="1" t="s">
        <v>772</v>
      </c>
      <c r="G36" t="s">
        <v>691</v>
      </c>
    </row>
    <row r="37" spans="1:7" ht="12.75">
      <c r="A37" s="1" t="s">
        <v>740</v>
      </c>
      <c r="C37" t="s">
        <v>792</v>
      </c>
      <c r="E37" s="1" t="s">
        <v>573</v>
      </c>
      <c r="G37" t="s">
        <v>692</v>
      </c>
    </row>
    <row r="38" spans="1:7" ht="12.75">
      <c r="A38" s="1" t="s">
        <v>741</v>
      </c>
      <c r="C38" t="s">
        <v>790</v>
      </c>
      <c r="E38" s="1" t="s">
        <v>774</v>
      </c>
      <c r="G38" t="s">
        <v>693</v>
      </c>
    </row>
    <row r="39" spans="1:7" ht="12.75">
      <c r="A39" s="1" t="s">
        <v>737</v>
      </c>
      <c r="C39" t="s">
        <v>788</v>
      </c>
      <c r="E39" s="1" t="s">
        <v>815</v>
      </c>
      <c r="G39" t="s">
        <v>694</v>
      </c>
    </row>
    <row r="40" spans="1:7" ht="12.75">
      <c r="A40" s="1" t="s">
        <v>856</v>
      </c>
      <c r="C40" t="s">
        <v>864</v>
      </c>
      <c r="E40" s="1" t="s">
        <v>775</v>
      </c>
      <c r="G40" t="s">
        <v>695</v>
      </c>
    </row>
    <row r="41" spans="1:7" ht="12.75">
      <c r="A41" s="1" t="s">
        <v>884</v>
      </c>
      <c r="C41" t="s">
        <v>923</v>
      </c>
      <c r="E41" s="1" t="s">
        <v>500</v>
      </c>
      <c r="G41" t="s">
        <v>796</v>
      </c>
    </row>
    <row r="42" spans="1:7" ht="12.75">
      <c r="A42" s="1" t="s">
        <v>887</v>
      </c>
      <c r="C42" t="s">
        <v>914</v>
      </c>
      <c r="E42" s="1" t="s">
        <v>501</v>
      </c>
      <c r="G42" t="s">
        <v>813</v>
      </c>
    </row>
    <row r="43" spans="1:7" ht="12.75">
      <c r="A43" s="1" t="s">
        <v>908</v>
      </c>
      <c r="C43" t="s">
        <v>901</v>
      </c>
      <c r="E43" s="1" t="s">
        <v>616</v>
      </c>
      <c r="G43" t="s">
        <v>868</v>
      </c>
    </row>
    <row r="44" spans="1:7" ht="12.75">
      <c r="A44" s="1" t="s">
        <v>909</v>
      </c>
      <c r="C44" t="s">
        <v>900</v>
      </c>
      <c r="E44" s="1" t="s">
        <v>1156</v>
      </c>
      <c r="G44" t="s">
        <v>933</v>
      </c>
    </row>
    <row r="45" spans="1:7" ht="12.75">
      <c r="A45" s="1" t="s">
        <v>980</v>
      </c>
      <c r="C45" t="s">
        <v>972</v>
      </c>
      <c r="E45" s="1" t="s">
        <v>947</v>
      </c>
      <c r="G45" t="s">
        <v>937</v>
      </c>
    </row>
    <row r="46" spans="1:7" ht="12.75">
      <c r="A46" s="1" t="s">
        <v>981</v>
      </c>
      <c r="C46" t="s">
        <v>971</v>
      </c>
      <c r="E46" s="1" t="s">
        <v>976</v>
      </c>
      <c r="G46" t="s">
        <v>959</v>
      </c>
    </row>
    <row r="47" spans="1:7" ht="12.75">
      <c r="A47" s="1" t="s">
        <v>1128</v>
      </c>
      <c r="C47" t="s">
        <v>1107</v>
      </c>
      <c r="E47" s="1" t="s">
        <v>1052</v>
      </c>
      <c r="G47" t="s">
        <v>984</v>
      </c>
    </row>
    <row r="48" spans="1:7" ht="12.75">
      <c r="A48" s="1" t="s">
        <v>1139</v>
      </c>
      <c r="C48" t="s">
        <v>1210</v>
      </c>
      <c r="E48" s="1" t="s">
        <v>1006</v>
      </c>
      <c r="G48" t="s">
        <v>991</v>
      </c>
    </row>
    <row r="49" spans="1:7" ht="12.75">
      <c r="A49" s="1" t="s">
        <v>1140</v>
      </c>
      <c r="C49" t="s">
        <v>1209</v>
      </c>
      <c r="E49" s="1" t="s">
        <v>1010</v>
      </c>
      <c r="G49" t="s">
        <v>993</v>
      </c>
    </row>
    <row r="50" spans="1:7" ht="12.75">
      <c r="A50" s="1" t="s">
        <v>1285</v>
      </c>
      <c r="C50" t="s">
        <v>1262</v>
      </c>
      <c r="E50" s="1" t="s">
        <v>1011</v>
      </c>
      <c r="G50" t="s">
        <v>994</v>
      </c>
    </row>
    <row r="51" spans="1:7" ht="12.75">
      <c r="A51" s="1" t="s">
        <v>1252</v>
      </c>
      <c r="C51" t="s">
        <v>1250</v>
      </c>
      <c r="E51" s="1" t="s">
        <v>1015</v>
      </c>
      <c r="G51" t="s">
        <v>1018</v>
      </c>
    </row>
    <row r="52" spans="1:7" ht="12.75">
      <c r="A52" s="1" t="s">
        <v>1253</v>
      </c>
      <c r="C52" t="s">
        <v>1254</v>
      </c>
      <c r="E52" s="1" t="s">
        <v>1012</v>
      </c>
      <c r="G52" t="s">
        <v>995</v>
      </c>
    </row>
    <row r="53" spans="1:7" ht="12.75">
      <c r="A53" s="1" t="s">
        <v>1304</v>
      </c>
      <c r="C53" t="s">
        <v>1301</v>
      </c>
      <c r="E53" s="1" t="s">
        <v>1013</v>
      </c>
      <c r="G53" t="s">
        <v>996</v>
      </c>
    </row>
    <row r="54" spans="1:7" ht="12.75">
      <c r="A54" s="1" t="s">
        <v>1313</v>
      </c>
      <c r="C54" t="s">
        <v>1321</v>
      </c>
      <c r="E54" s="1" t="s">
        <v>1028</v>
      </c>
      <c r="G54" t="s">
        <v>1025</v>
      </c>
    </row>
    <row r="55" spans="1:7" ht="12.75">
      <c r="A55" s="1" t="s">
        <v>1352</v>
      </c>
      <c r="C55" t="s">
        <v>1343</v>
      </c>
      <c r="E55" s="1" t="s">
        <v>1078</v>
      </c>
      <c r="G55" t="s">
        <v>1054</v>
      </c>
    </row>
    <row r="56" spans="1:7" ht="12.75">
      <c r="A56" s="1" t="s">
        <v>1354</v>
      </c>
      <c r="C56" t="s">
        <v>1342</v>
      </c>
      <c r="E56" s="1" t="s">
        <v>1081</v>
      </c>
      <c r="G56" t="s">
        <v>1056</v>
      </c>
    </row>
    <row r="57" spans="1:7" ht="12.75">
      <c r="A57" s="1" t="s">
        <v>1426</v>
      </c>
      <c r="C57" t="s">
        <v>1408</v>
      </c>
      <c r="E57" s="1" t="s">
        <v>1086</v>
      </c>
      <c r="G57" t="s">
        <v>1057</v>
      </c>
    </row>
    <row r="58" spans="1:7" ht="12.75">
      <c r="A58" s="1" t="s">
        <v>1430</v>
      </c>
      <c r="C58" t="s">
        <v>1406</v>
      </c>
      <c r="E58" s="1" t="s">
        <v>1083</v>
      </c>
      <c r="G58" t="s">
        <v>1058</v>
      </c>
    </row>
    <row r="59" spans="1:7" ht="12.75">
      <c r="A59" s="1"/>
      <c r="E59" s="1" t="s">
        <v>1079</v>
      </c>
      <c r="G59" t="s">
        <v>1060</v>
      </c>
    </row>
    <row r="60" spans="1:7" ht="12.75">
      <c r="A60" s="1"/>
      <c r="E60" s="1" t="s">
        <v>1085</v>
      </c>
      <c r="G60" t="s">
        <v>1061</v>
      </c>
    </row>
    <row r="61" spans="1:7" ht="12.75">
      <c r="A61" s="1"/>
      <c r="E61" s="1" t="s">
        <v>1087</v>
      </c>
      <c r="G61" t="s">
        <v>1063</v>
      </c>
    </row>
    <row r="62" spans="1:7" ht="12.75">
      <c r="A62" s="1"/>
      <c r="E62" s="1" t="s">
        <v>1118</v>
      </c>
      <c r="G62" t="s">
        <v>1064</v>
      </c>
    </row>
    <row r="63" spans="1:7" ht="12.75">
      <c r="A63" s="1"/>
      <c r="E63" s="1" t="s">
        <v>1119</v>
      </c>
      <c r="G63" t="s">
        <v>1065</v>
      </c>
    </row>
    <row r="64" spans="1:7" ht="12.75">
      <c r="A64" s="1"/>
      <c r="E64" s="1" t="s">
        <v>1143</v>
      </c>
      <c r="G64" t="s">
        <v>1066</v>
      </c>
    </row>
    <row r="65" spans="1:7" ht="12.75">
      <c r="A65" s="1"/>
      <c r="E65" s="1" t="s">
        <v>1144</v>
      </c>
      <c r="G65" t="s">
        <v>1067</v>
      </c>
    </row>
    <row r="66" spans="1:7" ht="12.75">
      <c r="A66" s="1"/>
      <c r="E66" s="1" t="s">
        <v>1232</v>
      </c>
      <c r="G66" t="s">
        <v>1201</v>
      </c>
    </row>
    <row r="67" spans="1:7" ht="12.75">
      <c r="A67" s="1"/>
      <c r="E67" s="1" t="s">
        <v>1235</v>
      </c>
      <c r="G67" t="s">
        <v>1234</v>
      </c>
    </row>
    <row r="68" spans="1:7" ht="12.75">
      <c r="A68" s="1"/>
      <c r="E68" s="1" t="s">
        <v>1377</v>
      </c>
      <c r="G68" t="s">
        <v>1327</v>
      </c>
    </row>
    <row r="69" spans="1:7" ht="12.75">
      <c r="A69" s="1"/>
      <c r="E69" s="1" t="s">
        <v>1378</v>
      </c>
      <c r="G69" t="s">
        <v>1391</v>
      </c>
    </row>
    <row r="70" spans="1:7" ht="12.75">
      <c r="A70" s="1"/>
      <c r="E70" s="1" t="s">
        <v>1381</v>
      </c>
      <c r="G70" t="s">
        <v>1394</v>
      </c>
    </row>
    <row r="71" spans="1:7" ht="12.75">
      <c r="A71" s="1"/>
      <c r="E71" s="1" t="s">
        <v>1379</v>
      </c>
      <c r="G71" t="s">
        <v>1392</v>
      </c>
    </row>
    <row r="72" spans="1:7" ht="12.75">
      <c r="A72" s="1"/>
      <c r="E72" s="1" t="s">
        <v>1380</v>
      </c>
      <c r="G72" t="s">
        <v>1393</v>
      </c>
    </row>
    <row r="73" spans="1:7" ht="12.75">
      <c r="A73" s="1"/>
      <c r="E73" s="1" t="s">
        <v>1405</v>
      </c>
      <c r="G73" t="s">
        <v>1402</v>
      </c>
    </row>
    <row r="74" spans="1:7" ht="12.75">
      <c r="A74" s="1"/>
      <c r="E74" s="1" t="s">
        <v>761</v>
      </c>
      <c r="G74" t="s">
        <v>1439</v>
      </c>
    </row>
    <row r="75" spans="1:5" ht="12.75">
      <c r="A75" s="1"/>
      <c r="E75" s="1"/>
    </row>
    <row r="76" spans="1:5" ht="12.75">
      <c r="A76" s="1"/>
      <c r="E76" s="1"/>
    </row>
    <row r="77" spans="1:5" ht="12.75">
      <c r="A77" s="1"/>
      <c r="E77" s="1"/>
    </row>
    <row r="78" spans="1:5" ht="12.75">
      <c r="A78" s="1"/>
      <c r="E78" s="1"/>
    </row>
    <row r="79" spans="1:5" ht="12.75">
      <c r="A79" s="1"/>
      <c r="E79" s="1"/>
    </row>
    <row r="80" spans="1:5" ht="12.75">
      <c r="A80" s="1"/>
      <c r="E80" s="1"/>
    </row>
    <row r="81" spans="1:5" ht="12.75">
      <c r="A81" s="1"/>
      <c r="E81" s="1"/>
    </row>
    <row r="82" spans="1:5" ht="12.75">
      <c r="A82" s="1"/>
      <c r="E82" s="1"/>
    </row>
    <row r="83" spans="1:5" ht="12.75">
      <c r="A83" s="1"/>
      <c r="E83" s="1"/>
    </row>
    <row r="84" spans="1:5" ht="12.75">
      <c r="A84" s="1"/>
      <c r="E84" s="1"/>
    </row>
    <row r="85" spans="1:5" ht="12.75">
      <c r="A85" s="1"/>
      <c r="E85" s="1"/>
    </row>
    <row r="86" spans="1:5" ht="12.75">
      <c r="A86" s="1"/>
      <c r="E86" s="1"/>
    </row>
    <row r="87" spans="1:5" ht="12.75">
      <c r="A87" s="1"/>
      <c r="E87" s="1"/>
    </row>
    <row r="88" spans="1:5" ht="12.75">
      <c r="A88" s="1"/>
      <c r="E88" s="1"/>
    </row>
    <row r="89" spans="1:5" ht="12.75">
      <c r="A89" s="1"/>
      <c r="E89" s="1"/>
    </row>
    <row r="90" spans="1:5" ht="12.75">
      <c r="A90" s="1"/>
      <c r="E90" s="1"/>
    </row>
    <row r="91" spans="1:5" ht="12.75">
      <c r="A91" s="1"/>
      <c r="E91" s="1"/>
    </row>
    <row r="92" spans="1:5" ht="12.75">
      <c r="A92" s="1"/>
      <c r="E92" s="1"/>
    </row>
    <row r="93" spans="1:5" ht="12.75">
      <c r="A93" s="1"/>
      <c r="E93" s="1"/>
    </row>
    <row r="94" spans="1:5" ht="12.75">
      <c r="A94" s="1"/>
      <c r="E94" s="1"/>
    </row>
    <row r="95" spans="1:5" ht="12.75">
      <c r="A95" s="1"/>
      <c r="E95" s="1"/>
    </row>
    <row r="96" spans="1:5" ht="12.75">
      <c r="A96" s="1"/>
      <c r="E96" s="1"/>
    </row>
    <row r="97" spans="1:5" ht="12.75">
      <c r="A97" s="1"/>
      <c r="E97" s="1"/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CV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28125" style="0" customWidth="1"/>
    <col min="10" max="10" width="7.57421875" style="0" customWidth="1"/>
    <col min="11" max="11" width="23.57421875" style="0" customWidth="1"/>
    <col min="12" max="12" width="6.28125" style="0" customWidth="1"/>
    <col min="13" max="13" width="8.57421875" style="0" customWidth="1"/>
    <col min="14" max="14" width="15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5.00390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3.57421875" style="0" customWidth="1"/>
    <col min="89" max="89" width="36.57421875" style="0" customWidth="1"/>
    <col min="90" max="90" width="13.421875" style="0" customWidth="1"/>
  </cols>
  <sheetData>
    <row r="1" spans="1:87" ht="12.75">
      <c r="A1" s="14"/>
      <c r="B1" s="19" t="s">
        <v>1350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1281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297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31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1379</v>
      </c>
      <c r="B9" s="14" t="s">
        <v>960</v>
      </c>
      <c r="C9" s="14" t="s">
        <v>1133</v>
      </c>
      <c r="D9" s="14" t="s">
        <v>270</v>
      </c>
      <c r="E9" s="14" t="s">
        <v>290</v>
      </c>
      <c r="F9" s="2" t="s">
        <v>88</v>
      </c>
      <c r="G9" s="2">
        <v>2</v>
      </c>
      <c r="H9" s="2" t="s">
        <v>1350</v>
      </c>
      <c r="I9" s="2" t="s">
        <v>1356</v>
      </c>
      <c r="J9" s="14" t="s">
        <v>305</v>
      </c>
      <c r="K9" s="2" t="s">
        <v>1352</v>
      </c>
      <c r="L9" s="14" t="s">
        <v>1343</v>
      </c>
      <c r="M9" s="14" t="s">
        <v>3</v>
      </c>
      <c r="N9" s="2" t="s">
        <v>1346</v>
      </c>
      <c r="O9" s="10">
        <v>2</v>
      </c>
      <c r="P9" s="10"/>
      <c r="Q9" s="10"/>
      <c r="R9" s="29">
        <v>96</v>
      </c>
      <c r="S9" s="21">
        <v>0</v>
      </c>
      <c r="T9" s="21">
        <v>0</v>
      </c>
      <c r="U9" s="49">
        <v>96</v>
      </c>
      <c r="V9" s="49">
        <v>48</v>
      </c>
      <c r="W9" s="25"/>
      <c r="X9" s="25">
        <v>4</v>
      </c>
      <c r="Y9" s="13">
        <v>48</v>
      </c>
      <c r="Z9" s="13">
        <v>0</v>
      </c>
      <c r="AA9" s="13">
        <v>0</v>
      </c>
      <c r="AB9" s="49">
        <v>48</v>
      </c>
      <c r="AC9" s="13"/>
      <c r="AD9" s="13"/>
      <c r="AE9" s="13"/>
      <c r="AG9">
        <v>4</v>
      </c>
      <c r="AH9">
        <v>0</v>
      </c>
      <c r="AI9">
        <v>0</v>
      </c>
      <c r="AJ9" s="25">
        <v>4</v>
      </c>
      <c r="AK9" s="39"/>
      <c r="AM9" s="39"/>
      <c r="AN9" s="39"/>
      <c r="AO9" s="39"/>
      <c r="AV9" s="7"/>
      <c r="AW9" s="17"/>
      <c r="AY9" s="6"/>
      <c r="BF9" s="25">
        <v>4</v>
      </c>
      <c r="BK9" s="38"/>
      <c r="BL9" s="38"/>
      <c r="BM9" s="38"/>
      <c r="BN9" s="38"/>
      <c r="BO9" s="49">
        <v>4</v>
      </c>
      <c r="BP9" s="40"/>
      <c r="BQ9" s="40"/>
      <c r="BR9" s="23"/>
      <c r="BS9" s="38"/>
      <c r="BT9" s="38"/>
      <c r="BU9" s="40"/>
      <c r="BV9" s="49">
        <v>96</v>
      </c>
      <c r="BW9" s="49">
        <v>48</v>
      </c>
      <c r="CI9">
        <v>1379</v>
      </c>
      <c r="CJ9" s="2" t="s">
        <v>1352</v>
      </c>
    </row>
    <row r="11" spans="1:88" ht="12.75">
      <c r="A11" s="15">
        <v>1382</v>
      </c>
      <c r="B11" s="14" t="s">
        <v>875</v>
      </c>
      <c r="C11" s="14" t="s">
        <v>1133</v>
      </c>
      <c r="D11" s="14" t="s">
        <v>273</v>
      </c>
      <c r="E11" s="14" t="s">
        <v>279</v>
      </c>
      <c r="F11" s="2" t="s">
        <v>141</v>
      </c>
      <c r="G11" s="2">
        <v>2</v>
      </c>
      <c r="H11" s="2" t="s">
        <v>1350</v>
      </c>
      <c r="I11" s="2" t="s">
        <v>1355</v>
      </c>
      <c r="J11" s="14" t="s">
        <v>305</v>
      </c>
      <c r="K11" s="2" t="s">
        <v>1354</v>
      </c>
      <c r="L11" s="14" t="s">
        <v>1375</v>
      </c>
      <c r="M11" s="14" t="s">
        <v>866</v>
      </c>
      <c r="N11" s="2" t="s">
        <v>1184</v>
      </c>
      <c r="O11" s="10">
        <v>2</v>
      </c>
      <c r="P11" s="10"/>
      <c r="Q11" s="10"/>
      <c r="R11" s="29"/>
      <c r="S11" s="21"/>
      <c r="T11" s="21"/>
      <c r="U11" s="49">
        <v>88.80000000000001</v>
      </c>
      <c r="V11" s="49">
        <v>44.400000000000006</v>
      </c>
      <c r="X11" s="25">
        <v>3.7</v>
      </c>
      <c r="Y11" s="13"/>
      <c r="Z11" s="13"/>
      <c r="AA11" s="13"/>
      <c r="AB11" s="49"/>
      <c r="AC11" s="13"/>
      <c r="AD11" s="13"/>
      <c r="AE11" s="13"/>
      <c r="AF11" s="25"/>
      <c r="AG11">
        <v>3</v>
      </c>
      <c r="AH11">
        <v>14</v>
      </c>
      <c r="AI11">
        <v>0</v>
      </c>
      <c r="AJ11" s="25">
        <v>3.7</v>
      </c>
      <c r="AU11" s="6"/>
      <c r="BC11" s="25">
        <v>3.7</v>
      </c>
      <c r="BF11" s="25"/>
      <c r="BK11" s="38"/>
      <c r="BL11" s="38"/>
      <c r="BM11" s="38"/>
      <c r="BO11" s="49">
        <v>3.7</v>
      </c>
      <c r="BP11" s="40"/>
      <c r="BQ11" s="40"/>
      <c r="BR11" s="23"/>
      <c r="BS11" s="38"/>
      <c r="BT11" s="38"/>
      <c r="BU11" s="40"/>
      <c r="BV11" s="49">
        <v>88.80000000000001</v>
      </c>
      <c r="BW11" s="49">
        <v>44.400000000000006</v>
      </c>
      <c r="CI11">
        <v>1382</v>
      </c>
      <c r="CJ11" s="2" t="s">
        <v>1354</v>
      </c>
    </row>
    <row r="13" spans="1:89" ht="12.75">
      <c r="A13" s="15">
        <v>1385</v>
      </c>
      <c r="B13" s="14" t="s">
        <v>877</v>
      </c>
      <c r="C13" s="14" t="s">
        <v>1133</v>
      </c>
      <c r="D13" s="14" t="s">
        <v>275</v>
      </c>
      <c r="E13" s="14" t="s">
        <v>288</v>
      </c>
      <c r="F13" s="2" t="s">
        <v>170</v>
      </c>
      <c r="G13" s="2">
        <v>3</v>
      </c>
      <c r="H13" s="2" t="s">
        <v>1350</v>
      </c>
      <c r="I13" s="2" t="s">
        <v>1357</v>
      </c>
      <c r="J13" s="14" t="s">
        <v>305</v>
      </c>
      <c r="K13" s="2" t="s">
        <v>1354</v>
      </c>
      <c r="L13" s="14" t="s">
        <v>1343</v>
      </c>
      <c r="M13" s="14" t="s">
        <v>866</v>
      </c>
      <c r="N13" s="2" t="s">
        <v>397</v>
      </c>
      <c r="O13" s="10">
        <v>1</v>
      </c>
      <c r="P13" s="10"/>
      <c r="Q13" s="10"/>
      <c r="R13" s="29">
        <v>46</v>
      </c>
      <c r="S13" s="21">
        <v>18</v>
      </c>
      <c r="T13" s="21">
        <v>0</v>
      </c>
      <c r="U13" s="49">
        <v>46.9</v>
      </c>
      <c r="V13" s="49">
        <v>46.9</v>
      </c>
      <c r="X13" s="25">
        <v>3.908333333333333</v>
      </c>
      <c r="Y13" s="13">
        <v>46</v>
      </c>
      <c r="Z13" s="13">
        <v>18</v>
      </c>
      <c r="AA13" s="13">
        <v>0</v>
      </c>
      <c r="AB13" s="49">
        <v>46.9</v>
      </c>
      <c r="AC13" s="13">
        <v>3</v>
      </c>
      <c r="AD13" s="13">
        <v>18</v>
      </c>
      <c r="AE13" s="13">
        <v>2</v>
      </c>
      <c r="AF13" s="25">
        <v>3.908333333333333</v>
      </c>
      <c r="AG13">
        <v>3</v>
      </c>
      <c r="AH13">
        <v>18</v>
      </c>
      <c r="AI13">
        <v>2</v>
      </c>
      <c r="AJ13" s="25">
        <v>3.908333333333333</v>
      </c>
      <c r="AU13" s="25"/>
      <c r="AX13" s="25">
        <v>3.908333333333333</v>
      </c>
      <c r="BF13" s="6"/>
      <c r="BI13" s="49"/>
      <c r="BJ13" s="49"/>
      <c r="BK13" s="38"/>
      <c r="BL13" s="38"/>
      <c r="BM13" s="38"/>
      <c r="BN13" s="38"/>
      <c r="BO13" s="49">
        <v>3.908333333333333</v>
      </c>
      <c r="BP13" s="40"/>
      <c r="BQ13" s="40"/>
      <c r="BR13" s="23"/>
      <c r="BS13" s="38"/>
      <c r="BT13" s="38"/>
      <c r="BU13" s="40"/>
      <c r="BV13" s="49">
        <v>46.9</v>
      </c>
      <c r="BW13" s="49">
        <v>46.9</v>
      </c>
      <c r="CI13">
        <v>1385</v>
      </c>
      <c r="CJ13" s="2" t="s">
        <v>1354</v>
      </c>
      <c r="CK13" t="s">
        <v>16</v>
      </c>
    </row>
    <row r="15" spans="1:88" ht="12.75">
      <c r="A15" s="15">
        <v>1387</v>
      </c>
      <c r="B15" s="14" t="s">
        <v>875</v>
      </c>
      <c r="C15" s="14" t="s">
        <v>1133</v>
      </c>
      <c r="D15" s="14" t="s">
        <v>277</v>
      </c>
      <c r="E15" s="14" t="s">
        <v>291</v>
      </c>
      <c r="F15" s="2" t="s">
        <v>259</v>
      </c>
      <c r="G15" s="2">
        <v>3</v>
      </c>
      <c r="H15" s="2" t="s">
        <v>1350</v>
      </c>
      <c r="I15" s="2" t="s">
        <v>1358</v>
      </c>
      <c r="J15" s="14" t="s">
        <v>305</v>
      </c>
      <c r="K15" s="2" t="s">
        <v>1353</v>
      </c>
      <c r="L15" s="14" t="s">
        <v>1390</v>
      </c>
      <c r="M15" s="14" t="s">
        <v>307</v>
      </c>
      <c r="N15" s="2" t="s">
        <v>3</v>
      </c>
      <c r="O15" s="10">
        <v>9</v>
      </c>
      <c r="P15" s="10"/>
      <c r="Q15" s="10"/>
      <c r="R15" s="29">
        <v>432</v>
      </c>
      <c r="S15" s="21"/>
      <c r="T15" s="21"/>
      <c r="U15" s="49">
        <v>432</v>
      </c>
      <c r="V15" s="49">
        <v>48</v>
      </c>
      <c r="W15" s="25"/>
      <c r="X15" s="25">
        <v>4</v>
      </c>
      <c r="Y15" s="13"/>
      <c r="Z15" s="13"/>
      <c r="AA15" s="13"/>
      <c r="AC15" s="13"/>
      <c r="AD15" s="13"/>
      <c r="AE15" s="13"/>
      <c r="AF15" s="25"/>
      <c r="AG15">
        <v>4</v>
      </c>
      <c r="AH15">
        <v>0</v>
      </c>
      <c r="AI15">
        <v>0</v>
      </c>
      <c r="AJ15" s="25">
        <v>4</v>
      </c>
      <c r="AU15" s="25"/>
      <c r="BF15" s="6"/>
      <c r="BI15" s="49"/>
      <c r="BJ15" s="49"/>
      <c r="BK15" s="38"/>
      <c r="BL15" s="38"/>
      <c r="BM15" s="38"/>
      <c r="BN15" s="38"/>
      <c r="BO15" s="49">
        <v>4</v>
      </c>
      <c r="BP15" s="40"/>
      <c r="BQ15" s="40"/>
      <c r="BR15" s="23"/>
      <c r="BS15" s="38"/>
      <c r="BT15" s="38"/>
      <c r="BU15" s="40"/>
      <c r="BV15" s="49">
        <v>432</v>
      </c>
      <c r="BW15" s="49">
        <v>48</v>
      </c>
      <c r="CI15">
        <v>1387</v>
      </c>
      <c r="CJ15" s="2" t="s">
        <v>1353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CV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5.57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20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2.57421875" style="0" customWidth="1"/>
    <col min="89" max="89" width="87.57421875" style="0" customWidth="1"/>
    <col min="90" max="90" width="13.421875" style="0" customWidth="1"/>
  </cols>
  <sheetData>
    <row r="1" spans="1:87" ht="12.75">
      <c r="A1" s="14"/>
      <c r="B1" s="19" t="s">
        <v>753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8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21"/>
      <c r="S8" s="21"/>
      <c r="T8" s="21"/>
      <c r="U8" s="49"/>
      <c r="V8" s="49"/>
      <c r="X8" s="25"/>
      <c r="AB8" s="49"/>
      <c r="AJ8" s="6"/>
      <c r="AK8" s="39"/>
      <c r="BK8" s="38"/>
      <c r="BL8" s="38"/>
      <c r="BM8" s="38"/>
      <c r="BN8" s="38"/>
      <c r="BO8" s="49"/>
      <c r="BP8" s="40"/>
      <c r="BQ8" s="40"/>
      <c r="BR8" s="23"/>
      <c r="BS8" s="38"/>
      <c r="BT8" s="38"/>
      <c r="BU8" s="40"/>
      <c r="BV8" s="38"/>
      <c r="BW8" s="49"/>
      <c r="BZ8" s="49"/>
      <c r="CA8" s="25"/>
      <c r="CJ8" s="2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289</v>
      </c>
      <c r="F9" s="2" t="s">
        <v>45</v>
      </c>
      <c r="G9" s="2">
        <v>4</v>
      </c>
      <c r="H9" t="s">
        <v>731</v>
      </c>
      <c r="I9" t="s">
        <v>333</v>
      </c>
      <c r="J9" s="14" t="s">
        <v>305</v>
      </c>
      <c r="K9" s="2" t="s">
        <v>733</v>
      </c>
      <c r="L9" s="14" t="s">
        <v>789</v>
      </c>
      <c r="M9" s="14" t="s">
        <v>866</v>
      </c>
      <c r="N9" s="2" t="s">
        <v>556</v>
      </c>
      <c r="O9" s="10">
        <v>1</v>
      </c>
      <c r="P9" s="10"/>
      <c r="Q9" s="10"/>
      <c r="R9" s="29">
        <v>91</v>
      </c>
      <c r="S9" s="21">
        <v>7</v>
      </c>
      <c r="T9" s="21">
        <v>0</v>
      </c>
      <c r="U9" s="49">
        <v>91.35</v>
      </c>
      <c r="V9" s="49">
        <v>91.35</v>
      </c>
      <c r="X9" s="25">
        <v>7.6125</v>
      </c>
      <c r="Y9" s="13">
        <v>91</v>
      </c>
      <c r="Z9" s="13">
        <v>7</v>
      </c>
      <c r="AA9" s="13">
        <v>0</v>
      </c>
      <c r="AB9" s="49">
        <v>91.35</v>
      </c>
      <c r="AC9" s="13">
        <v>7</v>
      </c>
      <c r="AD9" s="13">
        <v>12</v>
      </c>
      <c r="AE9" s="13">
        <v>3</v>
      </c>
      <c r="AF9" s="25">
        <v>7.6125</v>
      </c>
      <c r="AG9">
        <v>7</v>
      </c>
      <c r="AH9">
        <v>12</v>
      </c>
      <c r="AI9">
        <v>3</v>
      </c>
      <c r="AJ9" s="25">
        <v>7.6125</v>
      </c>
      <c r="AK9" s="39"/>
      <c r="AM9" s="39"/>
      <c r="AN9" s="39"/>
      <c r="AO9" s="39"/>
      <c r="AQ9">
        <v>6</v>
      </c>
      <c r="AR9">
        <v>14</v>
      </c>
      <c r="AS9">
        <v>0</v>
      </c>
      <c r="AT9" s="49">
        <v>6.7</v>
      </c>
      <c r="BK9" s="38"/>
      <c r="BL9" s="38"/>
      <c r="BM9" s="38"/>
      <c r="BO9" s="49">
        <v>7.6125</v>
      </c>
      <c r="BS9" s="38"/>
      <c r="BT9" s="38"/>
      <c r="BU9" s="40"/>
      <c r="BV9" s="49">
        <v>91.35</v>
      </c>
      <c r="BW9" s="49">
        <v>91.35</v>
      </c>
      <c r="CC9" s="38">
        <v>1.1361940298507462</v>
      </c>
      <c r="CI9">
        <v>1379</v>
      </c>
      <c r="CJ9" s="2" t="s">
        <v>733</v>
      </c>
    </row>
    <row r="10" spans="1:88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289</v>
      </c>
      <c r="F10" s="2" t="s">
        <v>68</v>
      </c>
      <c r="G10" s="2">
        <v>4</v>
      </c>
      <c r="H10" t="s">
        <v>373</v>
      </c>
      <c r="I10" t="s">
        <v>707</v>
      </c>
      <c r="J10" s="14" t="s">
        <v>305</v>
      </c>
      <c r="K10" s="2" t="s">
        <v>381</v>
      </c>
      <c r="L10" s="14" t="s">
        <v>1149</v>
      </c>
      <c r="M10" s="14" t="s">
        <v>1061</v>
      </c>
      <c r="N10" s="2" t="s">
        <v>393</v>
      </c>
      <c r="O10" s="10">
        <v>1</v>
      </c>
      <c r="P10" s="10"/>
      <c r="Q10" s="10"/>
      <c r="R10" s="29">
        <v>192</v>
      </c>
      <c r="S10" s="21">
        <v>0</v>
      </c>
      <c r="T10" s="21">
        <v>0</v>
      </c>
      <c r="U10" s="49">
        <v>192</v>
      </c>
      <c r="V10" s="49">
        <v>192</v>
      </c>
      <c r="X10" s="25">
        <v>16</v>
      </c>
      <c r="Y10" s="13">
        <v>192</v>
      </c>
      <c r="Z10" s="13">
        <v>0</v>
      </c>
      <c r="AA10" s="13">
        <v>0</v>
      </c>
      <c r="AB10" s="49">
        <v>192</v>
      </c>
      <c r="AC10" s="13">
        <v>16</v>
      </c>
      <c r="AD10" s="13">
        <v>0</v>
      </c>
      <c r="AE10" s="13">
        <v>0</v>
      </c>
      <c r="AF10" s="25">
        <v>16</v>
      </c>
      <c r="AG10">
        <v>16</v>
      </c>
      <c r="AH10">
        <v>0</v>
      </c>
      <c r="AI10">
        <v>0</v>
      </c>
      <c r="AJ10" s="25">
        <v>16</v>
      </c>
      <c r="AM10" s="39"/>
      <c r="AN10" s="39"/>
      <c r="AO10" s="39"/>
      <c r="AU10" s="25">
        <v>16</v>
      </c>
      <c r="BE10" s="6"/>
      <c r="BK10" s="38"/>
      <c r="BL10" s="38"/>
      <c r="BM10" s="38"/>
      <c r="BO10" s="49">
        <v>16</v>
      </c>
      <c r="BS10" s="38"/>
      <c r="BT10" s="38"/>
      <c r="BU10" s="40"/>
      <c r="BV10" s="49">
        <v>192</v>
      </c>
      <c r="BW10" s="49">
        <v>192</v>
      </c>
      <c r="CI10">
        <v>1379</v>
      </c>
      <c r="CJ10" s="2" t="s">
        <v>381</v>
      </c>
    </row>
    <row r="11" spans="1:89" ht="12.75">
      <c r="A11" s="15">
        <v>1379</v>
      </c>
      <c r="B11" s="14" t="s">
        <v>875</v>
      </c>
      <c r="C11" s="14" t="s">
        <v>1133</v>
      </c>
      <c r="D11" s="14" t="s">
        <v>270</v>
      </c>
      <c r="E11" s="14" t="s">
        <v>289</v>
      </c>
      <c r="F11" s="2" t="s">
        <v>10</v>
      </c>
      <c r="G11" s="2">
        <v>4</v>
      </c>
      <c r="H11" t="s">
        <v>731</v>
      </c>
      <c r="I11" t="s">
        <v>725</v>
      </c>
      <c r="J11" s="14" t="s">
        <v>305</v>
      </c>
      <c r="K11" s="2" t="s">
        <v>740</v>
      </c>
      <c r="L11" s="14" t="s">
        <v>792</v>
      </c>
      <c r="M11" s="14" t="s">
        <v>1198</v>
      </c>
      <c r="N11" s="2" t="s">
        <v>555</v>
      </c>
      <c r="O11" s="10">
        <v>1</v>
      </c>
      <c r="P11" s="10"/>
      <c r="Q11" s="10"/>
      <c r="R11" s="29"/>
      <c r="S11" s="21"/>
      <c r="T11" s="21"/>
      <c r="U11" s="49">
        <v>90</v>
      </c>
      <c r="V11" s="49">
        <v>90</v>
      </c>
      <c r="X11" s="25">
        <v>7.5</v>
      </c>
      <c r="Y11" s="13"/>
      <c r="Z11" s="13"/>
      <c r="AA11" s="13"/>
      <c r="AC11" s="13">
        <v>7</v>
      </c>
      <c r="AD11" s="13">
        <v>10</v>
      </c>
      <c r="AE11" s="13">
        <v>0</v>
      </c>
      <c r="AF11" s="25">
        <v>7.5</v>
      </c>
      <c r="AG11">
        <v>7</v>
      </c>
      <c r="AH11">
        <v>10</v>
      </c>
      <c r="AI11">
        <v>0</v>
      </c>
      <c r="AJ11" s="25">
        <v>7.5</v>
      </c>
      <c r="AM11" s="39"/>
      <c r="AN11" s="39"/>
      <c r="AO11" s="39"/>
      <c r="AU11" s="25"/>
      <c r="BE11" s="6"/>
      <c r="BK11" s="38"/>
      <c r="BL11" s="38"/>
      <c r="BM11" s="38"/>
      <c r="BO11" s="49">
        <v>7.5</v>
      </c>
      <c r="BS11" s="38"/>
      <c r="BT11" s="38"/>
      <c r="BU11" s="40"/>
      <c r="BV11" s="49">
        <v>90</v>
      </c>
      <c r="BW11" s="49">
        <v>90</v>
      </c>
      <c r="CI11">
        <v>1379</v>
      </c>
      <c r="CJ11" s="2" t="s">
        <v>740</v>
      </c>
      <c r="CK11" t="s">
        <v>18</v>
      </c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289</v>
      </c>
      <c r="F12" s="2" t="s">
        <v>69</v>
      </c>
      <c r="G12" s="2">
        <v>4</v>
      </c>
      <c r="H12" t="s">
        <v>1414</v>
      </c>
      <c r="I12" t="s">
        <v>335</v>
      </c>
      <c r="J12" s="14" t="s">
        <v>305</v>
      </c>
      <c r="K12" s="2" t="s">
        <v>1419</v>
      </c>
      <c r="L12" s="14" t="s">
        <v>1408</v>
      </c>
      <c r="M12" s="14" t="s">
        <v>3</v>
      </c>
      <c r="N12" s="2" t="s">
        <v>555</v>
      </c>
      <c r="O12" s="10">
        <v>1</v>
      </c>
      <c r="P12" s="10"/>
      <c r="Q12" s="10"/>
      <c r="R12" s="29"/>
      <c r="S12" s="21"/>
      <c r="T12" s="21"/>
      <c r="U12" s="49">
        <v>90</v>
      </c>
      <c r="V12" s="49">
        <v>90</v>
      </c>
      <c r="X12" s="25">
        <v>7.5</v>
      </c>
      <c r="Y12" s="13"/>
      <c r="Z12" s="13"/>
      <c r="AA12" s="13"/>
      <c r="AC12" s="13">
        <v>7</v>
      </c>
      <c r="AD12" s="13">
        <v>10</v>
      </c>
      <c r="AE12" s="13">
        <v>0</v>
      </c>
      <c r="AF12" s="25">
        <v>7.5</v>
      </c>
      <c r="AG12">
        <v>7</v>
      </c>
      <c r="AH12">
        <v>10</v>
      </c>
      <c r="AI12">
        <v>0</v>
      </c>
      <c r="AJ12" s="25">
        <v>7.5</v>
      </c>
      <c r="AM12" s="39"/>
      <c r="AN12" s="39"/>
      <c r="AO12" s="39"/>
      <c r="BK12" s="38"/>
      <c r="BL12" s="38"/>
      <c r="BM12" s="38"/>
      <c r="BO12" s="49">
        <v>7.5</v>
      </c>
      <c r="BS12" s="38"/>
      <c r="BT12" s="38"/>
      <c r="BU12" s="40"/>
      <c r="BV12" s="49">
        <v>90</v>
      </c>
      <c r="BW12" s="49">
        <v>90</v>
      </c>
      <c r="CI12">
        <v>1379</v>
      </c>
      <c r="CJ12" s="2" t="s">
        <v>1419</v>
      </c>
    </row>
    <row r="13" spans="1:88" ht="12.75">
      <c r="A13" s="15">
        <v>1379</v>
      </c>
      <c r="B13" s="14" t="s">
        <v>875</v>
      </c>
      <c r="C13" s="14" t="s">
        <v>1133</v>
      </c>
      <c r="D13" s="14" t="s">
        <v>270</v>
      </c>
      <c r="E13" s="14" t="s">
        <v>289</v>
      </c>
      <c r="F13" s="2" t="s">
        <v>70</v>
      </c>
      <c r="G13" s="2">
        <v>4</v>
      </c>
      <c r="H13" t="s">
        <v>1414</v>
      </c>
      <c r="I13" t="s">
        <v>1411</v>
      </c>
      <c r="J13" s="14" t="s">
        <v>305</v>
      </c>
      <c r="K13" s="2" t="s">
        <v>1426</v>
      </c>
      <c r="L13" s="14" t="s">
        <v>1408</v>
      </c>
      <c r="M13" s="14" t="s">
        <v>3</v>
      </c>
      <c r="N13" s="2" t="s">
        <v>555</v>
      </c>
      <c r="O13" s="10">
        <v>0.5</v>
      </c>
      <c r="P13" s="10"/>
      <c r="Q13" s="10"/>
      <c r="R13" s="29">
        <v>42</v>
      </c>
      <c r="S13" s="21">
        <v>0</v>
      </c>
      <c r="T13" s="21">
        <v>0</v>
      </c>
      <c r="U13" s="49">
        <v>42</v>
      </c>
      <c r="V13" s="49">
        <v>84</v>
      </c>
      <c r="X13" s="25">
        <v>7</v>
      </c>
      <c r="Y13" s="13">
        <v>84</v>
      </c>
      <c r="Z13" s="13">
        <v>0</v>
      </c>
      <c r="AA13" s="13">
        <v>0</v>
      </c>
      <c r="AB13" s="49">
        <v>84</v>
      </c>
      <c r="AC13" s="13">
        <v>3</v>
      </c>
      <c r="AD13" s="13">
        <v>10</v>
      </c>
      <c r="AE13" s="13">
        <v>0</v>
      </c>
      <c r="AF13" s="25">
        <v>3.5</v>
      </c>
      <c r="AG13">
        <v>7</v>
      </c>
      <c r="AH13">
        <v>0</v>
      </c>
      <c r="AI13">
        <v>0</v>
      </c>
      <c r="AJ13" s="25">
        <v>7</v>
      </c>
      <c r="AU13" s="25"/>
      <c r="AX13" s="25"/>
      <c r="BF13" s="7"/>
      <c r="BK13" s="38"/>
      <c r="BL13" s="38"/>
      <c r="BM13" s="38"/>
      <c r="BO13" s="49">
        <v>7</v>
      </c>
      <c r="BS13" s="38"/>
      <c r="BT13" s="38"/>
      <c r="BU13" s="40"/>
      <c r="BV13" s="49">
        <v>42</v>
      </c>
      <c r="BW13" s="49">
        <v>84</v>
      </c>
      <c r="CI13">
        <v>1379</v>
      </c>
      <c r="CJ13" s="2" t="s">
        <v>1426</v>
      </c>
    </row>
    <row r="14" spans="1:88" ht="12.75">
      <c r="A14" s="15"/>
      <c r="B14" s="14"/>
      <c r="C14" s="14"/>
      <c r="D14" s="14"/>
      <c r="E14" s="14"/>
      <c r="F14" s="2"/>
      <c r="G14" s="2"/>
      <c r="H14" s="2"/>
      <c r="I14" s="2"/>
      <c r="J14" s="14"/>
      <c r="K14" s="2"/>
      <c r="L14" s="14"/>
      <c r="M14" s="14"/>
      <c r="N14" s="2"/>
      <c r="O14" s="10"/>
      <c r="P14" s="10"/>
      <c r="Q14" s="10"/>
      <c r="R14" s="21"/>
      <c r="S14" s="21"/>
      <c r="T14" s="21"/>
      <c r="U14" s="49"/>
      <c r="V14" s="49"/>
      <c r="X14" s="25"/>
      <c r="AB14" s="49"/>
      <c r="AF14" s="25"/>
      <c r="AJ14" s="6"/>
      <c r="BO14" s="49"/>
      <c r="BP14" s="40"/>
      <c r="BQ14" s="40"/>
      <c r="BR14" s="23"/>
      <c r="BS14" s="38"/>
      <c r="BT14" s="38"/>
      <c r="BU14" s="40"/>
      <c r="BV14" s="38"/>
      <c r="BW14" s="49"/>
      <c r="CA14" s="25"/>
      <c r="CJ14" s="2"/>
    </row>
    <row r="16" spans="1:88" ht="12.75">
      <c r="A16" s="15"/>
      <c r="B16" s="14"/>
      <c r="C16" s="14"/>
      <c r="D16" s="14"/>
      <c r="E16" s="14"/>
      <c r="F16" s="2"/>
      <c r="G16" s="2"/>
      <c r="H16" s="2"/>
      <c r="I16" s="2"/>
      <c r="J16" s="14"/>
      <c r="K16" s="2"/>
      <c r="L16" s="14"/>
      <c r="M16" s="14"/>
      <c r="N16" s="2"/>
      <c r="O16" s="10"/>
      <c r="P16" s="10"/>
      <c r="Q16" s="10"/>
      <c r="R16" s="21"/>
      <c r="S16" s="21"/>
      <c r="T16" s="21"/>
      <c r="U16" s="49"/>
      <c r="V16" s="49"/>
      <c r="X16" s="25"/>
      <c r="AB16" s="49"/>
      <c r="AF16" s="25"/>
      <c r="AJ16" s="6"/>
      <c r="AP16" s="38"/>
      <c r="AQ16" s="17"/>
      <c r="AR16" s="17"/>
      <c r="AS16" s="17"/>
      <c r="AT16" s="17"/>
      <c r="AX16" s="6"/>
      <c r="BF16" s="7"/>
      <c r="BO16" s="49"/>
      <c r="BP16" s="40"/>
      <c r="BQ16" s="40"/>
      <c r="BR16" s="23"/>
      <c r="BS16" s="38"/>
      <c r="BT16" s="38"/>
      <c r="BU16" s="40"/>
      <c r="BV16" s="38"/>
      <c r="BW16" s="49"/>
      <c r="CJ16" s="2"/>
    </row>
    <row r="17" ht="12.75">
      <c r="BV17" s="38"/>
    </row>
    <row r="18" spans="1:88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9"/>
      <c r="V18" s="49"/>
      <c r="W18" s="25"/>
      <c r="X18" s="25"/>
      <c r="AB18" s="49"/>
      <c r="AF18" s="25"/>
      <c r="AJ18" s="6"/>
      <c r="AK18" s="25"/>
      <c r="BF18" s="7"/>
      <c r="BO18" s="49"/>
      <c r="BP18" s="40"/>
      <c r="BQ18" s="40"/>
      <c r="BR18" s="23"/>
      <c r="BS18" s="38"/>
      <c r="BT18" s="38"/>
      <c r="BU18" s="40"/>
      <c r="BV18" s="49"/>
      <c r="BW18" s="49"/>
      <c r="CJ18" s="2"/>
    </row>
    <row r="19" spans="1:88" ht="12.75">
      <c r="A19" s="15"/>
      <c r="B19" s="14"/>
      <c r="C19" s="14"/>
      <c r="D19" s="14"/>
      <c r="E19" s="14"/>
      <c r="F19" s="2"/>
      <c r="G19" s="2"/>
      <c r="H19" s="2"/>
      <c r="I19" s="2"/>
      <c r="J19" s="14"/>
      <c r="K19" s="2"/>
      <c r="L19" s="14"/>
      <c r="M19" s="14"/>
      <c r="N19" s="2"/>
      <c r="O19" s="10"/>
      <c r="P19" s="10"/>
      <c r="Q19" s="10"/>
      <c r="R19" s="21"/>
      <c r="S19" s="21"/>
      <c r="T19" s="21"/>
      <c r="U19" s="49"/>
      <c r="V19" s="49"/>
      <c r="W19" s="25"/>
      <c r="X19" s="25"/>
      <c r="AB19" s="49"/>
      <c r="AF19" s="25"/>
      <c r="AJ19" s="6"/>
      <c r="AK19" s="25"/>
      <c r="AX19" s="6"/>
      <c r="BF19" s="7"/>
      <c r="BO19" s="49"/>
      <c r="BP19" s="40"/>
      <c r="BQ19" s="40"/>
      <c r="BR19" s="23"/>
      <c r="BS19" s="38"/>
      <c r="BT19" s="38"/>
      <c r="BU19" s="40"/>
      <c r="BV19" s="49"/>
      <c r="BW19" s="49"/>
      <c r="CJ19" s="2"/>
    </row>
    <row r="20" spans="1:88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9"/>
      <c r="V20" s="49"/>
      <c r="W20" s="25"/>
      <c r="X20" s="25"/>
      <c r="AB20" s="49"/>
      <c r="AF20" s="25"/>
      <c r="AJ20" s="6"/>
      <c r="AK20" s="25"/>
      <c r="BF20" s="7"/>
      <c r="BO20" s="49"/>
      <c r="BP20" s="40"/>
      <c r="BQ20" s="40"/>
      <c r="BR20" s="23"/>
      <c r="BS20" s="38"/>
      <c r="BT20" s="38"/>
      <c r="BU20" s="40"/>
      <c r="BV20" s="49"/>
      <c r="BW20" s="49"/>
      <c r="CJ20" s="2"/>
    </row>
    <row r="22" spans="1:88" ht="12.75">
      <c r="A22" s="15"/>
      <c r="B22" s="14"/>
      <c r="C22" s="14"/>
      <c r="D22" s="14"/>
      <c r="E22" s="14"/>
      <c r="F22" s="2"/>
      <c r="G22" s="2"/>
      <c r="H22" s="2"/>
      <c r="I22" s="2"/>
      <c r="J22" s="14"/>
      <c r="K22" s="2"/>
      <c r="L22" s="14"/>
      <c r="M22" s="14"/>
      <c r="N22" s="2"/>
      <c r="O22" s="10"/>
      <c r="P22" s="10"/>
      <c r="Q22" s="10"/>
      <c r="R22" s="21"/>
      <c r="S22" s="21"/>
      <c r="T22" s="21"/>
      <c r="U22" s="49"/>
      <c r="V22" s="49"/>
      <c r="W22" s="25"/>
      <c r="X22" s="25"/>
      <c r="AB22" s="49"/>
      <c r="AF22" s="25"/>
      <c r="AJ22" s="6"/>
      <c r="AP22" s="38"/>
      <c r="AQ22" s="17"/>
      <c r="AR22" s="17"/>
      <c r="AS22" s="17"/>
      <c r="AT22" s="17"/>
      <c r="AU22" s="6"/>
      <c r="BF22" s="7"/>
      <c r="BO22" s="49"/>
      <c r="BP22" s="40"/>
      <c r="BQ22" s="40"/>
      <c r="BR22" s="23"/>
      <c r="BS22" s="38"/>
      <c r="BT22" s="38"/>
      <c r="BU22" s="40"/>
      <c r="BV22" s="49"/>
      <c r="BW22" s="49"/>
      <c r="CJ22" s="2"/>
    </row>
    <row r="23" spans="1:88" ht="12.75">
      <c r="A23" s="15"/>
      <c r="B23" s="14"/>
      <c r="C23" s="14"/>
      <c r="D23" s="14"/>
      <c r="E23" s="14"/>
      <c r="F23" s="2"/>
      <c r="G23" s="2"/>
      <c r="H23" s="2"/>
      <c r="I23" s="2"/>
      <c r="J23" s="14"/>
      <c r="K23" s="2"/>
      <c r="L23" s="14"/>
      <c r="M23" s="14"/>
      <c r="N23" s="2"/>
      <c r="O23" s="10"/>
      <c r="P23" s="10"/>
      <c r="Q23" s="10"/>
      <c r="R23" s="21"/>
      <c r="S23" s="21"/>
      <c r="T23" s="21"/>
      <c r="U23" s="49"/>
      <c r="V23" s="49"/>
      <c r="W23" s="25"/>
      <c r="X23" s="25"/>
      <c r="AB23" s="49"/>
      <c r="AF23" s="25"/>
      <c r="AJ23" s="6"/>
      <c r="AP23" s="38"/>
      <c r="AQ23" s="17"/>
      <c r="AR23" s="17"/>
      <c r="AS23" s="17"/>
      <c r="AT23" s="17"/>
      <c r="BF23" s="6"/>
      <c r="BO23" s="49"/>
      <c r="BP23" s="40"/>
      <c r="BQ23" s="40"/>
      <c r="BR23" s="23"/>
      <c r="BS23" s="38"/>
      <c r="BT23" s="38"/>
      <c r="BU23" s="40"/>
      <c r="BV23" s="49"/>
      <c r="BW23" s="49"/>
      <c r="CA23" s="25"/>
      <c r="CJ2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V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5.5742187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5.2812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34.7109375" style="0" customWidth="1"/>
    <col min="89" max="89" width="75.57421875" style="0" customWidth="1"/>
    <col min="90" max="90" width="12.710937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17"/>
      <c r="BX8" s="38"/>
      <c r="BY8" s="38"/>
      <c r="BZ8" s="38"/>
      <c r="CA8" s="38"/>
      <c r="CB8" s="38"/>
      <c r="CD8" s="36"/>
      <c r="CE8" s="36"/>
      <c r="CF8" s="17"/>
      <c r="CG8" s="36"/>
      <c r="CH8" s="36"/>
      <c r="CI8" s="17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X9" s="25"/>
      <c r="AB9" s="49"/>
      <c r="AJ9" s="7"/>
      <c r="AW9" s="7"/>
      <c r="BE9" s="7"/>
      <c r="BV9" s="49"/>
      <c r="BW9" s="49"/>
      <c r="CI9" s="14"/>
      <c r="CJ9" s="2"/>
    </row>
    <row r="10" spans="1:88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21"/>
      <c r="S10" s="21"/>
      <c r="T10" s="21"/>
      <c r="U10" s="49"/>
      <c r="V10" s="49"/>
      <c r="X10" s="25"/>
      <c r="AB10" s="49"/>
      <c r="AJ10" s="7"/>
      <c r="AW10" s="7"/>
      <c r="BE10" s="7"/>
      <c r="BV10" s="49"/>
      <c r="BW10" s="49"/>
      <c r="CI10" s="14"/>
      <c r="CJ10" s="2"/>
    </row>
    <row r="11" spans="1:88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9"/>
      <c r="V11" s="49"/>
      <c r="X11" s="25"/>
      <c r="AB11" s="49"/>
      <c r="AJ11" s="7"/>
      <c r="AW11" s="7"/>
      <c r="BE11" s="7"/>
      <c r="BV11" s="49"/>
      <c r="BW11" s="49"/>
      <c r="CI11" s="14"/>
      <c r="CJ11" s="2"/>
    </row>
    <row r="13" spans="1:88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9"/>
      <c r="V13" s="49"/>
      <c r="W13" s="49"/>
      <c r="X13" s="25"/>
      <c r="AB13" s="49"/>
      <c r="AJ13" s="7"/>
      <c r="AK13" s="25"/>
      <c r="BE13" s="7"/>
      <c r="BR13" s="23"/>
      <c r="BV13" s="49"/>
      <c r="BW13" s="49"/>
      <c r="CI13" s="16"/>
      <c r="CJ13" s="2"/>
    </row>
    <row r="14" spans="1:88" ht="12.75">
      <c r="A14" s="15"/>
      <c r="B14" s="14"/>
      <c r="C14" s="14"/>
      <c r="D14" s="14"/>
      <c r="E14" s="14"/>
      <c r="F14" s="2"/>
      <c r="G14" s="2"/>
      <c r="H14" s="2"/>
      <c r="I14" s="2"/>
      <c r="J14" s="14"/>
      <c r="K14" s="2"/>
      <c r="L14" s="14"/>
      <c r="M14" s="14"/>
      <c r="N14" s="2"/>
      <c r="O14" s="10"/>
      <c r="P14" s="10"/>
      <c r="Q14" s="10"/>
      <c r="R14" s="21"/>
      <c r="S14" s="21"/>
      <c r="T14" s="21"/>
      <c r="U14" s="49"/>
      <c r="V14" s="49"/>
      <c r="W14" s="49"/>
      <c r="X14" s="25"/>
      <c r="AB14" s="49"/>
      <c r="AJ14" s="7"/>
      <c r="AK14" s="25"/>
      <c r="BE14" s="7"/>
      <c r="BR14" s="23"/>
      <c r="BV14" s="49"/>
      <c r="BW14" s="49"/>
      <c r="CI14" s="16"/>
      <c r="CJ14" s="2"/>
    </row>
    <row r="16" spans="1:88" ht="12.75">
      <c r="A16" s="15"/>
      <c r="B16" s="14"/>
      <c r="C16" s="14"/>
      <c r="D16" s="14"/>
      <c r="E16" s="14"/>
      <c r="F16" s="2"/>
      <c r="G16" s="2"/>
      <c r="H16" s="2"/>
      <c r="I16" s="2"/>
      <c r="J16" s="14"/>
      <c r="K16" s="2"/>
      <c r="L16" s="14"/>
      <c r="M16" s="14"/>
      <c r="N16" s="2"/>
      <c r="O16" s="10"/>
      <c r="P16" s="10"/>
      <c r="Q16" s="10"/>
      <c r="R16" s="21"/>
      <c r="S16" s="21"/>
      <c r="T16" s="21"/>
      <c r="U16" s="49"/>
      <c r="V16" s="49"/>
      <c r="X16" s="25"/>
      <c r="AB16" s="49"/>
      <c r="AJ16" s="7"/>
      <c r="BE16" s="7"/>
      <c r="BR16" s="23"/>
      <c r="BV16" s="49"/>
      <c r="BW16" s="49"/>
      <c r="CI16" s="16"/>
      <c r="CJ16" s="2"/>
    </row>
    <row r="17" spans="1:88" ht="12.75">
      <c r="A17" s="15"/>
      <c r="B17" s="14"/>
      <c r="C17" s="14"/>
      <c r="D17" s="14"/>
      <c r="E17" s="14"/>
      <c r="F17" s="2"/>
      <c r="G17" s="2"/>
      <c r="H17" s="2"/>
      <c r="I17" s="2"/>
      <c r="J17" s="14"/>
      <c r="K17" s="2"/>
      <c r="L17" s="14"/>
      <c r="M17" s="14"/>
      <c r="N17" s="2"/>
      <c r="O17" s="10"/>
      <c r="P17" s="10"/>
      <c r="Q17" s="10"/>
      <c r="R17" s="21"/>
      <c r="S17" s="21"/>
      <c r="T17" s="21"/>
      <c r="U17" s="49"/>
      <c r="V17" s="49"/>
      <c r="X17" s="25"/>
      <c r="AB17" s="49"/>
      <c r="AJ17" s="7"/>
      <c r="BE17" s="7"/>
      <c r="BR17" s="23"/>
      <c r="BV17" s="49"/>
      <c r="BW17" s="49"/>
      <c r="CI17" s="16"/>
      <c r="CJ17" s="2"/>
    </row>
    <row r="18" spans="1:88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9"/>
      <c r="V18" s="49"/>
      <c r="X18" s="25"/>
      <c r="AB18" s="49"/>
      <c r="AJ18" s="7"/>
      <c r="BE18" s="7"/>
      <c r="BR18" s="23"/>
      <c r="BV18" s="49"/>
      <c r="BW18" s="49"/>
      <c r="CI18" s="16"/>
      <c r="CJ18" s="2"/>
    </row>
    <row r="19" spans="1:88" ht="12.75">
      <c r="A19" s="15"/>
      <c r="B19" s="14"/>
      <c r="C19" s="14"/>
      <c r="D19" s="14"/>
      <c r="E19" s="14"/>
      <c r="F19" s="2"/>
      <c r="G19" s="2"/>
      <c r="H19" s="2"/>
      <c r="I19" s="2"/>
      <c r="J19" s="14"/>
      <c r="K19" s="2"/>
      <c r="L19" s="14"/>
      <c r="M19" s="14"/>
      <c r="N19" s="2"/>
      <c r="O19" s="10"/>
      <c r="P19" s="10"/>
      <c r="Q19" s="10"/>
      <c r="R19" s="21"/>
      <c r="S19" s="21"/>
      <c r="T19" s="21"/>
      <c r="U19" s="49"/>
      <c r="V19" s="49"/>
      <c r="X19" s="25"/>
      <c r="AB19" s="49"/>
      <c r="AJ19" s="7"/>
      <c r="BE19" s="7"/>
      <c r="BR19" s="23"/>
      <c r="BV19" s="49"/>
      <c r="BW19" s="49"/>
      <c r="CI19" s="16"/>
      <c r="CJ19" s="2"/>
    </row>
    <row r="20" spans="1:88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9"/>
      <c r="V20" s="49"/>
      <c r="X20" s="25"/>
      <c r="AB20" s="49"/>
      <c r="AJ20" s="7"/>
      <c r="BE20" s="7"/>
      <c r="BR20" s="23"/>
      <c r="BV20" s="49"/>
      <c r="BW20" s="49"/>
      <c r="CI20" s="16"/>
      <c r="CJ20" s="2"/>
    </row>
    <row r="21" spans="1:88" ht="12.75">
      <c r="A21" s="15"/>
      <c r="B21" s="14"/>
      <c r="C21" s="14"/>
      <c r="D21" s="14"/>
      <c r="E21" s="14"/>
      <c r="F21" s="2"/>
      <c r="G21" s="2"/>
      <c r="H21" s="2"/>
      <c r="I21" s="2"/>
      <c r="J21" s="14"/>
      <c r="K21" s="2"/>
      <c r="L21" s="14"/>
      <c r="M21" s="14"/>
      <c r="N21" s="2"/>
      <c r="O21" s="10"/>
      <c r="P21" s="10"/>
      <c r="Q21" s="10"/>
      <c r="R21" s="21"/>
      <c r="S21" s="21"/>
      <c r="T21" s="21"/>
      <c r="U21" s="49"/>
      <c r="V21" s="49"/>
      <c r="X21" s="25"/>
      <c r="AB21" s="49"/>
      <c r="AJ21" s="7"/>
      <c r="BE21" s="7"/>
      <c r="BK21" s="49"/>
      <c r="BP21" s="42"/>
      <c r="BQ21" s="42"/>
      <c r="BR21" s="23"/>
      <c r="BV21" s="49"/>
      <c r="BW21" s="49"/>
      <c r="CI21" s="16"/>
      <c r="CJ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CV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5.2812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21.7109375" style="0" customWidth="1"/>
    <col min="89" max="89" width="72.7109375" style="0" customWidth="1"/>
    <col min="90" max="90" width="12.710937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6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17"/>
      <c r="BX8" s="38"/>
      <c r="BY8" s="38"/>
      <c r="BZ8" s="38"/>
      <c r="CA8" s="38"/>
      <c r="CB8" s="38"/>
      <c r="CD8" s="36"/>
      <c r="CE8" s="36"/>
      <c r="CF8" s="17"/>
      <c r="CG8" s="36"/>
      <c r="CH8" s="36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W9" s="25"/>
      <c r="X9" s="25"/>
      <c r="AB9" s="49"/>
      <c r="AJ9" s="7"/>
      <c r="BD9" s="7"/>
      <c r="CI9" s="16"/>
      <c r="CJ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V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5.2812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21.7109375" style="0" customWidth="1"/>
    <col min="89" max="89" width="72.7109375" style="0" customWidth="1"/>
    <col min="90" max="90" width="12.710937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6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17"/>
      <c r="BX8" s="38"/>
      <c r="BY8" s="38"/>
      <c r="BZ8" s="38"/>
      <c r="CA8" s="38"/>
      <c r="CD8" s="36"/>
      <c r="CE8" s="36"/>
      <c r="CF8" s="17"/>
      <c r="CG8" s="36"/>
      <c r="CH8" s="36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W9" s="25"/>
      <c r="X9" s="25"/>
      <c r="AB9" s="49"/>
      <c r="AJ9" s="7"/>
      <c r="BD9" s="7"/>
      <c r="BV9" s="49"/>
      <c r="BW9" s="49"/>
      <c r="CI9" s="16"/>
      <c r="CJ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V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5.2812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21.7109375" style="0" customWidth="1"/>
    <col min="89" max="89" width="72.7109375" style="0" customWidth="1"/>
    <col min="90" max="90" width="12.710937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6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17"/>
      <c r="BX8" s="38"/>
      <c r="BY8" s="38"/>
      <c r="BZ8" s="38"/>
      <c r="CA8" s="38"/>
      <c r="CB8" s="38"/>
      <c r="CD8" s="36"/>
      <c r="CE8" s="36"/>
      <c r="CF8" s="17"/>
      <c r="CG8" s="36"/>
      <c r="CH8" s="36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X9" s="25"/>
      <c r="AB9" s="49"/>
      <c r="AJ9" s="7"/>
      <c r="BV9" s="49"/>
      <c r="BW9" s="49"/>
      <c r="CI9" s="16"/>
      <c r="CJ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CV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4.00390625" style="0" customWidth="1"/>
    <col min="4" max="4" width="8.140625" style="0" customWidth="1"/>
    <col min="5" max="5" width="6.28125" style="0" customWidth="1"/>
    <col min="6" max="7" width="8.7109375" style="0" customWidth="1"/>
    <col min="8" max="8" width="12.8515625" style="0" customWidth="1"/>
    <col min="9" max="9" width="12.00390625" style="0" customWidth="1"/>
    <col min="10" max="10" width="6.8515625" style="0" customWidth="1"/>
    <col min="11" max="11" width="22.7109375" style="0" customWidth="1"/>
    <col min="12" max="13" width="6.28125" style="0" customWidth="1"/>
    <col min="14" max="14" width="15.28125" style="0" customWidth="1"/>
    <col min="15" max="15" width="9.421875" style="0" customWidth="1"/>
    <col min="16" max="16" width="7.00390625" style="0" customWidth="1"/>
    <col min="17" max="17" width="6.140625" style="0" customWidth="1"/>
    <col min="18" max="20" width="13.57421875" style="0" customWidth="1"/>
    <col min="21" max="22" width="12.8515625" style="0" customWidth="1"/>
    <col min="23" max="23" width="15.421875" style="0" customWidth="1"/>
    <col min="24" max="24" width="13.7109375" style="0" customWidth="1"/>
    <col min="25" max="28" width="12.85156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2" width="14.28125" style="0" customWidth="1"/>
    <col min="47" max="48" width="11.8515625" style="0" customWidth="1"/>
    <col min="49" max="49" width="9.421875" style="0" customWidth="1"/>
    <col min="50" max="52" width="8.8515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7.421875" style="0" customWidth="1"/>
    <col min="63" max="65" width="8.421875" style="0" customWidth="1"/>
    <col min="66" max="66" width="9.8515625" style="0" customWidth="1"/>
    <col min="67" max="67" width="10.8515625" style="0" customWidth="1"/>
    <col min="68" max="69" width="7.8515625" style="0" customWidth="1"/>
    <col min="70" max="70" width="13.00390625" style="0" customWidth="1"/>
    <col min="71" max="73" width="19.00390625" style="0" customWidth="1"/>
    <col min="74" max="74" width="9.28125" style="0" customWidth="1"/>
    <col min="75" max="75" width="9.57421875" style="0" customWidth="1"/>
    <col min="76" max="76" width="6.8515625" style="0" customWidth="1"/>
    <col min="77" max="77" width="11.421875" style="0" customWidth="1"/>
    <col min="78" max="78" width="12.8515625" style="0" customWidth="1"/>
    <col min="79" max="79" width="13.7109375" style="0" customWidth="1"/>
    <col min="80" max="80" width="15.28125" style="0" customWidth="1"/>
    <col min="82" max="82" width="14.00390625" style="0" customWidth="1"/>
    <col min="83" max="83" width="15.7109375" style="0" customWidth="1"/>
    <col min="84" max="84" width="9.8515625" style="0" customWidth="1"/>
    <col min="85" max="85" width="13.140625" style="0" customWidth="1"/>
    <col min="86" max="86" width="10.57421875" style="0" customWidth="1"/>
    <col min="87" max="87" width="5.57421875" style="0" customWidth="1"/>
    <col min="88" max="88" width="22.7109375" style="0" customWidth="1"/>
    <col min="89" max="89" width="21.140625" style="0" customWidth="1"/>
    <col min="90" max="90" width="13.42187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1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  <c r="CM3" s="1"/>
    </row>
    <row r="4" spans="1:91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  <c r="CM4" s="1"/>
    </row>
    <row r="5" spans="1:91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  <c r="CM5" s="1"/>
    </row>
    <row r="6" spans="1:91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V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1.57421875" style="0" customWidth="1"/>
    <col min="9" max="9" width="27.421875" style="0" customWidth="1"/>
    <col min="11" max="11" width="23.00390625" style="0" customWidth="1"/>
    <col min="14" max="14" width="9.57421875" style="0" customWidth="1"/>
    <col min="38" max="38" width="13.00390625" style="0" customWidth="1"/>
    <col min="39" max="42" width="14.28125" style="0" customWidth="1"/>
    <col min="80" max="80" width="15.28125" style="0" customWidth="1"/>
    <col min="88" max="88" width="23.0039062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1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  <c r="CM3" s="1"/>
    </row>
    <row r="4" spans="1:91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  <c r="CM4" s="1"/>
    </row>
    <row r="5" spans="1:91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  <c r="CM5" s="1"/>
    </row>
    <row r="6" spans="1:91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ht="12.75">
      <c r="BV8" s="49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X9" s="25"/>
      <c r="AF9" s="25"/>
      <c r="AJ9" s="6"/>
      <c r="AK9" s="25"/>
      <c r="BC9" s="7"/>
      <c r="BF9" s="6"/>
      <c r="BO9" s="49"/>
      <c r="BP9" s="40"/>
      <c r="BQ9" s="40"/>
      <c r="BR9" s="23"/>
      <c r="BS9" s="38"/>
      <c r="BT9" s="38"/>
      <c r="BU9" s="40"/>
      <c r="BV9" s="49"/>
      <c r="BW9" s="49"/>
      <c r="CJ9" s="2"/>
    </row>
    <row r="11" spans="1:88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9"/>
      <c r="V11" s="49"/>
      <c r="X11" s="25"/>
      <c r="AF11" s="25"/>
      <c r="AJ11" s="6"/>
      <c r="BF11" s="6"/>
      <c r="BO11" s="49"/>
      <c r="BP11" s="40"/>
      <c r="BQ11" s="40"/>
      <c r="BR11" s="23"/>
      <c r="BS11" s="38"/>
      <c r="BT11" s="38"/>
      <c r="BU11" s="40"/>
      <c r="BV11" s="49"/>
      <c r="BW11" s="49"/>
      <c r="CJ11" s="2"/>
    </row>
    <row r="13" spans="1:88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9"/>
      <c r="V13" s="49"/>
      <c r="W13" s="25"/>
      <c r="X13" s="25"/>
      <c r="AB13" s="49"/>
      <c r="AF13" s="25"/>
      <c r="AJ13" s="6"/>
      <c r="AK13" s="25"/>
      <c r="BF13" s="6"/>
      <c r="BO13" s="49"/>
      <c r="BP13" s="40"/>
      <c r="BQ13" s="40"/>
      <c r="BR13" s="23"/>
      <c r="BS13" s="38"/>
      <c r="BT13" s="38"/>
      <c r="BU13" s="40"/>
      <c r="BV13" s="49"/>
      <c r="BW13" s="49"/>
      <c r="CJ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CV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20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57421875" style="0" customWidth="1"/>
    <col min="10" max="10" width="7.57421875" style="0" customWidth="1"/>
    <col min="11" max="11" width="21.14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1.14062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9" t="s">
        <v>1311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1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  <c r="CM3" s="1"/>
    </row>
    <row r="4" spans="1:91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  <c r="CM4" s="1"/>
    </row>
    <row r="5" spans="1:91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  <c r="CM5" s="1"/>
    </row>
    <row r="6" spans="1:91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1385</v>
      </c>
      <c r="B9" s="14" t="s">
        <v>876</v>
      </c>
      <c r="C9" s="14" t="s">
        <v>1133</v>
      </c>
      <c r="D9" s="14" t="s">
        <v>275</v>
      </c>
      <c r="E9" s="14" t="s">
        <v>288</v>
      </c>
      <c r="F9" s="2" t="s">
        <v>184</v>
      </c>
      <c r="G9" s="2">
        <v>2</v>
      </c>
      <c r="H9" s="2" t="s">
        <v>1311</v>
      </c>
      <c r="I9" s="2" t="s">
        <v>802</v>
      </c>
      <c r="J9" s="14" t="s">
        <v>305</v>
      </c>
      <c r="K9" s="2" t="s">
        <v>5</v>
      </c>
      <c r="L9" s="14" t="s">
        <v>1321</v>
      </c>
      <c r="M9" s="14" t="s">
        <v>3</v>
      </c>
      <c r="N9" s="2" t="s">
        <v>1365</v>
      </c>
      <c r="O9" s="10">
        <v>6</v>
      </c>
      <c r="P9" s="10"/>
      <c r="Q9" s="10"/>
      <c r="R9" s="29">
        <v>360</v>
      </c>
      <c r="S9" s="21">
        <v>0</v>
      </c>
      <c r="T9" s="21">
        <v>0</v>
      </c>
      <c r="U9" s="49">
        <v>360</v>
      </c>
      <c r="V9" s="49">
        <v>60</v>
      </c>
      <c r="W9" s="25"/>
      <c r="X9" s="25">
        <v>5</v>
      </c>
      <c r="Y9" s="13">
        <v>60</v>
      </c>
      <c r="Z9" s="13">
        <v>0</v>
      </c>
      <c r="AA9" s="13">
        <v>0</v>
      </c>
      <c r="AB9" s="49">
        <v>60</v>
      </c>
      <c r="AC9" s="13">
        <v>30</v>
      </c>
      <c r="AD9" s="13">
        <v>0</v>
      </c>
      <c r="AE9" s="13">
        <v>0</v>
      </c>
      <c r="AF9" s="25">
        <v>30</v>
      </c>
      <c r="AG9">
        <v>5</v>
      </c>
      <c r="AH9">
        <v>0</v>
      </c>
      <c r="AI9">
        <v>0</v>
      </c>
      <c r="AJ9" s="25">
        <v>5</v>
      </c>
      <c r="AU9" s="25"/>
      <c r="BF9" s="6"/>
      <c r="BI9" s="49"/>
      <c r="BJ9" s="49"/>
      <c r="BK9" s="38"/>
      <c r="BL9" s="38"/>
      <c r="BM9" s="38"/>
      <c r="BN9" s="38"/>
      <c r="BO9" s="49">
        <v>5</v>
      </c>
      <c r="BP9" s="40"/>
      <c r="BQ9" s="40"/>
      <c r="BR9" s="23"/>
      <c r="BS9" s="38"/>
      <c r="BT9" s="38"/>
      <c r="BU9" s="40"/>
      <c r="BV9" s="49">
        <v>360</v>
      </c>
      <c r="BW9" s="49">
        <v>60</v>
      </c>
      <c r="CI9">
        <v>1385</v>
      </c>
      <c r="CJ9" s="2" t="s">
        <v>5</v>
      </c>
    </row>
    <row r="11" spans="1:88" ht="12.75">
      <c r="A11" s="15">
        <v>1386</v>
      </c>
      <c r="B11" s="14" t="s">
        <v>875</v>
      </c>
      <c r="C11" s="14" t="s">
        <v>1133</v>
      </c>
      <c r="D11" s="14" t="s">
        <v>276</v>
      </c>
      <c r="E11" s="14" t="s">
        <v>291</v>
      </c>
      <c r="F11" s="2" t="s">
        <v>219</v>
      </c>
      <c r="G11" s="2">
        <v>1</v>
      </c>
      <c r="H11" s="2" t="s">
        <v>1311</v>
      </c>
      <c r="I11" s="2" t="s">
        <v>1388</v>
      </c>
      <c r="J11" s="14" t="s">
        <v>305</v>
      </c>
      <c r="K11" s="2" t="s">
        <v>1314</v>
      </c>
      <c r="L11" s="14" t="s">
        <v>1321</v>
      </c>
      <c r="M11" s="14" t="s">
        <v>1327</v>
      </c>
      <c r="N11" s="2" t="s">
        <v>1360</v>
      </c>
      <c r="O11" s="10">
        <v>7</v>
      </c>
      <c r="P11" s="10"/>
      <c r="Q11" s="10"/>
      <c r="R11" s="29">
        <v>676</v>
      </c>
      <c r="S11" s="21">
        <v>4</v>
      </c>
      <c r="T11" s="21">
        <v>0</v>
      </c>
      <c r="U11" s="49">
        <v>676.2</v>
      </c>
      <c r="V11" s="49">
        <v>96.6</v>
      </c>
      <c r="X11" s="25">
        <v>8.05</v>
      </c>
      <c r="Y11" s="13"/>
      <c r="Z11" s="13"/>
      <c r="AA11" s="13"/>
      <c r="AB11" s="49"/>
      <c r="AC11" s="13"/>
      <c r="AD11" s="13"/>
      <c r="AE11" s="13"/>
      <c r="AG11">
        <v>8</v>
      </c>
      <c r="AH11">
        <v>1</v>
      </c>
      <c r="AI11">
        <v>0</v>
      </c>
      <c r="AJ11" s="25">
        <v>8.05</v>
      </c>
      <c r="AU11" s="25"/>
      <c r="BF11" s="6"/>
      <c r="BI11" s="49"/>
      <c r="BJ11" s="49"/>
      <c r="BK11" s="38"/>
      <c r="BL11" s="38"/>
      <c r="BM11" s="38"/>
      <c r="BN11" s="38"/>
      <c r="BO11" s="49">
        <v>8.05</v>
      </c>
      <c r="BP11" s="40"/>
      <c r="BQ11" s="40"/>
      <c r="BR11" s="23"/>
      <c r="BS11" s="38"/>
      <c r="BT11" s="38"/>
      <c r="BU11" s="40"/>
      <c r="BV11" s="49">
        <v>676.2</v>
      </c>
      <c r="BW11" s="49">
        <v>96.6</v>
      </c>
      <c r="CI11">
        <v>1386</v>
      </c>
      <c r="CJ11" s="2" t="s">
        <v>1314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CV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1.00390625" style="0" customWidth="1"/>
    <col min="12" max="12" width="6.28125" style="0" customWidth="1"/>
    <col min="13" max="13" width="7.57421875" style="0" customWidth="1"/>
    <col min="14" max="14" width="19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00390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1.00390625" style="0" customWidth="1"/>
    <col min="89" max="89" width="9.421875" style="0" customWidth="1"/>
    <col min="90" max="90" width="13.421875" style="0" customWidth="1"/>
  </cols>
  <sheetData>
    <row r="1" spans="2:87" ht="12.75">
      <c r="B1" s="19" t="s">
        <v>583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1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  <c r="CM3" s="1"/>
    </row>
    <row r="4" spans="1:91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  <c r="CM4" s="1"/>
    </row>
    <row r="5" spans="1:91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  <c r="CM5" s="1"/>
    </row>
    <row r="6" spans="1:91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8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21"/>
      <c r="S8" s="21"/>
      <c r="T8" s="21"/>
      <c r="U8" s="49"/>
      <c r="V8" s="49"/>
      <c r="W8" s="25"/>
      <c r="X8" s="25"/>
      <c r="AB8" s="49"/>
      <c r="AF8" s="25"/>
      <c r="AJ8" s="6"/>
      <c r="AK8" s="25"/>
      <c r="BF8" s="6"/>
      <c r="BO8" s="49"/>
      <c r="BP8" s="40"/>
      <c r="BQ8" s="40"/>
      <c r="BR8" s="23"/>
      <c r="BS8" s="38"/>
      <c r="BT8" s="38"/>
      <c r="BU8" s="40"/>
      <c r="BV8" s="49"/>
      <c r="BW8" s="49"/>
      <c r="CJ8" s="2"/>
    </row>
    <row r="9" spans="1:88" ht="12.75">
      <c r="A9" s="15">
        <v>1379</v>
      </c>
      <c r="B9" s="14" t="s">
        <v>960</v>
      </c>
      <c r="C9" s="14" t="s">
        <v>1133</v>
      </c>
      <c r="D9" s="14" t="s">
        <v>270</v>
      </c>
      <c r="E9" s="14" t="s">
        <v>290</v>
      </c>
      <c r="F9" s="2" t="s">
        <v>76</v>
      </c>
      <c r="G9" s="2">
        <v>2</v>
      </c>
      <c r="H9" s="2" t="s">
        <v>1251</v>
      </c>
      <c r="I9" s="2" t="s">
        <v>1228</v>
      </c>
      <c r="J9" s="14" t="s">
        <v>305</v>
      </c>
      <c r="K9" s="2" t="s">
        <v>1253</v>
      </c>
      <c r="L9" s="14" t="s">
        <v>1254</v>
      </c>
      <c r="M9" s="14" t="s">
        <v>1198</v>
      </c>
      <c r="N9" s="2" t="s">
        <v>697</v>
      </c>
      <c r="O9" s="10">
        <v>2.5</v>
      </c>
      <c r="P9" s="10"/>
      <c r="Q9" s="10"/>
      <c r="R9" s="29">
        <v>69</v>
      </c>
      <c r="S9" s="21">
        <v>0</v>
      </c>
      <c r="T9" s="21">
        <v>0</v>
      </c>
      <c r="U9" s="49">
        <v>69</v>
      </c>
      <c r="V9" s="49">
        <v>27.6</v>
      </c>
      <c r="W9" s="25"/>
      <c r="X9" s="25">
        <v>2.3000000000000003</v>
      </c>
      <c r="Y9" s="13"/>
      <c r="Z9" s="13"/>
      <c r="AA9" s="13"/>
      <c r="AB9" s="49"/>
      <c r="AC9" s="13"/>
      <c r="AD9" s="13"/>
      <c r="AE9" s="13"/>
      <c r="AG9">
        <v>2</v>
      </c>
      <c r="AH9">
        <v>6</v>
      </c>
      <c r="AI9">
        <v>0</v>
      </c>
      <c r="AJ9" s="25">
        <v>2.3000000000000003</v>
      </c>
      <c r="AK9" s="39"/>
      <c r="AM9" s="39"/>
      <c r="AN9" s="39"/>
      <c r="AO9" s="39"/>
      <c r="BC9" s="6"/>
      <c r="BF9" s="25">
        <v>2.3000000000000003</v>
      </c>
      <c r="BK9" s="38"/>
      <c r="BL9" s="38"/>
      <c r="BM9" s="38"/>
      <c r="BN9" s="38"/>
      <c r="BO9" s="49">
        <v>2.3000000000000003</v>
      </c>
      <c r="BP9" s="40"/>
      <c r="BQ9" s="40"/>
      <c r="BR9" s="23"/>
      <c r="BS9" s="38"/>
      <c r="BT9" s="38"/>
      <c r="BU9" s="40"/>
      <c r="BV9" s="49">
        <v>69</v>
      </c>
      <c r="BW9" s="49">
        <v>27.6</v>
      </c>
      <c r="CI9">
        <v>1379</v>
      </c>
      <c r="CJ9" s="2" t="s">
        <v>1253</v>
      </c>
    </row>
    <row r="10" spans="1:88" ht="12.75">
      <c r="A10" s="15">
        <v>1379</v>
      </c>
      <c r="B10" s="14" t="s">
        <v>960</v>
      </c>
      <c r="C10" s="14" t="s">
        <v>1133</v>
      </c>
      <c r="D10" s="14" t="s">
        <v>270</v>
      </c>
      <c r="E10" s="14" t="s">
        <v>290</v>
      </c>
      <c r="F10" s="2" t="s">
        <v>81</v>
      </c>
      <c r="G10" s="2">
        <v>2</v>
      </c>
      <c r="H10" s="2" t="s">
        <v>1251</v>
      </c>
      <c r="I10" s="2" t="s">
        <v>1224</v>
      </c>
      <c r="J10" s="14" t="s">
        <v>305</v>
      </c>
      <c r="K10" s="2" t="s">
        <v>1253</v>
      </c>
      <c r="L10" s="14" t="s">
        <v>1254</v>
      </c>
      <c r="M10" s="14" t="s">
        <v>1198</v>
      </c>
      <c r="N10" s="2" t="s">
        <v>392</v>
      </c>
      <c r="O10" s="10">
        <v>0.5</v>
      </c>
      <c r="P10" s="10"/>
      <c r="Q10" s="10"/>
      <c r="R10" s="29">
        <v>13</v>
      </c>
      <c r="S10" s="21">
        <v>16</v>
      </c>
      <c r="T10" s="21">
        <v>0</v>
      </c>
      <c r="U10" s="49">
        <v>13.8</v>
      </c>
      <c r="V10" s="49">
        <v>27.6</v>
      </c>
      <c r="W10" s="25"/>
      <c r="X10" s="25">
        <v>2.3000000000000003</v>
      </c>
      <c r="Y10" s="13">
        <v>27</v>
      </c>
      <c r="Z10" s="13">
        <v>12</v>
      </c>
      <c r="AA10" s="13">
        <v>0</v>
      </c>
      <c r="AB10" s="49">
        <v>27.6</v>
      </c>
      <c r="AC10" s="13">
        <v>1</v>
      </c>
      <c r="AD10" s="13">
        <v>3</v>
      </c>
      <c r="AE10" s="13">
        <v>0</v>
      </c>
      <c r="AF10" s="25">
        <v>1.15</v>
      </c>
      <c r="AG10">
        <v>2</v>
      </c>
      <c r="AH10">
        <v>6</v>
      </c>
      <c r="AI10">
        <v>0</v>
      </c>
      <c r="AJ10" s="25">
        <v>2.3000000000000003</v>
      </c>
      <c r="AM10" s="39"/>
      <c r="AN10" s="39"/>
      <c r="AO10" s="39"/>
      <c r="BD10" s="6"/>
      <c r="BF10" s="25">
        <v>2.3000000000000003</v>
      </c>
      <c r="BK10" s="38"/>
      <c r="BL10" s="38"/>
      <c r="BM10" s="38"/>
      <c r="BN10" s="38"/>
      <c r="BO10" s="49">
        <v>2.3000000000000003</v>
      </c>
      <c r="BP10" s="40"/>
      <c r="BQ10" s="40"/>
      <c r="BR10" s="23"/>
      <c r="BS10" s="38"/>
      <c r="BT10" s="38"/>
      <c r="BU10" s="40"/>
      <c r="BV10" s="49">
        <v>13.8</v>
      </c>
      <c r="BW10" s="49">
        <v>27.6</v>
      </c>
      <c r="CI10">
        <v>1379</v>
      </c>
      <c r="CJ10" s="2" t="s">
        <v>1253</v>
      </c>
    </row>
    <row r="11" spans="1:88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9"/>
      <c r="V11" s="49"/>
      <c r="W11" s="25"/>
      <c r="X11" s="25"/>
      <c r="AB11" s="49"/>
      <c r="AF11" s="25"/>
      <c r="AJ11" s="6"/>
      <c r="BF11" s="6"/>
      <c r="BO11" s="49"/>
      <c r="BP11" s="40"/>
      <c r="BQ11" s="40"/>
      <c r="BR11" s="23"/>
      <c r="BS11" s="38"/>
      <c r="BT11" s="38"/>
      <c r="BU11" s="40"/>
      <c r="BV11" s="49"/>
      <c r="BW11" s="49"/>
      <c r="CJ11" s="2"/>
    </row>
    <row r="12" spans="1:88" ht="12.75">
      <c r="A12" s="15">
        <v>1380</v>
      </c>
      <c r="B12" s="14" t="s">
        <v>875</v>
      </c>
      <c r="C12" s="14" t="s">
        <v>1133</v>
      </c>
      <c r="D12" s="14" t="s">
        <v>271</v>
      </c>
      <c r="E12" s="14" t="s">
        <v>282</v>
      </c>
      <c r="F12" s="2" t="s">
        <v>99</v>
      </c>
      <c r="G12" s="2">
        <v>2</v>
      </c>
      <c r="H12" s="2" t="s">
        <v>1251</v>
      </c>
      <c r="I12" s="2" t="s">
        <v>586</v>
      </c>
      <c r="J12" s="14" t="s">
        <v>305</v>
      </c>
      <c r="K12" s="2" t="s">
        <v>1253</v>
      </c>
      <c r="L12" s="14" t="s">
        <v>1254</v>
      </c>
      <c r="M12" s="14" t="s">
        <v>1198</v>
      </c>
      <c r="N12" s="2" t="s">
        <v>696</v>
      </c>
      <c r="O12" s="10">
        <v>2.3333333333333335</v>
      </c>
      <c r="P12" s="10"/>
      <c r="Q12" s="10"/>
      <c r="R12" s="29">
        <v>65</v>
      </c>
      <c r="S12" s="21">
        <v>2</v>
      </c>
      <c r="T12" s="21">
        <v>0</v>
      </c>
      <c r="U12" s="49">
        <v>65.1</v>
      </c>
      <c r="V12" s="49">
        <v>27.899999999999995</v>
      </c>
      <c r="W12" s="25"/>
      <c r="X12" s="25">
        <v>2.3249999999999997</v>
      </c>
      <c r="Y12" s="13"/>
      <c r="Z12" s="13"/>
      <c r="AA12" s="13"/>
      <c r="AB12" s="49"/>
      <c r="AC12" s="13"/>
      <c r="AD12" s="13"/>
      <c r="AE12" s="13"/>
      <c r="AG12">
        <v>2</v>
      </c>
      <c r="AH12">
        <v>6</v>
      </c>
      <c r="AI12">
        <v>6</v>
      </c>
      <c r="AJ12" s="25">
        <v>2.3249999999999997</v>
      </c>
      <c r="BF12" s="25">
        <v>2.3249999999999997</v>
      </c>
      <c r="BK12" s="38"/>
      <c r="BL12" s="38"/>
      <c r="BM12" s="38"/>
      <c r="BO12" s="49">
        <v>2.3249999999999997</v>
      </c>
      <c r="BR12" s="23"/>
      <c r="BS12" s="38"/>
      <c r="BT12" s="38"/>
      <c r="BU12" s="40"/>
      <c r="BV12" s="49">
        <v>65.1</v>
      </c>
      <c r="BW12" s="49">
        <v>27.9</v>
      </c>
      <c r="CI12">
        <v>1380</v>
      </c>
      <c r="CJ12" s="2" t="s">
        <v>1253</v>
      </c>
    </row>
    <row r="13" spans="1:88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9"/>
      <c r="V13" s="49"/>
      <c r="W13" s="25"/>
      <c r="X13" s="25"/>
      <c r="AB13" s="49"/>
      <c r="AF13" s="25"/>
      <c r="AJ13" s="6"/>
      <c r="BF13" s="6"/>
      <c r="BO13" s="49"/>
      <c r="BP13" s="40"/>
      <c r="BQ13" s="40"/>
      <c r="BR13" s="23"/>
      <c r="BS13" s="38"/>
      <c r="BT13" s="38"/>
      <c r="BU13" s="40"/>
      <c r="BV13" s="49"/>
      <c r="BW13" s="49"/>
      <c r="CJ13" s="2"/>
    </row>
    <row r="14" spans="1:88" ht="12.75">
      <c r="A14" s="15">
        <v>1380</v>
      </c>
      <c r="B14" s="14" t="s">
        <v>875</v>
      </c>
      <c r="C14" s="14" t="s">
        <v>1133</v>
      </c>
      <c r="D14" s="14" t="s">
        <v>271</v>
      </c>
      <c r="E14" s="14" t="s">
        <v>282</v>
      </c>
      <c r="F14" s="2" t="s">
        <v>103</v>
      </c>
      <c r="G14" s="2">
        <v>3</v>
      </c>
      <c r="H14" s="2" t="s">
        <v>1251</v>
      </c>
      <c r="I14" s="2" t="s">
        <v>1223</v>
      </c>
      <c r="J14" s="14" t="s">
        <v>305</v>
      </c>
      <c r="K14" s="2" t="s">
        <v>1253</v>
      </c>
      <c r="L14" s="14" t="s">
        <v>1254</v>
      </c>
      <c r="M14" s="14" t="s">
        <v>1198</v>
      </c>
      <c r="N14" s="2" t="s">
        <v>1333</v>
      </c>
      <c r="O14" s="10">
        <v>1</v>
      </c>
      <c r="P14" s="10"/>
      <c r="Q14" s="10"/>
      <c r="R14" s="29">
        <v>25</v>
      </c>
      <c r="S14" s="21">
        <v>4</v>
      </c>
      <c r="T14" s="21">
        <v>0</v>
      </c>
      <c r="U14" s="49">
        <v>25.2</v>
      </c>
      <c r="V14" s="49">
        <v>25.2</v>
      </c>
      <c r="W14" s="25"/>
      <c r="X14" s="25">
        <v>2.1</v>
      </c>
      <c r="Y14" s="13">
        <v>25</v>
      </c>
      <c r="Z14" s="13">
        <v>4</v>
      </c>
      <c r="AA14" s="13">
        <v>0</v>
      </c>
      <c r="AB14" s="49">
        <v>25.2</v>
      </c>
      <c r="AC14" s="13">
        <v>2</v>
      </c>
      <c r="AD14" s="13">
        <v>2</v>
      </c>
      <c r="AE14" s="13">
        <v>0</v>
      </c>
      <c r="AF14" s="25">
        <v>2.1</v>
      </c>
      <c r="AG14">
        <v>2</v>
      </c>
      <c r="AH14">
        <v>2</v>
      </c>
      <c r="AI14">
        <v>0</v>
      </c>
      <c r="AJ14" s="25">
        <v>2.1</v>
      </c>
      <c r="AM14" s="39"/>
      <c r="AN14" s="39"/>
      <c r="AO14" s="39"/>
      <c r="AX14" s="6"/>
      <c r="BF14" s="25">
        <v>2.1</v>
      </c>
      <c r="BK14" s="38"/>
      <c r="BL14" s="38"/>
      <c r="BM14" s="38"/>
      <c r="BO14" s="49">
        <v>2.1</v>
      </c>
      <c r="BR14" s="23"/>
      <c r="BS14" s="38"/>
      <c r="BT14" s="38"/>
      <c r="BU14" s="40"/>
      <c r="BV14" s="49">
        <v>25.200000000000003</v>
      </c>
      <c r="BW14" s="49">
        <v>25.200000000000003</v>
      </c>
      <c r="BZ14" s="49"/>
      <c r="CA14" s="49"/>
      <c r="CI14">
        <v>1380</v>
      </c>
      <c r="CJ14" s="2" t="s">
        <v>1253</v>
      </c>
    </row>
    <row r="15" spans="1:88" ht="12.75">
      <c r="A15" s="15">
        <v>1380</v>
      </c>
      <c r="B15" s="14" t="s">
        <v>875</v>
      </c>
      <c r="C15" s="14" t="s">
        <v>1133</v>
      </c>
      <c r="D15" s="14" t="s">
        <v>271</v>
      </c>
      <c r="E15" s="14" t="s">
        <v>282</v>
      </c>
      <c r="F15" s="2" t="s">
        <v>104</v>
      </c>
      <c r="G15" s="2">
        <v>3</v>
      </c>
      <c r="H15" s="2" t="s">
        <v>1251</v>
      </c>
      <c r="I15" s="2" t="s">
        <v>402</v>
      </c>
      <c r="J15" s="14" t="s">
        <v>305</v>
      </c>
      <c r="K15" s="2" t="s">
        <v>1253</v>
      </c>
      <c r="L15" s="14" t="s">
        <v>1254</v>
      </c>
      <c r="M15" s="14" t="s">
        <v>1198</v>
      </c>
      <c r="N15" s="2" t="s">
        <v>1329</v>
      </c>
      <c r="O15" s="10">
        <v>1</v>
      </c>
      <c r="P15" s="10"/>
      <c r="Q15" s="10"/>
      <c r="R15" s="29">
        <v>24</v>
      </c>
      <c r="S15" s="21">
        <v>0</v>
      </c>
      <c r="T15" s="21">
        <v>0</v>
      </c>
      <c r="U15" s="49">
        <v>24</v>
      </c>
      <c r="V15" s="49">
        <v>24</v>
      </c>
      <c r="W15" s="25"/>
      <c r="X15" s="25">
        <v>2</v>
      </c>
      <c r="Y15" s="13">
        <v>24</v>
      </c>
      <c r="Z15" s="13">
        <v>0</v>
      </c>
      <c r="AA15" s="13">
        <v>0</v>
      </c>
      <c r="AB15" s="49">
        <v>24</v>
      </c>
      <c r="AC15" s="13">
        <v>2</v>
      </c>
      <c r="AD15" s="13">
        <v>0</v>
      </c>
      <c r="AE15" s="13">
        <v>0</v>
      </c>
      <c r="AF15" s="25">
        <v>2</v>
      </c>
      <c r="AG15">
        <v>2</v>
      </c>
      <c r="AH15">
        <v>0</v>
      </c>
      <c r="AI15">
        <v>0</v>
      </c>
      <c r="AJ15" s="25">
        <v>2</v>
      </c>
      <c r="AL15" s="6"/>
      <c r="AM15" s="39"/>
      <c r="AN15" s="39"/>
      <c r="AO15" s="39"/>
      <c r="AZ15" s="6"/>
      <c r="BF15" s="25">
        <v>2</v>
      </c>
      <c r="BK15" s="38"/>
      <c r="BL15" s="38"/>
      <c r="BM15" s="38"/>
      <c r="BO15" s="49">
        <v>2</v>
      </c>
      <c r="BR15" s="23"/>
      <c r="BS15" s="38"/>
      <c r="BT15" s="38"/>
      <c r="BU15" s="40"/>
      <c r="BV15" s="49">
        <v>24</v>
      </c>
      <c r="BW15" s="49">
        <v>24</v>
      </c>
      <c r="CI15">
        <v>1380</v>
      </c>
      <c r="CJ15" s="2" t="s">
        <v>1253</v>
      </c>
    </row>
    <row r="16" spans="1:88" ht="12.75">
      <c r="A16" s="15">
        <v>1380</v>
      </c>
      <c r="B16" s="14" t="s">
        <v>875</v>
      </c>
      <c r="C16" s="14" t="s">
        <v>1133</v>
      </c>
      <c r="D16" s="14" t="s">
        <v>271</v>
      </c>
      <c r="E16" s="14" t="s">
        <v>282</v>
      </c>
      <c r="F16" s="2" t="s">
        <v>105</v>
      </c>
      <c r="G16" s="2">
        <v>3</v>
      </c>
      <c r="H16" s="2" t="s">
        <v>1251</v>
      </c>
      <c r="I16" s="2" t="s">
        <v>402</v>
      </c>
      <c r="J16" s="14" t="s">
        <v>305</v>
      </c>
      <c r="K16" s="2" t="s">
        <v>1253</v>
      </c>
      <c r="L16" s="14" t="s">
        <v>1254</v>
      </c>
      <c r="M16" s="14" t="s">
        <v>1198</v>
      </c>
      <c r="N16" s="2" t="s">
        <v>763</v>
      </c>
      <c r="O16" s="10">
        <v>0.5</v>
      </c>
      <c r="P16" s="10"/>
      <c r="Q16" s="10"/>
      <c r="R16" s="29">
        <v>11</v>
      </c>
      <c r="S16" s="21">
        <v>8</v>
      </c>
      <c r="T16" s="21">
        <v>0</v>
      </c>
      <c r="U16" s="49">
        <v>11.4</v>
      </c>
      <c r="V16" s="49">
        <v>22.8</v>
      </c>
      <c r="W16" s="25"/>
      <c r="X16" s="25">
        <v>1.9</v>
      </c>
      <c r="Y16" s="13"/>
      <c r="Z16" s="13"/>
      <c r="AA16" s="13"/>
      <c r="AB16" s="49"/>
      <c r="AC16" s="13"/>
      <c r="AD16" s="13">
        <v>19</v>
      </c>
      <c r="AE16" s="13">
        <v>0</v>
      </c>
      <c r="AF16" s="25">
        <v>0.95</v>
      </c>
      <c r="AG16">
        <v>1</v>
      </c>
      <c r="AH16">
        <v>18</v>
      </c>
      <c r="AI16">
        <v>0</v>
      </c>
      <c r="AJ16" s="25">
        <v>1.9</v>
      </c>
      <c r="AK16" s="39"/>
      <c r="AM16" s="39"/>
      <c r="AN16" s="39"/>
      <c r="AO16" s="39"/>
      <c r="BF16" s="25">
        <v>1.9</v>
      </c>
      <c r="BK16" s="38"/>
      <c r="BL16" s="38"/>
      <c r="BM16" s="38"/>
      <c r="BO16" s="49">
        <v>1.9</v>
      </c>
      <c r="BR16" s="23"/>
      <c r="BS16" s="38"/>
      <c r="BV16" s="49">
        <v>11.4</v>
      </c>
      <c r="BW16" s="49">
        <v>22.8</v>
      </c>
      <c r="CI16">
        <v>1380</v>
      </c>
      <c r="CJ16" s="2" t="s">
        <v>1253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474</v>
      </c>
    </row>
    <row r="3" spans="1:2" ht="12.75">
      <c r="A3" s="1" t="s">
        <v>970</v>
      </c>
      <c r="B3" s="1" t="s">
        <v>675</v>
      </c>
    </row>
    <row r="5" spans="1:2" ht="12.75">
      <c r="A5" t="s">
        <v>408</v>
      </c>
      <c r="B5" t="s">
        <v>1260</v>
      </c>
    </row>
    <row r="6" spans="1:2" ht="12.75">
      <c r="A6" t="s">
        <v>443</v>
      </c>
      <c r="B6" t="s">
        <v>442</v>
      </c>
    </row>
    <row r="7" spans="1:2" ht="12.75">
      <c r="A7" t="s">
        <v>496</v>
      </c>
      <c r="B7" t="s">
        <v>499</v>
      </c>
    </row>
    <row r="8" spans="1:2" ht="12.75">
      <c r="A8" t="s">
        <v>457</v>
      </c>
      <c r="B8" t="s">
        <v>812</v>
      </c>
    </row>
    <row r="9" spans="1:2" ht="12.75">
      <c r="A9" t="s">
        <v>506</v>
      </c>
      <c r="B9" t="s">
        <v>65</v>
      </c>
    </row>
    <row r="10" spans="1:2" ht="12.75">
      <c r="A10" t="s">
        <v>510</v>
      </c>
      <c r="B10" t="s">
        <v>861</v>
      </c>
    </row>
    <row r="11" spans="1:2" ht="12.75">
      <c r="A11" t="s">
        <v>522</v>
      </c>
      <c r="B11" t="s">
        <v>828</v>
      </c>
    </row>
    <row r="12" spans="1:2" ht="12.75">
      <c r="A12" t="s">
        <v>551</v>
      </c>
      <c r="B12" t="s">
        <v>910</v>
      </c>
    </row>
    <row r="13" spans="1:2" ht="12.75">
      <c r="A13" t="s">
        <v>552</v>
      </c>
      <c r="B13" t="s">
        <v>3</v>
      </c>
    </row>
    <row r="14" spans="1:2" ht="12.75">
      <c r="A14" t="s">
        <v>579</v>
      </c>
      <c r="B14" t="s">
        <v>418</v>
      </c>
    </row>
    <row r="15" spans="1:2" ht="12.75">
      <c r="A15" t="s">
        <v>581</v>
      </c>
      <c r="B15" t="s">
        <v>795</v>
      </c>
    </row>
    <row r="16" spans="1:2" ht="12.75">
      <c r="A16" t="s">
        <v>612</v>
      </c>
      <c r="B16" t="s">
        <v>1237</v>
      </c>
    </row>
    <row r="17" spans="1:2" ht="12.75">
      <c r="A17" t="s">
        <v>698</v>
      </c>
      <c r="B17" t="s">
        <v>1187</v>
      </c>
    </row>
    <row r="18" spans="1:2" ht="12.75">
      <c r="A18" t="s">
        <v>704</v>
      </c>
      <c r="B18" t="s">
        <v>1261</v>
      </c>
    </row>
    <row r="19" spans="1:2" ht="12.75">
      <c r="A19" t="s">
        <v>766</v>
      </c>
      <c r="B19" t="s">
        <v>1397</v>
      </c>
    </row>
    <row r="20" spans="1:2" ht="12.75">
      <c r="A20" t="s">
        <v>799</v>
      </c>
      <c r="B20" t="s">
        <v>793</v>
      </c>
    </row>
    <row r="21" spans="1:2" ht="12.75">
      <c r="A21" t="s">
        <v>809</v>
      </c>
      <c r="B21" t="s">
        <v>512</v>
      </c>
    </row>
    <row r="22" spans="1:2" ht="12.75">
      <c r="A22" t="s">
        <v>811</v>
      </c>
      <c r="B22" t="s">
        <v>511</v>
      </c>
    </row>
    <row r="23" spans="1:2" ht="12.75">
      <c r="A23" t="s">
        <v>826</v>
      </c>
      <c r="B23" t="s">
        <v>824</v>
      </c>
    </row>
    <row r="24" spans="1:2" ht="12.75">
      <c r="A24" t="s">
        <v>829</v>
      </c>
      <c r="B24" t="s">
        <v>424</v>
      </c>
    </row>
    <row r="25" spans="1:2" ht="12.75">
      <c r="A25" t="s">
        <v>846</v>
      </c>
      <c r="B25" t="s">
        <v>1001</v>
      </c>
    </row>
    <row r="26" spans="1:2" ht="12.75">
      <c r="A26" t="s">
        <v>871</v>
      </c>
      <c r="B26" t="s">
        <v>842</v>
      </c>
    </row>
    <row r="27" spans="1:2" ht="12.75">
      <c r="A27" t="s">
        <v>893</v>
      </c>
      <c r="B27" t="s">
        <v>604</v>
      </c>
    </row>
    <row r="28" spans="1:2" ht="12.75">
      <c r="A28" t="s">
        <v>919</v>
      </c>
      <c r="B28" t="s">
        <v>920</v>
      </c>
    </row>
    <row r="29" spans="1:2" ht="12.75">
      <c r="A29" t="s">
        <v>999</v>
      </c>
      <c r="B29" t="s">
        <v>1000</v>
      </c>
    </row>
    <row r="30" spans="1:2" ht="12.75">
      <c r="A30" t="s">
        <v>1050</v>
      </c>
      <c r="B30" t="s">
        <v>1286</v>
      </c>
    </row>
    <row r="31" spans="1:2" ht="12.75">
      <c r="A31" t="s">
        <v>1069</v>
      </c>
      <c r="B31" t="s">
        <v>1068</v>
      </c>
    </row>
    <row r="32" spans="1:2" ht="12.75">
      <c r="A32" t="s">
        <v>1092</v>
      </c>
      <c r="B32" t="s">
        <v>830</v>
      </c>
    </row>
    <row r="33" spans="1:2" ht="12.75">
      <c r="A33" t="s">
        <v>1070</v>
      </c>
      <c r="B33" t="s">
        <v>823</v>
      </c>
    </row>
    <row r="34" spans="1:2" ht="12.75">
      <c r="A34" t="s">
        <v>1103</v>
      </c>
      <c r="B34" t="s">
        <v>1288</v>
      </c>
    </row>
    <row r="35" spans="1:2" ht="12.75">
      <c r="A35" t="s">
        <v>1163</v>
      </c>
      <c r="B35" t="s">
        <v>1036</v>
      </c>
    </row>
    <row r="36" spans="1:2" ht="12.75">
      <c r="A36" t="s">
        <v>1166</v>
      </c>
      <c r="B36" t="s">
        <v>872</v>
      </c>
    </row>
    <row r="37" spans="1:2" ht="12.75">
      <c r="A37" t="s">
        <v>1172</v>
      </c>
      <c r="B37" t="s">
        <v>1189</v>
      </c>
    </row>
    <row r="38" spans="1:2" ht="12.75">
      <c r="A38" t="s">
        <v>1175</v>
      </c>
      <c r="B38" t="s">
        <v>1211</v>
      </c>
    </row>
    <row r="39" spans="1:2" ht="12.75">
      <c r="A39" t="s">
        <v>1183</v>
      </c>
      <c r="B39" t="s">
        <v>1182</v>
      </c>
    </row>
    <row r="40" spans="1:2" ht="12.75">
      <c r="A40" t="s">
        <v>1217</v>
      </c>
      <c r="B40" t="s">
        <v>519</v>
      </c>
    </row>
    <row r="41" spans="1:2" ht="12.75">
      <c r="A41" t="s">
        <v>1218</v>
      </c>
      <c r="B41" t="s">
        <v>1051</v>
      </c>
    </row>
    <row r="42" spans="1:2" ht="12.75">
      <c r="A42" t="s">
        <v>1243</v>
      </c>
      <c r="B42" t="s">
        <v>1241</v>
      </c>
    </row>
    <row r="43" spans="1:2" ht="12.75">
      <c r="A43" t="s">
        <v>1246</v>
      </c>
      <c r="B43" t="s">
        <v>1249</v>
      </c>
    </row>
    <row r="44" spans="1:2" ht="12.75">
      <c r="A44" t="s">
        <v>1292</v>
      </c>
      <c r="B44" t="s">
        <v>1287</v>
      </c>
    </row>
    <row r="45" spans="1:2" ht="12.75">
      <c r="A45" t="s">
        <v>1315</v>
      </c>
      <c r="B45" t="s">
        <v>822</v>
      </c>
    </row>
    <row r="46" spans="1:2" ht="12.75">
      <c r="A46" t="s">
        <v>1325</v>
      </c>
      <c r="B46" t="s">
        <v>686</v>
      </c>
    </row>
    <row r="47" spans="1:2" ht="12.75">
      <c r="A47" t="s">
        <v>1335</v>
      </c>
      <c r="B47" t="s">
        <v>1338</v>
      </c>
    </row>
    <row r="48" spans="1:2" ht="12.75">
      <c r="A48" t="s">
        <v>1347</v>
      </c>
      <c r="B48" t="s">
        <v>1398</v>
      </c>
    </row>
    <row r="49" spans="1:2" ht="12.75">
      <c r="A49" t="s">
        <v>1331</v>
      </c>
      <c r="B49" t="s">
        <v>1340</v>
      </c>
    </row>
    <row r="50" spans="1:2" ht="12.75">
      <c r="A50" t="s">
        <v>1359</v>
      </c>
      <c r="B50" t="s">
        <v>1259</v>
      </c>
    </row>
    <row r="51" spans="1:2" ht="12.75">
      <c r="A51" t="s">
        <v>1362</v>
      </c>
      <c r="B51" t="s">
        <v>509</v>
      </c>
    </row>
    <row r="52" spans="1:2" ht="12.75">
      <c r="A52" t="s">
        <v>1373</v>
      </c>
      <c r="B52" t="s">
        <v>1341</v>
      </c>
    </row>
    <row r="54" ht="12.75">
      <c r="A54" s="1" t="s">
        <v>1026</v>
      </c>
    </row>
    <row r="56" spans="1:2" ht="12.75">
      <c r="A56" t="s">
        <v>446</v>
      </c>
      <c r="B56" t="s">
        <v>445</v>
      </c>
    </row>
    <row r="57" spans="1:2" ht="12.75">
      <c r="A57" t="s">
        <v>477</v>
      </c>
      <c r="B57" t="s">
        <v>476</v>
      </c>
    </row>
    <row r="58" spans="1:2" ht="12.75">
      <c r="A58" t="s">
        <v>469</v>
      </c>
      <c r="B58" t="s">
        <v>479</v>
      </c>
    </row>
    <row r="59" spans="1:2" ht="12.75">
      <c r="A59" t="s">
        <v>505</v>
      </c>
      <c r="B59" t="s">
        <v>504</v>
      </c>
    </row>
    <row r="60" spans="1:2" ht="12.75">
      <c r="A60" t="s">
        <v>547</v>
      </c>
      <c r="B60" t="s">
        <v>831</v>
      </c>
    </row>
    <row r="61" spans="1:2" ht="12.75">
      <c r="A61" t="s">
        <v>568</v>
      </c>
      <c r="B61" t="s">
        <v>833</v>
      </c>
    </row>
    <row r="62" spans="1:2" ht="12.75">
      <c r="A62" t="s">
        <v>585</v>
      </c>
      <c r="B62" t="s">
        <v>584</v>
      </c>
    </row>
    <row r="63" spans="1:2" ht="12.75">
      <c r="A63" t="s">
        <v>591</v>
      </c>
      <c r="B63" t="s">
        <v>593</v>
      </c>
    </row>
    <row r="64" spans="1:2" ht="12.75">
      <c r="A64" t="s">
        <v>601</v>
      </c>
      <c r="B64" t="s">
        <v>598</v>
      </c>
    </row>
    <row r="65" spans="1:2" ht="12.75">
      <c r="A65" t="s">
        <v>609</v>
      </c>
      <c r="B65" t="s">
        <v>608</v>
      </c>
    </row>
    <row r="66" spans="1:2" ht="12.75">
      <c r="A66" t="s">
        <v>607</v>
      </c>
      <c r="B66" t="s">
        <v>606</v>
      </c>
    </row>
    <row r="67" spans="1:2" ht="12.75">
      <c r="A67" t="s">
        <v>623</v>
      </c>
      <c r="B67" t="s">
        <v>624</v>
      </c>
    </row>
    <row r="68" spans="1:2" ht="12.75">
      <c r="A68" t="s">
        <v>621</v>
      </c>
      <c r="B68" t="s">
        <v>622</v>
      </c>
    </row>
    <row r="69" spans="1:2" ht="12.75">
      <c r="A69" t="s">
        <v>743</v>
      </c>
      <c r="B69" t="s">
        <v>700</v>
      </c>
    </row>
    <row r="70" spans="1:2" ht="12.75">
      <c r="A70" t="s">
        <v>756</v>
      </c>
      <c r="B70" t="s">
        <v>755</v>
      </c>
    </row>
    <row r="71" spans="1:2" ht="12.75">
      <c r="A71" t="s">
        <v>797</v>
      </c>
      <c r="B71" t="s">
        <v>800</v>
      </c>
    </row>
    <row r="72" spans="1:2" ht="12.75">
      <c r="A72" t="s">
        <v>804</v>
      </c>
      <c r="B72" t="s">
        <v>48</v>
      </c>
    </row>
    <row r="73" spans="1:2" ht="12.75">
      <c r="A73" t="s">
        <v>806</v>
      </c>
      <c r="B73" t="s">
        <v>805</v>
      </c>
    </row>
    <row r="74" spans="1:2" ht="12.75">
      <c r="A74" t="s">
        <v>810</v>
      </c>
      <c r="B74" t="s">
        <v>982</v>
      </c>
    </row>
    <row r="75" spans="1:2" ht="12.75">
      <c r="A75" t="s">
        <v>844</v>
      </c>
      <c r="B75" t="s">
        <v>843</v>
      </c>
    </row>
    <row r="76" spans="1:2" ht="12.75">
      <c r="A76" t="s">
        <v>848</v>
      </c>
      <c r="B76" t="s">
        <v>847</v>
      </c>
    </row>
    <row r="77" spans="1:2" ht="12.75">
      <c r="A77" t="s">
        <v>858</v>
      </c>
      <c r="B77" t="s">
        <v>859</v>
      </c>
    </row>
    <row r="78" spans="1:2" ht="12.75">
      <c r="A78" t="s">
        <v>869</v>
      </c>
      <c r="B78" t="s">
        <v>880</v>
      </c>
    </row>
    <row r="79" spans="1:2" ht="12.75">
      <c r="A79" t="s">
        <v>899</v>
      </c>
      <c r="B79" t="s">
        <v>1258</v>
      </c>
    </row>
    <row r="80" spans="1:2" ht="12.75">
      <c r="A80" t="s">
        <v>902</v>
      </c>
      <c r="B80" t="s">
        <v>904</v>
      </c>
    </row>
    <row r="81" spans="1:2" ht="12.75">
      <c r="A81" t="s">
        <v>912</v>
      </c>
      <c r="B81" t="s">
        <v>911</v>
      </c>
    </row>
    <row r="82" spans="1:2" ht="12.75">
      <c r="A82" t="s">
        <v>930</v>
      </c>
      <c r="B82" t="s">
        <v>927</v>
      </c>
    </row>
    <row r="83" spans="1:2" ht="12.75">
      <c r="A83" t="s">
        <v>934</v>
      </c>
      <c r="B83" t="s">
        <v>935</v>
      </c>
    </row>
    <row r="84" spans="1:2" ht="12.75">
      <c r="A84" t="s">
        <v>925</v>
      </c>
      <c r="B84" t="s">
        <v>928</v>
      </c>
    </row>
    <row r="85" spans="1:2" ht="12.75">
      <c r="A85" t="s">
        <v>949</v>
      </c>
      <c r="B85" t="s">
        <v>950</v>
      </c>
    </row>
    <row r="86" spans="1:2" ht="12.75">
      <c r="A86" t="s">
        <v>951</v>
      </c>
      <c r="B86" t="s">
        <v>948</v>
      </c>
    </row>
    <row r="87" spans="1:2" ht="12.75">
      <c r="A87" t="s">
        <v>983</v>
      </c>
      <c r="B87" t="s">
        <v>982</v>
      </c>
    </row>
    <row r="88" spans="1:2" ht="12.75">
      <c r="A88" t="s">
        <v>1095</v>
      </c>
      <c r="B88" t="s">
        <v>1094</v>
      </c>
    </row>
    <row r="89" spans="1:2" ht="12.75">
      <c r="A89" t="s">
        <v>1105</v>
      </c>
      <c r="B89" t="s">
        <v>1104</v>
      </c>
    </row>
    <row r="90" spans="1:2" ht="12.75">
      <c r="A90" t="s">
        <v>1130</v>
      </c>
      <c r="B90" t="s">
        <v>1126</v>
      </c>
    </row>
    <row r="91" spans="1:2" ht="12.75">
      <c r="A91" t="s">
        <v>1214</v>
      </c>
      <c r="B91" t="s">
        <v>1141</v>
      </c>
    </row>
    <row r="92" spans="1:2" ht="12.75">
      <c r="A92" t="s">
        <v>1302</v>
      </c>
      <c r="B92" t="s">
        <v>1303</v>
      </c>
    </row>
    <row r="93" spans="1:2" ht="12.75">
      <c r="A93" t="s">
        <v>1306</v>
      </c>
      <c r="B93" t="s">
        <v>1305</v>
      </c>
    </row>
    <row r="94" spans="1:2" ht="12.75">
      <c r="A94" t="s">
        <v>1326</v>
      </c>
      <c r="B94" t="s">
        <v>1312</v>
      </c>
    </row>
    <row r="95" spans="1:2" ht="12.75">
      <c r="A95" t="s">
        <v>1349</v>
      </c>
      <c r="B95" t="s">
        <v>1351</v>
      </c>
    </row>
    <row r="96" spans="1:2" ht="12.75">
      <c r="A96" t="s">
        <v>1410</v>
      </c>
      <c r="B96" t="s">
        <v>816</v>
      </c>
    </row>
    <row r="97" spans="1:2" ht="12.75">
      <c r="A97" t="s">
        <v>1441</v>
      </c>
      <c r="B97" t="s">
        <v>684</v>
      </c>
    </row>
    <row r="98" spans="1:2" ht="12.75">
      <c r="A98" t="s">
        <v>1445</v>
      </c>
      <c r="B98" t="s">
        <v>1444</v>
      </c>
    </row>
    <row r="100" ht="12.75">
      <c r="A100" s="1" t="s">
        <v>1255</v>
      </c>
    </row>
    <row r="102" spans="1:2" ht="12.75">
      <c r="A102" t="s">
        <v>444</v>
      </c>
      <c r="B102" t="s">
        <v>677</v>
      </c>
    </row>
    <row r="103" spans="1:2" ht="12.75">
      <c r="A103" t="s">
        <v>447</v>
      </c>
      <c r="B103" t="s">
        <v>678</v>
      </c>
    </row>
    <row r="104" spans="1:2" ht="12.75">
      <c r="A104" t="s">
        <v>448</v>
      </c>
      <c r="B104" t="s">
        <v>1042</v>
      </c>
    </row>
    <row r="105" spans="1:2" ht="12.75">
      <c r="A105" t="s">
        <v>458</v>
      </c>
      <c r="B105" t="s">
        <v>460</v>
      </c>
    </row>
    <row r="106" spans="1:2" ht="12.75">
      <c r="A106" t="s">
        <v>502</v>
      </c>
      <c r="B106" t="s">
        <v>530</v>
      </c>
    </row>
    <row r="107" spans="1:2" ht="12.75">
      <c r="A107" t="s">
        <v>508</v>
      </c>
      <c r="B107" t="s">
        <v>529</v>
      </c>
    </row>
    <row r="108" spans="1:2" ht="12.75">
      <c r="A108" t="s">
        <v>521</v>
      </c>
      <c r="B108" t="s">
        <v>532</v>
      </c>
    </row>
    <row r="109" spans="1:2" ht="12.75">
      <c r="A109" t="s">
        <v>553</v>
      </c>
      <c r="B109" t="s">
        <v>1195</v>
      </c>
    </row>
    <row r="110" spans="1:2" ht="12.75">
      <c r="A110" t="s">
        <v>563</v>
      </c>
      <c r="B110" t="s">
        <v>1273</v>
      </c>
    </row>
    <row r="111" spans="1:2" ht="12.75">
      <c r="A111" t="s">
        <v>564</v>
      </c>
      <c r="B111" t="s">
        <v>1177</v>
      </c>
    </row>
    <row r="112" spans="1:2" ht="12.75">
      <c r="A112" t="s">
        <v>589</v>
      </c>
      <c r="B112" t="s">
        <v>860</v>
      </c>
    </row>
    <row r="113" spans="1:2" ht="12.75">
      <c r="A113" t="s">
        <v>602</v>
      </c>
      <c r="B113" t="s">
        <v>610</v>
      </c>
    </row>
    <row r="114" spans="1:2" ht="12.75">
      <c r="A114" t="s">
        <v>611</v>
      </c>
      <c r="B114" t="s">
        <v>404</v>
      </c>
    </row>
    <row r="115" spans="1:2" ht="12.75">
      <c r="A115" t="s">
        <v>672</v>
      </c>
      <c r="B115" t="s">
        <v>627</v>
      </c>
    </row>
    <row r="116" spans="1:2" ht="12.75">
      <c r="A116" t="s">
        <v>702</v>
      </c>
      <c r="B116" t="s">
        <v>1385</v>
      </c>
    </row>
    <row r="117" spans="1:2" ht="12.75">
      <c r="A117" t="s">
        <v>703</v>
      </c>
      <c r="B117" t="s">
        <v>3</v>
      </c>
    </row>
    <row r="118" spans="1:2" ht="12.75">
      <c r="A118" t="s">
        <v>705</v>
      </c>
      <c r="B118" t="s">
        <v>1196</v>
      </c>
    </row>
    <row r="119" spans="1:2" ht="12.75">
      <c r="A119" t="s">
        <v>706</v>
      </c>
      <c r="B119" t="s">
        <v>615</v>
      </c>
    </row>
    <row r="120" spans="1:2" ht="12.75">
      <c r="A120" t="s">
        <v>708</v>
      </c>
      <c r="B120" t="s">
        <v>1296</v>
      </c>
    </row>
    <row r="121" spans="1:2" ht="12.75">
      <c r="A121" t="s">
        <v>710</v>
      </c>
      <c r="B121" t="s">
        <v>1176</v>
      </c>
    </row>
    <row r="122" spans="1:2" ht="12.75">
      <c r="A122" t="s">
        <v>721</v>
      </c>
      <c r="B122" t="s">
        <v>896</v>
      </c>
    </row>
    <row r="123" spans="1:2" ht="12.75">
      <c r="A123" t="s">
        <v>746</v>
      </c>
      <c r="B123" t="s">
        <v>1268</v>
      </c>
    </row>
    <row r="124" spans="1:2" ht="12.75">
      <c r="A124" t="s">
        <v>747</v>
      </c>
      <c r="B124" t="s">
        <v>1194</v>
      </c>
    </row>
    <row r="125" spans="1:2" ht="12.75">
      <c r="A125" t="s">
        <v>749</v>
      </c>
      <c r="B125" t="s">
        <v>1192</v>
      </c>
    </row>
    <row r="126" spans="1:2" ht="12.75">
      <c r="A126" t="s">
        <v>750</v>
      </c>
      <c r="B126" t="s">
        <v>613</v>
      </c>
    </row>
    <row r="127" spans="1:2" ht="12.75">
      <c r="A127" t="s">
        <v>751</v>
      </c>
      <c r="B127" t="s">
        <v>1148</v>
      </c>
    </row>
    <row r="128" spans="1:2" ht="12.75">
      <c r="A128" t="s">
        <v>801</v>
      </c>
      <c r="B128" t="s">
        <v>798</v>
      </c>
    </row>
    <row r="129" spans="1:2" ht="12.75">
      <c r="A129" t="s">
        <v>827</v>
      </c>
      <c r="B129" t="s">
        <v>535</v>
      </c>
    </row>
    <row r="130" spans="1:2" ht="12.75">
      <c r="A130" t="s">
        <v>834</v>
      </c>
      <c r="B130" t="s">
        <v>531</v>
      </c>
    </row>
    <row r="131" spans="1:2" ht="12.75">
      <c r="A131" t="s">
        <v>838</v>
      </c>
      <c r="B131" t="s">
        <v>1396</v>
      </c>
    </row>
    <row r="132" spans="1:2" ht="12.75">
      <c r="A132" t="s">
        <v>839</v>
      </c>
      <c r="B132" t="s">
        <v>473</v>
      </c>
    </row>
    <row r="133" spans="1:2" ht="12.75">
      <c r="A133" t="s">
        <v>840</v>
      </c>
      <c r="B133" t="s">
        <v>841</v>
      </c>
    </row>
    <row r="134" spans="1:2" ht="12.75">
      <c r="A134" t="s">
        <v>897</v>
      </c>
      <c r="B134" t="s">
        <v>1266</v>
      </c>
    </row>
    <row r="135" spans="1:2" ht="12.75">
      <c r="A135" t="s">
        <v>913</v>
      </c>
      <c r="B135" t="s">
        <v>1269</v>
      </c>
    </row>
    <row r="136" spans="1:2" ht="12.75">
      <c r="A136" t="s">
        <v>918</v>
      </c>
      <c r="B136" t="s">
        <v>403</v>
      </c>
    </row>
    <row r="137" spans="1:2" ht="12.75">
      <c r="A137" t="s">
        <v>975</v>
      </c>
      <c r="B137" t="s">
        <v>955</v>
      </c>
    </row>
    <row r="138" spans="1:2" ht="12.75">
      <c r="A138" t="s">
        <v>987</v>
      </c>
      <c r="B138" t="s">
        <v>989</v>
      </c>
    </row>
    <row r="139" spans="1:2" ht="12.75">
      <c r="A139" t="s">
        <v>1035</v>
      </c>
      <c r="B139" t="s">
        <v>1034</v>
      </c>
    </row>
    <row r="140" spans="1:2" ht="12.75">
      <c r="A140" t="s">
        <v>1075</v>
      </c>
      <c r="B140" t="s">
        <v>1274</v>
      </c>
    </row>
    <row r="141" spans="1:2" ht="12.75">
      <c r="A141" t="s">
        <v>1136</v>
      </c>
      <c r="B141" t="s">
        <v>1399</v>
      </c>
    </row>
    <row r="142" spans="1:2" ht="12.75">
      <c r="A142" t="s">
        <v>1151</v>
      </c>
      <c r="B142" t="s">
        <v>1157</v>
      </c>
    </row>
    <row r="143" spans="1:2" ht="12.75">
      <c r="A143" t="s">
        <v>1167</v>
      </c>
      <c r="B143" t="s">
        <v>1271</v>
      </c>
    </row>
    <row r="144" spans="1:2" ht="12.75">
      <c r="A144" t="s">
        <v>1159</v>
      </c>
      <c r="B144" t="s">
        <v>1272</v>
      </c>
    </row>
    <row r="145" spans="1:2" ht="12.75">
      <c r="A145" t="s">
        <v>1200</v>
      </c>
      <c r="B145" t="s">
        <v>1199</v>
      </c>
    </row>
    <row r="146" spans="1:2" ht="12.75">
      <c r="A146" t="s">
        <v>1204</v>
      </c>
      <c r="B146" t="s">
        <v>946</v>
      </c>
    </row>
    <row r="147" spans="1:2" ht="12.75">
      <c r="A147" t="s">
        <v>1236</v>
      </c>
      <c r="B147" t="s">
        <v>614</v>
      </c>
    </row>
    <row r="148" spans="1:2" ht="12.75">
      <c r="A148" t="s">
        <v>1219</v>
      </c>
      <c r="B148" t="s">
        <v>1020</v>
      </c>
    </row>
    <row r="149" spans="1:2" ht="12.75">
      <c r="A149" t="s">
        <v>1229</v>
      </c>
      <c r="B149" t="s">
        <v>1233</v>
      </c>
    </row>
    <row r="150" spans="1:2" ht="12.75">
      <c r="A150" t="s">
        <v>1291</v>
      </c>
      <c r="B150" t="s">
        <v>1021</v>
      </c>
    </row>
    <row r="151" spans="1:2" ht="12.75">
      <c r="A151" t="s">
        <v>1300</v>
      </c>
      <c r="B151" t="s">
        <v>1264</v>
      </c>
    </row>
    <row r="152" spans="1:2" ht="12.75">
      <c r="A152" t="s">
        <v>1309</v>
      </c>
      <c r="B152" t="s">
        <v>1270</v>
      </c>
    </row>
    <row r="153" spans="1:2" ht="12.75">
      <c r="A153" t="s">
        <v>1310</v>
      </c>
      <c r="B153" t="s">
        <v>1267</v>
      </c>
    </row>
    <row r="154" spans="1:2" ht="12.75">
      <c r="A154" t="s">
        <v>1319</v>
      </c>
      <c r="B154" t="s">
        <v>680</v>
      </c>
    </row>
    <row r="155" spans="1:2" ht="12.75">
      <c r="A155" t="s">
        <v>1322</v>
      </c>
      <c r="B155" t="s">
        <v>857</v>
      </c>
    </row>
    <row r="156" spans="1:2" ht="12.75">
      <c r="A156" t="s">
        <v>1324</v>
      </c>
      <c r="B156" t="s">
        <v>410</v>
      </c>
    </row>
    <row r="157" spans="1:2" ht="12.75">
      <c r="A157" t="s">
        <v>1334</v>
      </c>
      <c r="B157" t="s">
        <v>1339</v>
      </c>
    </row>
    <row r="158" spans="1:2" ht="12.75">
      <c r="A158" t="s">
        <v>1366</v>
      </c>
      <c r="B158" t="s">
        <v>1395</v>
      </c>
    </row>
    <row r="159" spans="1:2" ht="12.75">
      <c r="A159" t="s">
        <v>1400</v>
      </c>
      <c r="B159" t="s">
        <v>1265</v>
      </c>
    </row>
    <row r="160" spans="1:2" ht="12.75">
      <c r="A160" t="s">
        <v>1386</v>
      </c>
      <c r="B160" t="s">
        <v>518</v>
      </c>
    </row>
    <row r="161" spans="1:2" ht="12.75">
      <c r="A161" t="s">
        <v>1401</v>
      </c>
      <c r="B161" t="s">
        <v>517</v>
      </c>
    </row>
    <row r="162" spans="1:2" ht="12.75">
      <c r="A162" t="s">
        <v>1407</v>
      </c>
      <c r="B162" t="s">
        <v>528</v>
      </c>
    </row>
    <row r="163" spans="1:2" ht="12.75">
      <c r="A163" t="s">
        <v>1409</v>
      </c>
      <c r="B163" t="s">
        <v>896</v>
      </c>
    </row>
    <row r="164" spans="1:2" ht="12.75">
      <c r="A164" t="s">
        <v>1438</v>
      </c>
      <c r="B164" t="s">
        <v>685</v>
      </c>
    </row>
    <row r="165" spans="1:2" ht="12.75">
      <c r="A165" t="s">
        <v>1442</v>
      </c>
      <c r="B165" t="s">
        <v>1178</v>
      </c>
    </row>
    <row r="166" spans="1:2" ht="12.75">
      <c r="A166" t="s">
        <v>1446</v>
      </c>
      <c r="B166" t="s">
        <v>617</v>
      </c>
    </row>
    <row r="168" ht="12.75">
      <c r="A168" s="1" t="s">
        <v>541</v>
      </c>
    </row>
    <row r="170" spans="1:2" ht="12.75">
      <c r="A170" t="s">
        <v>406</v>
      </c>
      <c r="B170" t="s">
        <v>456</v>
      </c>
    </row>
    <row r="171" spans="1:2" ht="12.75">
      <c r="A171" t="s">
        <v>409</v>
      </c>
      <c r="B171" t="s">
        <v>33</v>
      </c>
    </row>
    <row r="172" spans="1:2" ht="12.75">
      <c r="A172" t="s">
        <v>411</v>
      </c>
      <c r="B172" t="s">
        <v>412</v>
      </c>
    </row>
    <row r="173" spans="1:2" ht="12.75">
      <c r="A173" t="s">
        <v>417</v>
      </c>
      <c r="B173" t="s">
        <v>977</v>
      </c>
    </row>
    <row r="174" spans="1:2" ht="12.75">
      <c r="A174" t="s">
        <v>451</v>
      </c>
      <c r="B174" t="s">
        <v>452</v>
      </c>
    </row>
    <row r="175" spans="1:2" ht="12.75">
      <c r="A175" t="s">
        <v>480</v>
      </c>
      <c r="B175" t="s">
        <v>461</v>
      </c>
    </row>
    <row r="176" spans="1:2" ht="12.75">
      <c r="A176" t="s">
        <v>515</v>
      </c>
      <c r="B176" t="s">
        <v>1197</v>
      </c>
    </row>
    <row r="177" spans="1:2" ht="12.75">
      <c r="A177" t="s">
        <v>536</v>
      </c>
      <c r="B177" t="s">
        <v>1089</v>
      </c>
    </row>
    <row r="178" spans="1:2" ht="12.75">
      <c r="A178" t="s">
        <v>550</v>
      </c>
      <c r="B178" t="s">
        <v>540</v>
      </c>
    </row>
    <row r="179" spans="1:2" ht="12.75">
      <c r="A179" t="s">
        <v>605</v>
      </c>
      <c r="B179" t="s">
        <v>570</v>
      </c>
    </row>
    <row r="180" spans="1:2" ht="12.75">
      <c r="A180" t="s">
        <v>625</v>
      </c>
      <c r="B180" t="s">
        <v>673</v>
      </c>
    </row>
    <row r="181" spans="1:2" ht="12.75">
      <c r="A181" t="s">
        <v>709</v>
      </c>
      <c r="B181" t="s">
        <v>1404</v>
      </c>
    </row>
    <row r="182" spans="1:2" ht="12.75">
      <c r="A182" t="s">
        <v>712</v>
      </c>
      <c r="B182" t="s">
        <v>1090</v>
      </c>
    </row>
    <row r="183" spans="1:2" ht="12.75">
      <c r="A183" t="s">
        <v>748</v>
      </c>
      <c r="B183" t="s">
        <v>851</v>
      </c>
    </row>
    <row r="184" spans="1:2" ht="12.75">
      <c r="A184" t="s">
        <v>765</v>
      </c>
      <c r="B184" t="s">
        <v>762</v>
      </c>
    </row>
    <row r="185" spans="1:2" ht="12.75">
      <c r="A185" t="s">
        <v>807</v>
      </c>
      <c r="B185" t="s">
        <v>814</v>
      </c>
    </row>
    <row r="186" spans="1:2" ht="12.75">
      <c r="A186" t="s">
        <v>845</v>
      </c>
      <c r="B186" t="s">
        <v>855</v>
      </c>
    </row>
    <row r="187" spans="1:2" ht="12.75">
      <c r="A187" t="s">
        <v>916</v>
      </c>
      <c r="B187" t="s">
        <v>915</v>
      </c>
    </row>
    <row r="188" spans="1:2" ht="12.75">
      <c r="A188" t="s">
        <v>922</v>
      </c>
      <c r="B188" t="s">
        <v>921</v>
      </c>
    </row>
    <row r="189" spans="1:2" ht="12.75">
      <c r="A189" t="s">
        <v>929</v>
      </c>
      <c r="B189" t="s">
        <v>936</v>
      </c>
    </row>
    <row r="190" spans="1:2" ht="12.75">
      <c r="A190" t="s">
        <v>701</v>
      </c>
      <c r="B190" t="s">
        <v>754</v>
      </c>
    </row>
    <row r="191" spans="1:2" ht="12.75">
      <c r="A191" t="s">
        <v>785</v>
      </c>
      <c r="B191" t="s">
        <v>769</v>
      </c>
    </row>
    <row r="192" spans="1:2" ht="12.75">
      <c r="A192" t="s">
        <v>767</v>
      </c>
      <c r="B192" t="s">
        <v>773</v>
      </c>
    </row>
    <row r="193" spans="1:2" ht="12.75">
      <c r="A193" t="s">
        <v>986</v>
      </c>
      <c r="B193" t="s">
        <v>992</v>
      </c>
    </row>
    <row r="194" spans="1:2" ht="12.75">
      <c r="A194" t="s">
        <v>1002</v>
      </c>
      <c r="B194" t="s">
        <v>992</v>
      </c>
    </row>
    <row r="195" spans="1:2" ht="12.75">
      <c r="A195" t="s">
        <v>1005</v>
      </c>
      <c r="B195" t="s">
        <v>1017</v>
      </c>
    </row>
    <row r="196" spans="1:2" ht="12.75">
      <c r="A196" t="s">
        <v>1016</v>
      </c>
      <c r="B196" t="s">
        <v>1007</v>
      </c>
    </row>
    <row r="197" spans="1:2" ht="12.75">
      <c r="A197" t="s">
        <v>1023</v>
      </c>
      <c r="B197" t="s">
        <v>1024</v>
      </c>
    </row>
    <row r="198" spans="1:2" ht="12.75">
      <c r="A198" t="s">
        <v>1040</v>
      </c>
      <c r="B198" t="s">
        <v>854</v>
      </c>
    </row>
    <row r="199" spans="1:2" ht="12.75">
      <c r="A199" t="s">
        <v>1106</v>
      </c>
      <c r="B199" t="s">
        <v>1077</v>
      </c>
    </row>
    <row r="200" spans="1:2" ht="12.75">
      <c r="A200" t="s">
        <v>1123</v>
      </c>
      <c r="B200" t="s">
        <v>1120</v>
      </c>
    </row>
    <row r="201" spans="1:2" ht="12.75">
      <c r="A201" t="s">
        <v>1125</v>
      </c>
      <c r="B201" t="s">
        <v>1121</v>
      </c>
    </row>
    <row r="202" spans="1:2" ht="12.75">
      <c r="A202" t="s">
        <v>1134</v>
      </c>
      <c r="B202" t="s">
        <v>580</v>
      </c>
    </row>
    <row r="203" spans="1:2" ht="12.75">
      <c r="A203" t="s">
        <v>1135</v>
      </c>
      <c r="B203" t="s">
        <v>1440</v>
      </c>
    </row>
    <row r="204" spans="1:2" ht="12.75">
      <c r="A204" t="s">
        <v>1142</v>
      </c>
      <c r="B204" t="s">
        <v>295</v>
      </c>
    </row>
    <row r="205" spans="1:2" ht="12.75">
      <c r="A205" t="s">
        <v>1146</v>
      </c>
      <c r="B205" t="s">
        <v>1145</v>
      </c>
    </row>
    <row r="206" spans="1:2" ht="12.75">
      <c r="A206" t="s">
        <v>1147</v>
      </c>
      <c r="B206" t="s">
        <v>34</v>
      </c>
    </row>
    <row r="207" spans="1:2" ht="12.75">
      <c r="A207" t="s">
        <v>1153</v>
      </c>
      <c r="B207" t="s">
        <v>459</v>
      </c>
    </row>
    <row r="208" spans="1:2" ht="12.75">
      <c r="A208" t="s">
        <v>1170</v>
      </c>
      <c r="B208" t="s">
        <v>776</v>
      </c>
    </row>
    <row r="209" spans="1:2" ht="12.75">
      <c r="A209" t="s">
        <v>1247</v>
      </c>
      <c r="B209" t="s">
        <v>1248</v>
      </c>
    </row>
    <row r="210" spans="1:2" ht="12.75">
      <c r="A210" t="s">
        <v>1275</v>
      </c>
      <c r="B210" t="s">
        <v>1293</v>
      </c>
    </row>
    <row r="211" spans="1:2" ht="12.75">
      <c r="A211" t="s">
        <v>1317</v>
      </c>
      <c r="B211" t="s">
        <v>1316</v>
      </c>
    </row>
    <row r="212" spans="1:2" ht="12.75">
      <c r="A212" t="s">
        <v>1318</v>
      </c>
      <c r="B212" t="s">
        <v>1257</v>
      </c>
    </row>
    <row r="213" spans="1:2" ht="12.75">
      <c r="A213" t="s">
        <v>1383</v>
      </c>
      <c r="B213" t="s">
        <v>1376</v>
      </c>
    </row>
    <row r="214" spans="1:2" ht="12.75">
      <c r="A214" t="s">
        <v>1389</v>
      </c>
      <c r="B214" t="s">
        <v>1382</v>
      </c>
    </row>
    <row r="215" spans="1:2" ht="12.75">
      <c r="A215" t="s">
        <v>1448</v>
      </c>
      <c r="B215" t="s">
        <v>449</v>
      </c>
    </row>
    <row r="217" ht="12.75">
      <c r="A217" s="1" t="s">
        <v>924</v>
      </c>
    </row>
    <row r="219" spans="1:2" ht="12.75">
      <c r="A219" t="s">
        <v>764</v>
      </c>
      <c r="B219" t="s">
        <v>757</v>
      </c>
    </row>
    <row r="220" spans="1:2" ht="12.75">
      <c r="A220" t="s">
        <v>931</v>
      </c>
      <c r="B220" t="s">
        <v>681</v>
      </c>
    </row>
    <row r="221" spans="1:2" ht="12.75">
      <c r="A221" t="s">
        <v>1022</v>
      </c>
      <c r="B221" t="s">
        <v>760</v>
      </c>
    </row>
    <row r="222" spans="1:2" ht="12.75">
      <c r="A222" t="s">
        <v>1168</v>
      </c>
      <c r="B222" t="s">
        <v>32</v>
      </c>
    </row>
    <row r="223" spans="1:2" ht="12.75">
      <c r="A223" t="s">
        <v>1093</v>
      </c>
      <c r="B223" t="s">
        <v>758</v>
      </c>
    </row>
    <row r="226" ht="12.75">
      <c r="A226" s="1" t="s">
        <v>419</v>
      </c>
    </row>
    <row r="228" spans="1:2" ht="12.75">
      <c r="A228" t="s">
        <v>1132</v>
      </c>
      <c r="B228" t="s">
        <v>1215</v>
      </c>
    </row>
    <row r="229" spans="1:2" ht="12.75">
      <c r="A229" t="s">
        <v>416</v>
      </c>
      <c r="B229" t="s">
        <v>12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V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5.8515625" style="0" customWidth="1"/>
    <col min="9" max="9" width="24.140625" style="0" customWidth="1"/>
    <col min="11" max="11" width="35.140625" style="0" customWidth="1"/>
    <col min="14" max="14" width="14.421875" style="0" customWidth="1"/>
    <col min="38" max="38" width="13.00390625" style="0" customWidth="1"/>
    <col min="39" max="42" width="14.28125" style="0" customWidth="1"/>
    <col min="80" max="80" width="15.28125" style="0" customWidth="1"/>
    <col min="88" max="88" width="35.140625" style="0" customWidth="1"/>
  </cols>
  <sheetData>
    <row r="1" spans="1:87" ht="12.75">
      <c r="A1" s="14"/>
      <c r="B1" s="14"/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8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17"/>
      <c r="BX8" s="38"/>
      <c r="BY8" s="38"/>
      <c r="BZ8" s="38"/>
      <c r="CA8" s="38"/>
      <c r="CB8" s="38"/>
      <c r="CD8" s="36"/>
      <c r="CE8" s="36"/>
      <c r="CF8" s="17"/>
      <c r="CG8" s="36"/>
      <c r="CH8" s="36"/>
      <c r="CI8" s="14"/>
      <c r="CJ8" s="18"/>
    </row>
    <row r="9" spans="1:88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9"/>
      <c r="V9" s="49"/>
      <c r="W9" s="25"/>
      <c r="X9" s="25"/>
      <c r="AB9" s="49"/>
      <c r="AJ9" s="6"/>
      <c r="AU9" s="6"/>
      <c r="BF9" s="6"/>
      <c r="BK9" s="38"/>
      <c r="BL9" s="38"/>
      <c r="BM9" s="38"/>
      <c r="BN9" s="38"/>
      <c r="BO9" s="49"/>
      <c r="BS9" s="38"/>
      <c r="BT9" s="38"/>
      <c r="BV9" s="49"/>
      <c r="BW9" s="49"/>
      <c r="CJ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CV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140625" style="0" customWidth="1"/>
    <col min="10" max="10" width="7.57421875" style="0" customWidth="1"/>
    <col min="11" max="11" width="28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8.0039062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4" t="s">
        <v>832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66</v>
      </c>
      <c r="G9" s="2">
        <v>2</v>
      </c>
      <c r="H9" s="2" t="s">
        <v>557</v>
      </c>
      <c r="I9" s="2" t="s">
        <v>567</v>
      </c>
      <c r="J9" s="14" t="s">
        <v>305</v>
      </c>
      <c r="K9" s="2" t="s">
        <v>562</v>
      </c>
      <c r="L9" s="14" t="s">
        <v>516</v>
      </c>
      <c r="M9" s="14" t="s">
        <v>866</v>
      </c>
      <c r="N9" s="2" t="s">
        <v>696</v>
      </c>
      <c r="O9" s="10">
        <v>2</v>
      </c>
      <c r="P9" s="10"/>
      <c r="Q9" s="10"/>
      <c r="R9" s="29">
        <v>72</v>
      </c>
      <c r="S9" s="21">
        <v>0</v>
      </c>
      <c r="T9" s="21">
        <v>0</v>
      </c>
      <c r="U9" s="49">
        <v>72</v>
      </c>
      <c r="V9" s="49">
        <v>36</v>
      </c>
      <c r="W9" s="25"/>
      <c r="X9" s="25">
        <v>3</v>
      </c>
      <c r="Y9" s="13">
        <v>36</v>
      </c>
      <c r="Z9" s="13">
        <v>0</v>
      </c>
      <c r="AA9" s="13">
        <v>0</v>
      </c>
      <c r="AB9" s="49">
        <v>36</v>
      </c>
      <c r="AC9" s="13"/>
      <c r="AD9" s="13"/>
      <c r="AE9" s="13"/>
      <c r="AG9">
        <v>3</v>
      </c>
      <c r="AH9">
        <v>0</v>
      </c>
      <c r="AI9">
        <v>0</v>
      </c>
      <c r="AJ9" s="25">
        <v>3</v>
      </c>
      <c r="AM9" s="39"/>
      <c r="AN9" s="39"/>
      <c r="AO9" s="39"/>
      <c r="BF9" s="25">
        <v>3</v>
      </c>
      <c r="BK9" s="38"/>
      <c r="BL9" s="38"/>
      <c r="BM9" s="38"/>
      <c r="BO9" s="49">
        <v>3</v>
      </c>
      <c r="BP9" s="40"/>
      <c r="BQ9" s="40"/>
      <c r="BR9" s="23"/>
      <c r="BS9" s="38"/>
      <c r="BT9" s="38"/>
      <c r="BU9" s="40"/>
      <c r="BV9" s="49">
        <v>72</v>
      </c>
      <c r="BW9" s="49">
        <v>36</v>
      </c>
      <c r="CC9" s="38"/>
      <c r="CI9">
        <v>1379</v>
      </c>
      <c r="CJ9" s="2" t="s">
        <v>562</v>
      </c>
    </row>
    <row r="11" spans="1:88" ht="12.75">
      <c r="A11" s="15">
        <v>1379</v>
      </c>
      <c r="B11" s="14" t="s">
        <v>960</v>
      </c>
      <c r="C11" s="14" t="s">
        <v>1133</v>
      </c>
      <c r="D11" s="14" t="s">
        <v>270</v>
      </c>
      <c r="E11" s="14" t="s">
        <v>290</v>
      </c>
      <c r="F11" s="2" t="s">
        <v>77</v>
      </c>
      <c r="G11" s="2">
        <v>2</v>
      </c>
      <c r="H11" s="2" t="s">
        <v>557</v>
      </c>
      <c r="I11" s="2" t="s">
        <v>566</v>
      </c>
      <c r="J11" s="14" t="s">
        <v>305</v>
      </c>
      <c r="K11" s="2" t="s">
        <v>561</v>
      </c>
      <c r="L11" s="14" t="s">
        <v>520</v>
      </c>
      <c r="M11" s="14" t="s">
        <v>688</v>
      </c>
      <c r="N11" s="2" t="s">
        <v>696</v>
      </c>
      <c r="O11" s="10">
        <v>2</v>
      </c>
      <c r="P11" s="10"/>
      <c r="Q11" s="10"/>
      <c r="R11" s="29">
        <v>97</v>
      </c>
      <c r="S11" s="21">
        <v>10</v>
      </c>
      <c r="T11" s="21">
        <v>0</v>
      </c>
      <c r="U11" s="49">
        <v>97.5</v>
      </c>
      <c r="V11" s="49">
        <v>48.75</v>
      </c>
      <c r="W11" s="25"/>
      <c r="X11" s="25">
        <v>4.0625</v>
      </c>
      <c r="Y11" s="13"/>
      <c r="Z11" s="13"/>
      <c r="AA11" s="13"/>
      <c r="AB11" s="49"/>
      <c r="AC11" s="13"/>
      <c r="AD11" s="13"/>
      <c r="AE11" s="13"/>
      <c r="AG11">
        <v>3</v>
      </c>
      <c r="AH11">
        <v>5</v>
      </c>
      <c r="AI11">
        <v>0</v>
      </c>
      <c r="AJ11" s="25">
        <v>4.0625</v>
      </c>
      <c r="AK11" s="39"/>
      <c r="AM11" s="39"/>
      <c r="AN11" s="39"/>
      <c r="AO11" s="39"/>
      <c r="BF11" s="25">
        <v>4.0625</v>
      </c>
      <c r="BK11" s="38"/>
      <c r="BL11" s="38"/>
      <c r="BM11" s="38"/>
      <c r="BN11" s="38"/>
      <c r="BO11" s="49">
        <v>4.0625</v>
      </c>
      <c r="BP11" s="40"/>
      <c r="BQ11" s="40"/>
      <c r="BR11" s="23"/>
      <c r="BS11" s="38"/>
      <c r="BT11" s="38"/>
      <c r="BU11" s="40"/>
      <c r="BV11" s="49">
        <v>97.5</v>
      </c>
      <c r="BW11" s="49">
        <v>48.75</v>
      </c>
      <c r="CI11">
        <v>1379</v>
      </c>
      <c r="CJ11" s="2" t="s">
        <v>561</v>
      </c>
    </row>
    <row r="13" spans="1:88" ht="12.75">
      <c r="A13" s="15">
        <v>1380</v>
      </c>
      <c r="B13" s="14" t="s">
        <v>875</v>
      </c>
      <c r="C13" s="14" t="s">
        <v>1133</v>
      </c>
      <c r="D13" s="14" t="s">
        <v>271</v>
      </c>
      <c r="E13" s="14" t="s">
        <v>282</v>
      </c>
      <c r="F13" s="2" t="s">
        <v>100</v>
      </c>
      <c r="G13" s="2">
        <v>3</v>
      </c>
      <c r="H13" s="2" t="s">
        <v>557</v>
      </c>
      <c r="I13" s="2" t="s">
        <v>565</v>
      </c>
      <c r="J13" s="14" t="s">
        <v>305</v>
      </c>
      <c r="K13" s="2" t="s">
        <v>560</v>
      </c>
      <c r="L13" s="14" t="s">
        <v>520</v>
      </c>
      <c r="M13" s="14" t="s">
        <v>868</v>
      </c>
      <c r="N13" s="2" t="s">
        <v>697</v>
      </c>
      <c r="O13" s="10">
        <v>2.3333333333333335</v>
      </c>
      <c r="P13" s="10"/>
      <c r="Q13" s="10"/>
      <c r="R13" s="29">
        <v>86</v>
      </c>
      <c r="S13" s="21">
        <v>16</v>
      </c>
      <c r="T13" s="21">
        <v>0</v>
      </c>
      <c r="U13" s="49">
        <v>86.8</v>
      </c>
      <c r="V13" s="49">
        <v>37.199999999999996</v>
      </c>
      <c r="W13" s="25"/>
      <c r="X13" s="25">
        <v>3.0999999999999996</v>
      </c>
      <c r="Y13" s="13"/>
      <c r="Z13" s="13"/>
      <c r="AA13" s="13"/>
      <c r="AC13" s="13"/>
      <c r="AD13" s="13"/>
      <c r="AE13" s="13"/>
      <c r="AG13">
        <v>3</v>
      </c>
      <c r="AH13">
        <v>2</v>
      </c>
      <c r="AI13">
        <v>0</v>
      </c>
      <c r="AJ13" s="25">
        <v>3.0999999999999996</v>
      </c>
      <c r="AM13" s="39"/>
      <c r="AN13" s="39"/>
      <c r="AO13" s="39"/>
      <c r="BF13" s="25">
        <v>3.0999999999999996</v>
      </c>
      <c r="BK13" s="38"/>
      <c r="BL13" s="38"/>
      <c r="BM13" s="38"/>
      <c r="BO13" s="49">
        <v>3.0999999999999996</v>
      </c>
      <c r="BR13" s="23"/>
      <c r="BS13" s="38"/>
      <c r="BT13" s="38"/>
      <c r="BU13" s="40"/>
      <c r="BV13" s="49">
        <v>86.8</v>
      </c>
      <c r="BW13" s="49">
        <v>37.199999999999996</v>
      </c>
      <c r="CI13">
        <v>1380</v>
      </c>
      <c r="CJ13" s="2" t="s">
        <v>560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CV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1.140625" style="0" customWidth="1"/>
    <col min="10" max="10" width="7.57421875" style="0" customWidth="1"/>
    <col min="11" max="11" width="20.421875" style="0" customWidth="1"/>
    <col min="12" max="12" width="6.28125" style="0" customWidth="1"/>
    <col min="13" max="13" width="7.57421875" style="0" customWidth="1"/>
    <col min="14" max="14" width="11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1.00390625" style="0" customWidth="1"/>
    <col min="89" max="89" width="60.140625" style="0" customWidth="1"/>
    <col min="90" max="90" width="13.421875" style="0" customWidth="1"/>
  </cols>
  <sheetData>
    <row r="1" spans="1:87" ht="12.75">
      <c r="A1" s="14"/>
      <c r="B1" s="19" t="s">
        <v>592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8" spans="1:88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38"/>
      <c r="BX8" s="38"/>
      <c r="BY8" s="38"/>
      <c r="BZ8" s="38"/>
      <c r="CA8" s="38"/>
      <c r="CB8" s="38"/>
      <c r="CD8" s="36"/>
      <c r="CE8" s="36"/>
      <c r="CF8" s="17"/>
      <c r="CG8" s="36"/>
      <c r="CH8" s="36"/>
      <c r="CJ8" s="18"/>
    </row>
    <row r="9" spans="1:88" ht="12.75">
      <c r="A9" s="15">
        <v>1379</v>
      </c>
      <c r="B9" s="14" t="s">
        <v>960</v>
      </c>
      <c r="C9" s="14" t="s">
        <v>1133</v>
      </c>
      <c r="D9" s="14" t="s">
        <v>270</v>
      </c>
      <c r="E9" s="14" t="s">
        <v>290</v>
      </c>
      <c r="F9" s="2" t="s">
        <v>79</v>
      </c>
      <c r="G9" s="2">
        <v>2</v>
      </c>
      <c r="H9" s="2" t="s">
        <v>592</v>
      </c>
      <c r="I9" s="2" t="s">
        <v>595</v>
      </c>
      <c r="J9" s="14" t="s">
        <v>305</v>
      </c>
      <c r="K9" s="2" t="s">
        <v>596</v>
      </c>
      <c r="L9" s="14" t="s">
        <v>588</v>
      </c>
      <c r="M9" s="14" t="s">
        <v>1198</v>
      </c>
      <c r="N9" s="2" t="s">
        <v>1336</v>
      </c>
      <c r="O9" s="10">
        <v>0.5</v>
      </c>
      <c r="P9" s="10"/>
      <c r="Q9" s="10"/>
      <c r="R9" s="29">
        <v>11</v>
      </c>
      <c r="S9" s="21">
        <v>5</v>
      </c>
      <c r="T9" s="21">
        <v>0</v>
      </c>
      <c r="U9" s="49">
        <v>11.25</v>
      </c>
      <c r="V9" s="49">
        <v>22.5</v>
      </c>
      <c r="W9" s="25"/>
      <c r="X9" s="25">
        <v>1.875</v>
      </c>
      <c r="Y9" s="13">
        <v>22</v>
      </c>
      <c r="Z9" s="13">
        <v>10</v>
      </c>
      <c r="AA9" s="13">
        <v>0</v>
      </c>
      <c r="AB9" s="49">
        <v>22.5</v>
      </c>
      <c r="AC9" s="13"/>
      <c r="AD9" s="13">
        <v>18</v>
      </c>
      <c r="AE9" s="13">
        <v>9</v>
      </c>
      <c r="AF9" s="25">
        <v>0.9375</v>
      </c>
      <c r="AG9">
        <v>1</v>
      </c>
      <c r="AH9">
        <v>17</v>
      </c>
      <c r="AI9">
        <v>6</v>
      </c>
      <c r="AJ9" s="25">
        <v>1.875</v>
      </c>
      <c r="AM9" s="39"/>
      <c r="AN9" s="39"/>
      <c r="AO9" s="39"/>
      <c r="BC9" s="7"/>
      <c r="BF9" s="25">
        <v>1.875</v>
      </c>
      <c r="BK9" s="38"/>
      <c r="BL9" s="38"/>
      <c r="BM9" s="38"/>
      <c r="BN9" s="38"/>
      <c r="BO9" s="49">
        <v>1.875</v>
      </c>
      <c r="BP9" s="40"/>
      <c r="BQ9" s="40"/>
      <c r="BR9" s="23"/>
      <c r="BS9" s="38"/>
      <c r="BT9" s="38"/>
      <c r="BU9" s="40"/>
      <c r="BV9" s="49">
        <v>11.25</v>
      </c>
      <c r="BW9" s="49">
        <v>22.5</v>
      </c>
      <c r="CI9">
        <v>1379</v>
      </c>
      <c r="CJ9" s="2" t="s">
        <v>596</v>
      </c>
    </row>
    <row r="11" spans="1:89" ht="12.75">
      <c r="A11" s="15">
        <v>1385</v>
      </c>
      <c r="B11" s="14" t="s">
        <v>877</v>
      </c>
      <c r="C11" s="14" t="s">
        <v>1133</v>
      </c>
      <c r="D11" s="14" t="s">
        <v>275</v>
      </c>
      <c r="E11" s="14" t="s">
        <v>288</v>
      </c>
      <c r="F11" s="2" t="s">
        <v>173</v>
      </c>
      <c r="G11" s="2">
        <v>3</v>
      </c>
      <c r="H11" s="2" t="s">
        <v>592</v>
      </c>
      <c r="I11" s="2" t="s">
        <v>1225</v>
      </c>
      <c r="J11" s="14" t="s">
        <v>305</v>
      </c>
      <c r="K11" s="2" t="s">
        <v>596</v>
      </c>
      <c r="L11" s="14" t="s">
        <v>588</v>
      </c>
      <c r="M11" s="14" t="s">
        <v>1198</v>
      </c>
      <c r="N11" s="2" t="s">
        <v>3</v>
      </c>
      <c r="O11" s="10">
        <v>0.5</v>
      </c>
      <c r="P11" s="10"/>
      <c r="Q11" s="10"/>
      <c r="R11" s="29"/>
      <c r="S11" s="21"/>
      <c r="T11" s="21"/>
      <c r="U11" s="49">
        <v>13.8</v>
      </c>
      <c r="V11" s="49">
        <v>27.6</v>
      </c>
      <c r="W11" s="25"/>
      <c r="X11" s="25">
        <v>2.3</v>
      </c>
      <c r="Y11" s="13"/>
      <c r="Z11" s="13"/>
      <c r="AA11" s="13"/>
      <c r="AB11" s="49"/>
      <c r="AC11" s="13">
        <v>1</v>
      </c>
      <c r="AD11" s="13">
        <v>3</v>
      </c>
      <c r="AE11" s="13">
        <v>0</v>
      </c>
      <c r="AF11" s="25">
        <v>1.15</v>
      </c>
      <c r="AG11">
        <v>2</v>
      </c>
      <c r="AH11">
        <v>6</v>
      </c>
      <c r="AI11">
        <v>0</v>
      </c>
      <c r="AJ11" s="25">
        <v>2.3</v>
      </c>
      <c r="AU11" s="25"/>
      <c r="BF11" s="6"/>
      <c r="BI11" s="49"/>
      <c r="BJ11" s="49"/>
      <c r="BK11" s="38"/>
      <c r="BL11" s="38"/>
      <c r="BM11" s="38"/>
      <c r="BN11" s="38"/>
      <c r="BO11" s="49">
        <v>2.3</v>
      </c>
      <c r="BP11" s="40"/>
      <c r="BQ11" s="40"/>
      <c r="BR11" s="23"/>
      <c r="BS11" s="38"/>
      <c r="BT11" s="38"/>
      <c r="BU11" s="40"/>
      <c r="BV11" s="49">
        <v>13.8</v>
      </c>
      <c r="BW11" s="49">
        <v>27.6</v>
      </c>
      <c r="CI11">
        <v>1385</v>
      </c>
      <c r="CJ11" s="2" t="s">
        <v>596</v>
      </c>
      <c r="CK11" t="s">
        <v>20</v>
      </c>
    </row>
    <row r="12" spans="1:88" ht="12.75">
      <c r="A12" s="15">
        <v>1385</v>
      </c>
      <c r="B12" s="14" t="s">
        <v>877</v>
      </c>
      <c r="C12" s="14" t="s">
        <v>1133</v>
      </c>
      <c r="D12" s="14" t="s">
        <v>275</v>
      </c>
      <c r="E12" s="14" t="s">
        <v>288</v>
      </c>
      <c r="F12" s="2" t="s">
        <v>174</v>
      </c>
      <c r="G12" s="2">
        <v>3</v>
      </c>
      <c r="H12" s="2" t="s">
        <v>597</v>
      </c>
      <c r="I12" s="2" t="s">
        <v>779</v>
      </c>
      <c r="J12" s="14" t="s">
        <v>305</v>
      </c>
      <c r="K12" s="2" t="s">
        <v>771</v>
      </c>
      <c r="L12" s="14" t="s">
        <v>582</v>
      </c>
      <c r="M12" s="14" t="s">
        <v>688</v>
      </c>
      <c r="N12" s="2" t="s">
        <v>3</v>
      </c>
      <c r="O12" s="10">
        <v>0.5</v>
      </c>
      <c r="P12" s="10"/>
      <c r="Q12" s="10"/>
      <c r="R12" s="29"/>
      <c r="S12" s="21"/>
      <c r="T12" s="21"/>
      <c r="U12" s="49">
        <v>18</v>
      </c>
      <c r="V12" s="49">
        <v>36</v>
      </c>
      <c r="W12" s="25"/>
      <c r="X12" s="25">
        <v>3</v>
      </c>
      <c r="Y12" s="13"/>
      <c r="Z12" s="13"/>
      <c r="AA12" s="13"/>
      <c r="AB12" s="49"/>
      <c r="AC12" s="13">
        <v>1</v>
      </c>
      <c r="AD12" s="13">
        <v>10</v>
      </c>
      <c r="AE12" s="13">
        <v>0</v>
      </c>
      <c r="AF12" s="25">
        <v>1.5</v>
      </c>
      <c r="AG12">
        <v>3</v>
      </c>
      <c r="AH12">
        <v>0</v>
      </c>
      <c r="AI12">
        <v>0</v>
      </c>
      <c r="AJ12" s="25">
        <v>3</v>
      </c>
      <c r="AU12" s="25"/>
      <c r="BF12" s="6"/>
      <c r="BI12" s="49"/>
      <c r="BJ12" s="49"/>
      <c r="BK12" s="38"/>
      <c r="BL12" s="38"/>
      <c r="BM12" s="38"/>
      <c r="BN12" s="38"/>
      <c r="BO12" s="49">
        <v>3</v>
      </c>
      <c r="BP12" s="40"/>
      <c r="BQ12" s="40"/>
      <c r="BR12" s="23"/>
      <c r="BS12" s="38"/>
      <c r="BT12" s="38"/>
      <c r="BU12" s="40"/>
      <c r="BV12" s="49">
        <v>18</v>
      </c>
      <c r="BW12" s="49">
        <v>36</v>
      </c>
      <c r="CI12">
        <v>1385</v>
      </c>
      <c r="CJ12" s="2" t="s">
        <v>771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V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20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421875" style="0" customWidth="1"/>
    <col min="10" max="10" width="7.57421875" style="0" customWidth="1"/>
    <col min="11" max="11" width="26.00390625" style="0" customWidth="1"/>
    <col min="12" max="12" width="6.28125" style="0" customWidth="1"/>
    <col min="13" max="13" width="7.57421875" style="0" customWidth="1"/>
    <col min="14" max="14" width="21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6.0039062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9" t="s">
        <v>543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1385</v>
      </c>
      <c r="B9" s="14" t="s">
        <v>876</v>
      </c>
      <c r="C9" s="14" t="s">
        <v>1133</v>
      </c>
      <c r="D9" s="14" t="s">
        <v>275</v>
      </c>
      <c r="E9" s="14" t="s">
        <v>288</v>
      </c>
      <c r="F9" s="2" t="s">
        <v>169</v>
      </c>
      <c r="G9" s="2">
        <v>2</v>
      </c>
      <c r="H9" s="2" t="s">
        <v>543</v>
      </c>
      <c r="I9" s="2" t="s">
        <v>369</v>
      </c>
      <c r="J9" s="14" t="s">
        <v>305</v>
      </c>
      <c r="K9" s="2" t="s">
        <v>544</v>
      </c>
      <c r="L9" s="14" t="s">
        <v>537</v>
      </c>
      <c r="M9" s="14" t="s">
        <v>311</v>
      </c>
      <c r="N9" s="2" t="s">
        <v>1185</v>
      </c>
      <c r="O9" s="10">
        <v>2</v>
      </c>
      <c r="P9" s="10"/>
      <c r="Q9" s="10"/>
      <c r="R9" s="29">
        <v>63</v>
      </c>
      <c r="S9" s="21">
        <v>0</v>
      </c>
      <c r="T9" s="21">
        <v>0</v>
      </c>
      <c r="U9" s="49">
        <v>63</v>
      </c>
      <c r="V9" s="49">
        <v>31.5</v>
      </c>
      <c r="W9" s="25"/>
      <c r="X9" s="25">
        <v>2.625</v>
      </c>
      <c r="Y9" s="13">
        <v>31</v>
      </c>
      <c r="Z9" s="13">
        <v>10</v>
      </c>
      <c r="AA9" s="13">
        <v>0</v>
      </c>
      <c r="AB9" s="49">
        <v>31.5</v>
      </c>
      <c r="AC9" s="13"/>
      <c r="AD9" s="13"/>
      <c r="AE9" s="13"/>
      <c r="AF9" s="25"/>
      <c r="AG9">
        <v>2</v>
      </c>
      <c r="AH9">
        <v>12</v>
      </c>
      <c r="AI9">
        <v>6</v>
      </c>
      <c r="AJ9" s="25">
        <v>2.625</v>
      </c>
      <c r="AU9" s="25"/>
      <c r="BC9" s="25">
        <v>2.625</v>
      </c>
      <c r="BF9" s="25">
        <v>2.625</v>
      </c>
      <c r="BI9" s="49"/>
      <c r="BJ9" s="49"/>
      <c r="BK9" s="38"/>
      <c r="BL9" s="38"/>
      <c r="BM9" s="38"/>
      <c r="BN9" s="38"/>
      <c r="BO9" s="49">
        <v>2.625</v>
      </c>
      <c r="BP9" s="40"/>
      <c r="BQ9" s="40"/>
      <c r="BR9" s="23"/>
      <c r="BS9" s="38"/>
      <c r="BT9" s="38"/>
      <c r="BU9" s="40"/>
      <c r="BV9" s="49">
        <v>63</v>
      </c>
      <c r="BW9" s="49">
        <v>31.5</v>
      </c>
      <c r="CI9">
        <v>1385</v>
      </c>
      <c r="CJ9" s="2" t="s">
        <v>544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CV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1.0039062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9" t="s">
        <v>1127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1387</v>
      </c>
      <c r="B9" s="14" t="s">
        <v>875</v>
      </c>
      <c r="C9" s="14" t="s">
        <v>1133</v>
      </c>
      <c r="D9" s="14" t="s">
        <v>277</v>
      </c>
      <c r="E9" s="14" t="s">
        <v>291</v>
      </c>
      <c r="F9" s="2" t="s">
        <v>253</v>
      </c>
      <c r="G9" s="2">
        <v>2</v>
      </c>
      <c r="H9" s="2" t="s">
        <v>1127</v>
      </c>
      <c r="I9" s="2" t="s">
        <v>784</v>
      </c>
      <c r="J9" s="14" t="s">
        <v>305</v>
      </c>
      <c r="K9" s="2" t="s">
        <v>1129</v>
      </c>
      <c r="L9" s="14" t="s">
        <v>1107</v>
      </c>
      <c r="M9" s="14" t="s">
        <v>688</v>
      </c>
      <c r="N9" s="2" t="s">
        <v>697</v>
      </c>
      <c r="O9" s="10">
        <v>2</v>
      </c>
      <c r="P9" s="10"/>
      <c r="Q9" s="10"/>
      <c r="R9" s="29">
        <v>76</v>
      </c>
      <c r="S9" s="21">
        <v>16</v>
      </c>
      <c r="T9" s="21">
        <v>0</v>
      </c>
      <c r="U9" s="49">
        <v>76.8</v>
      </c>
      <c r="V9" s="49">
        <v>38.4</v>
      </c>
      <c r="W9" s="25"/>
      <c r="X9" s="25">
        <v>3.2</v>
      </c>
      <c r="Y9" s="13">
        <v>38</v>
      </c>
      <c r="Z9" s="13">
        <v>8</v>
      </c>
      <c r="AA9" s="13">
        <v>0</v>
      </c>
      <c r="AB9" s="49">
        <v>38.4</v>
      </c>
      <c r="AC9" s="13"/>
      <c r="AD9" s="13"/>
      <c r="AE9" s="13"/>
      <c r="AG9">
        <v>3</v>
      </c>
      <c r="AH9">
        <v>4</v>
      </c>
      <c r="AI9">
        <v>0</v>
      </c>
      <c r="AJ9" s="25">
        <v>3.2</v>
      </c>
      <c r="AU9" s="25"/>
      <c r="BF9" s="25">
        <v>3.2</v>
      </c>
      <c r="BI9" s="49"/>
      <c r="BJ9" s="49"/>
      <c r="BK9" s="38"/>
      <c r="BL9" s="38"/>
      <c r="BM9" s="38"/>
      <c r="BN9" s="38"/>
      <c r="BO9" s="49">
        <v>3.2</v>
      </c>
      <c r="BP9" s="40"/>
      <c r="BQ9" s="40"/>
      <c r="BR9" s="23"/>
      <c r="BS9" s="38"/>
      <c r="BT9" s="38"/>
      <c r="BU9" s="40"/>
      <c r="BV9" s="49">
        <v>76.8</v>
      </c>
      <c r="BW9" s="49">
        <v>38.4</v>
      </c>
      <c r="CI9">
        <v>1387</v>
      </c>
      <c r="CJ9" s="2" t="s">
        <v>1129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CV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7109375" style="0" customWidth="1"/>
    <col min="10" max="10" width="7.57421875" style="0" customWidth="1"/>
    <col min="11" max="11" width="19.57421875" style="0" customWidth="1"/>
    <col min="12" max="12" width="6.28125" style="0" customWidth="1"/>
    <col min="13" max="13" width="7.57421875" style="0" customWidth="1"/>
    <col min="14" max="14" width="21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2.0039062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9" t="s">
        <v>903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1383</v>
      </c>
      <c r="B9" s="14" t="s">
        <v>960</v>
      </c>
      <c r="C9" s="14" t="s">
        <v>1133</v>
      </c>
      <c r="D9" s="14" t="s">
        <v>274</v>
      </c>
      <c r="E9" s="14" t="s">
        <v>287</v>
      </c>
      <c r="F9" s="2" t="s">
        <v>156</v>
      </c>
      <c r="G9" s="2">
        <v>2</v>
      </c>
      <c r="H9" t="s">
        <v>905</v>
      </c>
      <c r="I9" t="s">
        <v>898</v>
      </c>
      <c r="J9" s="14" t="s">
        <v>305</v>
      </c>
      <c r="K9" s="2" t="s">
        <v>909</v>
      </c>
      <c r="L9" s="14" t="s">
        <v>900</v>
      </c>
      <c r="M9" s="14" t="s">
        <v>866</v>
      </c>
      <c r="N9" s="2" t="s">
        <v>292</v>
      </c>
      <c r="O9" s="10">
        <v>1</v>
      </c>
      <c r="P9" s="10"/>
      <c r="Q9" s="10"/>
      <c r="R9" s="29">
        <v>45</v>
      </c>
      <c r="S9" s="21">
        <v>12</v>
      </c>
      <c r="T9" s="21">
        <v>0</v>
      </c>
      <c r="U9" s="49">
        <v>45.6</v>
      </c>
      <c r="V9" s="49">
        <v>45.6</v>
      </c>
      <c r="X9" s="25">
        <v>3.8</v>
      </c>
      <c r="Y9" s="13">
        <v>45</v>
      </c>
      <c r="Z9" s="13">
        <v>12</v>
      </c>
      <c r="AA9" s="13">
        <v>0</v>
      </c>
      <c r="AB9" s="49">
        <v>45.6</v>
      </c>
      <c r="AC9" s="13">
        <v>3</v>
      </c>
      <c r="AD9" s="13">
        <v>16</v>
      </c>
      <c r="AE9" s="13">
        <v>0</v>
      </c>
      <c r="AF9" s="25">
        <v>3.8</v>
      </c>
      <c r="AG9">
        <v>3</v>
      </c>
      <c r="AH9">
        <v>16</v>
      </c>
      <c r="AI9">
        <v>0</v>
      </c>
      <c r="AJ9" s="25">
        <v>3.8</v>
      </c>
      <c r="AM9" s="39"/>
      <c r="AN9" s="39"/>
      <c r="AO9" s="39"/>
      <c r="AX9" s="25">
        <v>3.8</v>
      </c>
      <c r="BK9" s="38"/>
      <c r="BL9" s="38"/>
      <c r="BM9" s="38"/>
      <c r="BN9" s="38"/>
      <c r="BO9" s="49">
        <v>3.8</v>
      </c>
      <c r="BR9" s="23"/>
      <c r="BS9" s="38"/>
      <c r="BV9" s="49">
        <v>45.6</v>
      </c>
      <c r="BW9" s="49">
        <v>45.6</v>
      </c>
      <c r="CI9">
        <v>1383</v>
      </c>
      <c r="CJ9" s="2" t="s">
        <v>909</v>
      </c>
    </row>
    <row r="10" spans="1:88" ht="12.75">
      <c r="A10" s="15">
        <v>1383</v>
      </c>
      <c r="B10" s="14" t="s">
        <v>960</v>
      </c>
      <c r="C10" s="14" t="s">
        <v>1133</v>
      </c>
      <c r="D10" s="14" t="s">
        <v>274</v>
      </c>
      <c r="E10" s="14" t="s">
        <v>287</v>
      </c>
      <c r="F10" s="2" t="s">
        <v>160</v>
      </c>
      <c r="G10" s="2">
        <v>2</v>
      </c>
      <c r="H10" t="s">
        <v>905</v>
      </c>
      <c r="I10" t="s">
        <v>1384</v>
      </c>
      <c r="J10" s="14" t="s">
        <v>305</v>
      </c>
      <c r="K10" s="2" t="s">
        <v>906</v>
      </c>
      <c r="L10" s="14" t="s">
        <v>901</v>
      </c>
      <c r="M10" s="14" t="s">
        <v>694</v>
      </c>
      <c r="N10" s="2" t="s">
        <v>1348</v>
      </c>
      <c r="O10" s="10">
        <v>2</v>
      </c>
      <c r="P10" s="10"/>
      <c r="Q10" s="10"/>
      <c r="R10" s="29"/>
      <c r="S10" s="21"/>
      <c r="T10" s="21"/>
      <c r="U10" s="49">
        <v>58.2</v>
      </c>
      <c r="V10" s="49">
        <v>29.1</v>
      </c>
      <c r="X10" s="25">
        <v>2.425</v>
      </c>
      <c r="Y10" s="13"/>
      <c r="Z10" s="13"/>
      <c r="AA10" s="13"/>
      <c r="AB10" s="49"/>
      <c r="AC10" s="13"/>
      <c r="AD10" s="13"/>
      <c r="AE10" s="13"/>
      <c r="AG10">
        <v>2</v>
      </c>
      <c r="AH10">
        <v>8</v>
      </c>
      <c r="AI10">
        <v>6</v>
      </c>
      <c r="AJ10" s="25">
        <v>2.425</v>
      </c>
      <c r="AK10" s="39"/>
      <c r="BF10" s="25"/>
      <c r="BK10" s="38"/>
      <c r="BL10" s="38"/>
      <c r="BM10" s="38"/>
      <c r="BN10" s="38"/>
      <c r="BO10" s="25">
        <v>2.425</v>
      </c>
      <c r="BP10" s="40"/>
      <c r="BQ10" s="40"/>
      <c r="BR10" s="23"/>
      <c r="BS10" s="38"/>
      <c r="BV10" s="49">
        <v>58.2</v>
      </c>
      <c r="BW10" s="49">
        <v>29.1</v>
      </c>
      <c r="CI10">
        <v>1383</v>
      </c>
      <c r="CJ10" s="2" t="s">
        <v>907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CV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2.7109375" style="0" customWidth="1"/>
    <col min="10" max="10" width="7.57421875" style="0" customWidth="1"/>
    <col min="11" max="11" width="22.421875" style="0" customWidth="1"/>
    <col min="12" max="12" width="6.28125" style="0" customWidth="1"/>
    <col min="13" max="13" width="7.57421875" style="0" customWidth="1"/>
    <col min="14" max="14" width="15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2.421875" style="0" customWidth="1"/>
    <col min="89" max="89" width="9.421875" style="0" customWidth="1"/>
    <col min="90" max="90" width="13.421875" style="0" customWidth="1"/>
  </cols>
  <sheetData>
    <row r="1" spans="1:87" ht="12.75">
      <c r="A1" s="14"/>
      <c r="B1" s="19" t="s">
        <v>1138</v>
      </c>
      <c r="D1" s="3"/>
      <c r="E1" s="4" t="s">
        <v>359</v>
      </c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1386</v>
      </c>
      <c r="B9" s="14" t="s">
        <v>960</v>
      </c>
      <c r="C9" s="14" t="s">
        <v>1133</v>
      </c>
      <c r="D9" s="14" t="s">
        <v>277</v>
      </c>
      <c r="E9" s="14" t="s">
        <v>290</v>
      </c>
      <c r="F9" s="2" t="s">
        <v>243</v>
      </c>
      <c r="G9" s="2">
        <v>2</v>
      </c>
      <c r="H9" s="2" t="s">
        <v>1138</v>
      </c>
      <c r="I9" s="2" t="s">
        <v>719</v>
      </c>
      <c r="J9" s="14" t="s">
        <v>305</v>
      </c>
      <c r="K9" s="2" t="s">
        <v>1140</v>
      </c>
      <c r="L9" s="14" t="s">
        <v>1209</v>
      </c>
      <c r="M9" s="14" t="s">
        <v>866</v>
      </c>
      <c r="N9" s="2" t="s">
        <v>1346</v>
      </c>
      <c r="O9" s="10">
        <v>2</v>
      </c>
      <c r="P9" s="10"/>
      <c r="Q9" s="10"/>
      <c r="R9" s="29">
        <v>81</v>
      </c>
      <c r="S9" s="21">
        <v>12</v>
      </c>
      <c r="T9" s="21">
        <v>0</v>
      </c>
      <c r="U9" s="49">
        <v>81.6</v>
      </c>
      <c r="V9" s="49">
        <v>40.8</v>
      </c>
      <c r="X9" s="25">
        <v>3.4</v>
      </c>
      <c r="Y9" s="13"/>
      <c r="Z9" s="13"/>
      <c r="AA9" s="13"/>
      <c r="AB9" s="49"/>
      <c r="AC9" s="13"/>
      <c r="AD9" s="13"/>
      <c r="AE9" s="13"/>
      <c r="AG9">
        <v>3</v>
      </c>
      <c r="AH9">
        <v>8</v>
      </c>
      <c r="AI9">
        <v>0</v>
      </c>
      <c r="AJ9" s="25">
        <v>3.4</v>
      </c>
      <c r="AU9" s="25"/>
      <c r="BF9" s="25">
        <v>3.4</v>
      </c>
      <c r="BI9" s="49"/>
      <c r="BJ9" s="49"/>
      <c r="BK9" s="38"/>
      <c r="BL9" s="38"/>
      <c r="BM9" s="38"/>
      <c r="BN9" s="38"/>
      <c r="BO9" s="49">
        <v>3.4</v>
      </c>
      <c r="BP9" s="40"/>
      <c r="BQ9" s="40"/>
      <c r="BR9" s="23"/>
      <c r="BS9" s="38"/>
      <c r="BT9" s="38"/>
      <c r="BU9" s="40"/>
      <c r="BV9" s="49">
        <v>81.6</v>
      </c>
      <c r="BW9" s="49">
        <v>40.8</v>
      </c>
      <c r="CI9">
        <v>1386</v>
      </c>
      <c r="CJ9" s="2" t="s">
        <v>1140</v>
      </c>
    </row>
    <row r="10" spans="1:88" ht="12.75">
      <c r="A10" s="15">
        <v>1386</v>
      </c>
      <c r="B10" s="14" t="s">
        <v>960</v>
      </c>
      <c r="C10" s="14" t="s">
        <v>1133</v>
      </c>
      <c r="D10" s="14" t="s">
        <v>277</v>
      </c>
      <c r="E10" s="14" t="s">
        <v>290</v>
      </c>
      <c r="F10" s="2" t="s">
        <v>248</v>
      </c>
      <c r="G10" s="2">
        <v>2</v>
      </c>
      <c r="H10" s="2" t="s">
        <v>1138</v>
      </c>
      <c r="I10" s="2" t="s">
        <v>1137</v>
      </c>
      <c r="J10" s="14" t="s">
        <v>305</v>
      </c>
      <c r="K10" s="2" t="s">
        <v>1139</v>
      </c>
      <c r="L10" s="14" t="s">
        <v>1210</v>
      </c>
      <c r="M10" s="14" t="s">
        <v>3</v>
      </c>
      <c r="N10" s="2" t="s">
        <v>1374</v>
      </c>
      <c r="O10" s="10">
        <v>1</v>
      </c>
      <c r="P10" s="10"/>
      <c r="Q10" s="10"/>
      <c r="R10" s="29">
        <v>31</v>
      </c>
      <c r="S10" s="21">
        <v>4</v>
      </c>
      <c r="T10" s="21">
        <v>0</v>
      </c>
      <c r="U10" s="49">
        <v>31.2</v>
      </c>
      <c r="V10" s="49">
        <v>31.2</v>
      </c>
      <c r="X10" s="25">
        <v>2.6</v>
      </c>
      <c r="Y10" s="13">
        <v>31</v>
      </c>
      <c r="Z10" s="13">
        <v>4</v>
      </c>
      <c r="AA10" s="13">
        <v>0</v>
      </c>
      <c r="AB10" s="49">
        <v>31.2</v>
      </c>
      <c r="AC10" s="13">
        <v>2</v>
      </c>
      <c r="AD10" s="13">
        <v>12</v>
      </c>
      <c r="AE10" s="13">
        <v>0</v>
      </c>
      <c r="AF10" s="25">
        <v>2.6</v>
      </c>
      <c r="AG10">
        <v>2</v>
      </c>
      <c r="AH10">
        <v>12</v>
      </c>
      <c r="AI10">
        <v>0</v>
      </c>
      <c r="AJ10" s="25">
        <v>2.6</v>
      </c>
      <c r="AU10" s="25"/>
      <c r="BF10" s="25">
        <v>2.6</v>
      </c>
      <c r="BI10" s="49"/>
      <c r="BJ10" s="49"/>
      <c r="BK10" s="38"/>
      <c r="BL10" s="38"/>
      <c r="BM10" s="38"/>
      <c r="BN10" s="38"/>
      <c r="BO10" s="49">
        <v>2.6</v>
      </c>
      <c r="BP10" s="40"/>
      <c r="BQ10" s="40"/>
      <c r="BR10" s="23"/>
      <c r="BS10" s="38"/>
      <c r="BT10" s="38"/>
      <c r="BU10" s="40"/>
      <c r="BV10" s="49">
        <v>31.200000000000003</v>
      </c>
      <c r="BW10" s="49">
        <v>31.200000000000003</v>
      </c>
      <c r="CI10">
        <v>1386</v>
      </c>
      <c r="CJ10" s="2" t="s">
        <v>1139</v>
      </c>
    </row>
    <row r="11" spans="1:88" ht="12.75">
      <c r="A11" s="15">
        <v>1386</v>
      </c>
      <c r="B11" s="14" t="s">
        <v>960</v>
      </c>
      <c r="C11" s="14" t="s">
        <v>1133</v>
      </c>
      <c r="D11" s="14" t="s">
        <v>277</v>
      </c>
      <c r="E11" s="14" t="s">
        <v>290</v>
      </c>
      <c r="F11" s="2" t="s">
        <v>249</v>
      </c>
      <c r="G11" s="2">
        <v>2</v>
      </c>
      <c r="H11" s="2" t="s">
        <v>1138</v>
      </c>
      <c r="I11" s="2" t="s">
        <v>1137</v>
      </c>
      <c r="J11" s="14" t="s">
        <v>305</v>
      </c>
      <c r="K11" s="2" t="s">
        <v>1139</v>
      </c>
      <c r="L11" s="14" t="s">
        <v>1210</v>
      </c>
      <c r="M11" s="14" t="s">
        <v>3</v>
      </c>
      <c r="N11" s="2" t="s">
        <v>1332</v>
      </c>
      <c r="O11" s="10">
        <v>1</v>
      </c>
      <c r="P11" s="10"/>
      <c r="Q11" s="10"/>
      <c r="R11" s="29">
        <v>31</v>
      </c>
      <c r="S11" s="21">
        <v>4</v>
      </c>
      <c r="T11" s="21">
        <v>0</v>
      </c>
      <c r="U11" s="49">
        <v>31.2</v>
      </c>
      <c r="V11" s="49">
        <v>31.2</v>
      </c>
      <c r="X11" s="25">
        <v>2.6</v>
      </c>
      <c r="Y11" s="13">
        <v>31</v>
      </c>
      <c r="Z11" s="13">
        <v>4</v>
      </c>
      <c r="AA11" s="13">
        <v>0</v>
      </c>
      <c r="AB11" s="49">
        <v>31.2</v>
      </c>
      <c r="AC11" s="13">
        <v>2</v>
      </c>
      <c r="AD11" s="13">
        <v>12</v>
      </c>
      <c r="AE11" s="13">
        <v>0</v>
      </c>
      <c r="AF11" s="25">
        <v>2.6</v>
      </c>
      <c r="AG11">
        <v>2</v>
      </c>
      <c r="AH11">
        <v>12</v>
      </c>
      <c r="AI11">
        <v>0</v>
      </c>
      <c r="AJ11" s="25">
        <v>2.6</v>
      </c>
      <c r="AU11" s="25"/>
      <c r="BF11" s="25">
        <v>2.6</v>
      </c>
      <c r="BI11" s="49"/>
      <c r="BJ11" s="49"/>
      <c r="BK11" s="38"/>
      <c r="BL11" s="38"/>
      <c r="BM11" s="38"/>
      <c r="BN11" s="38"/>
      <c r="BO11" s="49">
        <v>2.6</v>
      </c>
      <c r="BP11" s="40"/>
      <c r="BQ11" s="40"/>
      <c r="BR11" s="23"/>
      <c r="BS11" s="38"/>
      <c r="BT11" s="38"/>
      <c r="BU11" s="40"/>
      <c r="BV11" s="49">
        <v>31.200000000000003</v>
      </c>
      <c r="BW11" s="49">
        <v>31.200000000000003</v>
      </c>
      <c r="CI11">
        <v>1386</v>
      </c>
      <c r="CJ11" s="2" t="s">
        <v>1139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98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21.7109375" style="14" customWidth="1"/>
    <col min="3" max="4" width="9.140625" style="14" customWidth="1"/>
    <col min="5" max="5" width="6.421875" style="18" customWidth="1"/>
    <col min="6" max="6" width="9.421875" style="21" customWidth="1"/>
    <col min="7" max="7" width="9.00390625" style="18" customWidth="1"/>
    <col min="8" max="8" width="13.421875" style="2" customWidth="1"/>
    <col min="9" max="9" width="9.8515625" style="10" customWidth="1"/>
    <col min="10" max="10" width="14.421875" style="6" customWidth="1"/>
    <col min="11" max="11" width="55.421875" style="2" customWidth="1"/>
    <col min="12" max="12" width="7.7109375" style="14" customWidth="1"/>
    <col min="13" max="13" width="45.421875" style="18" hidden="1" customWidth="1"/>
    <col min="14" max="14" width="10.7109375" style="14" hidden="1" customWidth="1"/>
    <col min="15" max="15" width="13.00390625" style="14" hidden="1" customWidth="1"/>
    <col min="16" max="16" width="24.140625" style="2" customWidth="1"/>
    <col min="17" max="17" width="9.8515625" style="10" customWidth="1"/>
    <col min="18" max="18" width="9.00390625" style="10" customWidth="1"/>
    <col min="19" max="19" width="8.28125" style="10" customWidth="1"/>
    <col min="20" max="22" width="14.28125" style="21" customWidth="1"/>
    <col min="23" max="23" width="13.57421875" style="25" customWidth="1"/>
    <col min="24" max="24" width="14.421875" style="25" customWidth="1"/>
    <col min="25" max="25" width="16.140625" style="25" customWidth="1"/>
    <col min="26" max="26" width="14.421875" style="25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9.57421875" style="0" customWidth="1"/>
    <col min="56" max="56" width="12.57421875" style="0" customWidth="1"/>
    <col min="57" max="57" width="11.28125" style="0" customWidth="1"/>
    <col min="58" max="58" width="9.57421875" style="0" customWidth="1"/>
    <col min="59" max="59" width="14.28125" style="0" customWidth="1"/>
    <col min="60" max="60" width="9.00390625" style="0" customWidth="1"/>
    <col min="61" max="61" width="9.421875" style="0" customWidth="1"/>
    <col min="63" max="63" width="11.57421875" style="0" customWidth="1"/>
    <col min="64" max="64" width="13.57421875" style="0" customWidth="1"/>
    <col min="65" max="65" width="8.57421875" style="0" customWidth="1"/>
    <col min="66" max="67" width="10.00390625" style="0" customWidth="1"/>
    <col min="68" max="68" width="9.8515625" style="0" customWidth="1"/>
    <col min="69" max="69" width="11.00390625" style="0" customWidth="1"/>
    <col min="70" max="70" width="8.140625" style="0" customWidth="1"/>
    <col min="71" max="71" width="9.8515625" style="0" customWidth="1"/>
    <col min="72" max="72" width="13.140625" style="0" customWidth="1"/>
    <col min="73" max="75" width="19.28125" style="0" customWidth="1"/>
    <col min="76" max="76" width="11.28125" style="0" customWidth="1"/>
    <col min="77" max="77" width="10.140625" style="0" customWidth="1"/>
    <col min="78" max="79" width="11.421875" style="0" customWidth="1"/>
    <col min="80" max="80" width="12.57421875" style="0" customWidth="1"/>
    <col min="81" max="81" width="13.7109375" style="0" customWidth="1"/>
    <col min="82" max="83" width="15.421875" style="0" customWidth="1"/>
    <col min="84" max="84" width="14.28125" style="0" customWidth="1"/>
    <col min="85" max="85" width="19.7109375" style="0" customWidth="1"/>
    <col min="86" max="86" width="10.00390625" style="0" customWidth="1"/>
    <col min="87" max="87" width="12.7109375" style="0" customWidth="1"/>
    <col min="88" max="88" width="13.7109375" style="0" customWidth="1"/>
    <col min="89" max="89" width="6.28125" style="0" customWidth="1"/>
    <col min="90" max="90" width="45.421875" style="0" customWidth="1"/>
    <col min="91" max="91" width="190.28125" style="0" customWidth="1"/>
    <col min="92" max="92" width="14.00390625" style="0" customWidth="1"/>
    <col min="93" max="101" width="8.421875" style="0" customWidth="1"/>
  </cols>
  <sheetData>
    <row r="1" spans="2:89" ht="12.75">
      <c r="B1" s="19" t="s">
        <v>475</v>
      </c>
      <c r="C1" s="4" t="s">
        <v>359</v>
      </c>
      <c r="D1" s="3"/>
      <c r="F1" s="29"/>
      <c r="G1" s="43"/>
      <c r="H1" s="3"/>
      <c r="I1" s="45"/>
      <c r="J1" s="7"/>
      <c r="K1" s="52"/>
      <c r="L1" s="16"/>
      <c r="N1" s="16"/>
      <c r="O1" s="16"/>
      <c r="Q1" s="45"/>
      <c r="R1" s="45"/>
      <c r="S1" s="45"/>
      <c r="T1" s="29"/>
      <c r="U1" s="29"/>
      <c r="V1" s="29"/>
      <c r="W1" s="39"/>
      <c r="X1" s="39"/>
      <c r="Y1" s="39"/>
      <c r="Z1" s="39"/>
      <c r="AA1" s="39"/>
      <c r="AB1" s="39"/>
      <c r="AC1" s="39"/>
      <c r="AD1" s="39"/>
      <c r="AE1" s="36"/>
      <c r="AF1" s="36"/>
      <c r="AG1" s="36"/>
      <c r="AH1" s="36"/>
      <c r="AI1" s="36"/>
      <c r="AJ1" s="36"/>
      <c r="AK1" s="36"/>
      <c r="AL1" s="7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8"/>
      <c r="BE1" s="39"/>
      <c r="BF1" s="39"/>
      <c r="BG1" s="39"/>
      <c r="BH1" s="39"/>
      <c r="BI1" s="38"/>
      <c r="BJ1" s="38"/>
      <c r="BK1" s="38"/>
      <c r="BL1" s="38"/>
      <c r="BM1" s="38"/>
      <c r="BP1" s="17"/>
      <c r="BQ1" s="38"/>
      <c r="BR1" s="40"/>
      <c r="BX1" s="39"/>
      <c r="BY1" s="39"/>
      <c r="BZ1" s="38"/>
      <c r="CA1" s="38"/>
      <c r="CB1" s="38"/>
      <c r="CC1" s="38"/>
      <c r="CD1" s="38"/>
      <c r="CE1" s="38"/>
      <c r="CF1" s="36"/>
      <c r="CG1" s="36"/>
      <c r="CH1" s="39"/>
      <c r="CI1" s="36"/>
      <c r="CJ1" s="36"/>
      <c r="CK1" s="17"/>
    </row>
    <row r="2" spans="1:89" ht="12.75">
      <c r="A2" s="15"/>
      <c r="B2" s="16"/>
      <c r="E2" s="14"/>
      <c r="F2" s="29"/>
      <c r="G2" s="43"/>
      <c r="H2" s="3"/>
      <c r="I2" s="45"/>
      <c r="J2" s="7"/>
      <c r="L2" s="16"/>
      <c r="N2" s="16"/>
      <c r="O2" s="16"/>
      <c r="Q2" s="45"/>
      <c r="R2" s="45"/>
      <c r="S2" s="45"/>
      <c r="T2" s="29"/>
      <c r="U2" s="29"/>
      <c r="V2" s="29"/>
      <c r="W2" s="39"/>
      <c r="X2" s="39"/>
      <c r="Y2" s="39"/>
      <c r="Z2" s="39"/>
      <c r="AA2" s="39"/>
      <c r="AB2" s="39"/>
      <c r="AC2" s="39"/>
      <c r="AD2" s="39"/>
      <c r="AE2" s="36"/>
      <c r="AF2" s="36"/>
      <c r="AG2" s="36"/>
      <c r="AH2" s="36"/>
      <c r="AI2" s="36"/>
      <c r="AJ2" s="36"/>
      <c r="AK2" s="36"/>
      <c r="AL2" s="7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8"/>
      <c r="BE2" s="39"/>
      <c r="BF2" s="39"/>
      <c r="BG2" s="39"/>
      <c r="BH2" s="39"/>
      <c r="BI2" s="38"/>
      <c r="BJ2" s="38"/>
      <c r="BK2" s="38"/>
      <c r="BL2" s="38"/>
      <c r="BM2" s="38"/>
      <c r="BP2" s="17"/>
      <c r="BQ2" s="38"/>
      <c r="BR2" s="40"/>
      <c r="BX2" s="39"/>
      <c r="BY2" s="39"/>
      <c r="BZ2" s="38"/>
      <c r="CA2" s="38"/>
      <c r="CB2" s="38"/>
      <c r="CC2" s="38"/>
      <c r="CD2" s="38"/>
      <c r="CE2" s="38"/>
      <c r="CF2" s="36"/>
      <c r="CG2" s="36"/>
      <c r="CH2" s="39"/>
      <c r="CI2" s="36"/>
      <c r="CJ2" s="36"/>
      <c r="CK2" s="17"/>
    </row>
    <row r="3" spans="1:93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6" t="s">
        <v>958</v>
      </c>
      <c r="J3" s="11" t="s">
        <v>1047</v>
      </c>
      <c r="K3" s="4" t="s">
        <v>587</v>
      </c>
      <c r="L3" s="15" t="s">
        <v>344</v>
      </c>
      <c r="M3" s="44" t="s">
        <v>1239</v>
      </c>
      <c r="N3" s="15" t="s">
        <v>1238</v>
      </c>
      <c r="O3" s="15" t="s">
        <v>539</v>
      </c>
      <c r="P3" s="4" t="s">
        <v>1076</v>
      </c>
      <c r="Q3" s="46" t="s">
        <v>958</v>
      </c>
      <c r="R3" s="46" t="s">
        <v>958</v>
      </c>
      <c r="S3" s="54" t="s">
        <v>953</v>
      </c>
      <c r="T3" s="48" t="s">
        <v>1282</v>
      </c>
      <c r="U3" s="48" t="s">
        <v>1282</v>
      </c>
      <c r="V3" s="48" t="s">
        <v>1282</v>
      </c>
      <c r="W3" s="32" t="s">
        <v>1282</v>
      </c>
      <c r="X3" s="32" t="s">
        <v>1047</v>
      </c>
      <c r="Y3" s="32" t="s">
        <v>1049</v>
      </c>
      <c r="Z3" s="32" t="s">
        <v>1047</v>
      </c>
      <c r="AA3" s="8" t="s">
        <v>1047</v>
      </c>
      <c r="AB3" s="8" t="s">
        <v>1047</v>
      </c>
      <c r="AC3" s="8" t="s">
        <v>1047</v>
      </c>
      <c r="AD3" s="8" t="s">
        <v>1047</v>
      </c>
      <c r="AE3" s="8" t="s">
        <v>1282</v>
      </c>
      <c r="AF3" s="28" t="s">
        <v>1282</v>
      </c>
      <c r="AG3" s="8" t="s">
        <v>1282</v>
      </c>
      <c r="AH3" s="24" t="s">
        <v>1282</v>
      </c>
      <c r="AI3" s="24" t="s">
        <v>1047</v>
      </c>
      <c r="AJ3" s="24" t="s">
        <v>1047</v>
      </c>
      <c r="AK3" s="24" t="s">
        <v>1047</v>
      </c>
      <c r="AL3" s="11" t="s">
        <v>1047</v>
      </c>
      <c r="AM3" s="32" t="s">
        <v>1045</v>
      </c>
      <c r="AN3" s="32" t="s">
        <v>1207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1047</v>
      </c>
      <c r="AV3" s="32" t="s">
        <v>1047</v>
      </c>
      <c r="AW3" s="32" t="s">
        <v>1152</v>
      </c>
      <c r="AX3" s="32" t="s">
        <v>1165</v>
      </c>
      <c r="AY3" s="32" t="s">
        <v>808</v>
      </c>
      <c r="AZ3" s="32" t="s">
        <v>523</v>
      </c>
      <c r="BA3" s="32" t="s">
        <v>1298</v>
      </c>
      <c r="BB3" s="32" t="s">
        <v>865</v>
      </c>
      <c r="BC3" s="32" t="s">
        <v>825</v>
      </c>
      <c r="BD3" s="31" t="s">
        <v>794</v>
      </c>
      <c r="BE3" s="32" t="s">
        <v>1181</v>
      </c>
      <c r="BF3" s="32" t="s">
        <v>917</v>
      </c>
      <c r="BG3" s="32" t="s">
        <v>1037</v>
      </c>
      <c r="BH3" s="32" t="s">
        <v>979</v>
      </c>
      <c r="BI3" s="31" t="s">
        <v>534</v>
      </c>
      <c r="BJ3" s="31" t="s">
        <v>1278</v>
      </c>
      <c r="BK3" s="31" t="s">
        <v>1283</v>
      </c>
      <c r="BL3" s="31" t="s">
        <v>554</v>
      </c>
      <c r="BM3" s="31" t="s">
        <v>618</v>
      </c>
      <c r="BN3" s="8" t="s">
        <v>1188</v>
      </c>
      <c r="BO3" s="8" t="s">
        <v>978</v>
      </c>
      <c r="BP3" s="8" t="s">
        <v>1276</v>
      </c>
      <c r="BQ3" s="31" t="s">
        <v>1279</v>
      </c>
      <c r="BR3" s="35" t="s">
        <v>618</v>
      </c>
      <c r="BS3" s="8" t="s">
        <v>679</v>
      </c>
      <c r="BT3" s="8" t="s">
        <v>1280</v>
      </c>
      <c r="BU3" s="8" t="s">
        <v>1290</v>
      </c>
      <c r="BV3" s="8" t="s">
        <v>1290</v>
      </c>
      <c r="BW3" s="8" t="s">
        <v>1289</v>
      </c>
      <c r="BX3" s="32" t="s">
        <v>1277</v>
      </c>
      <c r="BY3" s="32" t="s">
        <v>1048</v>
      </c>
      <c r="BZ3" s="31" t="s">
        <v>759</v>
      </c>
      <c r="CA3" s="31" t="s">
        <v>954</v>
      </c>
      <c r="CB3" s="31" t="s">
        <v>1307</v>
      </c>
      <c r="CC3" s="31" t="s">
        <v>1284</v>
      </c>
      <c r="CD3" s="31" t="s">
        <v>674</v>
      </c>
      <c r="CE3" s="31" t="s">
        <v>674</v>
      </c>
      <c r="CF3" s="24" t="s">
        <v>1307</v>
      </c>
      <c r="CG3" s="24" t="s">
        <v>682</v>
      </c>
      <c r="CH3" s="32" t="s">
        <v>1295</v>
      </c>
      <c r="CI3" s="24" t="s">
        <v>569</v>
      </c>
      <c r="CJ3" s="24" t="s">
        <v>574</v>
      </c>
      <c r="CK3" s="8" t="s">
        <v>1403</v>
      </c>
      <c r="CL3" s="8" t="s">
        <v>527</v>
      </c>
      <c r="CM3" s="8" t="s">
        <v>1091</v>
      </c>
      <c r="CN3" s="8" t="s">
        <v>391</v>
      </c>
      <c r="CO3" s="1"/>
    </row>
    <row r="4" spans="1:93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6" t="s">
        <v>963</v>
      </c>
      <c r="J4" s="11" t="s">
        <v>1038</v>
      </c>
      <c r="K4" s="4" t="s">
        <v>969</v>
      </c>
      <c r="L4" s="15" t="s">
        <v>1206</v>
      </c>
      <c r="M4" s="44" t="s">
        <v>1256</v>
      </c>
      <c r="N4" s="15" t="s">
        <v>533</v>
      </c>
      <c r="O4" s="15" t="s">
        <v>533</v>
      </c>
      <c r="P4" s="4" t="s">
        <v>549</v>
      </c>
      <c r="Q4" s="46" t="s">
        <v>963</v>
      </c>
      <c r="R4" s="46" t="s">
        <v>964</v>
      </c>
      <c r="S4" s="54" t="s">
        <v>1276</v>
      </c>
      <c r="T4" s="48" t="s">
        <v>863</v>
      </c>
      <c r="U4" s="48" t="s">
        <v>863</v>
      </c>
      <c r="V4" s="48" t="s">
        <v>863</v>
      </c>
      <c r="W4" s="32" t="s">
        <v>862</v>
      </c>
      <c r="X4" s="32" t="s">
        <v>862</v>
      </c>
      <c r="Y4" s="32" t="s">
        <v>1191</v>
      </c>
      <c r="Z4" s="32" t="s">
        <v>1039</v>
      </c>
      <c r="AA4" s="8" t="s">
        <v>862</v>
      </c>
      <c r="AB4" s="8" t="s">
        <v>862</v>
      </c>
      <c r="AC4" s="8" t="s">
        <v>862</v>
      </c>
      <c r="AD4" s="8" t="s">
        <v>862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8" t="s">
        <v>1038</v>
      </c>
      <c r="AK4" s="8" t="s">
        <v>1038</v>
      </c>
      <c r="AL4" s="11" t="s">
        <v>1038</v>
      </c>
      <c r="AM4" s="32" t="s">
        <v>1004</v>
      </c>
      <c r="AN4" s="32" t="s">
        <v>1046</v>
      </c>
      <c r="AO4" s="32" t="s">
        <v>27</v>
      </c>
      <c r="AP4" s="32" t="s">
        <v>27</v>
      </c>
      <c r="AQ4" s="32" t="s">
        <v>27</v>
      </c>
      <c r="AR4" s="32" t="s">
        <v>27</v>
      </c>
      <c r="AS4" s="32" t="s">
        <v>28</v>
      </c>
      <c r="AT4" s="32" t="s">
        <v>28</v>
      </c>
      <c r="AU4" s="32" t="s">
        <v>28</v>
      </c>
      <c r="AV4" s="32" t="s">
        <v>28</v>
      </c>
      <c r="AW4" s="1"/>
      <c r="AX4" s="32" t="s">
        <v>313</v>
      </c>
      <c r="AY4" s="32" t="s">
        <v>513</v>
      </c>
      <c r="AZ4" s="32"/>
      <c r="BA4" s="32" t="s">
        <v>523</v>
      </c>
      <c r="BB4" s="32" t="s">
        <v>523</v>
      </c>
      <c r="BC4" s="32"/>
      <c r="BD4" s="31"/>
      <c r="BE4" s="32"/>
      <c r="BF4" s="32" t="s">
        <v>1174</v>
      </c>
      <c r="BG4" s="32" t="s">
        <v>1154</v>
      </c>
      <c r="BH4" s="32"/>
      <c r="BI4" s="31" t="s">
        <v>979</v>
      </c>
      <c r="BJ4" s="31" t="s">
        <v>1044</v>
      </c>
      <c r="BK4" s="31" t="s">
        <v>968</v>
      </c>
      <c r="BL4" s="31" t="s">
        <v>985</v>
      </c>
      <c r="BM4" s="31" t="s">
        <v>985</v>
      </c>
      <c r="BN4" s="8" t="s">
        <v>985</v>
      </c>
      <c r="BO4" s="8" t="s">
        <v>985</v>
      </c>
      <c r="BP4" s="8" t="s">
        <v>619</v>
      </c>
      <c r="BQ4" s="31" t="s">
        <v>962</v>
      </c>
      <c r="BR4" s="35" t="s">
        <v>302</v>
      </c>
      <c r="BS4" s="8" t="s">
        <v>302</v>
      </c>
      <c r="BT4" s="8" t="s">
        <v>2</v>
      </c>
      <c r="BU4" s="8" t="s">
        <v>299</v>
      </c>
      <c r="BV4" s="8" t="s">
        <v>299</v>
      </c>
      <c r="BW4" s="8" t="s">
        <v>299</v>
      </c>
      <c r="BX4" s="32" t="s">
        <v>819</v>
      </c>
      <c r="BY4" s="32" t="s">
        <v>1019</v>
      </c>
      <c r="BZ4" s="31" t="s">
        <v>945</v>
      </c>
      <c r="CA4" s="31" t="s">
        <v>759</v>
      </c>
      <c r="CB4" s="31" t="s">
        <v>965</v>
      </c>
      <c r="CC4" s="31" t="s">
        <v>966</v>
      </c>
      <c r="CD4" s="31" t="s">
        <v>27</v>
      </c>
      <c r="CE4" s="31" t="s">
        <v>28</v>
      </c>
      <c r="CF4" s="24" t="s">
        <v>548</v>
      </c>
      <c r="CG4" s="8" t="s">
        <v>150</v>
      </c>
      <c r="CH4" s="32" t="s">
        <v>961</v>
      </c>
      <c r="CI4" s="24" t="s">
        <v>817</v>
      </c>
      <c r="CJ4" s="24" t="s">
        <v>1263</v>
      </c>
      <c r="CK4" s="8"/>
      <c r="CL4" s="8"/>
      <c r="CM4" s="8" t="s">
        <v>956</v>
      </c>
      <c r="CN4" s="1" t="s">
        <v>300</v>
      </c>
      <c r="CO4" s="1"/>
    </row>
    <row r="5" spans="1:93" ht="12.75">
      <c r="A5" s="16"/>
      <c r="B5" s="16"/>
      <c r="C5" s="16"/>
      <c r="D5" s="16"/>
      <c r="E5" s="15"/>
      <c r="F5" s="29"/>
      <c r="G5" s="43"/>
      <c r="H5" s="3"/>
      <c r="I5" s="46"/>
      <c r="J5" s="12" t="s">
        <v>1</v>
      </c>
      <c r="K5" s="3"/>
      <c r="L5" s="16"/>
      <c r="M5" s="43"/>
      <c r="N5" s="15"/>
      <c r="O5" s="15"/>
      <c r="P5" s="4"/>
      <c r="Q5" s="46"/>
      <c r="R5" s="46"/>
      <c r="S5" s="46"/>
      <c r="T5" s="48" t="s">
        <v>1043</v>
      </c>
      <c r="U5" s="50" t="s">
        <v>1190</v>
      </c>
      <c r="V5" s="50" t="s">
        <v>998</v>
      </c>
      <c r="W5" s="41" t="s">
        <v>1</v>
      </c>
      <c r="X5" s="41" t="s">
        <v>399</v>
      </c>
      <c r="Y5" s="41" t="s">
        <v>399</v>
      </c>
      <c r="Z5" s="41" t="s">
        <v>399</v>
      </c>
      <c r="AA5" s="1" t="s">
        <v>1043</v>
      </c>
      <c r="AB5" s="1" t="s">
        <v>1190</v>
      </c>
      <c r="AC5" s="1" t="s">
        <v>998</v>
      </c>
      <c r="AD5" s="1" t="s">
        <v>1</v>
      </c>
      <c r="AE5" s="8" t="s">
        <v>1043</v>
      </c>
      <c r="AF5" s="1" t="s">
        <v>1190</v>
      </c>
      <c r="AG5" s="1" t="s">
        <v>998</v>
      </c>
      <c r="AH5" s="1" t="s">
        <v>1</v>
      </c>
      <c r="AI5" s="8" t="s">
        <v>1043</v>
      </c>
      <c r="AJ5" s="1" t="s">
        <v>1190</v>
      </c>
      <c r="AK5" s="1" t="s">
        <v>998</v>
      </c>
      <c r="AL5" s="12" t="s">
        <v>1</v>
      </c>
      <c r="AM5" s="32" t="s">
        <v>818</v>
      </c>
      <c r="AN5" s="32" t="s">
        <v>30</v>
      </c>
      <c r="AO5" s="32" t="s">
        <v>1043</v>
      </c>
      <c r="AP5" s="32" t="s">
        <v>1190</v>
      </c>
      <c r="AQ5" s="32" t="s">
        <v>998</v>
      </c>
      <c r="AR5" s="32" t="s">
        <v>1</v>
      </c>
      <c r="AS5" s="32" t="s">
        <v>1043</v>
      </c>
      <c r="AT5" s="32" t="s">
        <v>1190</v>
      </c>
      <c r="AU5" s="32" t="s">
        <v>998</v>
      </c>
      <c r="AV5" s="32" t="s">
        <v>1</v>
      </c>
      <c r="AW5" s="32" t="s">
        <v>30</v>
      </c>
      <c r="AX5" s="32" t="s">
        <v>30</v>
      </c>
      <c r="AY5" s="32" t="s">
        <v>31</v>
      </c>
      <c r="AZ5" s="32" t="s">
        <v>30</v>
      </c>
      <c r="BA5" s="32" t="s">
        <v>31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2" t="s">
        <v>30</v>
      </c>
      <c r="BH5" s="32" t="s">
        <v>30</v>
      </c>
      <c r="BI5" s="31"/>
      <c r="BJ5" s="31" t="s">
        <v>967</v>
      </c>
      <c r="BK5" s="31" t="s">
        <v>23</v>
      </c>
      <c r="BL5" s="31" t="s">
        <v>23</v>
      </c>
      <c r="BM5" s="31" t="s">
        <v>23</v>
      </c>
      <c r="BN5" s="8" t="s">
        <v>23</v>
      </c>
      <c r="BO5" s="8" t="s">
        <v>23</v>
      </c>
      <c r="BP5" s="8" t="s">
        <v>679</v>
      </c>
      <c r="BQ5" s="8" t="s">
        <v>0</v>
      </c>
      <c r="BR5" s="35" t="s">
        <v>1276</v>
      </c>
      <c r="BS5" s="8" t="s">
        <v>1276</v>
      </c>
      <c r="BT5" s="8" t="s">
        <v>303</v>
      </c>
      <c r="BU5" s="8" t="s">
        <v>820</v>
      </c>
      <c r="BV5" s="8" t="s">
        <v>24</v>
      </c>
      <c r="BW5" s="8" t="s">
        <v>304</v>
      </c>
      <c r="BX5" s="32" t="s">
        <v>990</v>
      </c>
      <c r="BY5" s="32" t="s">
        <v>29</v>
      </c>
      <c r="BZ5" s="31"/>
      <c r="CA5" s="31"/>
      <c r="CB5" s="31" t="s">
        <v>818</v>
      </c>
      <c r="CC5" s="31" t="s">
        <v>25</v>
      </c>
      <c r="CD5" s="31" t="s">
        <v>26</v>
      </c>
      <c r="CE5" s="31" t="s">
        <v>26</v>
      </c>
      <c r="CF5" s="24" t="s">
        <v>314</v>
      </c>
      <c r="CG5" s="24" t="s">
        <v>867</v>
      </c>
      <c r="CH5" s="32" t="s">
        <v>1003</v>
      </c>
      <c r="CI5" s="24" t="s">
        <v>874</v>
      </c>
      <c r="CJ5" s="24" t="s">
        <v>974</v>
      </c>
      <c r="CK5" s="8"/>
      <c r="CL5" s="1"/>
      <c r="CM5" s="1"/>
      <c r="CN5" s="1"/>
      <c r="CO5" s="1"/>
    </row>
    <row r="6" spans="9:93" ht="12.75">
      <c r="I6" s="47"/>
      <c r="J6" s="12"/>
      <c r="N6" s="15"/>
      <c r="O6" s="15"/>
      <c r="P6" s="52"/>
      <c r="Q6" s="47"/>
      <c r="R6" s="47"/>
      <c r="S6" s="47"/>
      <c r="T6" s="48"/>
      <c r="U6" s="50"/>
      <c r="V6" s="50"/>
      <c r="W6" s="41"/>
      <c r="X6" s="41"/>
      <c r="Y6" s="41"/>
      <c r="Z6" s="4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  <c r="AM6" s="32" t="s">
        <v>821</v>
      </c>
      <c r="AN6" s="32" t="s">
        <v>4</v>
      </c>
      <c r="AO6" s="32"/>
      <c r="AP6" s="32"/>
      <c r="AQ6" s="32"/>
      <c r="AR6" s="32"/>
      <c r="AS6" s="32"/>
      <c r="AT6" s="32"/>
      <c r="AU6" s="32"/>
      <c r="AV6" s="32"/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32" t="s">
        <v>399</v>
      </c>
      <c r="BH6" s="32" t="s">
        <v>399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32"/>
      <c r="BY6" s="1"/>
      <c r="BZ6" s="31"/>
      <c r="CA6" s="31"/>
      <c r="CB6" s="31"/>
      <c r="CC6" s="31"/>
      <c r="CD6" s="31"/>
      <c r="CE6" s="3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25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53">
        <v>15</v>
      </c>
      <c r="J7" s="19">
        <v>35</v>
      </c>
      <c r="K7" s="19">
        <v>9</v>
      </c>
      <c r="L7" s="30">
        <v>10</v>
      </c>
      <c r="M7" s="19">
        <v>11</v>
      </c>
      <c r="N7" s="30">
        <v>12</v>
      </c>
      <c r="O7" s="19">
        <v>13</v>
      </c>
      <c r="P7" s="51">
        <v>14</v>
      </c>
      <c r="Q7" s="19">
        <v>15</v>
      </c>
      <c r="R7" s="30">
        <v>16</v>
      </c>
      <c r="S7" s="30">
        <v>17</v>
      </c>
      <c r="T7" s="30">
        <v>18</v>
      </c>
      <c r="U7" s="19">
        <v>19</v>
      </c>
      <c r="V7" s="30">
        <v>20</v>
      </c>
      <c r="W7" s="19">
        <v>21</v>
      </c>
      <c r="X7" s="30">
        <v>22</v>
      </c>
      <c r="Y7" s="19">
        <v>23</v>
      </c>
      <c r="Z7" s="19">
        <v>24</v>
      </c>
      <c r="AA7" s="19">
        <v>25</v>
      </c>
      <c r="AB7" s="19">
        <v>26</v>
      </c>
      <c r="AC7" s="19">
        <v>26</v>
      </c>
      <c r="AD7" s="19">
        <v>27</v>
      </c>
      <c r="AE7" s="30">
        <v>28</v>
      </c>
      <c r="AF7" s="19">
        <v>29</v>
      </c>
      <c r="AG7" s="30">
        <v>30</v>
      </c>
      <c r="AH7" s="19">
        <v>31</v>
      </c>
      <c r="AI7" s="30">
        <v>32</v>
      </c>
      <c r="AJ7" s="19">
        <v>33</v>
      </c>
      <c r="AK7" s="30">
        <v>34</v>
      </c>
      <c r="AL7" s="19">
        <v>35</v>
      </c>
      <c r="AM7" s="30">
        <v>36</v>
      </c>
      <c r="AN7" s="19">
        <v>37</v>
      </c>
      <c r="AO7" s="30">
        <v>38</v>
      </c>
      <c r="AP7" s="19">
        <v>39</v>
      </c>
      <c r="AQ7" s="19">
        <v>40</v>
      </c>
      <c r="AR7" s="19">
        <v>41</v>
      </c>
      <c r="AS7" s="19">
        <v>42</v>
      </c>
      <c r="AT7" s="19">
        <v>43</v>
      </c>
      <c r="AU7" s="19">
        <v>44</v>
      </c>
      <c r="AV7" s="30">
        <v>45</v>
      </c>
      <c r="AW7" s="19">
        <v>46</v>
      </c>
      <c r="AX7" s="30">
        <v>47</v>
      </c>
      <c r="AY7" s="19">
        <v>48</v>
      </c>
      <c r="AZ7" s="30">
        <v>49</v>
      </c>
      <c r="BA7" s="19">
        <v>50</v>
      </c>
      <c r="BB7" s="30">
        <v>51</v>
      </c>
      <c r="BC7" s="19"/>
      <c r="BD7" s="19">
        <v>52</v>
      </c>
      <c r="BE7" s="30">
        <v>53</v>
      </c>
      <c r="BF7" s="19">
        <v>54</v>
      </c>
      <c r="BG7" s="30">
        <v>55</v>
      </c>
      <c r="BH7" s="19">
        <v>56</v>
      </c>
      <c r="BI7" s="19">
        <v>57</v>
      </c>
      <c r="BJ7" s="19">
        <v>58</v>
      </c>
      <c r="BK7" s="19">
        <v>59</v>
      </c>
      <c r="BL7" s="19">
        <v>60</v>
      </c>
      <c r="BM7" s="30">
        <v>61</v>
      </c>
      <c r="BN7" s="30">
        <v>62</v>
      </c>
      <c r="BO7" s="30">
        <v>63</v>
      </c>
      <c r="BP7" s="30">
        <v>64</v>
      </c>
      <c r="BQ7" s="30">
        <v>65</v>
      </c>
      <c r="BR7" s="30">
        <v>66</v>
      </c>
      <c r="BS7" s="30">
        <v>67</v>
      </c>
      <c r="BT7" s="30">
        <v>68</v>
      </c>
      <c r="BU7" s="30">
        <v>69</v>
      </c>
      <c r="BV7" s="30">
        <v>70</v>
      </c>
      <c r="BW7" s="30">
        <v>71</v>
      </c>
      <c r="BX7" s="30">
        <v>72</v>
      </c>
      <c r="BY7" s="30">
        <v>73</v>
      </c>
      <c r="BZ7" s="30">
        <v>74</v>
      </c>
      <c r="CA7" s="30">
        <v>75</v>
      </c>
      <c r="CB7" s="19">
        <v>76</v>
      </c>
      <c r="CC7" s="19">
        <v>77</v>
      </c>
      <c r="CD7" s="19">
        <v>78</v>
      </c>
      <c r="CE7" s="19">
        <v>79</v>
      </c>
      <c r="CF7" s="19">
        <v>80</v>
      </c>
      <c r="CG7" s="19">
        <v>81</v>
      </c>
      <c r="CH7" s="19">
        <v>82</v>
      </c>
      <c r="CI7" s="19">
        <v>83</v>
      </c>
      <c r="CJ7" s="19">
        <v>84</v>
      </c>
      <c r="CK7" s="19">
        <v>85</v>
      </c>
      <c r="CL7" s="19">
        <v>86</v>
      </c>
      <c r="CM7" s="19">
        <v>87</v>
      </c>
      <c r="CN7" s="19">
        <v>88</v>
      </c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4:90" ht="12.75">
      <c r="N8" s="16"/>
      <c r="O8" s="16"/>
      <c r="T8" s="29"/>
      <c r="AA8" s="13"/>
      <c r="AB8" s="13"/>
      <c r="AC8" s="13"/>
      <c r="AE8" s="13"/>
      <c r="AF8" s="13"/>
      <c r="AG8" s="13"/>
      <c r="AH8" s="25"/>
      <c r="AN8" s="17"/>
      <c r="AO8" s="17"/>
      <c r="AP8" s="17"/>
      <c r="AQ8" s="17"/>
      <c r="AW8" s="17"/>
      <c r="AX8" s="17"/>
      <c r="AY8" s="17"/>
      <c r="AZ8" s="17"/>
      <c r="BA8" s="17"/>
      <c r="BB8" s="17"/>
      <c r="BC8" s="17"/>
      <c r="BD8" s="38"/>
      <c r="BE8" s="17"/>
      <c r="BF8" s="17"/>
      <c r="BG8" s="17"/>
      <c r="BH8" s="17"/>
      <c r="BI8" s="38"/>
      <c r="BJ8" s="38"/>
      <c r="BK8" s="38"/>
      <c r="BL8" s="38"/>
      <c r="BM8" s="38"/>
      <c r="BN8" s="38"/>
      <c r="BO8" s="38"/>
      <c r="BR8" s="40"/>
      <c r="BS8" s="40"/>
      <c r="BT8" s="23"/>
      <c r="BU8" s="38"/>
      <c r="BW8" s="40"/>
      <c r="BZ8" s="38"/>
      <c r="CA8" s="38"/>
      <c r="CB8" s="38"/>
      <c r="CC8" s="38"/>
      <c r="CD8" s="38"/>
      <c r="CF8" s="36"/>
      <c r="CG8" s="36"/>
      <c r="CH8" s="17"/>
      <c r="CI8" s="36"/>
      <c r="CJ8" s="36"/>
      <c r="CL8" s="18"/>
    </row>
    <row r="9" spans="1:90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8</v>
      </c>
      <c r="G9" s="2">
        <v>1</v>
      </c>
      <c r="H9" s="2" t="s">
        <v>373</v>
      </c>
      <c r="I9" s="10">
        <v>7</v>
      </c>
      <c r="J9" s="25">
        <v>11.25</v>
      </c>
      <c r="K9" s="27" t="s">
        <v>715</v>
      </c>
      <c r="L9" s="14" t="s">
        <v>305</v>
      </c>
      <c r="M9" s="2" t="s">
        <v>376</v>
      </c>
      <c r="N9" s="14" t="s">
        <v>497</v>
      </c>
      <c r="O9" s="14" t="s">
        <v>866</v>
      </c>
      <c r="P9" s="2" t="s">
        <v>1360</v>
      </c>
      <c r="Q9" s="10">
        <v>7</v>
      </c>
      <c r="T9" s="29">
        <v>945</v>
      </c>
      <c r="U9" s="21">
        <v>0</v>
      </c>
      <c r="V9" s="21">
        <v>0</v>
      </c>
      <c r="W9" s="49">
        <f aca="true" t="shared" si="0" ref="W9:W14">T9+U9/20+V9/240</f>
        <v>945</v>
      </c>
      <c r="X9" s="49">
        <f aca="true" t="shared" si="1" ref="X9:X14">W9/Q9</f>
        <v>135</v>
      </c>
      <c r="Z9" s="25">
        <f aca="true" t="shared" si="2" ref="Z9:Z14">X9/12</f>
        <v>11.25</v>
      </c>
      <c r="AA9" s="13"/>
      <c r="AB9" s="13"/>
      <c r="AC9" s="13"/>
      <c r="AD9" s="49"/>
      <c r="AE9" s="13"/>
      <c r="AF9" s="13"/>
      <c r="AG9" s="13"/>
      <c r="AH9" s="25"/>
      <c r="AI9">
        <v>11</v>
      </c>
      <c r="AJ9">
        <v>5</v>
      </c>
      <c r="AK9">
        <v>0</v>
      </c>
      <c r="AL9" s="25">
        <f aca="true" t="shared" si="3" ref="AL9:AL14">Z9*1</f>
        <v>11.25</v>
      </c>
      <c r="AO9" s="17"/>
      <c r="AP9" s="17"/>
      <c r="AQ9" s="17"/>
      <c r="BA9" s="6"/>
      <c r="BM9" s="38"/>
      <c r="BN9" s="38"/>
      <c r="BO9" s="38"/>
      <c r="BQ9" s="25">
        <f aca="true" t="shared" si="4" ref="BQ9:BQ14">AL9+BP9</f>
        <v>11.25</v>
      </c>
      <c r="BR9" s="40"/>
      <c r="BS9" s="40"/>
      <c r="BT9" s="23"/>
      <c r="BU9" s="38"/>
      <c r="BW9" s="40"/>
      <c r="BX9" s="49">
        <f aca="true" t="shared" si="5" ref="BX9:BX14">BY9*Q9</f>
        <v>945</v>
      </c>
      <c r="BY9" s="49">
        <f aca="true" t="shared" si="6" ref="BY9:BY14">(BQ9+BV9)*12</f>
        <v>135</v>
      </c>
      <c r="CK9">
        <f aca="true" t="shared" si="7" ref="CK9:CK14">A9*1</f>
        <v>1379</v>
      </c>
      <c r="CL9" s="2" t="s">
        <v>376</v>
      </c>
    </row>
    <row r="10" spans="1:90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288</v>
      </c>
      <c r="F10" s="2" t="s">
        <v>42</v>
      </c>
      <c r="G10" s="2">
        <v>1</v>
      </c>
      <c r="H10" s="2" t="s">
        <v>731</v>
      </c>
      <c r="I10" s="10">
        <v>7</v>
      </c>
      <c r="J10" s="25">
        <v>7.525</v>
      </c>
      <c r="K10" s="2" t="s">
        <v>745</v>
      </c>
      <c r="L10" s="14" t="s">
        <v>305</v>
      </c>
      <c r="M10" s="2" t="s">
        <v>740</v>
      </c>
      <c r="N10" s="16" t="s">
        <v>792</v>
      </c>
      <c r="O10" s="16" t="s">
        <v>1198</v>
      </c>
      <c r="P10" s="2" t="s">
        <v>1360</v>
      </c>
      <c r="Q10" s="10">
        <v>7</v>
      </c>
      <c r="T10" s="29">
        <v>632</v>
      </c>
      <c r="U10" s="21">
        <v>2</v>
      </c>
      <c r="V10" s="21">
        <v>0</v>
      </c>
      <c r="W10" s="49">
        <f t="shared" si="0"/>
        <v>632.1</v>
      </c>
      <c r="X10" s="49">
        <f t="shared" si="1"/>
        <v>90.3</v>
      </c>
      <c r="Z10" s="25">
        <f t="shared" si="2"/>
        <v>7.5249999999999995</v>
      </c>
      <c r="AA10" s="13"/>
      <c r="AB10" s="13"/>
      <c r="AC10" s="13"/>
      <c r="AD10" s="49"/>
      <c r="AE10" s="13"/>
      <c r="AF10" s="13"/>
      <c r="AG10" s="13"/>
      <c r="AH10" s="25"/>
      <c r="AI10">
        <v>7</v>
      </c>
      <c r="AJ10">
        <v>10</v>
      </c>
      <c r="AK10">
        <v>6</v>
      </c>
      <c r="AL10" s="25">
        <f t="shared" si="3"/>
        <v>7.5249999999999995</v>
      </c>
      <c r="AN10" s="17"/>
      <c r="AO10" s="17"/>
      <c r="AP10" s="17"/>
      <c r="AQ10" s="17"/>
      <c r="AS10">
        <v>7</v>
      </c>
      <c r="AT10">
        <v>0</v>
      </c>
      <c r="AU10">
        <v>0</v>
      </c>
      <c r="AV10" s="49">
        <f>AS10+AT10/20+AU10/240</f>
        <v>7</v>
      </c>
      <c r="AW10" s="17"/>
      <c r="AX10" s="7"/>
      <c r="AY10" s="17"/>
      <c r="AZ10" s="17"/>
      <c r="BA10" s="17"/>
      <c r="BB10" s="6"/>
      <c r="BC10" s="25"/>
      <c r="BD10" s="38"/>
      <c r="BE10" s="17"/>
      <c r="BF10" s="17"/>
      <c r="BG10" s="17"/>
      <c r="BH10" s="17"/>
      <c r="BI10" s="38"/>
      <c r="BJ10" s="38"/>
      <c r="BK10" s="38"/>
      <c r="BL10" s="38"/>
      <c r="BM10" s="38"/>
      <c r="BN10" s="38"/>
      <c r="BO10" s="38"/>
      <c r="BQ10" s="25">
        <f t="shared" si="4"/>
        <v>7.5249999999999995</v>
      </c>
      <c r="BR10" s="40"/>
      <c r="BS10" s="40"/>
      <c r="BT10" s="23"/>
      <c r="BU10" s="38"/>
      <c r="BW10" s="40"/>
      <c r="BX10" s="49">
        <f t="shared" si="5"/>
        <v>632.1</v>
      </c>
      <c r="BY10" s="49">
        <f t="shared" si="6"/>
        <v>90.3</v>
      </c>
      <c r="BZ10" s="38"/>
      <c r="CA10" s="38"/>
      <c r="CB10" s="38"/>
      <c r="CC10" s="38"/>
      <c r="CD10" s="38"/>
      <c r="CE10" s="38">
        <f>Z10/AV10</f>
        <v>1.075</v>
      </c>
      <c r="CF10" s="36"/>
      <c r="CG10" s="36"/>
      <c r="CH10" s="17"/>
      <c r="CI10" s="36"/>
      <c r="CJ10" s="36"/>
      <c r="CK10">
        <f t="shared" si="7"/>
        <v>1379</v>
      </c>
      <c r="CL10" s="2" t="s">
        <v>740</v>
      </c>
    </row>
    <row r="11" spans="1:90" ht="12.75">
      <c r="A11" s="15">
        <v>1379</v>
      </c>
      <c r="B11" s="14" t="s">
        <v>875</v>
      </c>
      <c r="C11" s="14" t="s">
        <v>1133</v>
      </c>
      <c r="D11" s="14" t="s">
        <v>270</v>
      </c>
      <c r="E11" s="14" t="s">
        <v>288</v>
      </c>
      <c r="F11" s="2" t="s">
        <v>71</v>
      </c>
      <c r="G11" s="2">
        <v>1</v>
      </c>
      <c r="H11" s="2" t="s">
        <v>878</v>
      </c>
      <c r="I11" s="10">
        <v>9</v>
      </c>
      <c r="J11" s="25">
        <v>6.25</v>
      </c>
      <c r="K11" s="2" t="s">
        <v>780</v>
      </c>
      <c r="L11" s="14" t="s">
        <v>305</v>
      </c>
      <c r="M11" s="2" t="s">
        <v>886</v>
      </c>
      <c r="N11" s="16" t="s">
        <v>923</v>
      </c>
      <c r="O11" s="16" t="s">
        <v>688</v>
      </c>
      <c r="P11" s="2" t="s">
        <v>1363</v>
      </c>
      <c r="Q11" s="10">
        <v>9</v>
      </c>
      <c r="T11" s="29">
        <v>675</v>
      </c>
      <c r="U11" s="21">
        <v>0</v>
      </c>
      <c r="V11" s="21">
        <v>0</v>
      </c>
      <c r="W11" s="49">
        <f t="shared" si="0"/>
        <v>675</v>
      </c>
      <c r="X11" s="49">
        <f t="shared" si="1"/>
        <v>75</v>
      </c>
      <c r="Z11" s="25">
        <f t="shared" si="2"/>
        <v>6.25</v>
      </c>
      <c r="AA11" s="13"/>
      <c r="AB11" s="13"/>
      <c r="AC11" s="13"/>
      <c r="AD11" s="49"/>
      <c r="AE11" s="13"/>
      <c r="AF11" s="13"/>
      <c r="AG11" s="13"/>
      <c r="AH11" s="25"/>
      <c r="AI11">
        <v>6</v>
      </c>
      <c r="AJ11">
        <v>5</v>
      </c>
      <c r="AK11">
        <v>0</v>
      </c>
      <c r="AL11" s="25">
        <f t="shared" si="3"/>
        <v>6.25</v>
      </c>
      <c r="AN11" s="17"/>
      <c r="AO11" s="17"/>
      <c r="AP11" s="17"/>
      <c r="AQ11" s="17"/>
      <c r="AW11" s="17"/>
      <c r="AX11" s="7"/>
      <c r="AY11" s="17"/>
      <c r="AZ11" s="25">
        <v>6.25</v>
      </c>
      <c r="BA11" s="17"/>
      <c r="BB11" s="17"/>
      <c r="BC11" s="17"/>
      <c r="BD11" s="38"/>
      <c r="BE11" s="6"/>
      <c r="BF11" s="17"/>
      <c r="BG11" s="17"/>
      <c r="BH11" s="17"/>
      <c r="BI11" s="38"/>
      <c r="BJ11" s="38"/>
      <c r="BK11" s="38"/>
      <c r="BL11" s="38"/>
      <c r="BM11" s="38"/>
      <c r="BN11" s="38"/>
      <c r="BO11" s="38"/>
      <c r="BQ11" s="25">
        <f t="shared" si="4"/>
        <v>6.25</v>
      </c>
      <c r="BR11" s="40"/>
      <c r="BS11" s="40"/>
      <c r="BT11" s="23"/>
      <c r="BU11" s="38"/>
      <c r="BW11" s="40"/>
      <c r="BX11" s="49">
        <f t="shared" si="5"/>
        <v>675</v>
      </c>
      <c r="BY11" s="49">
        <f t="shared" si="6"/>
        <v>75</v>
      </c>
      <c r="BZ11" s="38"/>
      <c r="CA11" s="38"/>
      <c r="CB11" s="38"/>
      <c r="CC11" s="38"/>
      <c r="CD11" s="38"/>
      <c r="CE11" s="38"/>
      <c r="CF11" s="36"/>
      <c r="CG11" s="36"/>
      <c r="CH11" s="17"/>
      <c r="CI11" s="36"/>
      <c r="CJ11" s="36"/>
      <c r="CK11">
        <f t="shared" si="7"/>
        <v>1379</v>
      </c>
      <c r="CL11" s="2" t="s">
        <v>886</v>
      </c>
    </row>
    <row r="12" spans="1:90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288</v>
      </c>
      <c r="F12" s="2" t="s">
        <v>46</v>
      </c>
      <c r="G12" s="2">
        <v>1</v>
      </c>
      <c r="H12" s="2" t="s">
        <v>731</v>
      </c>
      <c r="I12" s="45">
        <v>4</v>
      </c>
      <c r="J12" s="25">
        <v>6.9875</v>
      </c>
      <c r="K12" s="2" t="s">
        <v>729</v>
      </c>
      <c r="L12" s="14" t="s">
        <v>305</v>
      </c>
      <c r="M12" s="2" t="s">
        <v>740</v>
      </c>
      <c r="N12" s="16" t="s">
        <v>792</v>
      </c>
      <c r="O12" s="16" t="s">
        <v>1198</v>
      </c>
      <c r="P12" s="3" t="s">
        <v>1371</v>
      </c>
      <c r="Q12" s="45">
        <v>4</v>
      </c>
      <c r="R12" s="45"/>
      <c r="S12" s="45"/>
      <c r="T12" s="29">
        <v>335</v>
      </c>
      <c r="U12" s="21">
        <v>8</v>
      </c>
      <c r="V12" s="21">
        <v>0</v>
      </c>
      <c r="W12" s="49">
        <f t="shared" si="0"/>
        <v>335.4</v>
      </c>
      <c r="X12" s="49">
        <f t="shared" si="1"/>
        <v>83.85</v>
      </c>
      <c r="Z12" s="25">
        <f t="shared" si="2"/>
        <v>6.9875</v>
      </c>
      <c r="AA12" s="13">
        <v>83</v>
      </c>
      <c r="AB12" s="13">
        <v>19</v>
      </c>
      <c r="AC12" s="13">
        <v>0</v>
      </c>
      <c r="AD12" s="49">
        <f>AA12+AB12/20+AC12/240</f>
        <v>83.95</v>
      </c>
      <c r="AE12" s="13"/>
      <c r="AF12" s="13"/>
      <c r="AG12" s="13"/>
      <c r="AH12" s="25"/>
      <c r="AI12">
        <v>7</v>
      </c>
      <c r="AJ12">
        <v>0</v>
      </c>
      <c r="AK12">
        <v>0</v>
      </c>
      <c r="AL12" s="25">
        <f t="shared" si="3"/>
        <v>6.9875</v>
      </c>
      <c r="AO12" s="17"/>
      <c r="AP12" s="17"/>
      <c r="AQ12" s="17"/>
      <c r="AS12">
        <v>6</v>
      </c>
      <c r="AT12">
        <v>10</v>
      </c>
      <c r="AU12">
        <v>0</v>
      </c>
      <c r="AV12" s="49">
        <f>AS12+AT12/20+AU12/240</f>
        <v>6.5</v>
      </c>
      <c r="AX12" s="7"/>
      <c r="AY12" s="17"/>
      <c r="AZ12" s="25"/>
      <c r="BA12" s="39"/>
      <c r="BB12" s="39"/>
      <c r="BC12" s="39"/>
      <c r="BD12" s="38"/>
      <c r="BE12" s="6"/>
      <c r="BG12" s="39"/>
      <c r="BH12" s="39"/>
      <c r="BI12" s="38"/>
      <c r="BJ12" s="38"/>
      <c r="BK12" s="38"/>
      <c r="BL12" s="38"/>
      <c r="BM12" s="38"/>
      <c r="BN12" s="38"/>
      <c r="BO12" s="38"/>
      <c r="BQ12" s="25">
        <f t="shared" si="4"/>
        <v>6.9875</v>
      </c>
      <c r="BR12" s="40"/>
      <c r="BS12" s="40"/>
      <c r="BT12" s="23"/>
      <c r="BU12" s="38"/>
      <c r="BW12" s="40"/>
      <c r="BX12" s="49">
        <f t="shared" si="5"/>
        <v>335.4</v>
      </c>
      <c r="BY12" s="49">
        <f t="shared" si="6"/>
        <v>83.85</v>
      </c>
      <c r="BZ12" s="38"/>
      <c r="CA12" s="38"/>
      <c r="CB12" s="38"/>
      <c r="CC12" s="38"/>
      <c r="CD12" s="38"/>
      <c r="CE12" s="38">
        <f>Z12/AV12</f>
        <v>1.075</v>
      </c>
      <c r="CF12" s="36"/>
      <c r="CG12" s="36"/>
      <c r="CH12" s="39"/>
      <c r="CI12" s="36"/>
      <c r="CJ12" s="36"/>
      <c r="CK12">
        <f t="shared" si="7"/>
        <v>1379</v>
      </c>
      <c r="CL12" s="2" t="s">
        <v>740</v>
      </c>
    </row>
    <row r="13" spans="1:94" ht="12.75">
      <c r="A13" s="15">
        <v>1379</v>
      </c>
      <c r="B13" s="14" t="s">
        <v>875</v>
      </c>
      <c r="C13" s="14" t="s">
        <v>1133</v>
      </c>
      <c r="D13" s="14" t="s">
        <v>270</v>
      </c>
      <c r="E13" s="14" t="s">
        <v>288</v>
      </c>
      <c r="F13" s="2" t="s">
        <v>72</v>
      </c>
      <c r="G13" s="2">
        <v>1</v>
      </c>
      <c r="H13" s="2" t="s">
        <v>878</v>
      </c>
      <c r="I13" s="45">
        <v>4</v>
      </c>
      <c r="J13" s="25">
        <v>5.7</v>
      </c>
      <c r="K13" s="2" t="s">
        <v>478</v>
      </c>
      <c r="L13" s="14" t="s">
        <v>305</v>
      </c>
      <c r="M13" s="2" t="s">
        <v>883</v>
      </c>
      <c r="N13" s="22" t="s">
        <v>923</v>
      </c>
      <c r="O13" s="22" t="s">
        <v>312</v>
      </c>
      <c r="P13" s="5" t="s">
        <v>1330</v>
      </c>
      <c r="Q13" s="45">
        <v>4</v>
      </c>
      <c r="R13" s="45"/>
      <c r="S13" s="45"/>
      <c r="T13" s="29">
        <v>273</v>
      </c>
      <c r="U13" s="21">
        <v>12</v>
      </c>
      <c r="V13" s="21">
        <v>0</v>
      </c>
      <c r="W13" s="49">
        <f t="shared" si="0"/>
        <v>273.6</v>
      </c>
      <c r="X13" s="49">
        <f t="shared" si="1"/>
        <v>68.4</v>
      </c>
      <c r="Z13" s="25">
        <f t="shared" si="2"/>
        <v>5.7</v>
      </c>
      <c r="AA13" s="13"/>
      <c r="AB13" s="13"/>
      <c r="AC13" s="13"/>
      <c r="AD13" s="49"/>
      <c r="AE13" s="13"/>
      <c r="AF13" s="13"/>
      <c r="AG13" s="13"/>
      <c r="AH13" s="25"/>
      <c r="AI13">
        <v>5</v>
      </c>
      <c r="AJ13">
        <v>14</v>
      </c>
      <c r="AK13">
        <v>0</v>
      </c>
      <c r="AL13" s="25">
        <f t="shared" si="3"/>
        <v>5.7</v>
      </c>
      <c r="AN13" s="22"/>
      <c r="AO13" s="17"/>
      <c r="AP13" s="17"/>
      <c r="AQ13" s="17"/>
      <c r="AW13" s="22"/>
      <c r="AX13" s="7"/>
      <c r="AY13" s="17"/>
      <c r="AZ13" s="25"/>
      <c r="BA13" s="22"/>
      <c r="BB13" s="22"/>
      <c r="BC13" s="22"/>
      <c r="BD13" s="22"/>
      <c r="BE13" s="22"/>
      <c r="BG13" s="22"/>
      <c r="BH13" s="6"/>
      <c r="BI13" s="22"/>
      <c r="BJ13" s="9"/>
      <c r="BK13" s="9"/>
      <c r="BL13" s="9"/>
      <c r="BM13" s="38"/>
      <c r="BN13" s="38"/>
      <c r="BO13" s="38"/>
      <c r="BQ13" s="25">
        <f t="shared" si="4"/>
        <v>5.7</v>
      </c>
      <c r="BR13" s="40"/>
      <c r="BS13" s="40"/>
      <c r="BT13" s="23"/>
      <c r="BU13" s="38"/>
      <c r="BW13" s="40"/>
      <c r="BX13" s="49">
        <f t="shared" si="5"/>
        <v>273.6</v>
      </c>
      <c r="BY13" s="49">
        <f t="shared" si="6"/>
        <v>68.4</v>
      </c>
      <c r="BZ13" s="22"/>
      <c r="CA13" s="22"/>
      <c r="CB13" s="22"/>
      <c r="CC13" s="22"/>
      <c r="CD13" s="22"/>
      <c r="CF13" s="22"/>
      <c r="CG13" s="22"/>
      <c r="CH13" s="22"/>
      <c r="CI13" s="22"/>
      <c r="CJ13" s="22"/>
      <c r="CK13">
        <f t="shared" si="7"/>
        <v>1379</v>
      </c>
      <c r="CL13" s="2" t="s">
        <v>883</v>
      </c>
      <c r="CM13" s="9"/>
      <c r="CN13" s="16"/>
      <c r="CO13" s="14"/>
      <c r="CP13" s="14"/>
    </row>
    <row r="14" spans="1:90" ht="12.75">
      <c r="A14" s="15">
        <v>1379</v>
      </c>
      <c r="B14" s="14" t="s">
        <v>875</v>
      </c>
      <c r="C14" s="14" t="s">
        <v>1133</v>
      </c>
      <c r="D14" s="14" t="s">
        <v>270</v>
      </c>
      <c r="E14" s="14" t="s">
        <v>288</v>
      </c>
      <c r="F14" s="2" t="s">
        <v>73</v>
      </c>
      <c r="G14" s="2">
        <v>1</v>
      </c>
      <c r="H14" s="2" t="s">
        <v>373</v>
      </c>
      <c r="I14" s="45">
        <v>3</v>
      </c>
      <c r="J14" s="25">
        <v>8.472222222222223</v>
      </c>
      <c r="K14" s="2" t="s">
        <v>324</v>
      </c>
      <c r="L14" s="14" t="s">
        <v>305</v>
      </c>
      <c r="M14" s="2" t="s">
        <v>376</v>
      </c>
      <c r="N14" s="16" t="s">
        <v>497</v>
      </c>
      <c r="O14" s="16" t="s">
        <v>866</v>
      </c>
      <c r="P14" s="2" t="s">
        <v>396</v>
      </c>
      <c r="Q14" s="45">
        <v>3</v>
      </c>
      <c r="R14" s="45"/>
      <c r="S14" s="45"/>
      <c r="T14" s="29">
        <v>305</v>
      </c>
      <c r="U14" s="21">
        <v>0</v>
      </c>
      <c r="V14" s="21">
        <v>0</v>
      </c>
      <c r="W14" s="49">
        <f t="shared" si="0"/>
        <v>305</v>
      </c>
      <c r="X14" s="49">
        <f t="shared" si="1"/>
        <v>101.66666666666667</v>
      </c>
      <c r="Z14" s="25">
        <f t="shared" si="2"/>
        <v>8.472222222222223</v>
      </c>
      <c r="AA14" s="13"/>
      <c r="AB14" s="13"/>
      <c r="AC14" s="13"/>
      <c r="AD14" s="49"/>
      <c r="AE14" s="13"/>
      <c r="AF14" s="13"/>
      <c r="AG14" s="13"/>
      <c r="AH14" s="25"/>
      <c r="AI14">
        <v>11</v>
      </c>
      <c r="AJ14">
        <v>5</v>
      </c>
      <c r="AK14">
        <v>0</v>
      </c>
      <c r="AL14" s="25">
        <f t="shared" si="3"/>
        <v>8.472222222222223</v>
      </c>
      <c r="AN14" s="39"/>
      <c r="AO14" s="17"/>
      <c r="AP14" s="17"/>
      <c r="AQ14" s="17"/>
      <c r="AW14" s="39"/>
      <c r="AX14" s="39"/>
      <c r="AY14" s="39"/>
      <c r="AZ14" s="25">
        <v>8.472222222222223</v>
      </c>
      <c r="BA14" s="39"/>
      <c r="BB14" s="39"/>
      <c r="BC14" s="39"/>
      <c r="BD14" s="38"/>
      <c r="BE14" s="39"/>
      <c r="BF14" s="39"/>
      <c r="BG14" s="39"/>
      <c r="BH14" s="6"/>
      <c r="BI14" s="38"/>
      <c r="BJ14" s="38"/>
      <c r="BK14" s="38"/>
      <c r="BL14" s="38"/>
      <c r="BM14" s="38"/>
      <c r="BN14" s="38"/>
      <c r="BO14" s="38"/>
      <c r="BQ14" s="25">
        <f t="shared" si="4"/>
        <v>8.472222222222223</v>
      </c>
      <c r="BR14" s="40"/>
      <c r="BS14" s="40"/>
      <c r="BT14" s="23"/>
      <c r="BU14" s="38"/>
      <c r="BW14" s="40"/>
      <c r="BX14" s="49">
        <f t="shared" si="5"/>
        <v>305.00000000000006</v>
      </c>
      <c r="BY14" s="49">
        <f t="shared" si="6"/>
        <v>101.66666666666669</v>
      </c>
      <c r="BZ14" s="38"/>
      <c r="CA14" s="38"/>
      <c r="CB14" s="38"/>
      <c r="CC14" s="38"/>
      <c r="CD14" s="38"/>
      <c r="CF14" s="36"/>
      <c r="CG14" s="36"/>
      <c r="CH14" s="39"/>
      <c r="CI14" s="36"/>
      <c r="CJ14" s="36"/>
      <c r="CK14">
        <f t="shared" si="7"/>
        <v>1379</v>
      </c>
      <c r="CL14" s="2" t="s">
        <v>376</v>
      </c>
    </row>
    <row r="15" spans="1:90" ht="12.75">
      <c r="A15" s="15"/>
      <c r="E15" s="14"/>
      <c r="F15" s="2"/>
      <c r="G15" s="2"/>
      <c r="J15" s="25"/>
      <c r="M15" s="2"/>
      <c r="T15" s="29"/>
      <c r="AA15" s="13"/>
      <c r="AB15" s="13"/>
      <c r="AC15" s="13"/>
      <c r="AD15" s="49"/>
      <c r="AE15" s="13"/>
      <c r="AF15" s="13"/>
      <c r="AG15" s="13"/>
      <c r="AH15" s="25"/>
      <c r="AL15" s="25"/>
      <c r="AO15" s="17"/>
      <c r="AP15" s="17"/>
      <c r="AQ15" s="17"/>
      <c r="BE15" s="25"/>
      <c r="BF15" s="7"/>
      <c r="BH15" s="6"/>
      <c r="BM15" s="38"/>
      <c r="BN15" s="38"/>
      <c r="BO15" s="38"/>
      <c r="BQ15" s="25"/>
      <c r="BR15" s="40"/>
      <c r="BS15" s="40"/>
      <c r="BT15" s="23"/>
      <c r="BU15" s="38"/>
      <c r="BW15" s="40"/>
      <c r="CL15" s="2"/>
    </row>
    <row r="16" spans="1:90" ht="12.75">
      <c r="A16" s="15">
        <v>1379</v>
      </c>
      <c r="B16" s="14" t="s">
        <v>875</v>
      </c>
      <c r="C16" s="14" t="s">
        <v>1133</v>
      </c>
      <c r="D16" s="14" t="s">
        <v>270</v>
      </c>
      <c r="E16" s="14" t="s">
        <v>288</v>
      </c>
      <c r="F16" s="2" t="s">
        <v>74</v>
      </c>
      <c r="G16" s="2">
        <v>2</v>
      </c>
      <c r="H16" s="2" t="s">
        <v>1414</v>
      </c>
      <c r="I16" s="10">
        <v>2</v>
      </c>
      <c r="J16" s="25">
        <v>7.5</v>
      </c>
      <c r="K16" s="2" t="s">
        <v>327</v>
      </c>
      <c r="L16" s="14" t="s">
        <v>305</v>
      </c>
      <c r="M16" s="2" t="s">
        <v>1429</v>
      </c>
      <c r="N16" s="14" t="s">
        <v>1406</v>
      </c>
      <c r="O16" s="14" t="s">
        <v>866</v>
      </c>
      <c r="P16" s="2" t="s">
        <v>395</v>
      </c>
      <c r="Q16" s="10">
        <v>2</v>
      </c>
      <c r="T16" s="29">
        <v>180</v>
      </c>
      <c r="U16" s="21">
        <v>0</v>
      </c>
      <c r="V16" s="21">
        <v>0</v>
      </c>
      <c r="W16" s="49">
        <f aca="true" t="shared" si="8" ref="W16:W24">T16+U16/20+V16/240</f>
        <v>180</v>
      </c>
      <c r="X16" s="49">
        <f aca="true" t="shared" si="9" ref="X16:X24">W16/Q16</f>
        <v>90</v>
      </c>
      <c r="Z16" s="25">
        <f aca="true" t="shared" si="10" ref="Z16:Z24">X16/12</f>
        <v>7.5</v>
      </c>
      <c r="AA16" s="13"/>
      <c r="AB16" s="13"/>
      <c r="AC16" s="13"/>
      <c r="AD16" s="49"/>
      <c r="AE16" s="13"/>
      <c r="AF16" s="13"/>
      <c r="AG16" s="13"/>
      <c r="AI16">
        <v>7</v>
      </c>
      <c r="AJ16">
        <v>10</v>
      </c>
      <c r="AK16">
        <v>0</v>
      </c>
      <c r="AL16" s="25">
        <f aca="true" t="shared" si="11" ref="AL16:AL24">Z16*1</f>
        <v>7.5</v>
      </c>
      <c r="AO16" s="17"/>
      <c r="AP16" s="17"/>
      <c r="AQ16" s="17"/>
      <c r="AZ16" s="25">
        <v>7.5</v>
      </c>
      <c r="BF16" s="7"/>
      <c r="BM16" s="38"/>
      <c r="BN16" s="38"/>
      <c r="BO16" s="38"/>
      <c r="BQ16" s="25">
        <f aca="true" t="shared" si="12" ref="BQ16:BQ24">AL16+BP16</f>
        <v>7.5</v>
      </c>
      <c r="BR16" s="40"/>
      <c r="BS16" s="40"/>
      <c r="BT16" s="23"/>
      <c r="BU16" s="38"/>
      <c r="BW16" s="40"/>
      <c r="BX16" s="49">
        <f aca="true" t="shared" si="13" ref="BX16:BX24">BY16*Q16</f>
        <v>180</v>
      </c>
      <c r="BY16" s="49">
        <f aca="true" t="shared" si="14" ref="BY16:BY24">(BQ16+BV16)*12</f>
        <v>90</v>
      </c>
      <c r="CK16">
        <f aca="true" t="shared" si="15" ref="CK16:CK24">A16*1</f>
        <v>1379</v>
      </c>
      <c r="CL16" s="2" t="s">
        <v>1429</v>
      </c>
    </row>
    <row r="17" spans="1:90" ht="12.75">
      <c r="A17" s="15">
        <v>1379</v>
      </c>
      <c r="B17" s="14" t="s">
        <v>875</v>
      </c>
      <c r="C17" s="14" t="s">
        <v>1133</v>
      </c>
      <c r="D17" s="14" t="s">
        <v>270</v>
      </c>
      <c r="E17" s="14" t="s">
        <v>288</v>
      </c>
      <c r="F17" s="2" t="s">
        <v>11</v>
      </c>
      <c r="G17" s="2">
        <v>2</v>
      </c>
      <c r="H17" s="2" t="s">
        <v>350</v>
      </c>
      <c r="I17" s="10">
        <v>1</v>
      </c>
      <c r="J17" s="25">
        <v>5.9</v>
      </c>
      <c r="K17" s="2" t="s">
        <v>481</v>
      </c>
      <c r="L17" s="14" t="s">
        <v>305</v>
      </c>
      <c r="M17" s="2" t="s">
        <v>361</v>
      </c>
      <c r="N17" s="14" t="s">
        <v>497</v>
      </c>
      <c r="O17" s="14" t="s">
        <v>866</v>
      </c>
      <c r="P17" s="2" t="s">
        <v>395</v>
      </c>
      <c r="Q17" s="10">
        <v>1</v>
      </c>
      <c r="T17" s="29">
        <v>70</v>
      </c>
      <c r="U17" s="21">
        <v>16</v>
      </c>
      <c r="V17" s="21">
        <v>0</v>
      </c>
      <c r="W17" s="49">
        <f t="shared" si="8"/>
        <v>70.8</v>
      </c>
      <c r="X17" s="49">
        <f t="shared" si="9"/>
        <v>70.8</v>
      </c>
      <c r="Z17" s="25">
        <f t="shared" si="10"/>
        <v>5.8999999999999995</v>
      </c>
      <c r="AA17" s="13">
        <v>70</v>
      </c>
      <c r="AB17" s="13">
        <v>16</v>
      </c>
      <c r="AC17" s="13">
        <v>0</v>
      </c>
      <c r="AD17" s="49">
        <f>AA17+AB17/20+AC17/240</f>
        <v>70.8</v>
      </c>
      <c r="AE17" s="13">
        <v>5</v>
      </c>
      <c r="AF17" s="13">
        <v>18</v>
      </c>
      <c r="AG17" s="13">
        <v>0</v>
      </c>
      <c r="AH17" s="25">
        <f>AE17+AF17/20+AG17/240</f>
        <v>5.9</v>
      </c>
      <c r="AI17">
        <v>5</v>
      </c>
      <c r="AJ17">
        <v>18</v>
      </c>
      <c r="AK17">
        <v>0</v>
      </c>
      <c r="AL17" s="25">
        <f t="shared" si="11"/>
        <v>5.8999999999999995</v>
      </c>
      <c r="AO17" s="17"/>
      <c r="AP17" s="17"/>
      <c r="AQ17" s="17"/>
      <c r="AZ17" s="25">
        <v>5.9</v>
      </c>
      <c r="BE17" s="25"/>
      <c r="BH17" s="6"/>
      <c r="BM17" s="38"/>
      <c r="BN17" s="38"/>
      <c r="BO17" s="38"/>
      <c r="BQ17" s="25">
        <f t="shared" si="12"/>
        <v>5.8999999999999995</v>
      </c>
      <c r="BR17" s="40"/>
      <c r="BS17" s="40"/>
      <c r="BT17" s="23"/>
      <c r="BU17" s="38"/>
      <c r="BV17" s="38"/>
      <c r="BW17" s="40"/>
      <c r="BX17" s="49">
        <f t="shared" si="13"/>
        <v>70.8</v>
      </c>
      <c r="BY17" s="49">
        <f t="shared" si="14"/>
        <v>70.8</v>
      </c>
      <c r="CK17">
        <f t="shared" si="15"/>
        <v>1379</v>
      </c>
      <c r="CL17" s="2" t="s">
        <v>361</v>
      </c>
    </row>
    <row r="18" spans="1:90" ht="12.75">
      <c r="A18" s="15">
        <v>1379</v>
      </c>
      <c r="B18" s="14" t="s">
        <v>875</v>
      </c>
      <c r="C18" s="14" t="s">
        <v>1133</v>
      </c>
      <c r="D18" s="14" t="s">
        <v>270</v>
      </c>
      <c r="E18" s="14" t="s">
        <v>288</v>
      </c>
      <c r="F18" s="2" t="s">
        <v>47</v>
      </c>
      <c r="G18" s="2">
        <v>2</v>
      </c>
      <c r="H18" s="2" t="s">
        <v>731</v>
      </c>
      <c r="I18" s="10">
        <v>2</v>
      </c>
      <c r="J18" s="25">
        <v>5.64375</v>
      </c>
      <c r="K18" s="2" t="s">
        <v>739</v>
      </c>
      <c r="L18" s="14" t="s">
        <v>305</v>
      </c>
      <c r="M18" s="2" t="s">
        <v>740</v>
      </c>
      <c r="N18" s="14" t="s">
        <v>792</v>
      </c>
      <c r="O18" s="14" t="s">
        <v>1198</v>
      </c>
      <c r="P18" s="2" t="s">
        <v>1184</v>
      </c>
      <c r="Q18" s="10">
        <v>2</v>
      </c>
      <c r="T18" s="29">
        <v>135</v>
      </c>
      <c r="U18" s="21">
        <v>9</v>
      </c>
      <c r="V18" s="21">
        <v>0</v>
      </c>
      <c r="W18" s="49">
        <f t="shared" si="8"/>
        <v>135.45</v>
      </c>
      <c r="X18" s="49">
        <f t="shared" si="9"/>
        <v>67.725</v>
      </c>
      <c r="Z18" s="25">
        <f t="shared" si="10"/>
        <v>5.64375</v>
      </c>
      <c r="AA18" s="13"/>
      <c r="AB18" s="13"/>
      <c r="AC18" s="13"/>
      <c r="AD18" s="49"/>
      <c r="AE18" s="13"/>
      <c r="AF18" s="13"/>
      <c r="AG18" s="13"/>
      <c r="AI18">
        <v>5</v>
      </c>
      <c r="AJ18">
        <v>5</v>
      </c>
      <c r="AK18">
        <v>0</v>
      </c>
      <c r="AL18" s="25">
        <f t="shared" si="11"/>
        <v>5.64375</v>
      </c>
      <c r="AO18" s="39"/>
      <c r="AP18" s="39"/>
      <c r="AQ18" s="39"/>
      <c r="BE18" s="25">
        <v>5.64375</v>
      </c>
      <c r="BH18" s="25"/>
      <c r="BM18" s="38"/>
      <c r="BN18" s="38"/>
      <c r="BO18" s="38"/>
      <c r="BQ18" s="25">
        <f t="shared" si="12"/>
        <v>5.64375</v>
      </c>
      <c r="BR18" s="40"/>
      <c r="BS18" s="40"/>
      <c r="BT18" s="23"/>
      <c r="BU18" s="38"/>
      <c r="BV18" s="38"/>
      <c r="BW18" s="40"/>
      <c r="BX18" s="49">
        <f t="shared" si="13"/>
        <v>135.45</v>
      </c>
      <c r="BY18" s="49">
        <f t="shared" si="14"/>
        <v>67.725</v>
      </c>
      <c r="CK18">
        <f t="shared" si="15"/>
        <v>1379</v>
      </c>
      <c r="CL18" s="2" t="s">
        <v>740</v>
      </c>
    </row>
    <row r="19" spans="1:90" ht="12.75">
      <c r="A19" s="15">
        <v>1379</v>
      </c>
      <c r="B19" s="14" t="s">
        <v>875</v>
      </c>
      <c r="C19" s="14" t="s">
        <v>1133</v>
      </c>
      <c r="D19" s="14" t="s">
        <v>270</v>
      </c>
      <c r="E19" s="14" t="s">
        <v>288</v>
      </c>
      <c r="F19" s="2" t="s">
        <v>35</v>
      </c>
      <c r="G19" s="2">
        <v>2</v>
      </c>
      <c r="H19" s="2" t="s">
        <v>1414</v>
      </c>
      <c r="I19" s="10">
        <v>2</v>
      </c>
      <c r="J19" s="25">
        <v>6.25</v>
      </c>
      <c r="K19" s="2" t="s">
        <v>329</v>
      </c>
      <c r="L19" s="14" t="s">
        <v>305</v>
      </c>
      <c r="M19" s="2" t="s">
        <v>1419</v>
      </c>
      <c r="N19" s="14" t="s">
        <v>1408</v>
      </c>
      <c r="O19" s="14" t="s">
        <v>3</v>
      </c>
      <c r="P19" s="2" t="s">
        <v>1184</v>
      </c>
      <c r="Q19" s="10">
        <v>2</v>
      </c>
      <c r="T19" s="29">
        <v>150</v>
      </c>
      <c r="U19" s="21">
        <v>0</v>
      </c>
      <c r="V19" s="21">
        <v>0</v>
      </c>
      <c r="W19" s="49">
        <f t="shared" si="8"/>
        <v>150</v>
      </c>
      <c r="X19" s="49">
        <f t="shared" si="9"/>
        <v>75</v>
      </c>
      <c r="Z19" s="25">
        <f t="shared" si="10"/>
        <v>6.25</v>
      </c>
      <c r="AA19" s="13">
        <v>75</v>
      </c>
      <c r="AB19" s="13"/>
      <c r="AC19" s="13"/>
      <c r="AD19" s="49">
        <f>AA19+AB19/20+AC19/240</f>
        <v>75</v>
      </c>
      <c r="AE19" s="13"/>
      <c r="AF19" s="13"/>
      <c r="AG19" s="13"/>
      <c r="AI19">
        <v>6</v>
      </c>
      <c r="AJ19">
        <v>5</v>
      </c>
      <c r="AK19">
        <v>0</v>
      </c>
      <c r="AL19" s="25">
        <f t="shared" si="11"/>
        <v>6.25</v>
      </c>
      <c r="AO19" s="39"/>
      <c r="AP19" s="39"/>
      <c r="AQ19" s="39"/>
      <c r="AZ19" s="7"/>
      <c r="BA19" s="17"/>
      <c r="BB19" s="17"/>
      <c r="BC19" s="17"/>
      <c r="BE19" s="25">
        <v>6.25</v>
      </c>
      <c r="BH19" s="25"/>
      <c r="BM19" s="38"/>
      <c r="BN19" s="38"/>
      <c r="BO19" s="38"/>
      <c r="BQ19" s="25">
        <f t="shared" si="12"/>
        <v>6.25</v>
      </c>
      <c r="BR19" s="40"/>
      <c r="BS19" s="40"/>
      <c r="BT19" s="23"/>
      <c r="BU19" s="38"/>
      <c r="BV19" s="38"/>
      <c r="BW19" s="40"/>
      <c r="BX19" s="49">
        <f t="shared" si="13"/>
        <v>150</v>
      </c>
      <c r="BY19" s="49">
        <f t="shared" si="14"/>
        <v>75</v>
      </c>
      <c r="CK19">
        <f t="shared" si="15"/>
        <v>1379</v>
      </c>
      <c r="CL19" s="2" t="s">
        <v>1419</v>
      </c>
    </row>
    <row r="20" spans="1:90" ht="12.75">
      <c r="A20" s="15">
        <v>1379</v>
      </c>
      <c r="B20" s="14" t="s">
        <v>875</v>
      </c>
      <c r="C20" s="14" t="s">
        <v>1133</v>
      </c>
      <c r="D20" s="14" t="s">
        <v>270</v>
      </c>
      <c r="E20" s="14" t="s">
        <v>288</v>
      </c>
      <c r="F20" s="2" t="s">
        <v>36</v>
      </c>
      <c r="G20" s="2">
        <v>2</v>
      </c>
      <c r="H20" s="2" t="s">
        <v>731</v>
      </c>
      <c r="I20" s="10">
        <f>2+1/6</f>
        <v>2.1666666666666665</v>
      </c>
      <c r="J20" s="25">
        <v>4.43846153846154</v>
      </c>
      <c r="K20" s="2" t="s">
        <v>744</v>
      </c>
      <c r="L20" s="14" t="s">
        <v>305</v>
      </c>
      <c r="M20" s="2" t="s">
        <v>740</v>
      </c>
      <c r="N20" s="14" t="s">
        <v>792</v>
      </c>
      <c r="O20" s="14" t="s">
        <v>1198</v>
      </c>
      <c r="P20" s="2" t="s">
        <v>1346</v>
      </c>
      <c r="Q20" s="10">
        <f>2+1/6</f>
        <v>2.1666666666666665</v>
      </c>
      <c r="T20" s="29">
        <v>115</v>
      </c>
      <c r="U20" s="21">
        <v>8</v>
      </c>
      <c r="V20" s="21">
        <v>0</v>
      </c>
      <c r="W20" s="49">
        <f t="shared" si="8"/>
        <v>115.4</v>
      </c>
      <c r="X20" s="49">
        <f t="shared" si="9"/>
        <v>53.26153846153847</v>
      </c>
      <c r="Z20" s="25">
        <f t="shared" si="10"/>
        <v>4.43846153846154</v>
      </c>
      <c r="AA20" s="13"/>
      <c r="AB20" s="13"/>
      <c r="AC20" s="13"/>
      <c r="AD20" s="49"/>
      <c r="AE20" s="13"/>
      <c r="AF20" s="13"/>
      <c r="AG20" s="13"/>
      <c r="AL20" s="25">
        <f t="shared" si="11"/>
        <v>4.43846153846154</v>
      </c>
      <c r="AO20" s="39"/>
      <c r="AP20" s="39"/>
      <c r="AQ20" s="39"/>
      <c r="AS20">
        <v>3</v>
      </c>
      <c r="AT20">
        <v>18</v>
      </c>
      <c r="AU20">
        <v>0</v>
      </c>
      <c r="AV20" s="49">
        <f>AS20+AT20/20+AU20/240</f>
        <v>3.9</v>
      </c>
      <c r="BE20" s="7"/>
      <c r="BH20" s="25">
        <v>4.43846153846154</v>
      </c>
      <c r="BM20" s="38"/>
      <c r="BN20" s="38"/>
      <c r="BO20" s="38"/>
      <c r="BQ20" s="25">
        <f t="shared" si="12"/>
        <v>4.43846153846154</v>
      </c>
      <c r="BR20" s="40"/>
      <c r="BS20" s="40"/>
      <c r="BT20" s="23"/>
      <c r="BU20" s="38"/>
      <c r="BV20" s="38"/>
      <c r="BW20" s="40"/>
      <c r="BX20" s="49">
        <f t="shared" si="13"/>
        <v>115.40000000000003</v>
      </c>
      <c r="BY20" s="49">
        <f t="shared" si="14"/>
        <v>53.26153846153848</v>
      </c>
      <c r="CE20" s="38">
        <f>Z20/AV20</f>
        <v>1.1380670611439845</v>
      </c>
      <c r="CK20">
        <f t="shared" si="15"/>
        <v>1379</v>
      </c>
      <c r="CL20" s="2" t="s">
        <v>740</v>
      </c>
    </row>
    <row r="21" spans="1:90" ht="12.75">
      <c r="A21" s="15">
        <v>1379</v>
      </c>
      <c r="B21" s="14" t="s">
        <v>875</v>
      </c>
      <c r="C21" s="14" t="s">
        <v>1133</v>
      </c>
      <c r="D21" s="14" t="s">
        <v>270</v>
      </c>
      <c r="E21" s="14" t="s">
        <v>288</v>
      </c>
      <c r="F21" s="2" t="s">
        <v>9</v>
      </c>
      <c r="G21" s="2">
        <v>2</v>
      </c>
      <c r="H21" s="2" t="s">
        <v>878</v>
      </c>
      <c r="I21" s="10">
        <f>2+1/6</f>
        <v>2.1666666666666665</v>
      </c>
      <c r="J21" s="25">
        <v>4.750000000000001</v>
      </c>
      <c r="K21" s="2" t="s">
        <v>781</v>
      </c>
      <c r="L21" s="14" t="s">
        <v>305</v>
      </c>
      <c r="M21" s="2" t="s">
        <v>886</v>
      </c>
      <c r="N21" s="14" t="s">
        <v>923</v>
      </c>
      <c r="O21" s="14" t="s">
        <v>688</v>
      </c>
      <c r="P21" s="2" t="s">
        <v>1346</v>
      </c>
      <c r="Q21" s="10">
        <f>2+1/6</f>
        <v>2.1666666666666665</v>
      </c>
      <c r="T21" s="29">
        <v>123</v>
      </c>
      <c r="U21" s="21">
        <v>10</v>
      </c>
      <c r="V21" s="21">
        <v>0</v>
      </c>
      <c r="W21" s="49">
        <f t="shared" si="8"/>
        <v>123.5</v>
      </c>
      <c r="X21" s="49">
        <f t="shared" si="9"/>
        <v>57.00000000000001</v>
      </c>
      <c r="Z21" s="25">
        <f t="shared" si="10"/>
        <v>4.750000000000001</v>
      </c>
      <c r="AA21" s="13"/>
      <c r="AB21" s="13"/>
      <c r="AC21" s="13"/>
      <c r="AD21" s="49"/>
      <c r="AE21" s="13"/>
      <c r="AF21" s="13"/>
      <c r="AG21" s="13"/>
      <c r="AI21">
        <v>4</v>
      </c>
      <c r="AJ21">
        <v>15</v>
      </c>
      <c r="AK21">
        <v>0</v>
      </c>
      <c r="AL21" s="25">
        <f t="shared" si="11"/>
        <v>4.750000000000001</v>
      </c>
      <c r="AO21" s="39"/>
      <c r="AP21" s="39"/>
      <c r="AQ21" s="39"/>
      <c r="BH21" s="25">
        <v>4.750000000000001</v>
      </c>
      <c r="BM21" s="38"/>
      <c r="BN21" s="38"/>
      <c r="BO21" s="38"/>
      <c r="BQ21" s="25">
        <f t="shared" si="12"/>
        <v>4.750000000000001</v>
      </c>
      <c r="BR21" s="40"/>
      <c r="BS21" s="40"/>
      <c r="BT21" s="23"/>
      <c r="BU21" s="38"/>
      <c r="BV21" s="38"/>
      <c r="BW21" s="40"/>
      <c r="BX21" s="49">
        <f t="shared" si="13"/>
        <v>123.50000000000003</v>
      </c>
      <c r="BY21" s="49">
        <f t="shared" si="14"/>
        <v>57.000000000000014</v>
      </c>
      <c r="CE21" s="38"/>
      <c r="CK21">
        <f t="shared" si="15"/>
        <v>1379</v>
      </c>
      <c r="CL21" s="2" t="s">
        <v>886</v>
      </c>
    </row>
    <row r="22" spans="1:90" ht="12.75">
      <c r="A22" s="15">
        <v>1379</v>
      </c>
      <c r="B22" s="14" t="s">
        <v>875</v>
      </c>
      <c r="C22" s="14" t="s">
        <v>1133</v>
      </c>
      <c r="D22" s="14" t="s">
        <v>270</v>
      </c>
      <c r="E22" s="14" t="s">
        <v>288</v>
      </c>
      <c r="F22" s="2" t="s">
        <v>37</v>
      </c>
      <c r="G22" s="2">
        <v>2</v>
      </c>
      <c r="H22" s="2" t="s">
        <v>731</v>
      </c>
      <c r="I22" s="10">
        <v>2</v>
      </c>
      <c r="J22" s="25">
        <v>3.00625</v>
      </c>
      <c r="K22" s="2" t="s">
        <v>728</v>
      </c>
      <c r="L22" s="14" t="s">
        <v>305</v>
      </c>
      <c r="M22" s="2" t="s">
        <v>740</v>
      </c>
      <c r="N22" s="14" t="s">
        <v>792</v>
      </c>
      <c r="O22" s="14" t="s">
        <v>1198</v>
      </c>
      <c r="P22" s="2" t="s">
        <v>697</v>
      </c>
      <c r="Q22" s="10">
        <v>2</v>
      </c>
      <c r="T22" s="29">
        <v>72</v>
      </c>
      <c r="U22" s="21">
        <v>3</v>
      </c>
      <c r="V22" s="21">
        <v>0</v>
      </c>
      <c r="W22" s="49">
        <f t="shared" si="8"/>
        <v>72.15</v>
      </c>
      <c r="X22" s="49">
        <f t="shared" si="9"/>
        <v>36.075</v>
      </c>
      <c r="Z22" s="25">
        <f t="shared" si="10"/>
        <v>3.00625</v>
      </c>
      <c r="AA22" s="13">
        <v>36</v>
      </c>
      <c r="AB22" s="13">
        <v>3</v>
      </c>
      <c r="AC22" s="13">
        <v>0</v>
      </c>
      <c r="AD22" s="49">
        <f>AA22+AB22/20+AC22/240</f>
        <v>36.15</v>
      </c>
      <c r="AE22" s="13"/>
      <c r="AF22" s="13"/>
      <c r="AG22" s="13"/>
      <c r="AL22" s="25">
        <f t="shared" si="11"/>
        <v>3.00625</v>
      </c>
      <c r="AO22" s="39"/>
      <c r="AP22" s="39"/>
      <c r="AQ22" s="39"/>
      <c r="BH22" s="25">
        <v>3.00625</v>
      </c>
      <c r="BM22" s="38"/>
      <c r="BN22" s="38"/>
      <c r="BO22" s="38"/>
      <c r="BQ22" s="25">
        <f t="shared" si="12"/>
        <v>3.00625</v>
      </c>
      <c r="BR22" s="40"/>
      <c r="BS22" s="40"/>
      <c r="BT22" s="23"/>
      <c r="BU22" s="38"/>
      <c r="BV22" s="38"/>
      <c r="BW22" s="40"/>
      <c r="BX22" s="49">
        <f t="shared" si="13"/>
        <v>72.15</v>
      </c>
      <c r="BY22" s="49">
        <f t="shared" si="14"/>
        <v>36.075</v>
      </c>
      <c r="CB22" s="49"/>
      <c r="CC22" s="49"/>
      <c r="CE22" s="38"/>
      <c r="CK22">
        <f t="shared" si="15"/>
        <v>1379</v>
      </c>
      <c r="CL22" s="2" t="s">
        <v>740</v>
      </c>
    </row>
    <row r="23" spans="1:90" ht="12.75">
      <c r="A23" s="15">
        <v>1379</v>
      </c>
      <c r="B23" s="14" t="s">
        <v>875</v>
      </c>
      <c r="C23" s="14" t="s">
        <v>1133</v>
      </c>
      <c r="D23" s="14" t="s">
        <v>270</v>
      </c>
      <c r="E23" s="14" t="s">
        <v>288</v>
      </c>
      <c r="F23" s="2" t="s">
        <v>66</v>
      </c>
      <c r="G23" s="2">
        <v>2</v>
      </c>
      <c r="H23" s="2" t="s">
        <v>557</v>
      </c>
      <c r="I23" s="10">
        <v>2</v>
      </c>
      <c r="J23" s="25">
        <v>3</v>
      </c>
      <c r="K23" s="2" t="s">
        <v>567</v>
      </c>
      <c r="L23" s="14" t="s">
        <v>305</v>
      </c>
      <c r="M23" s="2" t="s">
        <v>562</v>
      </c>
      <c r="N23" s="14" t="s">
        <v>516</v>
      </c>
      <c r="O23" s="14" t="s">
        <v>866</v>
      </c>
      <c r="P23" s="2" t="s">
        <v>696</v>
      </c>
      <c r="Q23" s="10">
        <v>2</v>
      </c>
      <c r="T23" s="29">
        <v>72</v>
      </c>
      <c r="U23" s="21">
        <v>0</v>
      </c>
      <c r="V23" s="21">
        <v>0</v>
      </c>
      <c r="W23" s="49">
        <f t="shared" si="8"/>
        <v>72</v>
      </c>
      <c r="X23" s="49">
        <f t="shared" si="9"/>
        <v>36</v>
      </c>
      <c r="Z23" s="25">
        <f t="shared" si="10"/>
        <v>3</v>
      </c>
      <c r="AA23" s="13">
        <v>36</v>
      </c>
      <c r="AB23" s="13">
        <v>0</v>
      </c>
      <c r="AC23" s="13">
        <v>0</v>
      </c>
      <c r="AD23" s="49">
        <f>AA23+AB23/20+AC23/240</f>
        <v>36</v>
      </c>
      <c r="AE23" s="13"/>
      <c r="AF23" s="13"/>
      <c r="AG23" s="13"/>
      <c r="AI23">
        <v>3</v>
      </c>
      <c r="AJ23">
        <v>0</v>
      </c>
      <c r="AK23">
        <v>0</v>
      </c>
      <c r="AL23" s="25">
        <f t="shared" si="11"/>
        <v>3</v>
      </c>
      <c r="AO23" s="39"/>
      <c r="AP23" s="39"/>
      <c r="AQ23" s="39"/>
      <c r="BH23" s="25">
        <v>3</v>
      </c>
      <c r="BM23" s="38"/>
      <c r="BN23" s="38"/>
      <c r="BO23" s="38"/>
      <c r="BQ23" s="25">
        <f t="shared" si="12"/>
        <v>3</v>
      </c>
      <c r="BR23" s="40"/>
      <c r="BS23" s="40"/>
      <c r="BT23" s="23"/>
      <c r="BU23" s="38"/>
      <c r="BV23" s="38"/>
      <c r="BW23" s="40"/>
      <c r="BX23" s="49">
        <f t="shared" si="13"/>
        <v>72</v>
      </c>
      <c r="BY23" s="49">
        <f t="shared" si="14"/>
        <v>36</v>
      </c>
      <c r="CE23" s="38"/>
      <c r="CK23">
        <f t="shared" si="15"/>
        <v>1379</v>
      </c>
      <c r="CL23" s="2" t="s">
        <v>562</v>
      </c>
    </row>
    <row r="24" spans="1:90" ht="12.75">
      <c r="A24" s="15">
        <v>1379</v>
      </c>
      <c r="B24" s="14" t="s">
        <v>875</v>
      </c>
      <c r="C24" s="14" t="s">
        <v>1133</v>
      </c>
      <c r="D24" s="14" t="s">
        <v>270</v>
      </c>
      <c r="E24" s="14" t="s">
        <v>288</v>
      </c>
      <c r="F24" s="2" t="s">
        <v>38</v>
      </c>
      <c r="G24" s="2">
        <v>2</v>
      </c>
      <c r="H24" s="2" t="s">
        <v>731</v>
      </c>
      <c r="I24" s="10">
        <v>1</v>
      </c>
      <c r="J24" s="25">
        <v>2.35</v>
      </c>
      <c r="K24" s="2" t="s">
        <v>726</v>
      </c>
      <c r="L24" s="14" t="s">
        <v>305</v>
      </c>
      <c r="M24" s="2" t="s">
        <v>740</v>
      </c>
      <c r="N24" s="14" t="s">
        <v>792</v>
      </c>
      <c r="O24" s="14" t="s">
        <v>1198</v>
      </c>
      <c r="P24" s="2" t="s">
        <v>1329</v>
      </c>
      <c r="Q24" s="10">
        <v>1</v>
      </c>
      <c r="T24" s="29">
        <v>28</v>
      </c>
      <c r="U24" s="21">
        <v>4</v>
      </c>
      <c r="V24" s="21">
        <v>0</v>
      </c>
      <c r="W24" s="49">
        <f t="shared" si="8"/>
        <v>28.2</v>
      </c>
      <c r="X24" s="49">
        <f t="shared" si="9"/>
        <v>28.2</v>
      </c>
      <c r="Z24" s="25">
        <f t="shared" si="10"/>
        <v>2.35</v>
      </c>
      <c r="AA24" s="13">
        <v>28</v>
      </c>
      <c r="AB24" s="13">
        <v>4</v>
      </c>
      <c r="AC24" s="13">
        <v>0</v>
      </c>
      <c r="AD24" s="49">
        <f>AA24+AB24/20+AC24/240</f>
        <v>28.2</v>
      </c>
      <c r="AE24" s="13"/>
      <c r="AF24" s="13"/>
      <c r="AG24" s="13"/>
      <c r="AL24" s="25">
        <f t="shared" si="11"/>
        <v>2.35</v>
      </c>
      <c r="AO24" s="39"/>
      <c r="AP24" s="39"/>
      <c r="AQ24" s="39"/>
      <c r="AT24">
        <v>44</v>
      </c>
      <c r="AV24" s="49">
        <f>AS24+AT24/20+AU24/240</f>
        <v>2.2</v>
      </c>
      <c r="BH24" s="25">
        <v>2.35</v>
      </c>
      <c r="BM24" s="38"/>
      <c r="BN24" s="38"/>
      <c r="BO24" s="38"/>
      <c r="BQ24" s="25">
        <f t="shared" si="12"/>
        <v>2.35</v>
      </c>
      <c r="BR24" s="40"/>
      <c r="BS24" s="40"/>
      <c r="BT24" s="23"/>
      <c r="BU24" s="38"/>
      <c r="BV24" s="38"/>
      <c r="BW24" s="40"/>
      <c r="BX24" s="49">
        <f t="shared" si="13"/>
        <v>28.200000000000003</v>
      </c>
      <c r="BY24" s="49">
        <f t="shared" si="14"/>
        <v>28.200000000000003</v>
      </c>
      <c r="CE24" s="38">
        <f>Z24/AV24</f>
        <v>1.0681818181818181</v>
      </c>
      <c r="CK24">
        <f t="shared" si="15"/>
        <v>1379</v>
      </c>
      <c r="CL24" s="2" t="s">
        <v>740</v>
      </c>
    </row>
    <row r="25" spans="1:90" ht="12.75">
      <c r="A25" s="15"/>
      <c r="E25" s="14"/>
      <c r="F25" s="2"/>
      <c r="G25" s="2"/>
      <c r="J25" s="25"/>
      <c r="M25" s="2"/>
      <c r="T25" s="29"/>
      <c r="AA25" s="13"/>
      <c r="AB25" s="13"/>
      <c r="AC25" s="13"/>
      <c r="AD25" s="49"/>
      <c r="AE25" s="13"/>
      <c r="AF25" s="13"/>
      <c r="AG25" s="13"/>
      <c r="AL25" s="25"/>
      <c r="AO25" s="39"/>
      <c r="AP25" s="39"/>
      <c r="AQ25" s="39"/>
      <c r="BG25" s="6"/>
      <c r="BH25" s="25"/>
      <c r="BM25" s="38"/>
      <c r="BN25" s="38"/>
      <c r="BO25" s="38"/>
      <c r="BQ25" s="25"/>
      <c r="BR25" s="40"/>
      <c r="BS25" s="40"/>
      <c r="BT25" s="23"/>
      <c r="BU25" s="38"/>
      <c r="BV25" s="38"/>
      <c r="BW25" s="40"/>
      <c r="BX25" s="49"/>
      <c r="BY25" s="49"/>
      <c r="CL25" s="2"/>
    </row>
    <row r="26" spans="1:91" ht="12.75">
      <c r="A26" s="15">
        <v>1379</v>
      </c>
      <c r="B26" s="14" t="s">
        <v>875</v>
      </c>
      <c r="C26" s="14" t="s">
        <v>1133</v>
      </c>
      <c r="D26" s="14" t="s">
        <v>270</v>
      </c>
      <c r="E26" s="14" t="s">
        <v>289</v>
      </c>
      <c r="F26" s="2" t="s">
        <v>39</v>
      </c>
      <c r="G26" s="2">
        <v>3</v>
      </c>
      <c r="H26" t="s">
        <v>731</v>
      </c>
      <c r="I26" s="10">
        <v>1</v>
      </c>
      <c r="J26" s="25">
        <v>2.35</v>
      </c>
      <c r="K26" s="2" t="s">
        <v>744</v>
      </c>
      <c r="L26" s="14" t="s">
        <v>305</v>
      </c>
      <c r="M26" s="2" t="s">
        <v>740</v>
      </c>
      <c r="N26" s="14" t="s">
        <v>792</v>
      </c>
      <c r="O26" s="14" t="s">
        <v>1198</v>
      </c>
      <c r="P26" s="2" t="s">
        <v>1332</v>
      </c>
      <c r="Q26" s="10">
        <v>1</v>
      </c>
      <c r="T26" s="29">
        <v>28</v>
      </c>
      <c r="U26" s="21">
        <v>4</v>
      </c>
      <c r="V26" s="21">
        <v>0</v>
      </c>
      <c r="W26" s="49">
        <f aca="true" t="shared" si="16" ref="W26:W31">T26+U26/20+V26/240</f>
        <v>28.2</v>
      </c>
      <c r="X26" s="49">
        <f>W26/Q26</f>
        <v>28.2</v>
      </c>
      <c r="Z26" s="25">
        <f>X26/12</f>
        <v>2.35</v>
      </c>
      <c r="AA26" s="13">
        <v>28</v>
      </c>
      <c r="AB26" s="13">
        <v>4</v>
      </c>
      <c r="AC26" s="13">
        <v>0</v>
      </c>
      <c r="AD26" s="49">
        <f>AA26+AB26/20+AC26/240</f>
        <v>28.2</v>
      </c>
      <c r="AE26" s="13">
        <v>2</v>
      </c>
      <c r="AF26" s="13">
        <v>4</v>
      </c>
      <c r="AG26" s="13">
        <v>0</v>
      </c>
      <c r="AH26" s="25">
        <f>AE26+AF26/20+AG26/240</f>
        <v>2.2</v>
      </c>
      <c r="AI26">
        <v>2</v>
      </c>
      <c r="AJ26">
        <v>4</v>
      </c>
      <c r="AK26">
        <v>0</v>
      </c>
      <c r="AL26" s="25">
        <f>Z26*1</f>
        <v>2.35</v>
      </c>
      <c r="AO26" s="39"/>
      <c r="AP26" s="39"/>
      <c r="AQ26" s="39"/>
      <c r="BG26" s="6"/>
      <c r="BH26" s="25">
        <v>2.35</v>
      </c>
      <c r="BM26" s="38"/>
      <c r="BN26" s="38"/>
      <c r="BO26" s="38"/>
      <c r="BQ26" s="25">
        <f>AL26+BP26</f>
        <v>2.35</v>
      </c>
      <c r="BR26" s="40"/>
      <c r="BS26" s="40"/>
      <c r="BT26" s="23"/>
      <c r="BU26" s="38"/>
      <c r="BV26" s="38"/>
      <c r="BW26" s="40"/>
      <c r="BX26" s="49">
        <f>BY26*Q26</f>
        <v>28.200000000000003</v>
      </c>
      <c r="BY26" s="49">
        <f>(BQ26+BV26)*12</f>
        <v>28.200000000000003</v>
      </c>
      <c r="CK26">
        <f aca="true" t="shared" si="17" ref="CK26:CK31">A26*1</f>
        <v>1379</v>
      </c>
      <c r="CL26" s="2" t="s">
        <v>740</v>
      </c>
      <c r="CM26" t="s">
        <v>15</v>
      </c>
    </row>
    <row r="27" spans="1:90" ht="12.75">
      <c r="A27" s="15">
        <v>1379</v>
      </c>
      <c r="B27" s="14" t="s">
        <v>875</v>
      </c>
      <c r="C27" s="14" t="s">
        <v>1133</v>
      </c>
      <c r="D27" s="14" t="s">
        <v>270</v>
      </c>
      <c r="E27" s="14" t="s">
        <v>289</v>
      </c>
      <c r="F27" s="2" t="s">
        <v>67</v>
      </c>
      <c r="G27" s="2">
        <v>3</v>
      </c>
      <c r="H27" t="s">
        <v>3</v>
      </c>
      <c r="I27" s="10">
        <v>1</v>
      </c>
      <c r="J27" s="25">
        <v>2.1999999999999997</v>
      </c>
      <c r="K27" s="2" t="s">
        <v>1222</v>
      </c>
      <c r="L27" s="14" t="s">
        <v>305</v>
      </c>
      <c r="M27" s="2" t="s">
        <v>1231</v>
      </c>
      <c r="N27" s="14" t="s">
        <v>1198</v>
      </c>
      <c r="O27" s="14" t="s">
        <v>1198</v>
      </c>
      <c r="P27" s="2" t="s">
        <v>763</v>
      </c>
      <c r="Q27" s="10">
        <v>1</v>
      </c>
      <c r="T27" s="29">
        <v>26</v>
      </c>
      <c r="U27" s="21">
        <v>8</v>
      </c>
      <c r="V27" s="21">
        <v>0</v>
      </c>
      <c r="W27" s="49">
        <f t="shared" si="16"/>
        <v>26.4</v>
      </c>
      <c r="X27" s="49">
        <f>W27/Q27</f>
        <v>26.4</v>
      </c>
      <c r="Z27" s="25">
        <f>X27/12</f>
        <v>2.1999999999999997</v>
      </c>
      <c r="AA27" s="13">
        <v>26</v>
      </c>
      <c r="AB27" s="13">
        <v>8</v>
      </c>
      <c r="AC27" s="13">
        <v>0</v>
      </c>
      <c r="AD27" s="49">
        <f>AA27+AB27/20+AC27/240</f>
        <v>26.4</v>
      </c>
      <c r="AE27" s="13">
        <v>2</v>
      </c>
      <c r="AF27" s="13">
        <v>4</v>
      </c>
      <c r="AG27" s="13">
        <v>0</v>
      </c>
      <c r="AH27" s="25">
        <f>AE27+AF27/20+AG27/240</f>
        <v>2.2</v>
      </c>
      <c r="AI27">
        <v>2</v>
      </c>
      <c r="AJ27">
        <v>4</v>
      </c>
      <c r="AK27">
        <v>0</v>
      </c>
      <c r="AL27" s="25">
        <f>Z27*1</f>
        <v>2.1999999999999997</v>
      </c>
      <c r="AM27" s="39"/>
      <c r="AO27" s="39"/>
      <c r="AP27" s="39"/>
      <c r="AQ27" s="39"/>
      <c r="BF27" s="7"/>
      <c r="BG27" s="25"/>
      <c r="BH27" s="25">
        <v>2.1999999999999997</v>
      </c>
      <c r="BM27" s="38"/>
      <c r="BN27" s="38"/>
      <c r="BO27" s="38"/>
      <c r="BQ27" s="25">
        <f>AL27+BP27</f>
        <v>2.1999999999999997</v>
      </c>
      <c r="BR27" s="40"/>
      <c r="BS27" s="40"/>
      <c r="BT27" s="23"/>
      <c r="BU27" s="38"/>
      <c r="BV27" s="38"/>
      <c r="BW27" s="40"/>
      <c r="BX27" s="49">
        <f>BY27*Q27</f>
        <v>26.4</v>
      </c>
      <c r="BY27" s="49">
        <f>(BQ27+BV27)*12</f>
        <v>26.4</v>
      </c>
      <c r="CK27">
        <f t="shared" si="17"/>
        <v>1379</v>
      </c>
      <c r="CL27" s="2" t="s">
        <v>1231</v>
      </c>
    </row>
    <row r="28" spans="1:90" ht="12.75">
      <c r="A28" s="15">
        <v>1379</v>
      </c>
      <c r="B28" s="14" t="s">
        <v>875</v>
      </c>
      <c r="C28" s="14" t="s">
        <v>1133</v>
      </c>
      <c r="D28" s="14" t="s">
        <v>270</v>
      </c>
      <c r="E28" s="14" t="s">
        <v>289</v>
      </c>
      <c r="F28" s="2" t="s">
        <v>40</v>
      </c>
      <c r="G28" s="2">
        <v>3</v>
      </c>
      <c r="H28" t="s">
        <v>350</v>
      </c>
      <c r="I28" s="10">
        <v>1</v>
      </c>
      <c r="J28" s="25">
        <v>6</v>
      </c>
      <c r="K28" s="2" t="s">
        <v>481</v>
      </c>
      <c r="L28" s="14" t="s">
        <v>305</v>
      </c>
      <c r="M28" s="2" t="s">
        <v>361</v>
      </c>
      <c r="N28" s="14" t="s">
        <v>342</v>
      </c>
      <c r="O28" s="14" t="s">
        <v>866</v>
      </c>
      <c r="P28" s="2" t="s">
        <v>576</v>
      </c>
      <c r="Q28" s="10">
        <v>1</v>
      </c>
      <c r="T28" s="29">
        <v>72</v>
      </c>
      <c r="U28" s="21">
        <v>0</v>
      </c>
      <c r="V28" s="21">
        <v>0</v>
      </c>
      <c r="W28" s="49">
        <f t="shared" si="16"/>
        <v>72</v>
      </c>
      <c r="X28" s="49">
        <f>W28/Q28</f>
        <v>72</v>
      </c>
      <c r="Z28" s="25">
        <f>X28/12</f>
        <v>6</v>
      </c>
      <c r="AA28" s="13">
        <v>72</v>
      </c>
      <c r="AB28" s="13">
        <v>0</v>
      </c>
      <c r="AC28" s="13">
        <v>0</v>
      </c>
      <c r="AD28" s="49">
        <f>AA28+AB28/20+AC28/240</f>
        <v>72</v>
      </c>
      <c r="AE28" s="13">
        <v>6</v>
      </c>
      <c r="AF28" s="13">
        <v>0</v>
      </c>
      <c r="AG28" s="13">
        <v>0</v>
      </c>
      <c r="AH28" s="25">
        <f>AE28+AF28/20+AG28/240</f>
        <v>6</v>
      </c>
      <c r="AI28">
        <v>6</v>
      </c>
      <c r="AJ28">
        <v>0</v>
      </c>
      <c r="AK28">
        <v>0</v>
      </c>
      <c r="AL28" s="25">
        <f>Z28*1</f>
        <v>6</v>
      </c>
      <c r="AM28" s="39"/>
      <c r="AO28" s="39"/>
      <c r="AP28" s="39"/>
      <c r="AQ28" s="39"/>
      <c r="AZ28" s="25">
        <v>6</v>
      </c>
      <c r="BF28" s="7"/>
      <c r="BM28" s="38"/>
      <c r="BN28" s="38"/>
      <c r="BO28" s="38"/>
      <c r="BQ28" s="25">
        <f>AL28+BP28</f>
        <v>6</v>
      </c>
      <c r="BR28" s="40"/>
      <c r="BS28" s="40"/>
      <c r="BT28" s="23"/>
      <c r="BU28" s="38"/>
      <c r="BV28" s="38"/>
      <c r="BW28" s="40"/>
      <c r="BX28" s="49">
        <f>BY28*Q28</f>
        <v>72</v>
      </c>
      <c r="BY28" s="49">
        <f>(BQ28+BV28)*12</f>
        <v>72</v>
      </c>
      <c r="CK28">
        <f t="shared" si="17"/>
        <v>1379</v>
      </c>
      <c r="CL28" s="2" t="s">
        <v>361</v>
      </c>
    </row>
    <row r="29" spans="1:90" ht="12.75">
      <c r="A29" s="15">
        <v>1379</v>
      </c>
      <c r="B29" s="14" t="s">
        <v>875</v>
      </c>
      <c r="C29" s="14" t="s">
        <v>1133</v>
      </c>
      <c r="D29" s="14" t="s">
        <v>270</v>
      </c>
      <c r="E29" s="14" t="s">
        <v>289</v>
      </c>
      <c r="F29" s="2" t="s">
        <v>41</v>
      </c>
      <c r="G29" s="2">
        <v>3</v>
      </c>
      <c r="H29" t="s">
        <v>350</v>
      </c>
      <c r="J29" s="25"/>
      <c r="K29" s="2" t="s">
        <v>640</v>
      </c>
      <c r="L29" s="14" t="s">
        <v>305</v>
      </c>
      <c r="M29" s="2" t="s">
        <v>634</v>
      </c>
      <c r="N29" s="14" t="s">
        <v>342</v>
      </c>
      <c r="O29" s="14" t="s">
        <v>866</v>
      </c>
      <c r="P29" s="2" t="s">
        <v>1072</v>
      </c>
      <c r="R29" s="10">
        <v>18</v>
      </c>
      <c r="T29" s="29">
        <v>30</v>
      </c>
      <c r="U29" s="21">
        <v>0</v>
      </c>
      <c r="V29" s="21">
        <v>0</v>
      </c>
      <c r="W29" s="49">
        <f t="shared" si="16"/>
        <v>30</v>
      </c>
      <c r="X29" s="49"/>
      <c r="Y29" s="25">
        <f>(W29*20)/R29</f>
        <v>33.333333333333336</v>
      </c>
      <c r="AA29" s="13"/>
      <c r="AB29" s="13"/>
      <c r="AC29" s="13"/>
      <c r="AE29" s="13">
        <v>2</v>
      </c>
      <c r="AF29" s="13">
        <v>10</v>
      </c>
      <c r="AG29" s="13">
        <v>0</v>
      </c>
      <c r="AH29" s="25">
        <f>AE29+AF29/20+AG29/240</f>
        <v>2.5</v>
      </c>
      <c r="AL29" s="25"/>
      <c r="AO29" s="39"/>
      <c r="AP29" s="39"/>
      <c r="AQ29" s="39"/>
      <c r="BG29" s="25"/>
      <c r="BM29" s="38"/>
      <c r="BN29" s="38"/>
      <c r="BO29" s="38"/>
      <c r="BP29" s="38"/>
      <c r="BQ29" s="25"/>
      <c r="BR29" s="40"/>
      <c r="BS29" s="40"/>
      <c r="BT29" s="23"/>
      <c r="BU29" s="38"/>
      <c r="BV29" s="38"/>
      <c r="BW29" s="40"/>
      <c r="BX29" s="49"/>
      <c r="BY29" s="49"/>
      <c r="CK29">
        <f t="shared" si="17"/>
        <v>1379</v>
      </c>
      <c r="CL29" s="2" t="s">
        <v>634</v>
      </c>
    </row>
    <row r="30" spans="1:90" ht="12.75">
      <c r="A30" s="15">
        <v>1379</v>
      </c>
      <c r="B30" s="14" t="s">
        <v>875</v>
      </c>
      <c r="C30" s="14" t="s">
        <v>1133</v>
      </c>
      <c r="D30" s="14" t="s">
        <v>270</v>
      </c>
      <c r="E30" s="14" t="s">
        <v>289</v>
      </c>
      <c r="F30" s="2" t="s">
        <v>43</v>
      </c>
      <c r="G30" s="2">
        <v>3</v>
      </c>
      <c r="H30" t="s">
        <v>350</v>
      </c>
      <c r="I30" s="10">
        <v>42</v>
      </c>
      <c r="J30" s="25">
        <v>3.45</v>
      </c>
      <c r="K30" s="2" t="s">
        <v>486</v>
      </c>
      <c r="L30" s="14" t="s">
        <v>305</v>
      </c>
      <c r="M30" s="2" t="s">
        <v>365</v>
      </c>
      <c r="N30" s="14" t="s">
        <v>343</v>
      </c>
      <c r="O30" s="14" t="s">
        <v>1059</v>
      </c>
      <c r="P30" s="2" t="s">
        <v>3</v>
      </c>
      <c r="Q30" s="10">
        <v>42</v>
      </c>
      <c r="T30" s="29">
        <v>1738</v>
      </c>
      <c r="U30" s="21">
        <v>16</v>
      </c>
      <c r="V30" s="21">
        <v>0</v>
      </c>
      <c r="W30" s="49">
        <f t="shared" si="16"/>
        <v>1738.8</v>
      </c>
      <c r="X30" s="49">
        <f>W30/Q30</f>
        <v>41.4</v>
      </c>
      <c r="Z30" s="25">
        <f>X30/12</f>
        <v>3.4499999999999997</v>
      </c>
      <c r="AA30" s="13"/>
      <c r="AB30" s="13"/>
      <c r="AC30" s="13"/>
      <c r="AE30" s="13"/>
      <c r="AF30" s="13"/>
      <c r="AG30" s="13"/>
      <c r="AI30">
        <v>3</v>
      </c>
      <c r="AJ30">
        <v>9</v>
      </c>
      <c r="AK30">
        <v>0</v>
      </c>
      <c r="AL30" s="25">
        <f>Z30*1</f>
        <v>3.4499999999999997</v>
      </c>
      <c r="AO30" s="39"/>
      <c r="AP30" s="39"/>
      <c r="AQ30" s="39"/>
      <c r="BG30" s="25"/>
      <c r="BM30" s="38"/>
      <c r="BN30" s="38"/>
      <c r="BO30" s="38"/>
      <c r="BP30" s="38"/>
      <c r="BQ30" s="25">
        <f>AL30+BP30</f>
        <v>3.4499999999999997</v>
      </c>
      <c r="BR30" s="40"/>
      <c r="BS30" s="40"/>
      <c r="BT30" s="23"/>
      <c r="BU30" s="38"/>
      <c r="BV30" s="38"/>
      <c r="BW30" s="40"/>
      <c r="BX30" s="49">
        <f>BY30*Q30</f>
        <v>1738.8</v>
      </c>
      <c r="BY30" s="49">
        <f>(BQ30+BV30)*12</f>
        <v>41.4</v>
      </c>
      <c r="CK30">
        <f t="shared" si="17"/>
        <v>1379</v>
      </c>
      <c r="CL30" s="2" t="s">
        <v>365</v>
      </c>
    </row>
    <row r="31" spans="1:90" ht="12.75">
      <c r="A31" s="15">
        <v>1379</v>
      </c>
      <c r="B31" s="14" t="s">
        <v>875</v>
      </c>
      <c r="C31" s="14" t="s">
        <v>1133</v>
      </c>
      <c r="D31" s="14" t="s">
        <v>270</v>
      </c>
      <c r="E31" s="14" t="s">
        <v>289</v>
      </c>
      <c r="F31" s="2" t="s">
        <v>44</v>
      </c>
      <c r="G31" s="2">
        <v>3</v>
      </c>
      <c r="H31" t="s">
        <v>731</v>
      </c>
      <c r="I31" s="10">
        <v>1</v>
      </c>
      <c r="J31" s="25">
        <v>7.6125</v>
      </c>
      <c r="K31" s="2" t="s">
        <v>332</v>
      </c>
      <c r="L31" s="14" t="s">
        <v>305</v>
      </c>
      <c r="M31" s="2" t="s">
        <v>733</v>
      </c>
      <c r="N31" s="14" t="s">
        <v>789</v>
      </c>
      <c r="O31" s="14" t="s">
        <v>866</v>
      </c>
      <c r="P31" s="2" t="s">
        <v>395</v>
      </c>
      <c r="Q31" s="10">
        <v>1</v>
      </c>
      <c r="T31" s="29">
        <v>91</v>
      </c>
      <c r="U31" s="21">
        <v>7</v>
      </c>
      <c r="V31" s="21">
        <v>0</v>
      </c>
      <c r="W31" s="49">
        <f t="shared" si="16"/>
        <v>91.35</v>
      </c>
      <c r="X31" s="49">
        <f>W31/Q31</f>
        <v>91.35</v>
      </c>
      <c r="Z31" s="25">
        <f>X31/12</f>
        <v>7.6125</v>
      </c>
      <c r="AA31" s="13">
        <v>91</v>
      </c>
      <c r="AB31" s="13">
        <v>7</v>
      </c>
      <c r="AC31" s="13">
        <v>0</v>
      </c>
      <c r="AD31" s="49">
        <f>AA31+AB31/20+AC31/240</f>
        <v>91.35</v>
      </c>
      <c r="AE31" s="13"/>
      <c r="AF31" s="13"/>
      <c r="AG31" s="13"/>
      <c r="AL31" s="25">
        <f>Z31*1</f>
        <v>7.6125</v>
      </c>
      <c r="AM31" s="39"/>
      <c r="AO31" s="39"/>
      <c r="AP31" s="39"/>
      <c r="AQ31" s="39"/>
      <c r="AS31">
        <v>6</v>
      </c>
      <c r="AT31">
        <v>13</v>
      </c>
      <c r="AU31">
        <v>0</v>
      </c>
      <c r="AV31" s="49">
        <f>AS31+AT31/20+AU31/240</f>
        <v>6.65</v>
      </c>
      <c r="AZ31" s="25">
        <v>7.6125</v>
      </c>
      <c r="BM31" s="38"/>
      <c r="BN31" s="38"/>
      <c r="BO31" s="38"/>
      <c r="BP31" s="38"/>
      <c r="BQ31" s="25">
        <f>AL31+BP31</f>
        <v>7.6125</v>
      </c>
      <c r="BR31" s="40"/>
      <c r="BS31" s="40"/>
      <c r="BT31" s="23"/>
      <c r="BU31" s="38"/>
      <c r="BV31" s="38"/>
      <c r="BW31" s="40"/>
      <c r="BX31" s="49">
        <f>BY31*Q31</f>
        <v>91.35</v>
      </c>
      <c r="BY31" s="49">
        <f>(BQ31+BV31)*12</f>
        <v>91.35</v>
      </c>
      <c r="CE31" s="38">
        <f>Z31/AV31</f>
        <v>1.144736842105263</v>
      </c>
      <c r="CK31">
        <f t="shared" si="17"/>
        <v>1379</v>
      </c>
      <c r="CL31" s="2" t="s">
        <v>733</v>
      </c>
    </row>
    <row r="32" spans="1:90" ht="12.75">
      <c r="A32" s="15"/>
      <c r="E32" s="14"/>
      <c r="F32" s="2"/>
      <c r="G32" s="2"/>
      <c r="M32" s="2"/>
      <c r="T32" s="29"/>
      <c r="AA32" s="13"/>
      <c r="AB32" s="13"/>
      <c r="AC32" s="13"/>
      <c r="AD32" s="49"/>
      <c r="AE32" s="13"/>
      <c r="AF32" s="13"/>
      <c r="AG32" s="13"/>
      <c r="AO32" s="39"/>
      <c r="AP32" s="39"/>
      <c r="AQ32" s="39"/>
      <c r="BG32" s="25"/>
      <c r="BM32" s="38"/>
      <c r="BN32" s="38"/>
      <c r="BO32" s="38"/>
      <c r="BQ32" s="25"/>
      <c r="BR32" s="40"/>
      <c r="BS32" s="40"/>
      <c r="BT32" s="23"/>
      <c r="BU32" s="38"/>
      <c r="BV32" s="38"/>
      <c r="BW32" s="40"/>
      <c r="CL32" s="2"/>
    </row>
    <row r="33" spans="1:90" ht="12.75">
      <c r="A33" s="15">
        <v>1379</v>
      </c>
      <c r="B33" s="14" t="s">
        <v>875</v>
      </c>
      <c r="C33" s="14" t="s">
        <v>1133</v>
      </c>
      <c r="D33" s="14" t="s">
        <v>270</v>
      </c>
      <c r="E33" s="14" t="s">
        <v>289</v>
      </c>
      <c r="F33" s="2" t="s">
        <v>45</v>
      </c>
      <c r="G33" s="2">
        <v>4</v>
      </c>
      <c r="H33" t="s">
        <v>731</v>
      </c>
      <c r="I33" s="10">
        <v>1</v>
      </c>
      <c r="J33" s="25">
        <v>7.6125</v>
      </c>
      <c r="K33" t="s">
        <v>333</v>
      </c>
      <c r="L33" s="14" t="s">
        <v>305</v>
      </c>
      <c r="M33" s="2" t="s">
        <v>733</v>
      </c>
      <c r="N33" s="14" t="s">
        <v>789</v>
      </c>
      <c r="O33" s="14" t="s">
        <v>866</v>
      </c>
      <c r="P33" s="2" t="s">
        <v>556</v>
      </c>
      <c r="Q33" s="10">
        <v>1</v>
      </c>
      <c r="T33" s="29">
        <v>91</v>
      </c>
      <c r="U33" s="21">
        <v>7</v>
      </c>
      <c r="V33" s="21">
        <v>0</v>
      </c>
      <c r="W33" s="49">
        <f>T33+U33/20+V33/240</f>
        <v>91.35</v>
      </c>
      <c r="X33" s="49">
        <f aca="true" t="shared" si="18" ref="X33:X44">W33/Q33</f>
        <v>91.35</v>
      </c>
      <c r="Z33" s="25">
        <f aca="true" t="shared" si="19" ref="Z33:Z44">X33/12</f>
        <v>7.6125</v>
      </c>
      <c r="AA33" s="13">
        <v>91</v>
      </c>
      <c r="AB33" s="13">
        <v>7</v>
      </c>
      <c r="AC33" s="13">
        <v>0</v>
      </c>
      <c r="AD33" s="49">
        <f>AA33+AB33/20+AC33/240</f>
        <v>91.35</v>
      </c>
      <c r="AE33" s="13">
        <v>7</v>
      </c>
      <c r="AF33" s="13">
        <v>12</v>
      </c>
      <c r="AG33" s="13">
        <v>3</v>
      </c>
      <c r="AH33" s="25">
        <f>AE33+AF33/20+AG33/240</f>
        <v>7.6125</v>
      </c>
      <c r="AI33">
        <v>7</v>
      </c>
      <c r="AJ33">
        <v>12</v>
      </c>
      <c r="AK33">
        <v>3</v>
      </c>
      <c r="AL33" s="25">
        <f aca="true" t="shared" si="20" ref="AL33:AL44">Z33*1</f>
        <v>7.6125</v>
      </c>
      <c r="AM33" s="39"/>
      <c r="AO33" s="39"/>
      <c r="AP33" s="39"/>
      <c r="AQ33" s="39"/>
      <c r="AS33">
        <v>6</v>
      </c>
      <c r="AT33">
        <v>14</v>
      </c>
      <c r="AU33">
        <v>0</v>
      </c>
      <c r="AV33" s="49">
        <f>AS33+AT33/20+AU33/240</f>
        <v>6.7</v>
      </c>
      <c r="BM33" s="38"/>
      <c r="BN33" s="38"/>
      <c r="BO33" s="38"/>
      <c r="BQ33" s="25">
        <f aca="true" t="shared" si="21" ref="BQ33:BQ44">AL33+BP33</f>
        <v>7.6125</v>
      </c>
      <c r="BU33" s="38"/>
      <c r="BV33" s="38"/>
      <c r="BW33" s="40"/>
      <c r="BX33" s="49">
        <f aca="true" t="shared" si="22" ref="BX33:BX44">BY33*Q33</f>
        <v>91.35</v>
      </c>
      <c r="BY33" s="49">
        <f aca="true" t="shared" si="23" ref="BY33:BY44">(BQ33+BV33)*12</f>
        <v>91.35</v>
      </c>
      <c r="CE33" s="38">
        <f>Z33/AV33</f>
        <v>1.1361940298507462</v>
      </c>
      <c r="CK33">
        <f aca="true" t="shared" si="24" ref="CK33:CK44">A33*1</f>
        <v>1379</v>
      </c>
      <c r="CL33" s="2" t="s">
        <v>733</v>
      </c>
    </row>
    <row r="34" spans="1:90" ht="12.75">
      <c r="A34" s="15">
        <v>1379</v>
      </c>
      <c r="B34" s="14" t="s">
        <v>875</v>
      </c>
      <c r="C34" s="14" t="s">
        <v>1133</v>
      </c>
      <c r="D34" s="14" t="s">
        <v>270</v>
      </c>
      <c r="E34" s="14" t="s">
        <v>289</v>
      </c>
      <c r="F34" s="2" t="s">
        <v>68</v>
      </c>
      <c r="G34" s="2">
        <v>4</v>
      </c>
      <c r="H34" t="s">
        <v>373</v>
      </c>
      <c r="I34" s="10">
        <v>1</v>
      </c>
      <c r="J34" s="25">
        <v>16</v>
      </c>
      <c r="K34" t="s">
        <v>707</v>
      </c>
      <c r="L34" s="14" t="s">
        <v>305</v>
      </c>
      <c r="M34" s="2" t="s">
        <v>381</v>
      </c>
      <c r="N34" s="14" t="s">
        <v>1149</v>
      </c>
      <c r="O34" s="14" t="s">
        <v>1061</v>
      </c>
      <c r="P34" s="2" t="s">
        <v>393</v>
      </c>
      <c r="Q34" s="10">
        <v>1</v>
      </c>
      <c r="T34" s="29">
        <v>192</v>
      </c>
      <c r="U34" s="21">
        <v>0</v>
      </c>
      <c r="V34" s="21">
        <v>0</v>
      </c>
      <c r="W34" s="49">
        <f>T34+U34/20+V34/240</f>
        <v>192</v>
      </c>
      <c r="X34" s="49">
        <f t="shared" si="18"/>
        <v>192</v>
      </c>
      <c r="Z34" s="25">
        <f t="shared" si="19"/>
        <v>16</v>
      </c>
      <c r="AA34" s="13">
        <v>192</v>
      </c>
      <c r="AB34" s="13">
        <v>0</v>
      </c>
      <c r="AC34" s="13">
        <v>0</v>
      </c>
      <c r="AD34" s="49">
        <f>AA34+AB34/20+AC34/240</f>
        <v>192</v>
      </c>
      <c r="AE34" s="13">
        <v>16</v>
      </c>
      <c r="AF34" s="13">
        <v>0</v>
      </c>
      <c r="AG34" s="13">
        <v>0</v>
      </c>
      <c r="AH34" s="25">
        <f>AE34+AF34/20+AG34/240</f>
        <v>16</v>
      </c>
      <c r="AI34">
        <v>16</v>
      </c>
      <c r="AJ34">
        <v>0</v>
      </c>
      <c r="AK34">
        <v>0</v>
      </c>
      <c r="AL34" s="25">
        <f t="shared" si="20"/>
        <v>16</v>
      </c>
      <c r="AO34" s="39"/>
      <c r="AP34" s="39"/>
      <c r="AQ34" s="39"/>
      <c r="AW34" s="25">
        <v>16</v>
      </c>
      <c r="BG34" s="6"/>
      <c r="BM34" s="38"/>
      <c r="BN34" s="38"/>
      <c r="BO34" s="38"/>
      <c r="BQ34" s="25">
        <f t="shared" si="21"/>
        <v>16</v>
      </c>
      <c r="BU34" s="38"/>
      <c r="BV34" s="38"/>
      <c r="BW34" s="40"/>
      <c r="BX34" s="49">
        <f t="shared" si="22"/>
        <v>192</v>
      </c>
      <c r="BY34" s="49">
        <f t="shared" si="23"/>
        <v>192</v>
      </c>
      <c r="CK34">
        <f t="shared" si="24"/>
        <v>1379</v>
      </c>
      <c r="CL34" s="2" t="s">
        <v>381</v>
      </c>
    </row>
    <row r="35" spans="1:91" ht="12.75">
      <c r="A35" s="15">
        <v>1379</v>
      </c>
      <c r="B35" s="14" t="s">
        <v>875</v>
      </c>
      <c r="C35" s="14" t="s">
        <v>1133</v>
      </c>
      <c r="D35" s="14" t="s">
        <v>270</v>
      </c>
      <c r="E35" s="14" t="s">
        <v>289</v>
      </c>
      <c r="F35" s="2" t="s">
        <v>10</v>
      </c>
      <c r="G35" s="2">
        <v>4</v>
      </c>
      <c r="H35" t="s">
        <v>731</v>
      </c>
      <c r="I35" s="10">
        <v>1</v>
      </c>
      <c r="J35" s="25">
        <v>7.5</v>
      </c>
      <c r="K35" t="s">
        <v>725</v>
      </c>
      <c r="L35" s="14" t="s">
        <v>305</v>
      </c>
      <c r="M35" s="2" t="s">
        <v>740</v>
      </c>
      <c r="N35" s="14" t="s">
        <v>792</v>
      </c>
      <c r="O35" s="14" t="s">
        <v>1198</v>
      </c>
      <c r="P35" s="2" t="s">
        <v>555</v>
      </c>
      <c r="Q35" s="10">
        <v>1</v>
      </c>
      <c r="T35" s="29"/>
      <c r="W35" s="49">
        <f>180/2</f>
        <v>90</v>
      </c>
      <c r="X35" s="49">
        <f t="shared" si="18"/>
        <v>90</v>
      </c>
      <c r="Z35" s="25">
        <f t="shared" si="19"/>
        <v>7.5</v>
      </c>
      <c r="AA35" s="13"/>
      <c r="AB35" s="13"/>
      <c r="AC35" s="13"/>
      <c r="AE35" s="13">
        <v>7</v>
      </c>
      <c r="AF35" s="13">
        <v>10</v>
      </c>
      <c r="AG35" s="13">
        <v>0</v>
      </c>
      <c r="AH35" s="25">
        <f>AE35+AF35/20+AG35/240</f>
        <v>7.5</v>
      </c>
      <c r="AI35">
        <v>7</v>
      </c>
      <c r="AJ35">
        <v>10</v>
      </c>
      <c r="AK35">
        <v>0</v>
      </c>
      <c r="AL35" s="25">
        <f t="shared" si="20"/>
        <v>7.5</v>
      </c>
      <c r="AO35" s="39"/>
      <c r="AP35" s="39"/>
      <c r="AQ35" s="39"/>
      <c r="AW35" s="25"/>
      <c r="BG35" s="6"/>
      <c r="BM35" s="38"/>
      <c r="BN35" s="38"/>
      <c r="BO35" s="38"/>
      <c r="BQ35" s="25">
        <f t="shared" si="21"/>
        <v>7.5</v>
      </c>
      <c r="BU35" s="38"/>
      <c r="BV35" s="38"/>
      <c r="BW35" s="40"/>
      <c r="BX35" s="49">
        <f t="shared" si="22"/>
        <v>90</v>
      </c>
      <c r="BY35" s="49">
        <f t="shared" si="23"/>
        <v>90</v>
      </c>
      <c r="CK35">
        <f t="shared" si="24"/>
        <v>1379</v>
      </c>
      <c r="CL35" s="2" t="s">
        <v>740</v>
      </c>
      <c r="CM35" t="s">
        <v>18</v>
      </c>
    </row>
    <row r="36" spans="1:90" ht="12.75">
      <c r="A36" s="15">
        <v>1379</v>
      </c>
      <c r="B36" s="14" t="s">
        <v>875</v>
      </c>
      <c r="C36" s="14" t="s">
        <v>1133</v>
      </c>
      <c r="D36" s="14" t="s">
        <v>270</v>
      </c>
      <c r="E36" s="14" t="s">
        <v>289</v>
      </c>
      <c r="F36" s="2" t="s">
        <v>69</v>
      </c>
      <c r="G36" s="2">
        <v>4</v>
      </c>
      <c r="H36" t="s">
        <v>1414</v>
      </c>
      <c r="I36" s="10">
        <v>1</v>
      </c>
      <c r="J36" s="25">
        <v>7.5</v>
      </c>
      <c r="K36" t="s">
        <v>335</v>
      </c>
      <c r="L36" s="14" t="s">
        <v>305</v>
      </c>
      <c r="M36" s="2" t="s">
        <v>1419</v>
      </c>
      <c r="N36" s="14" t="s">
        <v>1408</v>
      </c>
      <c r="O36" s="14" t="s">
        <v>3</v>
      </c>
      <c r="P36" s="2" t="s">
        <v>555</v>
      </c>
      <c r="Q36" s="10">
        <v>1</v>
      </c>
      <c r="T36" s="29"/>
      <c r="W36" s="49">
        <f>180/2</f>
        <v>90</v>
      </c>
      <c r="X36" s="49">
        <f t="shared" si="18"/>
        <v>90</v>
      </c>
      <c r="Z36" s="25">
        <f t="shared" si="19"/>
        <v>7.5</v>
      </c>
      <c r="AA36" s="13"/>
      <c r="AB36" s="13"/>
      <c r="AC36" s="13"/>
      <c r="AE36" s="13">
        <v>7</v>
      </c>
      <c r="AF36" s="13">
        <v>10</v>
      </c>
      <c r="AG36" s="13">
        <v>0</v>
      </c>
      <c r="AH36" s="25">
        <f>AE36+AF36/20+AG36/240</f>
        <v>7.5</v>
      </c>
      <c r="AI36">
        <v>7</v>
      </c>
      <c r="AJ36">
        <v>10</v>
      </c>
      <c r="AK36">
        <v>0</v>
      </c>
      <c r="AL36" s="25">
        <f t="shared" si="20"/>
        <v>7.5</v>
      </c>
      <c r="AO36" s="39"/>
      <c r="AP36" s="39"/>
      <c r="AQ36" s="39"/>
      <c r="BM36" s="38"/>
      <c r="BN36" s="38"/>
      <c r="BO36" s="38"/>
      <c r="BQ36" s="25">
        <f t="shared" si="21"/>
        <v>7.5</v>
      </c>
      <c r="BU36" s="38"/>
      <c r="BV36" s="38"/>
      <c r="BW36" s="40"/>
      <c r="BX36" s="49">
        <f t="shared" si="22"/>
        <v>90</v>
      </c>
      <c r="BY36" s="49">
        <f t="shared" si="23"/>
        <v>90</v>
      </c>
      <c r="CK36">
        <f t="shared" si="24"/>
        <v>1379</v>
      </c>
      <c r="CL36" s="2" t="s">
        <v>1419</v>
      </c>
    </row>
    <row r="37" spans="1:90" ht="12.75">
      <c r="A37" s="15">
        <v>1379</v>
      </c>
      <c r="B37" s="14" t="s">
        <v>875</v>
      </c>
      <c r="C37" s="14" t="s">
        <v>1133</v>
      </c>
      <c r="D37" s="14" t="s">
        <v>270</v>
      </c>
      <c r="E37" s="14" t="s">
        <v>289</v>
      </c>
      <c r="F37" s="2" t="s">
        <v>70</v>
      </c>
      <c r="G37" s="2">
        <v>4</v>
      </c>
      <c r="H37" t="s">
        <v>1414</v>
      </c>
      <c r="I37" s="10">
        <v>0.5</v>
      </c>
      <c r="J37" s="25">
        <v>7</v>
      </c>
      <c r="K37" t="s">
        <v>1411</v>
      </c>
      <c r="L37" s="14" t="s">
        <v>305</v>
      </c>
      <c r="M37" s="2" t="s">
        <v>1426</v>
      </c>
      <c r="N37" s="14" t="s">
        <v>1408</v>
      </c>
      <c r="O37" s="14" t="s">
        <v>3</v>
      </c>
      <c r="P37" s="2" t="s">
        <v>555</v>
      </c>
      <c r="Q37" s="10">
        <v>0.5</v>
      </c>
      <c r="T37" s="29">
        <v>42</v>
      </c>
      <c r="U37" s="21">
        <v>0</v>
      </c>
      <c r="V37" s="21">
        <v>0</v>
      </c>
      <c r="W37" s="49">
        <f aca="true" t="shared" si="25" ref="W37:W44">T37+U37/20+V37/240</f>
        <v>42</v>
      </c>
      <c r="X37" s="49">
        <f t="shared" si="18"/>
        <v>84</v>
      </c>
      <c r="Z37" s="25">
        <f t="shared" si="19"/>
        <v>7</v>
      </c>
      <c r="AA37" s="13">
        <v>84</v>
      </c>
      <c r="AB37" s="13">
        <v>0</v>
      </c>
      <c r="AC37" s="13">
        <v>0</v>
      </c>
      <c r="AD37" s="49">
        <f aca="true" t="shared" si="26" ref="AD37:AD42">AA37+AB37/20+AC37/240</f>
        <v>84</v>
      </c>
      <c r="AE37" s="13">
        <v>3</v>
      </c>
      <c r="AF37" s="13">
        <v>10</v>
      </c>
      <c r="AG37" s="13">
        <v>0</v>
      </c>
      <c r="AH37" s="25">
        <f>AE37+AF37/20+AG37/240</f>
        <v>3.5</v>
      </c>
      <c r="AI37">
        <v>7</v>
      </c>
      <c r="AJ37">
        <v>0</v>
      </c>
      <c r="AK37">
        <v>0</v>
      </c>
      <c r="AL37" s="25">
        <f t="shared" si="20"/>
        <v>7</v>
      </c>
      <c r="AW37" s="25"/>
      <c r="AZ37" s="25"/>
      <c r="BH37" s="7"/>
      <c r="BM37" s="38"/>
      <c r="BN37" s="38"/>
      <c r="BO37" s="38"/>
      <c r="BQ37" s="25">
        <f t="shared" si="21"/>
        <v>7</v>
      </c>
      <c r="BU37" s="38"/>
      <c r="BV37" s="38"/>
      <c r="BW37" s="40"/>
      <c r="BX37" s="49">
        <f t="shared" si="22"/>
        <v>42</v>
      </c>
      <c r="BY37" s="49">
        <f t="shared" si="23"/>
        <v>84</v>
      </c>
      <c r="CK37">
        <f t="shared" si="24"/>
        <v>1379</v>
      </c>
      <c r="CL37" s="2" t="s">
        <v>1426</v>
      </c>
    </row>
    <row r="38" spans="1:90" ht="12.75">
      <c r="A38" s="15">
        <v>1379</v>
      </c>
      <c r="B38" s="14" t="s">
        <v>960</v>
      </c>
      <c r="C38" s="14" t="s">
        <v>1133</v>
      </c>
      <c r="D38" s="14" t="s">
        <v>270</v>
      </c>
      <c r="E38" s="14" t="s">
        <v>290</v>
      </c>
      <c r="F38" s="2" t="s">
        <v>75</v>
      </c>
      <c r="G38" s="2">
        <v>1</v>
      </c>
      <c r="H38" s="2" t="s">
        <v>1414</v>
      </c>
      <c r="I38" s="10">
        <v>3</v>
      </c>
      <c r="J38" s="25">
        <v>6</v>
      </c>
      <c r="K38" s="2" t="s">
        <v>328</v>
      </c>
      <c r="L38" s="14" t="s">
        <v>305</v>
      </c>
      <c r="M38" s="2" t="s">
        <v>1419</v>
      </c>
      <c r="N38" s="14" t="s">
        <v>1408</v>
      </c>
      <c r="O38" s="14" t="s">
        <v>3</v>
      </c>
      <c r="P38" s="2" t="s">
        <v>1360</v>
      </c>
      <c r="Q38" s="10">
        <v>3</v>
      </c>
      <c r="T38" s="29">
        <v>216</v>
      </c>
      <c r="U38" s="21">
        <v>0</v>
      </c>
      <c r="V38" s="21">
        <v>0</v>
      </c>
      <c r="W38" s="49">
        <f t="shared" si="25"/>
        <v>216</v>
      </c>
      <c r="X38" s="49">
        <f t="shared" si="18"/>
        <v>72</v>
      </c>
      <c r="Z38" s="25">
        <f t="shared" si="19"/>
        <v>6</v>
      </c>
      <c r="AA38" s="13">
        <v>72</v>
      </c>
      <c r="AB38" s="13">
        <v>0</v>
      </c>
      <c r="AC38" s="13">
        <v>0</v>
      </c>
      <c r="AD38" s="49">
        <f t="shared" si="26"/>
        <v>72</v>
      </c>
      <c r="AE38" s="13"/>
      <c r="AF38" s="13"/>
      <c r="AG38" s="13"/>
      <c r="AI38">
        <v>6</v>
      </c>
      <c r="AJ38">
        <v>0</v>
      </c>
      <c r="AK38">
        <v>0</v>
      </c>
      <c r="AL38" s="25">
        <f t="shared" si="20"/>
        <v>6</v>
      </c>
      <c r="AO38" s="39"/>
      <c r="AP38" s="39"/>
      <c r="AQ38" s="39"/>
      <c r="AW38" s="6"/>
      <c r="BH38" s="7"/>
      <c r="BM38" s="38"/>
      <c r="BN38" s="38"/>
      <c r="BO38" s="38"/>
      <c r="BQ38" s="25">
        <f t="shared" si="21"/>
        <v>6</v>
      </c>
      <c r="BU38" s="38"/>
      <c r="BV38" s="38"/>
      <c r="BW38" s="40"/>
      <c r="BX38" s="49">
        <f t="shared" si="22"/>
        <v>216</v>
      </c>
      <c r="BY38" s="49">
        <f t="shared" si="23"/>
        <v>72</v>
      </c>
      <c r="CK38">
        <f t="shared" si="24"/>
        <v>1379</v>
      </c>
      <c r="CL38" s="2" t="s">
        <v>1419</v>
      </c>
    </row>
    <row r="39" spans="1:90" ht="12.75">
      <c r="A39" s="15">
        <v>1379</v>
      </c>
      <c r="B39" s="14" t="s">
        <v>960</v>
      </c>
      <c r="C39" s="14" t="s">
        <v>1133</v>
      </c>
      <c r="D39" s="14" t="s">
        <v>270</v>
      </c>
      <c r="E39" s="14" t="s">
        <v>290</v>
      </c>
      <c r="F39" s="2" t="s">
        <v>82</v>
      </c>
      <c r="G39" s="2">
        <v>1</v>
      </c>
      <c r="H39" s="2" t="s">
        <v>1414</v>
      </c>
      <c r="I39" s="10">
        <v>1</v>
      </c>
      <c r="J39" s="25">
        <v>6.6</v>
      </c>
      <c r="K39" s="2" t="s">
        <v>325</v>
      </c>
      <c r="L39" s="14" t="s">
        <v>305</v>
      </c>
      <c r="M39" s="2" t="s">
        <v>1419</v>
      </c>
      <c r="N39" s="14" t="s">
        <v>1408</v>
      </c>
      <c r="O39" s="14" t="s">
        <v>3</v>
      </c>
      <c r="P39" s="2" t="s">
        <v>1360</v>
      </c>
      <c r="Q39" s="10">
        <v>1</v>
      </c>
      <c r="T39" s="29">
        <v>79</v>
      </c>
      <c r="U39" s="21">
        <v>4</v>
      </c>
      <c r="V39" s="21">
        <v>0</v>
      </c>
      <c r="W39" s="49">
        <f t="shared" si="25"/>
        <v>79.2</v>
      </c>
      <c r="X39" s="49">
        <f t="shared" si="18"/>
        <v>79.2</v>
      </c>
      <c r="Z39" s="25">
        <f t="shared" si="19"/>
        <v>6.6000000000000005</v>
      </c>
      <c r="AA39" s="13">
        <v>79</v>
      </c>
      <c r="AB39" s="13">
        <v>4</v>
      </c>
      <c r="AC39" s="13">
        <v>0</v>
      </c>
      <c r="AD39" s="49">
        <f t="shared" si="26"/>
        <v>79.2</v>
      </c>
      <c r="AE39" s="13">
        <v>6</v>
      </c>
      <c r="AF39" s="13">
        <v>12</v>
      </c>
      <c r="AG39" s="13">
        <v>0</v>
      </c>
      <c r="AH39" s="25">
        <f>AE39+AF39/20+AG39/240</f>
        <v>6.6</v>
      </c>
      <c r="AI39">
        <v>6</v>
      </c>
      <c r="AJ39">
        <v>12</v>
      </c>
      <c r="AK39">
        <v>0</v>
      </c>
      <c r="AL39" s="25">
        <f t="shared" si="20"/>
        <v>6.6000000000000005</v>
      </c>
      <c r="AO39" s="39"/>
      <c r="AP39" s="39"/>
      <c r="AQ39" s="39"/>
      <c r="BH39" s="6"/>
      <c r="BM39" s="38"/>
      <c r="BN39" s="38"/>
      <c r="BO39" s="38"/>
      <c r="BQ39" s="25">
        <f t="shared" si="21"/>
        <v>6.6000000000000005</v>
      </c>
      <c r="BU39" s="38"/>
      <c r="BV39" s="38"/>
      <c r="BW39" s="40"/>
      <c r="BX39" s="49">
        <f t="shared" si="22"/>
        <v>79.2</v>
      </c>
      <c r="BY39" s="49">
        <f t="shared" si="23"/>
        <v>79.2</v>
      </c>
      <c r="CK39">
        <f t="shared" si="24"/>
        <v>1379</v>
      </c>
      <c r="CL39" s="2" t="s">
        <v>1419</v>
      </c>
    </row>
    <row r="40" spans="1:90" ht="12.75">
      <c r="A40" s="15">
        <v>1379</v>
      </c>
      <c r="B40" s="14" t="s">
        <v>960</v>
      </c>
      <c r="C40" s="14" t="s">
        <v>1133</v>
      </c>
      <c r="D40" s="14" t="s">
        <v>270</v>
      </c>
      <c r="E40" s="14" t="s">
        <v>290</v>
      </c>
      <c r="F40" s="2" t="s">
        <v>83</v>
      </c>
      <c r="G40" s="2">
        <v>1</v>
      </c>
      <c r="H40" s="2" t="s">
        <v>1414</v>
      </c>
      <c r="I40" s="10">
        <v>1</v>
      </c>
      <c r="J40" s="25">
        <v>7</v>
      </c>
      <c r="K40" s="2" t="s">
        <v>315</v>
      </c>
      <c r="L40" s="14" t="s">
        <v>305</v>
      </c>
      <c r="M40" s="2" t="s">
        <v>1416</v>
      </c>
      <c r="N40" s="14" t="s">
        <v>1408</v>
      </c>
      <c r="O40" s="14" t="s">
        <v>306</v>
      </c>
      <c r="P40" s="2" t="s">
        <v>395</v>
      </c>
      <c r="Q40" s="10">
        <v>1</v>
      </c>
      <c r="T40" s="29">
        <v>84</v>
      </c>
      <c r="U40" s="21">
        <v>0</v>
      </c>
      <c r="V40" s="21">
        <v>0</v>
      </c>
      <c r="W40" s="49">
        <f t="shared" si="25"/>
        <v>84</v>
      </c>
      <c r="X40" s="49">
        <f t="shared" si="18"/>
        <v>84</v>
      </c>
      <c r="Z40" s="25">
        <f t="shared" si="19"/>
        <v>7</v>
      </c>
      <c r="AA40" s="13">
        <v>84</v>
      </c>
      <c r="AB40" s="13">
        <v>0</v>
      </c>
      <c r="AC40" s="13">
        <v>0</v>
      </c>
      <c r="AD40" s="49">
        <f t="shared" si="26"/>
        <v>84</v>
      </c>
      <c r="AE40" s="13">
        <v>7</v>
      </c>
      <c r="AF40" s="13">
        <v>0</v>
      </c>
      <c r="AG40" s="13">
        <v>0</v>
      </c>
      <c r="AH40" s="25">
        <f>AE40+AF40/20+AG40/240</f>
        <v>7</v>
      </c>
      <c r="AI40">
        <v>7</v>
      </c>
      <c r="AJ40">
        <v>0</v>
      </c>
      <c r="AK40">
        <v>0</v>
      </c>
      <c r="AL40" s="25">
        <f t="shared" si="20"/>
        <v>7</v>
      </c>
      <c r="AO40" s="39"/>
      <c r="AP40" s="39"/>
      <c r="AQ40" s="39"/>
      <c r="AZ40" s="25">
        <v>7</v>
      </c>
      <c r="BM40" s="38"/>
      <c r="BN40" s="38"/>
      <c r="BO40" s="38"/>
      <c r="BQ40" s="25">
        <f t="shared" si="21"/>
        <v>7</v>
      </c>
      <c r="BU40" s="38"/>
      <c r="BV40" s="38"/>
      <c r="BW40" s="40"/>
      <c r="BX40" s="49">
        <f t="shared" si="22"/>
        <v>84</v>
      </c>
      <c r="BY40" s="49">
        <f t="shared" si="23"/>
        <v>84</v>
      </c>
      <c r="CK40">
        <f t="shared" si="24"/>
        <v>1379</v>
      </c>
      <c r="CL40" s="2" t="s">
        <v>1416</v>
      </c>
    </row>
    <row r="41" spans="1:90" ht="12.75">
      <c r="A41" s="15">
        <v>1379</v>
      </c>
      <c r="B41" s="14" t="s">
        <v>960</v>
      </c>
      <c r="C41" s="14" t="s">
        <v>1133</v>
      </c>
      <c r="D41" s="14" t="s">
        <v>270</v>
      </c>
      <c r="E41" s="14" t="s">
        <v>290</v>
      </c>
      <c r="F41" s="2" t="s">
        <v>84</v>
      </c>
      <c r="G41" s="2">
        <v>1</v>
      </c>
      <c r="H41" s="2" t="s">
        <v>350</v>
      </c>
      <c r="I41" s="10">
        <v>1</v>
      </c>
      <c r="J41" s="25">
        <v>4.75</v>
      </c>
      <c r="K41" s="2" t="s">
        <v>1109</v>
      </c>
      <c r="L41" s="14" t="s">
        <v>305</v>
      </c>
      <c r="M41" s="2" t="s">
        <v>364</v>
      </c>
      <c r="N41" s="14" t="s">
        <v>342</v>
      </c>
      <c r="O41" s="14" t="s">
        <v>1056</v>
      </c>
      <c r="P41" s="2" t="s">
        <v>524</v>
      </c>
      <c r="Q41" s="10">
        <v>1</v>
      </c>
      <c r="T41" s="29">
        <v>57</v>
      </c>
      <c r="U41" s="21">
        <v>0</v>
      </c>
      <c r="V41" s="21">
        <v>0</v>
      </c>
      <c r="W41" s="49">
        <f t="shared" si="25"/>
        <v>57</v>
      </c>
      <c r="X41" s="49">
        <f t="shared" si="18"/>
        <v>57</v>
      </c>
      <c r="Z41" s="25">
        <f t="shared" si="19"/>
        <v>4.75</v>
      </c>
      <c r="AA41" s="13">
        <v>57</v>
      </c>
      <c r="AB41" s="13">
        <v>0</v>
      </c>
      <c r="AC41" s="13">
        <v>0</v>
      </c>
      <c r="AD41" s="49">
        <f t="shared" si="26"/>
        <v>57</v>
      </c>
      <c r="AE41" s="13">
        <v>4</v>
      </c>
      <c r="AF41" s="13">
        <v>15</v>
      </c>
      <c r="AG41" s="13">
        <v>0</v>
      </c>
      <c r="AH41" s="25">
        <f>AE41+AF41/20+AG41/240</f>
        <v>4.75</v>
      </c>
      <c r="AI41">
        <v>4</v>
      </c>
      <c r="AJ41">
        <v>15</v>
      </c>
      <c r="AK41">
        <v>0</v>
      </c>
      <c r="AL41" s="25">
        <f t="shared" si="20"/>
        <v>4.75</v>
      </c>
      <c r="AO41" s="39"/>
      <c r="AP41" s="39"/>
      <c r="AQ41" s="39"/>
      <c r="AZ41" s="25">
        <v>4.75</v>
      </c>
      <c r="BM41" s="38"/>
      <c r="BN41" s="38"/>
      <c r="BO41" s="38"/>
      <c r="BQ41" s="25">
        <f t="shared" si="21"/>
        <v>4.75</v>
      </c>
      <c r="BU41" s="38"/>
      <c r="BV41" s="38"/>
      <c r="BW41" s="40"/>
      <c r="BX41" s="49">
        <f t="shared" si="22"/>
        <v>57</v>
      </c>
      <c r="BY41" s="49">
        <f t="shared" si="23"/>
        <v>57</v>
      </c>
      <c r="CK41">
        <f t="shared" si="24"/>
        <v>1379</v>
      </c>
      <c r="CL41" s="2" t="s">
        <v>364</v>
      </c>
    </row>
    <row r="42" spans="1:90" ht="12.75">
      <c r="A42" s="15">
        <v>1379</v>
      </c>
      <c r="B42" s="14" t="s">
        <v>960</v>
      </c>
      <c r="C42" s="14" t="s">
        <v>1133</v>
      </c>
      <c r="D42" s="14" t="s">
        <v>270</v>
      </c>
      <c r="E42" s="14" t="s">
        <v>290</v>
      </c>
      <c r="F42" s="2" t="s">
        <v>85</v>
      </c>
      <c r="G42" s="2">
        <v>1</v>
      </c>
      <c r="H42" s="2" t="s">
        <v>350</v>
      </c>
      <c r="I42" s="10">
        <v>1</v>
      </c>
      <c r="J42" s="25">
        <v>4.75</v>
      </c>
      <c r="K42" s="2" t="s">
        <v>316</v>
      </c>
      <c r="L42" s="14" t="s">
        <v>305</v>
      </c>
      <c r="M42" s="2" t="s">
        <v>351</v>
      </c>
      <c r="N42" s="14" t="s">
        <v>343</v>
      </c>
      <c r="O42" s="14" t="s">
        <v>306</v>
      </c>
      <c r="P42" s="2" t="s">
        <v>578</v>
      </c>
      <c r="Q42" s="10">
        <v>1</v>
      </c>
      <c r="T42" s="29">
        <v>57</v>
      </c>
      <c r="U42" s="21">
        <v>0</v>
      </c>
      <c r="V42" s="21">
        <v>0</v>
      </c>
      <c r="W42" s="49">
        <f t="shared" si="25"/>
        <v>57</v>
      </c>
      <c r="X42" s="49">
        <f t="shared" si="18"/>
        <v>57</v>
      </c>
      <c r="Z42" s="25">
        <f t="shared" si="19"/>
        <v>4.75</v>
      </c>
      <c r="AA42" s="13">
        <v>57</v>
      </c>
      <c r="AB42" s="13">
        <v>0</v>
      </c>
      <c r="AC42" s="13">
        <v>0</v>
      </c>
      <c r="AD42" s="49">
        <f t="shared" si="26"/>
        <v>57</v>
      </c>
      <c r="AE42" s="13">
        <v>4</v>
      </c>
      <c r="AF42" s="13">
        <v>15</v>
      </c>
      <c r="AG42" s="13">
        <v>0</v>
      </c>
      <c r="AH42" s="25">
        <f>AE42+AF42/20+AG42/240</f>
        <v>4.75</v>
      </c>
      <c r="AI42">
        <v>4</v>
      </c>
      <c r="AJ42">
        <v>15</v>
      </c>
      <c r="AK42">
        <v>0</v>
      </c>
      <c r="AL42" s="25">
        <f t="shared" si="20"/>
        <v>4.75</v>
      </c>
      <c r="AM42" s="39"/>
      <c r="AO42" s="39"/>
      <c r="AP42" s="39"/>
      <c r="AQ42" s="39"/>
      <c r="AZ42" s="25">
        <v>4.75</v>
      </c>
      <c r="BA42" s="6"/>
      <c r="BM42" s="38"/>
      <c r="BN42" s="38"/>
      <c r="BO42" s="38"/>
      <c r="BQ42" s="25">
        <f t="shared" si="21"/>
        <v>4.75</v>
      </c>
      <c r="BU42" s="38"/>
      <c r="BV42" s="38"/>
      <c r="BW42" s="40"/>
      <c r="BX42" s="49">
        <f t="shared" si="22"/>
        <v>57</v>
      </c>
      <c r="BY42" s="49">
        <f t="shared" si="23"/>
        <v>57</v>
      </c>
      <c r="CK42">
        <f t="shared" si="24"/>
        <v>1379</v>
      </c>
      <c r="CL42" s="2" t="s">
        <v>351</v>
      </c>
    </row>
    <row r="43" spans="1:90" ht="12.75">
      <c r="A43" s="15">
        <v>1379</v>
      </c>
      <c r="B43" s="14" t="s">
        <v>960</v>
      </c>
      <c r="C43" s="14" t="s">
        <v>1133</v>
      </c>
      <c r="D43" s="14" t="s">
        <v>270</v>
      </c>
      <c r="E43" s="14" t="s">
        <v>290</v>
      </c>
      <c r="F43" s="2" t="s">
        <v>86</v>
      </c>
      <c r="G43" s="2">
        <v>1</v>
      </c>
      <c r="H43" s="2" t="s">
        <v>731</v>
      </c>
      <c r="I43" s="10">
        <f>1+5/6</f>
        <v>1.8333333333333335</v>
      </c>
      <c r="J43" s="25">
        <v>5.249999999999999</v>
      </c>
      <c r="K43" s="2" t="s">
        <v>725</v>
      </c>
      <c r="L43" s="14" t="s">
        <v>305</v>
      </c>
      <c r="M43" s="2" t="s">
        <v>740</v>
      </c>
      <c r="N43" s="14" t="s">
        <v>792</v>
      </c>
      <c r="O43" s="14" t="s">
        <v>1198</v>
      </c>
      <c r="P43" s="2" t="s">
        <v>1184</v>
      </c>
      <c r="Q43" s="10">
        <f>1+5/6</f>
        <v>1.8333333333333335</v>
      </c>
      <c r="T43" s="29">
        <v>115</v>
      </c>
      <c r="U43" s="21">
        <v>10</v>
      </c>
      <c r="V43" s="21">
        <v>0</v>
      </c>
      <c r="W43" s="49">
        <f t="shared" si="25"/>
        <v>115.5</v>
      </c>
      <c r="X43" s="49">
        <f t="shared" si="18"/>
        <v>62.99999999999999</v>
      </c>
      <c r="Z43" s="25">
        <f t="shared" si="19"/>
        <v>5.249999999999999</v>
      </c>
      <c r="AA43" s="13"/>
      <c r="AB43" s="13"/>
      <c r="AC43" s="13"/>
      <c r="AD43" s="49"/>
      <c r="AE43" s="13"/>
      <c r="AF43" s="13"/>
      <c r="AG43" s="13"/>
      <c r="AI43">
        <v>5</v>
      </c>
      <c r="AJ43">
        <v>5</v>
      </c>
      <c r="AK43">
        <v>0</v>
      </c>
      <c r="AL43" s="25">
        <f t="shared" si="20"/>
        <v>5.249999999999999</v>
      </c>
      <c r="AM43" s="39"/>
      <c r="AO43" s="39"/>
      <c r="AP43" s="39"/>
      <c r="AQ43" s="39"/>
      <c r="AZ43" s="25"/>
      <c r="BE43" s="25">
        <v>5.25</v>
      </c>
      <c r="BM43" s="38"/>
      <c r="BN43" s="38"/>
      <c r="BO43" s="38"/>
      <c r="BQ43" s="25">
        <f t="shared" si="21"/>
        <v>5.249999999999999</v>
      </c>
      <c r="BU43" s="38"/>
      <c r="BV43" s="38"/>
      <c r="BW43" s="40"/>
      <c r="BX43" s="49">
        <f t="shared" si="22"/>
        <v>115.49999999999999</v>
      </c>
      <c r="BY43" s="49">
        <f t="shared" si="23"/>
        <v>62.999999999999986</v>
      </c>
      <c r="CK43">
        <f t="shared" si="24"/>
        <v>1379</v>
      </c>
      <c r="CL43" s="2" t="s">
        <v>740</v>
      </c>
    </row>
    <row r="44" spans="1:90" ht="12.75">
      <c r="A44" s="15">
        <v>1379</v>
      </c>
      <c r="B44" s="14" t="s">
        <v>960</v>
      </c>
      <c r="C44" s="14" t="s">
        <v>1133</v>
      </c>
      <c r="D44" s="14" t="s">
        <v>270</v>
      </c>
      <c r="E44" s="14" t="s">
        <v>290</v>
      </c>
      <c r="F44" s="2" t="s">
        <v>87</v>
      </c>
      <c r="G44" s="2">
        <v>1</v>
      </c>
      <c r="H44" s="2" t="s">
        <v>731</v>
      </c>
      <c r="I44" s="10">
        <v>2</v>
      </c>
      <c r="J44" s="25">
        <v>4</v>
      </c>
      <c r="K44" s="2" t="s">
        <v>729</v>
      </c>
      <c r="L44" s="14" t="s">
        <v>305</v>
      </c>
      <c r="M44" s="2" t="s">
        <v>740</v>
      </c>
      <c r="N44" s="14" t="s">
        <v>792</v>
      </c>
      <c r="O44" s="14" t="s">
        <v>1198</v>
      </c>
      <c r="P44" s="2" t="s">
        <v>1346</v>
      </c>
      <c r="Q44" s="10">
        <v>2</v>
      </c>
      <c r="T44" s="29">
        <v>96</v>
      </c>
      <c r="U44" s="21">
        <v>0</v>
      </c>
      <c r="V44" s="21">
        <v>0</v>
      </c>
      <c r="W44" s="49">
        <f t="shared" si="25"/>
        <v>96</v>
      </c>
      <c r="X44" s="49">
        <f t="shared" si="18"/>
        <v>48</v>
      </c>
      <c r="Z44" s="25">
        <f t="shared" si="19"/>
        <v>4</v>
      </c>
      <c r="AA44" s="13">
        <v>48</v>
      </c>
      <c r="AB44" s="13">
        <v>0</v>
      </c>
      <c r="AC44" s="13">
        <v>0</v>
      </c>
      <c r="AD44" s="49">
        <f>AA44+AB44/20+AC44/240</f>
        <v>48</v>
      </c>
      <c r="AE44" s="13"/>
      <c r="AF44" s="13"/>
      <c r="AG44" s="13"/>
      <c r="AI44">
        <v>4</v>
      </c>
      <c r="AJ44">
        <v>0</v>
      </c>
      <c r="AK44">
        <v>0</v>
      </c>
      <c r="AL44" s="25">
        <f t="shared" si="20"/>
        <v>4</v>
      </c>
      <c r="AM44" s="39"/>
      <c r="AO44" s="39"/>
      <c r="AP44" s="39"/>
      <c r="AQ44" s="39"/>
      <c r="AX44" s="7"/>
      <c r="AY44" s="17"/>
      <c r="AZ44" s="6"/>
      <c r="BE44" s="25"/>
      <c r="BH44" s="25">
        <v>4</v>
      </c>
      <c r="BM44" s="38"/>
      <c r="BN44" s="38"/>
      <c r="BO44" s="38"/>
      <c r="BP44" s="38"/>
      <c r="BQ44" s="25">
        <f t="shared" si="21"/>
        <v>4</v>
      </c>
      <c r="BR44" s="40"/>
      <c r="BS44" s="40"/>
      <c r="BT44" s="23"/>
      <c r="BU44" s="38"/>
      <c r="BV44" s="38"/>
      <c r="BW44" s="40"/>
      <c r="BX44" s="49">
        <f t="shared" si="22"/>
        <v>96</v>
      </c>
      <c r="BY44" s="49">
        <f t="shared" si="23"/>
        <v>48</v>
      </c>
      <c r="CK44">
        <f t="shared" si="24"/>
        <v>1379</v>
      </c>
      <c r="CL44" s="2" t="s">
        <v>740</v>
      </c>
    </row>
    <row r="45" spans="1:90" ht="12.75">
      <c r="A45" s="15"/>
      <c r="E45" s="14"/>
      <c r="F45" s="2"/>
      <c r="G45" s="2"/>
      <c r="M45" s="2"/>
      <c r="T45" s="29"/>
      <c r="W45" s="49"/>
      <c r="X45" s="49"/>
      <c r="AA45" s="13"/>
      <c r="AB45" s="13"/>
      <c r="AC45" s="13"/>
      <c r="AE45" s="13"/>
      <c r="AF45" s="13"/>
      <c r="AG45" s="13"/>
      <c r="AM45" s="39"/>
      <c r="AO45" s="39"/>
      <c r="AP45" s="39"/>
      <c r="AQ45" s="39"/>
      <c r="AX45" s="7"/>
      <c r="AY45" s="17"/>
      <c r="AZ45" s="6"/>
      <c r="BE45" s="25"/>
      <c r="BM45" s="38"/>
      <c r="BN45" s="38"/>
      <c r="BO45" s="38"/>
      <c r="BP45" s="38"/>
      <c r="BQ45" s="25"/>
      <c r="BR45" s="40"/>
      <c r="BS45" s="40"/>
      <c r="BT45" s="23"/>
      <c r="BU45" s="38"/>
      <c r="BV45" s="38"/>
      <c r="BW45" s="40"/>
      <c r="CL45" s="2"/>
    </row>
    <row r="46" spans="1:90" ht="12.75">
      <c r="A46" s="15">
        <v>1379</v>
      </c>
      <c r="B46" s="14" t="s">
        <v>960</v>
      </c>
      <c r="C46" s="14" t="s">
        <v>1133</v>
      </c>
      <c r="D46" s="14" t="s">
        <v>270</v>
      </c>
      <c r="E46" s="14" t="s">
        <v>290</v>
      </c>
      <c r="F46" s="2" t="s">
        <v>88</v>
      </c>
      <c r="G46" s="2">
        <v>2</v>
      </c>
      <c r="H46" s="2" t="s">
        <v>1350</v>
      </c>
      <c r="I46" s="10">
        <v>2</v>
      </c>
      <c r="J46" s="25">
        <v>4</v>
      </c>
      <c r="K46" s="2" t="s">
        <v>1356</v>
      </c>
      <c r="L46" s="14" t="s">
        <v>305</v>
      </c>
      <c r="M46" s="2" t="s">
        <v>1352</v>
      </c>
      <c r="N46" s="14" t="s">
        <v>1343</v>
      </c>
      <c r="O46" s="14" t="s">
        <v>3</v>
      </c>
      <c r="P46" s="2" t="s">
        <v>1346</v>
      </c>
      <c r="Q46" s="10">
        <v>2</v>
      </c>
      <c r="T46" s="29">
        <v>96</v>
      </c>
      <c r="U46" s="21">
        <v>0</v>
      </c>
      <c r="V46" s="21">
        <v>0</v>
      </c>
      <c r="W46" s="49">
        <f aca="true" t="shared" si="27" ref="W46:W53">T46+U46/20+V46/240</f>
        <v>96</v>
      </c>
      <c r="X46" s="49">
        <f>W46/Q46</f>
        <v>48</v>
      </c>
      <c r="Z46" s="25">
        <f>X46/12</f>
        <v>4</v>
      </c>
      <c r="AA46" s="13">
        <v>48</v>
      </c>
      <c r="AB46" s="13">
        <v>0</v>
      </c>
      <c r="AC46" s="13">
        <v>0</v>
      </c>
      <c r="AD46" s="49">
        <f>AA46+AB46/20+AC46/240</f>
        <v>48</v>
      </c>
      <c r="AE46" s="13"/>
      <c r="AF46" s="13"/>
      <c r="AG46" s="13"/>
      <c r="AI46">
        <v>4</v>
      </c>
      <c r="AJ46">
        <v>0</v>
      </c>
      <c r="AK46">
        <v>0</v>
      </c>
      <c r="AL46" s="25">
        <f>Z46*1</f>
        <v>4</v>
      </c>
      <c r="AM46" s="39"/>
      <c r="AO46" s="39"/>
      <c r="AP46" s="39"/>
      <c r="AQ46" s="39"/>
      <c r="AX46" s="7"/>
      <c r="AY46" s="17"/>
      <c r="BA46" s="6"/>
      <c r="BH46" s="25">
        <v>4</v>
      </c>
      <c r="BM46" s="38"/>
      <c r="BN46" s="38"/>
      <c r="BO46" s="38"/>
      <c r="BP46" s="38"/>
      <c r="BQ46" s="25">
        <f>AL46+BP46</f>
        <v>4</v>
      </c>
      <c r="BR46" s="40"/>
      <c r="BS46" s="40"/>
      <c r="BT46" s="23"/>
      <c r="BU46" s="38"/>
      <c r="BV46" s="38"/>
      <c r="BW46" s="40"/>
      <c r="BX46" s="49">
        <f>BY46*Q46</f>
        <v>96</v>
      </c>
      <c r="BY46" s="49">
        <f>(BQ46+BV46)*12</f>
        <v>48</v>
      </c>
      <c r="CK46">
        <f aca="true" t="shared" si="28" ref="CK46:CK53">A46*1</f>
        <v>1379</v>
      </c>
      <c r="CL46" s="2" t="s">
        <v>1352</v>
      </c>
    </row>
    <row r="47" spans="1:90" ht="12.75">
      <c r="A47" s="15">
        <v>1379</v>
      </c>
      <c r="B47" s="14" t="s">
        <v>960</v>
      </c>
      <c r="C47" s="14" t="s">
        <v>1133</v>
      </c>
      <c r="D47" s="14" t="s">
        <v>270</v>
      </c>
      <c r="E47" s="14" t="s">
        <v>290</v>
      </c>
      <c r="F47" s="2" t="s">
        <v>89</v>
      </c>
      <c r="G47" s="2">
        <v>2</v>
      </c>
      <c r="H47" s="2" t="s">
        <v>1414</v>
      </c>
      <c r="J47" s="25"/>
      <c r="K47" s="2" t="s">
        <v>644</v>
      </c>
      <c r="L47" s="14" t="s">
        <v>305</v>
      </c>
      <c r="M47" s="2" t="s">
        <v>1427</v>
      </c>
      <c r="N47" s="14" t="s">
        <v>1408</v>
      </c>
      <c r="O47" s="14" t="s">
        <v>688</v>
      </c>
      <c r="P47" s="2" t="s">
        <v>3</v>
      </c>
      <c r="R47" s="10">
        <v>10</v>
      </c>
      <c r="T47" s="29">
        <v>22</v>
      </c>
      <c r="U47" s="21">
        <v>0</v>
      </c>
      <c r="V47" s="21">
        <v>0</v>
      </c>
      <c r="W47" s="49">
        <f t="shared" si="27"/>
        <v>22</v>
      </c>
      <c r="Y47" s="25">
        <f>(W47*20)/R47</f>
        <v>44</v>
      </c>
      <c r="AA47" s="13"/>
      <c r="AB47" s="13"/>
      <c r="AC47" s="13"/>
      <c r="AD47" s="49"/>
      <c r="AE47" s="13"/>
      <c r="AF47" s="13"/>
      <c r="AG47" s="13"/>
      <c r="AL47" s="25"/>
      <c r="AM47" s="39"/>
      <c r="AO47" s="39"/>
      <c r="AP47" s="39"/>
      <c r="AQ47" s="39"/>
      <c r="BE47" s="6"/>
      <c r="BH47" s="25"/>
      <c r="BM47" s="38"/>
      <c r="BN47" s="38"/>
      <c r="BO47" s="38"/>
      <c r="BP47" s="38"/>
      <c r="BQ47" s="25"/>
      <c r="BR47" s="40"/>
      <c r="BS47" s="40"/>
      <c r="BT47" s="23"/>
      <c r="BU47" s="38"/>
      <c r="BV47" s="38"/>
      <c r="BW47" s="40"/>
      <c r="BX47" s="49"/>
      <c r="BY47" s="49"/>
      <c r="CK47">
        <f t="shared" si="28"/>
        <v>1379</v>
      </c>
      <c r="CL47" s="2" t="s">
        <v>1427</v>
      </c>
    </row>
    <row r="48" spans="1:90" ht="12.75">
      <c r="A48" s="15">
        <v>1379</v>
      </c>
      <c r="B48" s="14" t="s">
        <v>960</v>
      </c>
      <c r="C48" s="14" t="s">
        <v>1133</v>
      </c>
      <c r="D48" s="14" t="s">
        <v>270</v>
      </c>
      <c r="E48" s="14" t="s">
        <v>290</v>
      </c>
      <c r="F48" s="2" t="s">
        <v>76</v>
      </c>
      <c r="G48" s="2">
        <v>2</v>
      </c>
      <c r="H48" s="2" t="s">
        <v>1251</v>
      </c>
      <c r="I48" s="10">
        <v>2.5</v>
      </c>
      <c r="J48" s="25">
        <v>2.3000000000000003</v>
      </c>
      <c r="K48" s="2" t="s">
        <v>1228</v>
      </c>
      <c r="L48" s="14" t="s">
        <v>305</v>
      </c>
      <c r="M48" s="2" t="s">
        <v>1253</v>
      </c>
      <c r="N48" s="14" t="s">
        <v>1254</v>
      </c>
      <c r="O48" s="14" t="s">
        <v>1198</v>
      </c>
      <c r="P48" s="2" t="s">
        <v>697</v>
      </c>
      <c r="Q48" s="10">
        <v>2.5</v>
      </c>
      <c r="T48" s="29">
        <v>69</v>
      </c>
      <c r="U48" s="21">
        <v>0</v>
      </c>
      <c r="V48" s="21">
        <v>0</v>
      </c>
      <c r="W48" s="49">
        <f t="shared" si="27"/>
        <v>69</v>
      </c>
      <c r="X48" s="49">
        <f aca="true" t="shared" si="29" ref="X48:X53">W48/Q48</f>
        <v>27.6</v>
      </c>
      <c r="Z48" s="25">
        <f aca="true" t="shared" si="30" ref="Z48:Z53">X48/12</f>
        <v>2.3000000000000003</v>
      </c>
      <c r="AA48" s="13"/>
      <c r="AB48" s="13"/>
      <c r="AC48" s="13"/>
      <c r="AD48" s="49"/>
      <c r="AE48" s="13"/>
      <c r="AF48" s="13"/>
      <c r="AG48" s="13"/>
      <c r="AI48">
        <v>2</v>
      </c>
      <c r="AJ48">
        <v>6</v>
      </c>
      <c r="AK48">
        <v>0</v>
      </c>
      <c r="AL48" s="25">
        <f aca="true" t="shared" si="31" ref="AL48:AL53">Z48*1</f>
        <v>2.3000000000000003</v>
      </c>
      <c r="AM48" s="39"/>
      <c r="AO48" s="39"/>
      <c r="AP48" s="39"/>
      <c r="AQ48" s="39"/>
      <c r="BE48" s="6"/>
      <c r="BH48" s="25">
        <v>2.3000000000000003</v>
      </c>
      <c r="BM48" s="38"/>
      <c r="BN48" s="38"/>
      <c r="BO48" s="38"/>
      <c r="BP48" s="38"/>
      <c r="BQ48" s="25">
        <f aca="true" t="shared" si="32" ref="BQ48:BQ53">AL48+BP48</f>
        <v>2.3000000000000003</v>
      </c>
      <c r="BR48" s="40"/>
      <c r="BS48" s="40"/>
      <c r="BT48" s="23"/>
      <c r="BU48" s="38"/>
      <c r="BV48" s="38"/>
      <c r="BW48" s="40"/>
      <c r="BX48" s="49">
        <f aca="true" t="shared" si="33" ref="BX48:BX53">BY48*Q48</f>
        <v>69</v>
      </c>
      <c r="BY48" s="49">
        <f aca="true" t="shared" si="34" ref="BY48:BY53">(BQ48+BV48)*12</f>
        <v>27.6</v>
      </c>
      <c r="CK48">
        <f t="shared" si="28"/>
        <v>1379</v>
      </c>
      <c r="CL48" s="2" t="s">
        <v>1253</v>
      </c>
    </row>
    <row r="49" spans="1:90" ht="12.75">
      <c r="A49" s="15">
        <v>1379</v>
      </c>
      <c r="B49" s="14" t="s">
        <v>960</v>
      </c>
      <c r="C49" s="14" t="s">
        <v>1133</v>
      </c>
      <c r="D49" s="14" t="s">
        <v>270</v>
      </c>
      <c r="E49" s="14" t="s">
        <v>290</v>
      </c>
      <c r="F49" s="2" t="s">
        <v>77</v>
      </c>
      <c r="G49" s="2">
        <v>2</v>
      </c>
      <c r="H49" s="2" t="s">
        <v>557</v>
      </c>
      <c r="I49" s="10">
        <v>2</v>
      </c>
      <c r="J49" s="25">
        <v>4.0625</v>
      </c>
      <c r="K49" s="2" t="s">
        <v>566</v>
      </c>
      <c r="L49" s="14" t="s">
        <v>305</v>
      </c>
      <c r="M49" s="2" t="s">
        <v>561</v>
      </c>
      <c r="N49" s="14" t="s">
        <v>520</v>
      </c>
      <c r="O49" s="14" t="s">
        <v>688</v>
      </c>
      <c r="P49" s="2" t="s">
        <v>696</v>
      </c>
      <c r="Q49" s="10">
        <v>2</v>
      </c>
      <c r="T49" s="29">
        <v>97</v>
      </c>
      <c r="U49" s="21">
        <v>10</v>
      </c>
      <c r="V49" s="21">
        <v>0</v>
      </c>
      <c r="W49" s="49">
        <f t="shared" si="27"/>
        <v>97.5</v>
      </c>
      <c r="X49" s="49">
        <f t="shared" si="29"/>
        <v>48.75</v>
      </c>
      <c r="Z49" s="25">
        <f t="shared" si="30"/>
        <v>4.0625</v>
      </c>
      <c r="AA49" s="13"/>
      <c r="AB49" s="13"/>
      <c r="AC49" s="13"/>
      <c r="AD49" s="49"/>
      <c r="AE49" s="13"/>
      <c r="AF49" s="13"/>
      <c r="AG49" s="13"/>
      <c r="AI49">
        <v>3</v>
      </c>
      <c r="AJ49">
        <v>5</v>
      </c>
      <c r="AK49">
        <v>0</v>
      </c>
      <c r="AL49" s="25">
        <f t="shared" si="31"/>
        <v>4.0625</v>
      </c>
      <c r="AM49" s="39"/>
      <c r="AO49" s="39"/>
      <c r="AP49" s="39"/>
      <c r="AQ49" s="39"/>
      <c r="BH49" s="25">
        <v>4.0625</v>
      </c>
      <c r="BM49" s="38"/>
      <c r="BN49" s="38"/>
      <c r="BO49" s="38"/>
      <c r="BP49" s="38"/>
      <c r="BQ49" s="25">
        <f t="shared" si="32"/>
        <v>4.0625</v>
      </c>
      <c r="BR49" s="40"/>
      <c r="BS49" s="40"/>
      <c r="BT49" s="23"/>
      <c r="BU49" s="38"/>
      <c r="BV49" s="38"/>
      <c r="BW49" s="40"/>
      <c r="BX49" s="49">
        <f t="shared" si="33"/>
        <v>97.5</v>
      </c>
      <c r="BY49" s="49">
        <f t="shared" si="34"/>
        <v>48.75</v>
      </c>
      <c r="CK49">
        <f t="shared" si="28"/>
        <v>1379</v>
      </c>
      <c r="CL49" s="2" t="s">
        <v>561</v>
      </c>
    </row>
    <row r="50" spans="1:90" ht="12.75">
      <c r="A50" s="15">
        <v>1379</v>
      </c>
      <c r="B50" s="14" t="s">
        <v>960</v>
      </c>
      <c r="C50" s="14" t="s">
        <v>1133</v>
      </c>
      <c r="D50" s="14" t="s">
        <v>270</v>
      </c>
      <c r="E50" s="14" t="s">
        <v>290</v>
      </c>
      <c r="F50" s="2" t="s">
        <v>78</v>
      </c>
      <c r="G50" s="2">
        <v>2</v>
      </c>
      <c r="H50" s="2" t="s">
        <v>731</v>
      </c>
      <c r="I50" s="10">
        <v>0.5</v>
      </c>
      <c r="J50" s="25">
        <v>2.1</v>
      </c>
      <c r="K50" s="2" t="s">
        <v>723</v>
      </c>
      <c r="L50" s="14" t="s">
        <v>305</v>
      </c>
      <c r="M50" s="2" t="s">
        <v>740</v>
      </c>
      <c r="N50" s="14" t="s">
        <v>792</v>
      </c>
      <c r="O50" s="14" t="s">
        <v>1198</v>
      </c>
      <c r="P50" s="2" t="s">
        <v>1332</v>
      </c>
      <c r="Q50" s="10">
        <v>0.5</v>
      </c>
      <c r="T50" s="29">
        <v>12</v>
      </c>
      <c r="U50" s="21">
        <v>12</v>
      </c>
      <c r="V50" s="21">
        <v>0</v>
      </c>
      <c r="W50" s="49">
        <f t="shared" si="27"/>
        <v>12.6</v>
      </c>
      <c r="X50" s="49">
        <f t="shared" si="29"/>
        <v>25.2</v>
      </c>
      <c r="Z50" s="25">
        <f t="shared" si="30"/>
        <v>2.1</v>
      </c>
      <c r="AA50" s="13">
        <v>25</v>
      </c>
      <c r="AB50" s="13">
        <v>4</v>
      </c>
      <c r="AC50" s="13">
        <v>0</v>
      </c>
      <c r="AD50" s="49">
        <f>AA50+AB50/20+AC50/240</f>
        <v>25.2</v>
      </c>
      <c r="AE50" s="13">
        <v>1</v>
      </c>
      <c r="AF50" s="13">
        <v>1</v>
      </c>
      <c r="AG50" s="13">
        <v>0</v>
      </c>
      <c r="AH50" s="25">
        <f>AE50+AF50/20+AG50/240</f>
        <v>1.05</v>
      </c>
      <c r="AI50">
        <v>2</v>
      </c>
      <c r="AJ50">
        <v>2</v>
      </c>
      <c r="AK50">
        <v>0</v>
      </c>
      <c r="AL50" s="25">
        <f t="shared" si="31"/>
        <v>2.1</v>
      </c>
      <c r="AM50" s="39"/>
      <c r="AO50" s="39"/>
      <c r="AP50" s="39"/>
      <c r="AQ50" s="39"/>
      <c r="AX50" s="7"/>
      <c r="AY50" s="17"/>
      <c r="BH50" s="25">
        <v>2.1</v>
      </c>
      <c r="BM50" s="38"/>
      <c r="BN50" s="38"/>
      <c r="BO50" s="38"/>
      <c r="BP50" s="38"/>
      <c r="BQ50" s="25">
        <f t="shared" si="32"/>
        <v>2.1</v>
      </c>
      <c r="BR50" s="40"/>
      <c r="BS50" s="40"/>
      <c r="BT50" s="23"/>
      <c r="BU50" s="38"/>
      <c r="BV50" s="38"/>
      <c r="BW50" s="40"/>
      <c r="BX50" s="49">
        <f t="shared" si="33"/>
        <v>12.600000000000001</v>
      </c>
      <c r="BY50" s="49">
        <f t="shared" si="34"/>
        <v>25.200000000000003</v>
      </c>
      <c r="CK50">
        <f t="shared" si="28"/>
        <v>1379</v>
      </c>
      <c r="CL50" s="2" t="s">
        <v>740</v>
      </c>
    </row>
    <row r="51" spans="1:90" ht="12.75">
      <c r="A51" s="15">
        <v>1379</v>
      </c>
      <c r="B51" s="14" t="s">
        <v>960</v>
      </c>
      <c r="C51" s="14" t="s">
        <v>1133</v>
      </c>
      <c r="D51" s="14" t="s">
        <v>270</v>
      </c>
      <c r="E51" s="14" t="s">
        <v>290</v>
      </c>
      <c r="F51" s="2" t="s">
        <v>79</v>
      </c>
      <c r="G51" s="2">
        <v>2</v>
      </c>
      <c r="H51" s="2" t="s">
        <v>592</v>
      </c>
      <c r="I51" s="10">
        <v>0.5</v>
      </c>
      <c r="J51" s="25">
        <v>1.875</v>
      </c>
      <c r="K51" s="2" t="s">
        <v>595</v>
      </c>
      <c r="L51" s="14" t="s">
        <v>305</v>
      </c>
      <c r="M51" s="2" t="s">
        <v>596</v>
      </c>
      <c r="N51" s="14" t="s">
        <v>588</v>
      </c>
      <c r="O51" s="14" t="s">
        <v>1198</v>
      </c>
      <c r="P51" s="2" t="s">
        <v>1336</v>
      </c>
      <c r="Q51" s="10">
        <v>0.5</v>
      </c>
      <c r="T51" s="29">
        <v>11</v>
      </c>
      <c r="U51" s="21">
        <v>5</v>
      </c>
      <c r="V51" s="21">
        <v>0</v>
      </c>
      <c r="W51" s="49">
        <f t="shared" si="27"/>
        <v>11.25</v>
      </c>
      <c r="X51" s="49">
        <f t="shared" si="29"/>
        <v>22.5</v>
      </c>
      <c r="Z51" s="25">
        <f t="shared" si="30"/>
        <v>1.875</v>
      </c>
      <c r="AA51" s="13">
        <v>22</v>
      </c>
      <c r="AB51" s="13">
        <v>10</v>
      </c>
      <c r="AC51" s="13">
        <v>0</v>
      </c>
      <c r="AD51" s="49">
        <f>AA51+AB51/20+AC51/240</f>
        <v>22.5</v>
      </c>
      <c r="AE51" s="13"/>
      <c r="AF51" s="13">
        <v>18</v>
      </c>
      <c r="AG51" s="13">
        <v>9</v>
      </c>
      <c r="AH51" s="25">
        <f>AE51+AF51/20+AG51/240</f>
        <v>0.9375</v>
      </c>
      <c r="AI51">
        <v>1</v>
      </c>
      <c r="AJ51">
        <v>17</v>
      </c>
      <c r="AK51">
        <v>6</v>
      </c>
      <c r="AL51" s="25">
        <f t="shared" si="31"/>
        <v>1.875</v>
      </c>
      <c r="AO51" s="39"/>
      <c r="AP51" s="39"/>
      <c r="AQ51" s="39"/>
      <c r="BE51" s="7"/>
      <c r="BH51" s="25">
        <v>1.875</v>
      </c>
      <c r="BM51" s="38"/>
      <c r="BN51" s="38"/>
      <c r="BO51" s="38"/>
      <c r="BP51" s="38"/>
      <c r="BQ51" s="25">
        <f t="shared" si="32"/>
        <v>1.875</v>
      </c>
      <c r="BR51" s="40"/>
      <c r="BS51" s="40"/>
      <c r="BT51" s="23"/>
      <c r="BU51" s="38"/>
      <c r="BV51" s="38"/>
      <c r="BW51" s="40"/>
      <c r="BX51" s="49">
        <f t="shared" si="33"/>
        <v>11.25</v>
      </c>
      <c r="BY51" s="49">
        <f t="shared" si="34"/>
        <v>22.5</v>
      </c>
      <c r="CK51">
        <f t="shared" si="28"/>
        <v>1379</v>
      </c>
      <c r="CL51" s="2" t="s">
        <v>596</v>
      </c>
    </row>
    <row r="52" spans="1:90" ht="12.75">
      <c r="A52" s="15">
        <v>1379</v>
      </c>
      <c r="B52" s="14" t="s">
        <v>960</v>
      </c>
      <c r="C52" s="14" t="s">
        <v>1133</v>
      </c>
      <c r="D52" s="14" t="s">
        <v>270</v>
      </c>
      <c r="E52" s="14" t="s">
        <v>290</v>
      </c>
      <c r="F52" s="2" t="s">
        <v>80</v>
      </c>
      <c r="G52" s="2">
        <v>2</v>
      </c>
      <c r="H52" s="2" t="s">
        <v>731</v>
      </c>
      <c r="I52" s="10">
        <v>0.5</v>
      </c>
      <c r="J52" s="25">
        <v>2.3000000000000003</v>
      </c>
      <c r="K52" s="2" t="s">
        <v>724</v>
      </c>
      <c r="L52" s="14" t="s">
        <v>305</v>
      </c>
      <c r="M52" s="2" t="s">
        <v>740</v>
      </c>
      <c r="N52" s="14" t="s">
        <v>792</v>
      </c>
      <c r="O52" s="14" t="s">
        <v>1198</v>
      </c>
      <c r="P52" s="2" t="s">
        <v>763</v>
      </c>
      <c r="Q52" s="10">
        <v>0.5</v>
      </c>
      <c r="T52" s="29">
        <v>13</v>
      </c>
      <c r="U52" s="21">
        <v>16</v>
      </c>
      <c r="V52" s="21">
        <v>0</v>
      </c>
      <c r="W52" s="49">
        <f t="shared" si="27"/>
        <v>13.8</v>
      </c>
      <c r="X52" s="49">
        <f t="shared" si="29"/>
        <v>27.6</v>
      </c>
      <c r="Z52" s="25">
        <f t="shared" si="30"/>
        <v>2.3000000000000003</v>
      </c>
      <c r="AA52" s="13"/>
      <c r="AB52" s="13"/>
      <c r="AC52" s="13"/>
      <c r="AD52" s="49"/>
      <c r="AE52" s="13">
        <v>1</v>
      </c>
      <c r="AF52" s="13">
        <v>3</v>
      </c>
      <c r="AG52" s="13">
        <v>0</v>
      </c>
      <c r="AH52" s="25">
        <f>AE52+AF52/20+AG52/240</f>
        <v>1.15</v>
      </c>
      <c r="AI52">
        <v>2</v>
      </c>
      <c r="AJ52">
        <v>6</v>
      </c>
      <c r="AK52">
        <v>0</v>
      </c>
      <c r="AL52" s="25">
        <f t="shared" si="31"/>
        <v>2.3000000000000003</v>
      </c>
      <c r="AO52" s="39"/>
      <c r="AP52" s="39"/>
      <c r="AQ52" s="39"/>
      <c r="BH52" s="25">
        <v>2.3000000000000003</v>
      </c>
      <c r="BM52" s="38"/>
      <c r="BN52" s="38"/>
      <c r="BO52" s="38"/>
      <c r="BP52" s="38"/>
      <c r="BQ52" s="25">
        <f t="shared" si="32"/>
        <v>2.3000000000000003</v>
      </c>
      <c r="BR52" s="40"/>
      <c r="BS52" s="40"/>
      <c r="BT52" s="23"/>
      <c r="BU52" s="38"/>
      <c r="BV52" s="38"/>
      <c r="BW52" s="40"/>
      <c r="BX52" s="49">
        <f t="shared" si="33"/>
        <v>13.8</v>
      </c>
      <c r="BY52" s="49">
        <f t="shared" si="34"/>
        <v>27.6</v>
      </c>
      <c r="CK52">
        <f t="shared" si="28"/>
        <v>1379</v>
      </c>
      <c r="CL52" s="2" t="s">
        <v>740</v>
      </c>
    </row>
    <row r="53" spans="1:90" ht="12.75">
      <c r="A53" s="15">
        <v>1379</v>
      </c>
      <c r="B53" s="14" t="s">
        <v>960</v>
      </c>
      <c r="C53" s="14" t="s">
        <v>1133</v>
      </c>
      <c r="D53" s="14" t="s">
        <v>270</v>
      </c>
      <c r="E53" s="14" t="s">
        <v>290</v>
      </c>
      <c r="F53" s="2" t="s">
        <v>81</v>
      </c>
      <c r="G53" s="2">
        <v>2</v>
      </c>
      <c r="H53" s="2" t="s">
        <v>1251</v>
      </c>
      <c r="I53" s="10">
        <v>0.5</v>
      </c>
      <c r="J53" s="25">
        <v>2.3000000000000003</v>
      </c>
      <c r="K53" s="2" t="s">
        <v>1224</v>
      </c>
      <c r="L53" s="14" t="s">
        <v>305</v>
      </c>
      <c r="M53" s="2" t="s">
        <v>1253</v>
      </c>
      <c r="N53" s="14" t="s">
        <v>1254</v>
      </c>
      <c r="O53" s="14" t="s">
        <v>1198</v>
      </c>
      <c r="P53" s="2" t="s">
        <v>392</v>
      </c>
      <c r="Q53" s="10">
        <v>0.5</v>
      </c>
      <c r="T53" s="29">
        <v>13</v>
      </c>
      <c r="U53" s="21">
        <v>16</v>
      </c>
      <c r="V53" s="21">
        <v>0</v>
      </c>
      <c r="W53" s="49">
        <f t="shared" si="27"/>
        <v>13.8</v>
      </c>
      <c r="X53" s="49">
        <f t="shared" si="29"/>
        <v>27.6</v>
      </c>
      <c r="Z53" s="25">
        <f t="shared" si="30"/>
        <v>2.3000000000000003</v>
      </c>
      <c r="AA53" s="13">
        <v>27</v>
      </c>
      <c r="AB53" s="13">
        <v>12</v>
      </c>
      <c r="AC53" s="13">
        <v>0</v>
      </c>
      <c r="AD53" s="49">
        <f>AA53+AB53/20+AC53/240</f>
        <v>27.6</v>
      </c>
      <c r="AE53" s="13">
        <v>1</v>
      </c>
      <c r="AF53" s="13">
        <v>3</v>
      </c>
      <c r="AG53" s="13">
        <v>0</v>
      </c>
      <c r="AH53" s="25">
        <f>AE53+AF53/20+AG53/240</f>
        <v>1.15</v>
      </c>
      <c r="AI53">
        <v>2</v>
      </c>
      <c r="AJ53">
        <v>6</v>
      </c>
      <c r="AK53">
        <v>0</v>
      </c>
      <c r="AL53" s="25">
        <f t="shared" si="31"/>
        <v>2.3000000000000003</v>
      </c>
      <c r="AO53" s="39"/>
      <c r="AP53" s="39"/>
      <c r="AQ53" s="39"/>
      <c r="BF53" s="6"/>
      <c r="BH53" s="25">
        <v>2.3000000000000003</v>
      </c>
      <c r="BM53" s="38"/>
      <c r="BN53" s="38"/>
      <c r="BO53" s="38"/>
      <c r="BP53" s="38"/>
      <c r="BQ53" s="25">
        <f t="shared" si="32"/>
        <v>2.3000000000000003</v>
      </c>
      <c r="BR53" s="40"/>
      <c r="BS53" s="40"/>
      <c r="BT53" s="23"/>
      <c r="BU53" s="38"/>
      <c r="BV53" s="38"/>
      <c r="BW53" s="40"/>
      <c r="BX53" s="49">
        <f t="shared" si="33"/>
        <v>13.8</v>
      </c>
      <c r="BY53" s="49">
        <f t="shared" si="34"/>
        <v>27.6</v>
      </c>
      <c r="CK53">
        <f t="shared" si="28"/>
        <v>1379</v>
      </c>
      <c r="CL53" s="2" t="s">
        <v>1253</v>
      </c>
    </row>
    <row r="54" spans="1:90" ht="12.75">
      <c r="A54" s="15"/>
      <c r="E54" s="14"/>
      <c r="F54" s="2"/>
      <c r="G54" s="2"/>
      <c r="J54" s="25"/>
      <c r="M54" s="2"/>
      <c r="T54" s="29"/>
      <c r="AA54" s="13"/>
      <c r="AB54" s="13"/>
      <c r="AC54" s="13"/>
      <c r="AD54" s="49"/>
      <c r="AE54" s="13"/>
      <c r="AF54" s="13"/>
      <c r="AG54" s="13"/>
      <c r="AH54" s="25"/>
      <c r="AL54" s="25"/>
      <c r="AO54" s="39"/>
      <c r="AP54" s="39"/>
      <c r="AQ54" s="39"/>
      <c r="AX54" s="7"/>
      <c r="AY54" s="17"/>
      <c r="BH54" s="25"/>
      <c r="BM54" s="38"/>
      <c r="BN54" s="38"/>
      <c r="BO54" s="38"/>
      <c r="BP54" s="38"/>
      <c r="BQ54" s="25"/>
      <c r="BR54" s="40"/>
      <c r="BS54" s="40"/>
      <c r="BT54" s="23"/>
      <c r="BU54" s="38"/>
      <c r="BV54" s="38"/>
      <c r="BW54" s="40"/>
      <c r="CL54" s="2"/>
    </row>
    <row r="55" spans="1:90" ht="12.75">
      <c r="A55" s="15">
        <v>1380</v>
      </c>
      <c r="B55" s="14" t="s">
        <v>3</v>
      </c>
      <c r="C55" s="14" t="s">
        <v>1133</v>
      </c>
      <c r="D55" s="14" t="s">
        <v>271</v>
      </c>
      <c r="E55" s="14" t="s">
        <v>281</v>
      </c>
      <c r="F55" s="2" t="s">
        <v>90</v>
      </c>
      <c r="G55" s="2"/>
      <c r="H55" s="2" t="s">
        <v>350</v>
      </c>
      <c r="I55" s="10">
        <v>4</v>
      </c>
      <c r="J55" s="25">
        <v>3.475</v>
      </c>
      <c r="K55" s="2" t="s">
        <v>711</v>
      </c>
      <c r="L55" s="14" t="s">
        <v>305</v>
      </c>
      <c r="M55" s="2" t="s">
        <v>358</v>
      </c>
      <c r="N55" s="14" t="s">
        <v>343</v>
      </c>
      <c r="O55" s="14" t="s">
        <v>1054</v>
      </c>
      <c r="P55" s="2" t="s">
        <v>1162</v>
      </c>
      <c r="Q55" s="10">
        <v>4</v>
      </c>
      <c r="T55" s="29">
        <v>166</v>
      </c>
      <c r="U55" s="21">
        <v>16</v>
      </c>
      <c r="V55" s="21">
        <v>0</v>
      </c>
      <c r="W55" s="49">
        <f aca="true" t="shared" si="35" ref="W55:W60">T55+U55/20+V55/240</f>
        <v>166.8</v>
      </c>
      <c r="X55" s="49">
        <f>W55/Q55</f>
        <v>41.7</v>
      </c>
      <c r="Z55" s="25">
        <f>X55/12</f>
        <v>3.475</v>
      </c>
      <c r="AA55" s="13"/>
      <c r="AB55" s="13"/>
      <c r="AC55" s="13"/>
      <c r="AD55" s="49"/>
      <c r="AE55" s="13"/>
      <c r="AF55" s="13"/>
      <c r="AG55" s="13"/>
      <c r="AI55">
        <v>3</v>
      </c>
      <c r="AJ55">
        <v>9</v>
      </c>
      <c r="AK55">
        <v>6</v>
      </c>
      <c r="AL55" s="25">
        <f>Z55*1</f>
        <v>3.475</v>
      </c>
      <c r="AO55" s="39"/>
      <c r="AP55" s="39"/>
      <c r="AQ55" s="39"/>
      <c r="BF55" s="25"/>
      <c r="BG55" s="25">
        <v>3.475</v>
      </c>
      <c r="BH55" s="6"/>
      <c r="BM55" s="38"/>
      <c r="BN55" s="38"/>
      <c r="BO55" s="38"/>
      <c r="BP55" s="38"/>
      <c r="BQ55" s="25">
        <f>AL55+BP55</f>
        <v>3.475</v>
      </c>
      <c r="BR55" s="40"/>
      <c r="BS55" s="40"/>
      <c r="BT55" s="23"/>
      <c r="BU55" s="38"/>
      <c r="BV55" s="38"/>
      <c r="BW55" s="40"/>
      <c r="BX55" s="49">
        <f>BY55*Q55</f>
        <v>166.8</v>
      </c>
      <c r="BY55" s="49">
        <f>(BQ55+BV55)*12</f>
        <v>41.7</v>
      </c>
      <c r="CK55">
        <f aca="true" t="shared" si="36" ref="CK55:CK60">A55*1</f>
        <v>1380</v>
      </c>
      <c r="CL55" s="2" t="s">
        <v>358</v>
      </c>
    </row>
    <row r="56" spans="1:90" ht="12.75">
      <c r="A56" s="15">
        <v>1380</v>
      </c>
      <c r="B56" s="14" t="s">
        <v>3</v>
      </c>
      <c r="C56" s="14" t="s">
        <v>1133</v>
      </c>
      <c r="D56" s="14" t="s">
        <v>271</v>
      </c>
      <c r="E56" s="14" t="s">
        <v>281</v>
      </c>
      <c r="F56" s="2" t="s">
        <v>91</v>
      </c>
      <c r="G56" s="2"/>
      <c r="H56" s="2" t="s">
        <v>350</v>
      </c>
      <c r="I56" s="10">
        <v>0.5</v>
      </c>
      <c r="J56" s="25">
        <v>3.7</v>
      </c>
      <c r="K56" s="2" t="s">
        <v>316</v>
      </c>
      <c r="L56" s="14" t="s">
        <v>305</v>
      </c>
      <c r="M56" s="2" t="s">
        <v>351</v>
      </c>
      <c r="N56" s="14" t="s">
        <v>343</v>
      </c>
      <c r="O56" s="14" t="s">
        <v>306</v>
      </c>
      <c r="P56" s="2" t="s">
        <v>1162</v>
      </c>
      <c r="Q56" s="10">
        <v>0.5</v>
      </c>
      <c r="T56" s="29">
        <v>22</v>
      </c>
      <c r="U56" s="21">
        <v>4</v>
      </c>
      <c r="V56" s="21">
        <v>0</v>
      </c>
      <c r="W56" s="49">
        <f t="shared" si="35"/>
        <v>22.2</v>
      </c>
      <c r="X56" s="49">
        <f>W56/Q56</f>
        <v>44.4</v>
      </c>
      <c r="Z56" s="25">
        <f>X56/12</f>
        <v>3.6999999999999997</v>
      </c>
      <c r="AA56" s="13"/>
      <c r="AB56" s="13"/>
      <c r="AC56" s="13"/>
      <c r="AD56" s="49"/>
      <c r="AE56" s="13">
        <v>1</v>
      </c>
      <c r="AF56" s="13">
        <v>17</v>
      </c>
      <c r="AG56" s="13">
        <v>0</v>
      </c>
      <c r="AH56" s="25">
        <f>AE56+AF56/20+AG56/240</f>
        <v>1.85</v>
      </c>
      <c r="AL56" s="25">
        <f>Z56*1</f>
        <v>3.6999999999999997</v>
      </c>
      <c r="AO56" s="39"/>
      <c r="AP56" s="39"/>
      <c r="AQ56" s="39"/>
      <c r="BG56" s="25">
        <v>3.7</v>
      </c>
      <c r="BM56" s="38"/>
      <c r="BN56" s="38"/>
      <c r="BO56" s="38"/>
      <c r="BP56" s="38"/>
      <c r="BQ56" s="25">
        <f>AL56+BP56</f>
        <v>3.6999999999999997</v>
      </c>
      <c r="BR56" s="40"/>
      <c r="BS56" s="40"/>
      <c r="BT56" s="23"/>
      <c r="BU56" s="38"/>
      <c r="BV56" s="38"/>
      <c r="BW56" s="40"/>
      <c r="BX56" s="49">
        <f>BY56*Q56</f>
        <v>22.2</v>
      </c>
      <c r="BY56" s="49">
        <f>(BQ56+BV56)*12</f>
        <v>44.4</v>
      </c>
      <c r="CK56">
        <f t="shared" si="36"/>
        <v>1380</v>
      </c>
      <c r="CL56" s="2" t="s">
        <v>351</v>
      </c>
    </row>
    <row r="57" spans="1:90" ht="12.75">
      <c r="A57" s="15">
        <v>1380</v>
      </c>
      <c r="B57" s="14" t="s">
        <v>3</v>
      </c>
      <c r="C57" s="14" t="s">
        <v>1133</v>
      </c>
      <c r="D57" s="14" t="s">
        <v>271</v>
      </c>
      <c r="E57" s="14" t="s">
        <v>281</v>
      </c>
      <c r="F57" s="2" t="s">
        <v>92</v>
      </c>
      <c r="G57" s="2"/>
      <c r="H57" s="2" t="s">
        <v>350</v>
      </c>
      <c r="J57" s="25"/>
      <c r="K57" s="2" t="s">
        <v>651</v>
      </c>
      <c r="L57" s="14" t="s">
        <v>305</v>
      </c>
      <c r="M57" s="2" t="s">
        <v>632</v>
      </c>
      <c r="N57" s="14" t="s">
        <v>343</v>
      </c>
      <c r="O57" s="14" t="s">
        <v>306</v>
      </c>
      <c r="P57" s="2" t="s">
        <v>1162</v>
      </c>
      <c r="R57" s="10">
        <v>45</v>
      </c>
      <c r="T57" s="29">
        <v>58</v>
      </c>
      <c r="U57" s="21">
        <v>10</v>
      </c>
      <c r="V57" s="21">
        <v>0</v>
      </c>
      <c r="W57" s="49">
        <f t="shared" si="35"/>
        <v>58.5</v>
      </c>
      <c r="X57" s="49"/>
      <c r="Y57" s="25">
        <f>(W57*20)/R57</f>
        <v>26</v>
      </c>
      <c r="AA57" s="13"/>
      <c r="AB57" s="13"/>
      <c r="AC57" s="13"/>
      <c r="AD57" s="49"/>
      <c r="AE57" s="13"/>
      <c r="AF57" s="13"/>
      <c r="AG57" s="13"/>
      <c r="AH57" s="25"/>
      <c r="AL57" s="25"/>
      <c r="AM57" s="25">
        <f>Y57/12</f>
        <v>2.1666666666666665</v>
      </c>
      <c r="AZ57" s="25"/>
      <c r="BA57" s="6"/>
      <c r="BG57" s="25"/>
      <c r="BH57" s="7"/>
      <c r="BM57" s="38"/>
      <c r="BN57" s="38"/>
      <c r="BO57" s="38"/>
      <c r="BP57" s="38"/>
      <c r="BQ57" s="25"/>
      <c r="BU57" s="38"/>
      <c r="BX57" s="49">
        <f>W57*1</f>
        <v>58.5</v>
      </c>
      <c r="CK57">
        <f t="shared" si="36"/>
        <v>1380</v>
      </c>
      <c r="CL57" s="2" t="s">
        <v>632</v>
      </c>
    </row>
    <row r="58" spans="1:91" ht="12.75">
      <c r="A58" s="15">
        <v>1380</v>
      </c>
      <c r="B58" s="14" t="s">
        <v>3</v>
      </c>
      <c r="C58" s="14" t="s">
        <v>1133</v>
      </c>
      <c r="D58" s="14" t="s">
        <v>271</v>
      </c>
      <c r="E58" s="14" t="s">
        <v>281</v>
      </c>
      <c r="F58" s="2" t="s">
        <v>93</v>
      </c>
      <c r="G58" s="2"/>
      <c r="H58" s="2" t="s">
        <v>350</v>
      </c>
      <c r="I58" s="10">
        <v>3</v>
      </c>
      <c r="J58" s="25">
        <v>3.7249999999999996</v>
      </c>
      <c r="K58" s="2" t="s">
        <v>321</v>
      </c>
      <c r="L58" s="14" t="s">
        <v>305</v>
      </c>
      <c r="M58" s="2" t="s">
        <v>351</v>
      </c>
      <c r="N58" s="14" t="s">
        <v>343</v>
      </c>
      <c r="O58" s="14" t="s">
        <v>306</v>
      </c>
      <c r="P58" s="2" t="s">
        <v>1162</v>
      </c>
      <c r="Q58" s="10">
        <v>3</v>
      </c>
      <c r="T58" s="29">
        <v>134</v>
      </c>
      <c r="U58" s="21">
        <v>2</v>
      </c>
      <c r="V58" s="21">
        <v>0</v>
      </c>
      <c r="W58" s="49">
        <f t="shared" si="35"/>
        <v>134.1</v>
      </c>
      <c r="X58" s="49">
        <f>W58/Q58</f>
        <v>44.699999999999996</v>
      </c>
      <c r="Z58" s="25">
        <f>X58/12</f>
        <v>3.7249999999999996</v>
      </c>
      <c r="AA58" s="13"/>
      <c r="AB58" s="13"/>
      <c r="AC58" s="13"/>
      <c r="AD58" s="49"/>
      <c r="AE58" s="13"/>
      <c r="AF58" s="13"/>
      <c r="AG58" s="13"/>
      <c r="AH58" s="25"/>
      <c r="AI58">
        <v>3</v>
      </c>
      <c r="AJ58">
        <v>14</v>
      </c>
      <c r="AK58">
        <v>0</v>
      </c>
      <c r="AL58" s="25">
        <f>Z58*1</f>
        <v>3.7249999999999996</v>
      </c>
      <c r="BA58" s="6"/>
      <c r="BG58" s="25">
        <v>3.7249999999999996</v>
      </c>
      <c r="BM58" s="38"/>
      <c r="BN58" s="38"/>
      <c r="BO58" s="38"/>
      <c r="BP58" s="38"/>
      <c r="BQ58" s="25">
        <f>AL58+BP58</f>
        <v>3.7249999999999996</v>
      </c>
      <c r="BU58" s="38"/>
      <c r="BX58" s="49">
        <f>BY58*Q58</f>
        <v>134.1</v>
      </c>
      <c r="BY58" s="49">
        <f>(BQ58+BV58)*12</f>
        <v>44.699999999999996</v>
      </c>
      <c r="CK58">
        <f t="shared" si="36"/>
        <v>1380</v>
      </c>
      <c r="CL58" s="2" t="s">
        <v>351</v>
      </c>
      <c r="CM58" t="s">
        <v>6</v>
      </c>
    </row>
    <row r="59" spans="1:90" ht="12.75">
      <c r="A59" s="15">
        <v>1380</v>
      </c>
      <c r="B59" s="14" t="s">
        <v>3</v>
      </c>
      <c r="C59" s="14" t="s">
        <v>1133</v>
      </c>
      <c r="D59" s="14" t="s">
        <v>271</v>
      </c>
      <c r="E59" s="14" t="s">
        <v>281</v>
      </c>
      <c r="F59" s="2" t="s">
        <v>94</v>
      </c>
      <c r="G59" s="2"/>
      <c r="H59" s="2" t="s">
        <v>350</v>
      </c>
      <c r="I59" s="10">
        <v>0.5</v>
      </c>
      <c r="J59" s="25">
        <v>3.5</v>
      </c>
      <c r="K59" s="2" t="s">
        <v>837</v>
      </c>
      <c r="L59" s="14" t="s">
        <v>305</v>
      </c>
      <c r="M59" s="2" t="s">
        <v>363</v>
      </c>
      <c r="N59" s="14" t="s">
        <v>343</v>
      </c>
      <c r="O59" s="14" t="s">
        <v>959</v>
      </c>
      <c r="P59" s="2" t="s">
        <v>1162</v>
      </c>
      <c r="Q59" s="10">
        <v>0.5</v>
      </c>
      <c r="T59" s="29">
        <v>21</v>
      </c>
      <c r="U59" s="21">
        <v>0</v>
      </c>
      <c r="V59" s="21">
        <v>0</v>
      </c>
      <c r="W59" s="49">
        <f t="shared" si="35"/>
        <v>21</v>
      </c>
      <c r="X59" s="49">
        <f>W59/Q59</f>
        <v>42</v>
      </c>
      <c r="Z59" s="25">
        <f>X59/12</f>
        <v>3.5</v>
      </c>
      <c r="AA59" s="13">
        <v>42</v>
      </c>
      <c r="AB59" s="13">
        <v>0</v>
      </c>
      <c r="AC59" s="13">
        <v>0</v>
      </c>
      <c r="AD59" s="49">
        <f>AA59+AB59/20+AC59/240</f>
        <v>42</v>
      </c>
      <c r="AE59" s="13">
        <v>1</v>
      </c>
      <c r="AF59" s="13">
        <v>15</v>
      </c>
      <c r="AG59" s="13">
        <v>0</v>
      </c>
      <c r="AH59" s="25">
        <f>AE59+AF59/20+AG59/240</f>
        <v>1.75</v>
      </c>
      <c r="AI59">
        <v>3</v>
      </c>
      <c r="AJ59">
        <v>10</v>
      </c>
      <c r="AK59">
        <v>0</v>
      </c>
      <c r="AL59" s="25">
        <f>Z59*1</f>
        <v>3.5</v>
      </c>
      <c r="AW59" s="25"/>
      <c r="BB59" s="6"/>
      <c r="BC59" s="25"/>
      <c r="BG59" s="25">
        <v>3.5</v>
      </c>
      <c r="BH59" s="7"/>
      <c r="BM59" s="38"/>
      <c r="BN59" s="38"/>
      <c r="BO59" s="38"/>
      <c r="BP59" s="38"/>
      <c r="BQ59" s="25">
        <f>AL59+BP59</f>
        <v>3.5</v>
      </c>
      <c r="BU59" s="38"/>
      <c r="BX59" s="49">
        <f>BY59*Q59</f>
        <v>21</v>
      </c>
      <c r="BY59" s="49">
        <f>(BQ59+BV59)*12</f>
        <v>42</v>
      </c>
      <c r="CK59">
        <f t="shared" si="36"/>
        <v>1380</v>
      </c>
      <c r="CL59" s="2" t="s">
        <v>363</v>
      </c>
    </row>
    <row r="60" spans="1:90" ht="12.75">
      <c r="A60" s="15">
        <v>1380</v>
      </c>
      <c r="B60" s="14" t="s">
        <v>3</v>
      </c>
      <c r="C60" s="14" t="s">
        <v>1133</v>
      </c>
      <c r="D60" s="14" t="s">
        <v>271</v>
      </c>
      <c r="E60" s="14" t="s">
        <v>281</v>
      </c>
      <c r="F60" s="2" t="s">
        <v>95</v>
      </c>
      <c r="G60" s="2"/>
      <c r="H60" s="2" t="s">
        <v>3</v>
      </c>
      <c r="I60" s="10">
        <v>1</v>
      </c>
      <c r="J60" s="25">
        <v>3.725</v>
      </c>
      <c r="K60" s="2" t="s">
        <v>836</v>
      </c>
      <c r="L60" s="14" t="s">
        <v>305</v>
      </c>
      <c r="M60" s="2" t="s">
        <v>526</v>
      </c>
      <c r="N60" s="14" t="s">
        <v>1294</v>
      </c>
      <c r="O60" s="14" t="s">
        <v>3</v>
      </c>
      <c r="P60" s="2" t="s">
        <v>1162</v>
      </c>
      <c r="Q60" s="10">
        <v>1</v>
      </c>
      <c r="R60" s="10">
        <v>9</v>
      </c>
      <c r="T60" s="29">
        <v>55</v>
      </c>
      <c r="U60" s="21">
        <v>17</v>
      </c>
      <c r="V60" s="21">
        <v>6</v>
      </c>
      <c r="W60" s="49">
        <f t="shared" si="35"/>
        <v>55.875</v>
      </c>
      <c r="X60" s="49">
        <f>Z60*12</f>
        <v>44.7</v>
      </c>
      <c r="Y60" s="25">
        <f>((W60-X60)/R60)*20</f>
        <v>24.833333333333325</v>
      </c>
      <c r="Z60" s="25">
        <f>3+14/20+6/240</f>
        <v>3.725</v>
      </c>
      <c r="AA60" s="13"/>
      <c r="AB60" s="13"/>
      <c r="AC60" s="13"/>
      <c r="AE60" s="13"/>
      <c r="AF60" s="13"/>
      <c r="AG60" s="13"/>
      <c r="AI60">
        <v>3</v>
      </c>
      <c r="AJ60">
        <v>14</v>
      </c>
      <c r="AK60">
        <v>6</v>
      </c>
      <c r="AL60" s="25">
        <f>Z60*1</f>
        <v>3.725</v>
      </c>
      <c r="AM60" s="39">
        <f>Y60/12</f>
        <v>2.0694444444444438</v>
      </c>
      <c r="BE60" s="6"/>
      <c r="BG60" s="25">
        <v>3.725</v>
      </c>
      <c r="BM60" s="38"/>
      <c r="BN60" s="38"/>
      <c r="BO60" s="38"/>
      <c r="BP60" s="38"/>
      <c r="BQ60" s="25">
        <f>AL60+BP60</f>
        <v>3.725</v>
      </c>
      <c r="BU60" s="38"/>
      <c r="BX60" s="49">
        <f>W57*1</f>
        <v>58.5</v>
      </c>
      <c r="BY60" s="49">
        <f>(BQ60+BV60)*12</f>
        <v>44.7</v>
      </c>
      <c r="CK60">
        <f t="shared" si="36"/>
        <v>1380</v>
      </c>
      <c r="CL60" s="2" t="s">
        <v>526</v>
      </c>
    </row>
    <row r="61" spans="1:90" ht="12.75">
      <c r="A61" s="15"/>
      <c r="E61" s="14"/>
      <c r="F61" s="2"/>
      <c r="G61" s="2"/>
      <c r="M61" s="2"/>
      <c r="T61" s="29"/>
      <c r="AA61" s="13"/>
      <c r="AB61" s="13"/>
      <c r="AC61" s="13"/>
      <c r="AE61" s="13"/>
      <c r="AF61" s="13"/>
      <c r="AG61" s="13"/>
      <c r="AM61" s="39"/>
      <c r="BH61" s="6"/>
      <c r="BM61" s="38"/>
      <c r="BN61" s="38"/>
      <c r="BO61" s="38"/>
      <c r="BP61" s="38"/>
      <c r="BQ61" s="25"/>
      <c r="BU61" s="38"/>
      <c r="BX61" s="49"/>
      <c r="BY61" s="49"/>
      <c r="CL61" s="2"/>
    </row>
    <row r="62" spans="1:90" ht="12.75">
      <c r="A62" s="15">
        <v>1380</v>
      </c>
      <c r="B62" s="14" t="s">
        <v>875</v>
      </c>
      <c r="C62" s="14" t="s">
        <v>1133</v>
      </c>
      <c r="D62" s="14" t="s">
        <v>271</v>
      </c>
      <c r="E62" s="14" t="s">
        <v>282</v>
      </c>
      <c r="F62" s="2" t="s">
        <v>96</v>
      </c>
      <c r="G62" s="2">
        <v>1</v>
      </c>
      <c r="H62" s="2" t="s">
        <v>731</v>
      </c>
      <c r="I62" s="10">
        <v>4</v>
      </c>
      <c r="J62" s="25">
        <v>3.9770833333333333</v>
      </c>
      <c r="K62" s="2" t="s">
        <v>49</v>
      </c>
      <c r="L62" s="14" t="s">
        <v>305</v>
      </c>
      <c r="M62" s="2" t="s">
        <v>740</v>
      </c>
      <c r="N62" s="14" t="s">
        <v>792</v>
      </c>
      <c r="O62" s="14" t="s">
        <v>1198</v>
      </c>
      <c r="P62" s="2" t="s">
        <v>1360</v>
      </c>
      <c r="Q62" s="10">
        <v>4</v>
      </c>
      <c r="T62" s="29">
        <v>190</v>
      </c>
      <c r="U62" s="21">
        <v>18</v>
      </c>
      <c r="V62" s="21">
        <v>0</v>
      </c>
      <c r="W62" s="49">
        <f>T62+U62/20+V62/240</f>
        <v>190.9</v>
      </c>
      <c r="X62" s="49">
        <f>W62/Q62</f>
        <v>47.725</v>
      </c>
      <c r="Z62" s="25">
        <f>X62/12</f>
        <v>3.9770833333333333</v>
      </c>
      <c r="AA62" s="13">
        <v>47</v>
      </c>
      <c r="AB62" s="13">
        <v>14</v>
      </c>
      <c r="AC62" s="13">
        <v>6</v>
      </c>
      <c r="AD62" s="49">
        <f>AA62+AB62/20+AC62/240</f>
        <v>47.725</v>
      </c>
      <c r="AI62">
        <v>3</v>
      </c>
      <c r="AJ62">
        <v>19</v>
      </c>
      <c r="AK62">
        <v>6</v>
      </c>
      <c r="AL62" s="25">
        <f aca="true" t="shared" si="37" ref="AL62:AL69">Z62*1</f>
        <v>3.9770833333333333</v>
      </c>
      <c r="AM62" s="39"/>
      <c r="AS62">
        <v>3</v>
      </c>
      <c r="AT62">
        <v>14</v>
      </c>
      <c r="AU62">
        <v>0</v>
      </c>
      <c r="AV62" s="49">
        <f>AS62+AT62/20+AU62/240</f>
        <v>3.7</v>
      </c>
      <c r="BH62" s="6"/>
      <c r="BM62" s="38"/>
      <c r="BN62" s="38"/>
      <c r="BO62" s="38"/>
      <c r="BP62" s="38"/>
      <c r="BQ62" s="25">
        <f aca="true" t="shared" si="38" ref="BQ62:BQ69">AL62+BP62</f>
        <v>3.9770833333333333</v>
      </c>
      <c r="BU62" s="38"/>
      <c r="BX62" s="49">
        <f aca="true" t="shared" si="39" ref="BX62:BX68">BY62*Q62</f>
        <v>190.9</v>
      </c>
      <c r="BY62" s="49">
        <f aca="true" t="shared" si="40" ref="BY62:BY69">(BQ62+BV62)*12</f>
        <v>47.725</v>
      </c>
      <c r="CE62" s="38">
        <f>Z62/AV62</f>
        <v>1.0748873873873874</v>
      </c>
      <c r="CK62">
        <f aca="true" t="shared" si="41" ref="CK62:CK69">A62*1</f>
        <v>1380</v>
      </c>
      <c r="CL62" s="2" t="s">
        <v>740</v>
      </c>
    </row>
    <row r="63" spans="1:90" ht="12.75">
      <c r="A63" s="15">
        <v>1380</v>
      </c>
      <c r="B63" s="14" t="s">
        <v>875</v>
      </c>
      <c r="C63" s="14" t="s">
        <v>1133</v>
      </c>
      <c r="D63" s="14" t="s">
        <v>271</v>
      </c>
      <c r="E63" s="14" t="s">
        <v>282</v>
      </c>
      <c r="F63" s="2" t="s">
        <v>107</v>
      </c>
      <c r="G63" s="2">
        <v>1</v>
      </c>
      <c r="H63" s="2" t="s">
        <v>1414</v>
      </c>
      <c r="I63" s="10">
        <v>3</v>
      </c>
      <c r="J63" s="25">
        <v>6.5</v>
      </c>
      <c r="K63" s="2" t="s">
        <v>319</v>
      </c>
      <c r="L63" s="14" t="s">
        <v>305</v>
      </c>
      <c r="M63" s="2" t="s">
        <v>1416</v>
      </c>
      <c r="N63" s="14" t="s">
        <v>1408</v>
      </c>
      <c r="O63" s="14" t="s">
        <v>306</v>
      </c>
      <c r="P63" s="2" t="s">
        <v>1360</v>
      </c>
      <c r="Q63" s="10">
        <v>3</v>
      </c>
      <c r="T63" s="29">
        <v>234</v>
      </c>
      <c r="U63" s="21">
        <v>0</v>
      </c>
      <c r="V63" s="21">
        <v>0</v>
      </c>
      <c r="W63" s="49">
        <f>T63+U63/20+V63/240</f>
        <v>234</v>
      </c>
      <c r="X63" s="49">
        <f>W63/Q63</f>
        <v>78</v>
      </c>
      <c r="Z63" s="25">
        <f>X63/12</f>
        <v>6.5</v>
      </c>
      <c r="AA63" s="13"/>
      <c r="AB63" s="13"/>
      <c r="AC63" s="13"/>
      <c r="AD63" s="49"/>
      <c r="AE63" s="13"/>
      <c r="AF63" s="13"/>
      <c r="AG63" s="13"/>
      <c r="AI63">
        <v>6</v>
      </c>
      <c r="AJ63">
        <v>10</v>
      </c>
      <c r="AK63">
        <v>0</v>
      </c>
      <c r="AL63" s="25">
        <f t="shared" si="37"/>
        <v>6.5</v>
      </c>
      <c r="BH63" s="6"/>
      <c r="BM63" s="38"/>
      <c r="BN63" s="38"/>
      <c r="BO63" s="38"/>
      <c r="BP63" s="38"/>
      <c r="BQ63" s="25">
        <f t="shared" si="38"/>
        <v>6.5</v>
      </c>
      <c r="BU63" s="38"/>
      <c r="BX63" s="49">
        <f t="shared" si="39"/>
        <v>234</v>
      </c>
      <c r="BY63" s="49">
        <f t="shared" si="40"/>
        <v>78</v>
      </c>
      <c r="CK63">
        <f t="shared" si="41"/>
        <v>1380</v>
      </c>
      <c r="CL63" s="2" t="s">
        <v>1416</v>
      </c>
    </row>
    <row r="64" spans="1:91" ht="12.75">
      <c r="A64" s="15">
        <v>1380</v>
      </c>
      <c r="B64" s="14" t="s">
        <v>875</v>
      </c>
      <c r="C64" s="14" t="s">
        <v>1133</v>
      </c>
      <c r="D64" s="14" t="s">
        <v>271</v>
      </c>
      <c r="E64" s="14" t="s">
        <v>282</v>
      </c>
      <c r="F64" s="2" t="s">
        <v>111</v>
      </c>
      <c r="G64" s="2">
        <v>1</v>
      </c>
      <c r="H64" s="2" t="s">
        <v>1414</v>
      </c>
      <c r="I64" s="10">
        <v>6</v>
      </c>
      <c r="J64" s="25">
        <v>13</v>
      </c>
      <c r="K64" s="2" t="s">
        <v>1102</v>
      </c>
      <c r="L64" s="14" t="s">
        <v>305</v>
      </c>
      <c r="M64" s="2" t="s">
        <v>1434</v>
      </c>
      <c r="N64" s="14" t="s">
        <v>1149</v>
      </c>
      <c r="O64" s="14" t="s">
        <v>1061</v>
      </c>
      <c r="P64" s="2" t="s">
        <v>1360</v>
      </c>
      <c r="Q64" s="10">
        <v>6</v>
      </c>
      <c r="T64" s="29"/>
      <c r="W64" s="49">
        <f>Q64*X64</f>
        <v>936</v>
      </c>
      <c r="X64" s="49">
        <f>12*Z64</f>
        <v>156</v>
      </c>
      <c r="Z64" s="25">
        <v>13</v>
      </c>
      <c r="AA64" s="13"/>
      <c r="AB64" s="13"/>
      <c r="AC64" s="13"/>
      <c r="AD64" s="49"/>
      <c r="AE64" s="13"/>
      <c r="AF64" s="13"/>
      <c r="AG64" s="13"/>
      <c r="AI64">
        <v>13</v>
      </c>
      <c r="AJ64">
        <v>0</v>
      </c>
      <c r="AK64">
        <v>0</v>
      </c>
      <c r="AL64" s="25">
        <f t="shared" si="37"/>
        <v>13</v>
      </c>
      <c r="AM64" s="39"/>
      <c r="AW64" s="25">
        <v>13</v>
      </c>
      <c r="BH64" s="6"/>
      <c r="BM64" s="38"/>
      <c r="BN64" s="38"/>
      <c r="BO64" s="38"/>
      <c r="BP64" s="38"/>
      <c r="BQ64" s="25">
        <f t="shared" si="38"/>
        <v>13</v>
      </c>
      <c r="BU64" s="38"/>
      <c r="BX64" s="49">
        <f t="shared" si="39"/>
        <v>936</v>
      </c>
      <c r="BY64" s="49">
        <f t="shared" si="40"/>
        <v>156</v>
      </c>
      <c r="CK64">
        <f t="shared" si="41"/>
        <v>1380</v>
      </c>
      <c r="CL64" s="2" t="s">
        <v>1434</v>
      </c>
      <c r="CM64" t="s">
        <v>17</v>
      </c>
    </row>
    <row r="65" spans="1:90" ht="12.75">
      <c r="A65" s="15">
        <v>1380</v>
      </c>
      <c r="B65" s="14" t="s">
        <v>875</v>
      </c>
      <c r="C65" s="14" t="s">
        <v>1133</v>
      </c>
      <c r="D65" s="14" t="s">
        <v>271</v>
      </c>
      <c r="E65" s="14" t="s">
        <v>282</v>
      </c>
      <c r="F65" s="2" t="s">
        <v>112</v>
      </c>
      <c r="G65" s="2">
        <v>1</v>
      </c>
      <c r="H65" s="2" t="s">
        <v>1414</v>
      </c>
      <c r="I65" s="10">
        <v>1</v>
      </c>
      <c r="J65" s="25">
        <v>13.25</v>
      </c>
      <c r="K65" s="2" t="s">
        <v>1112</v>
      </c>
      <c r="L65" s="14" t="s">
        <v>305</v>
      </c>
      <c r="M65" s="2" t="s">
        <v>1434</v>
      </c>
      <c r="N65" s="14" t="s">
        <v>1149</v>
      </c>
      <c r="O65" s="14" t="s">
        <v>1061</v>
      </c>
      <c r="P65" s="2" t="s">
        <v>1372</v>
      </c>
      <c r="Q65" s="10">
        <v>1</v>
      </c>
      <c r="T65" s="29"/>
      <c r="W65" s="49">
        <f>Q65*X65</f>
        <v>159</v>
      </c>
      <c r="X65" s="49">
        <f>Z65*12</f>
        <v>159</v>
      </c>
      <c r="Z65" s="25">
        <f>13+5/20</f>
        <v>13.25</v>
      </c>
      <c r="AA65" s="13"/>
      <c r="AB65" s="13"/>
      <c r="AC65" s="13"/>
      <c r="AD65" s="49"/>
      <c r="AE65" s="13">
        <v>13</v>
      </c>
      <c r="AF65" s="13">
        <v>5</v>
      </c>
      <c r="AG65" s="13">
        <v>0</v>
      </c>
      <c r="AH65" s="25">
        <f>AE65+AF65/20+AG65/240</f>
        <v>13.25</v>
      </c>
      <c r="AI65">
        <v>13</v>
      </c>
      <c r="AJ65">
        <v>5</v>
      </c>
      <c r="AK65">
        <v>0</v>
      </c>
      <c r="AL65" s="25">
        <f t="shared" si="37"/>
        <v>13.25</v>
      </c>
      <c r="AM65" s="39"/>
      <c r="AW65" s="25">
        <v>13.25</v>
      </c>
      <c r="BH65" s="7"/>
      <c r="BM65" s="38"/>
      <c r="BN65" s="38"/>
      <c r="BO65" s="38"/>
      <c r="BP65" s="38"/>
      <c r="BQ65" s="25">
        <f t="shared" si="38"/>
        <v>13.25</v>
      </c>
      <c r="BR65" s="40"/>
      <c r="BS65" s="40"/>
      <c r="BU65" s="38"/>
      <c r="BX65" s="49">
        <f t="shared" si="39"/>
        <v>159</v>
      </c>
      <c r="BY65" s="49">
        <f t="shared" si="40"/>
        <v>159</v>
      </c>
      <c r="CK65">
        <f t="shared" si="41"/>
        <v>1380</v>
      </c>
      <c r="CL65" s="2" t="s">
        <v>1434</v>
      </c>
    </row>
    <row r="66" spans="1:91" ht="12.75">
      <c r="A66" s="15">
        <v>1380</v>
      </c>
      <c r="B66" s="14" t="s">
        <v>875</v>
      </c>
      <c r="C66" s="14" t="s">
        <v>1133</v>
      </c>
      <c r="D66" s="14" t="s">
        <v>271</v>
      </c>
      <c r="E66" s="14" t="s">
        <v>282</v>
      </c>
      <c r="F66" s="2" t="s">
        <v>113</v>
      </c>
      <c r="G66" s="2">
        <v>1</v>
      </c>
      <c r="H66" s="2" t="s">
        <v>1414</v>
      </c>
      <c r="I66" s="10">
        <v>5</v>
      </c>
      <c r="J66" s="25">
        <v>11</v>
      </c>
      <c r="K66" s="2" t="s">
        <v>372</v>
      </c>
      <c r="L66" s="14" t="s">
        <v>305</v>
      </c>
      <c r="M66" s="2" t="s">
        <v>1425</v>
      </c>
      <c r="N66" s="14" t="s">
        <v>1149</v>
      </c>
      <c r="O66" s="14" t="s">
        <v>995</v>
      </c>
      <c r="P66" s="2" t="s">
        <v>1360</v>
      </c>
      <c r="Q66" s="10">
        <v>5</v>
      </c>
      <c r="T66" s="29"/>
      <c r="W66" s="49">
        <f>Q66*X66</f>
        <v>660</v>
      </c>
      <c r="X66" s="49">
        <v>132</v>
      </c>
      <c r="Z66" s="25">
        <f>X66/12</f>
        <v>11</v>
      </c>
      <c r="AA66" s="13">
        <v>132</v>
      </c>
      <c r="AB66" s="13">
        <v>0</v>
      </c>
      <c r="AC66" s="13">
        <v>0</v>
      </c>
      <c r="AD66" s="49">
        <f>AA66+AB66/20+AC66/240</f>
        <v>132</v>
      </c>
      <c r="AE66" s="13"/>
      <c r="AF66" s="13"/>
      <c r="AG66" s="13"/>
      <c r="AH66" s="25"/>
      <c r="AI66">
        <v>11</v>
      </c>
      <c r="AJ66">
        <v>0</v>
      </c>
      <c r="AK66">
        <v>0</v>
      </c>
      <c r="AL66" s="25">
        <f t="shared" si="37"/>
        <v>11</v>
      </c>
      <c r="AM66" s="39"/>
      <c r="AW66" s="25">
        <v>11</v>
      </c>
      <c r="BE66" s="7"/>
      <c r="BH66" s="6"/>
      <c r="BM66" s="38"/>
      <c r="BN66" s="38"/>
      <c r="BO66" s="38"/>
      <c r="BQ66" s="25">
        <f t="shared" si="38"/>
        <v>11</v>
      </c>
      <c r="BT66" s="23"/>
      <c r="BU66" s="38"/>
      <c r="BV66" s="38"/>
      <c r="BW66" s="40"/>
      <c r="BX66" s="49">
        <f t="shared" si="39"/>
        <v>660</v>
      </c>
      <c r="BY66" s="49">
        <f t="shared" si="40"/>
        <v>132</v>
      </c>
      <c r="CK66">
        <f t="shared" si="41"/>
        <v>1380</v>
      </c>
      <c r="CL66" s="2" t="s">
        <v>1425</v>
      </c>
      <c r="CM66" t="s">
        <v>51</v>
      </c>
    </row>
    <row r="67" spans="1:90" ht="12.75">
      <c r="A67" s="15">
        <v>1380</v>
      </c>
      <c r="B67" s="14" t="s">
        <v>875</v>
      </c>
      <c r="C67" s="14" t="s">
        <v>1133</v>
      </c>
      <c r="D67" s="14" t="s">
        <v>271</v>
      </c>
      <c r="E67" s="14" t="s">
        <v>282</v>
      </c>
      <c r="F67" s="2" t="s">
        <v>114</v>
      </c>
      <c r="G67" s="2">
        <v>1</v>
      </c>
      <c r="H67" s="2" t="s">
        <v>1414</v>
      </c>
      <c r="I67" s="10">
        <v>1</v>
      </c>
      <c r="J67" s="25">
        <v>11.5</v>
      </c>
      <c r="K67" s="2" t="s">
        <v>383</v>
      </c>
      <c r="L67" s="14" t="s">
        <v>305</v>
      </c>
      <c r="M67" s="2" t="s">
        <v>1425</v>
      </c>
      <c r="N67" s="14" t="s">
        <v>1149</v>
      </c>
      <c r="O67" s="14" t="s">
        <v>995</v>
      </c>
      <c r="P67" s="2" t="s">
        <v>1372</v>
      </c>
      <c r="Q67" s="10">
        <v>1</v>
      </c>
      <c r="T67" s="29"/>
      <c r="W67" s="49">
        <f>Q67*X67</f>
        <v>138</v>
      </c>
      <c r="X67" s="49">
        <f>12*Z67</f>
        <v>138</v>
      </c>
      <c r="Z67" s="25">
        <f>11+10/20</f>
        <v>11.5</v>
      </c>
      <c r="AA67" s="13"/>
      <c r="AB67" s="13"/>
      <c r="AC67" s="13"/>
      <c r="AD67" s="49"/>
      <c r="AE67" s="13">
        <v>11</v>
      </c>
      <c r="AF67" s="13">
        <v>10</v>
      </c>
      <c r="AG67" s="13">
        <v>0</v>
      </c>
      <c r="AH67" s="25">
        <f>AE67+AF67/20+AG67/240</f>
        <v>11.5</v>
      </c>
      <c r="AI67">
        <v>11</v>
      </c>
      <c r="AJ67">
        <v>10</v>
      </c>
      <c r="AK67">
        <v>0</v>
      </c>
      <c r="AL67" s="25">
        <f t="shared" si="37"/>
        <v>11.5</v>
      </c>
      <c r="AM67" s="39"/>
      <c r="AW67" s="25">
        <v>11.5</v>
      </c>
      <c r="BH67" s="6"/>
      <c r="BM67" s="38"/>
      <c r="BN67" s="38"/>
      <c r="BO67" s="38"/>
      <c r="BQ67" s="25">
        <f t="shared" si="38"/>
        <v>11.5</v>
      </c>
      <c r="BT67" s="23"/>
      <c r="BU67" s="38"/>
      <c r="BV67" s="38"/>
      <c r="BW67" s="40"/>
      <c r="BX67" s="49">
        <f t="shared" si="39"/>
        <v>138</v>
      </c>
      <c r="BY67" s="49">
        <f t="shared" si="40"/>
        <v>138</v>
      </c>
      <c r="CK67">
        <f t="shared" si="41"/>
        <v>1380</v>
      </c>
      <c r="CL67" s="2" t="s">
        <v>1425</v>
      </c>
    </row>
    <row r="68" spans="1:90" ht="12.75">
      <c r="A68" s="15">
        <v>1380</v>
      </c>
      <c r="B68" s="14" t="s">
        <v>875</v>
      </c>
      <c r="C68" s="14" t="s">
        <v>1133</v>
      </c>
      <c r="D68" s="14" t="s">
        <v>271</v>
      </c>
      <c r="E68" s="14" t="s">
        <v>282</v>
      </c>
      <c r="F68" s="2" t="s">
        <v>115</v>
      </c>
      <c r="G68" s="2">
        <v>1</v>
      </c>
      <c r="H68" s="2" t="s">
        <v>1414</v>
      </c>
      <c r="I68" s="10">
        <v>1</v>
      </c>
      <c r="J68" s="25">
        <v>11.6</v>
      </c>
      <c r="K68" s="2" t="s">
        <v>385</v>
      </c>
      <c r="L68" s="14" t="s">
        <v>305</v>
      </c>
      <c r="M68" s="2" t="s">
        <v>1425</v>
      </c>
      <c r="N68" s="14" t="s">
        <v>1149</v>
      </c>
      <c r="O68" s="14" t="s">
        <v>995</v>
      </c>
      <c r="P68" s="2" t="s">
        <v>1372</v>
      </c>
      <c r="Q68" s="10">
        <v>1</v>
      </c>
      <c r="T68" s="29"/>
      <c r="W68" s="49">
        <f>Q68*X68</f>
        <v>139.2</v>
      </c>
      <c r="X68" s="49">
        <f>Z68*12</f>
        <v>139.2</v>
      </c>
      <c r="Z68" s="25">
        <f>11+12/20</f>
        <v>11.6</v>
      </c>
      <c r="AA68" s="13"/>
      <c r="AB68" s="13"/>
      <c r="AC68" s="13"/>
      <c r="AD68" s="49"/>
      <c r="AE68" s="13">
        <v>11</v>
      </c>
      <c r="AF68" s="13">
        <v>12</v>
      </c>
      <c r="AG68" s="13">
        <v>0</v>
      </c>
      <c r="AH68" s="25">
        <f>AE68+AF68/20+AG68/240</f>
        <v>11.6</v>
      </c>
      <c r="AI68">
        <v>11</v>
      </c>
      <c r="AJ68">
        <v>12</v>
      </c>
      <c r="AK68">
        <v>0</v>
      </c>
      <c r="AL68" s="25">
        <f t="shared" si="37"/>
        <v>11.6</v>
      </c>
      <c r="AM68" s="39"/>
      <c r="AW68" s="25">
        <v>11.6</v>
      </c>
      <c r="BM68" s="38"/>
      <c r="BN68" s="38"/>
      <c r="BO68" s="38"/>
      <c r="BQ68" s="25">
        <f t="shared" si="38"/>
        <v>11.6</v>
      </c>
      <c r="BT68" s="23"/>
      <c r="BU68" s="38"/>
      <c r="BV68" s="38"/>
      <c r="BW68" s="40"/>
      <c r="BX68" s="49">
        <f t="shared" si="39"/>
        <v>139.2</v>
      </c>
      <c r="BY68" s="49">
        <f t="shared" si="40"/>
        <v>139.2</v>
      </c>
      <c r="CK68">
        <f t="shared" si="41"/>
        <v>1380</v>
      </c>
      <c r="CL68" s="2" t="s">
        <v>1425</v>
      </c>
    </row>
    <row r="69" spans="1:90" ht="12.75">
      <c r="A69" s="15">
        <v>1380</v>
      </c>
      <c r="B69" s="14" t="s">
        <v>875</v>
      </c>
      <c r="C69" s="14" t="s">
        <v>1133</v>
      </c>
      <c r="D69" s="14" t="s">
        <v>271</v>
      </c>
      <c r="E69" s="14" t="s">
        <v>282</v>
      </c>
      <c r="F69" s="2" t="s">
        <v>116</v>
      </c>
      <c r="G69" s="2">
        <v>1</v>
      </c>
      <c r="H69" s="2" t="s">
        <v>1414</v>
      </c>
      <c r="I69" s="10">
        <v>1</v>
      </c>
      <c r="J69" s="25">
        <v>13.25</v>
      </c>
      <c r="K69" s="2" t="s">
        <v>1111</v>
      </c>
      <c r="L69" s="14" t="s">
        <v>305</v>
      </c>
      <c r="M69" s="2" t="s">
        <v>1088</v>
      </c>
      <c r="N69" s="14" t="s">
        <v>1149</v>
      </c>
      <c r="O69" s="14" t="s">
        <v>1061</v>
      </c>
      <c r="P69" s="2" t="s">
        <v>1360</v>
      </c>
      <c r="Q69" s="10">
        <v>1</v>
      </c>
      <c r="R69" s="10">
        <v>6</v>
      </c>
      <c r="T69" s="29">
        <v>185</v>
      </c>
      <c r="U69" s="21">
        <v>10</v>
      </c>
      <c r="V69" s="21">
        <v>0</v>
      </c>
      <c r="W69" s="49">
        <f>T69+U69/20+V69/240</f>
        <v>185.5</v>
      </c>
      <c r="X69" s="49">
        <f>Z69*12</f>
        <v>159</v>
      </c>
      <c r="Y69" s="25">
        <f>((W69-X69)/R69)*20</f>
        <v>88.33333333333334</v>
      </c>
      <c r="Z69" s="25">
        <f>13+5/20</f>
        <v>13.25</v>
      </c>
      <c r="AA69" s="13"/>
      <c r="AB69" s="13"/>
      <c r="AC69" s="13"/>
      <c r="AD69" s="49"/>
      <c r="AE69" s="13">
        <v>15</v>
      </c>
      <c r="AF69" s="13">
        <v>9</v>
      </c>
      <c r="AG69" s="13">
        <v>2</v>
      </c>
      <c r="AH69" s="25">
        <f>AE69+AF69/20+AG69/240</f>
        <v>15.458333333333332</v>
      </c>
      <c r="AI69">
        <v>13</v>
      </c>
      <c r="AJ69">
        <v>5</v>
      </c>
      <c r="AK69">
        <v>0</v>
      </c>
      <c r="AL69" s="25">
        <f t="shared" si="37"/>
        <v>13.25</v>
      </c>
      <c r="AM69" s="25">
        <f>Y69/12</f>
        <v>7.361111111111112</v>
      </c>
      <c r="AW69" s="25">
        <v>13.25</v>
      </c>
      <c r="BH69" s="7"/>
      <c r="BM69" s="38"/>
      <c r="BN69" s="38"/>
      <c r="BO69" s="38"/>
      <c r="BQ69" s="25">
        <f t="shared" si="38"/>
        <v>13.25</v>
      </c>
      <c r="BT69" s="23"/>
      <c r="BU69" s="38"/>
      <c r="BV69" s="38"/>
      <c r="BW69" s="40"/>
      <c r="BX69" s="49">
        <f>185+10/20</f>
        <v>185.5</v>
      </c>
      <c r="BY69" s="49">
        <f t="shared" si="40"/>
        <v>159</v>
      </c>
      <c r="CK69">
        <f t="shared" si="41"/>
        <v>1380</v>
      </c>
      <c r="CL69" s="2" t="s">
        <v>1088</v>
      </c>
    </row>
    <row r="70" spans="1:90" ht="12.75">
      <c r="A70" s="15"/>
      <c r="E70" s="14"/>
      <c r="F70" s="2"/>
      <c r="G70" s="2"/>
      <c r="J70" s="25"/>
      <c r="M70" s="2"/>
      <c r="T70" s="29"/>
      <c r="W70" s="49"/>
      <c r="X70" s="49"/>
      <c r="AA70" s="13"/>
      <c r="AB70" s="13"/>
      <c r="AC70" s="13"/>
      <c r="AD70" s="49"/>
      <c r="AE70" s="13"/>
      <c r="AF70" s="13"/>
      <c r="AG70" s="13"/>
      <c r="AH70" s="25"/>
      <c r="AL70" s="25"/>
      <c r="AW70" s="25"/>
      <c r="BM70" s="38"/>
      <c r="BN70" s="38"/>
      <c r="BO70" s="38"/>
      <c r="BQ70" s="25"/>
      <c r="BT70" s="23"/>
      <c r="BU70" s="38"/>
      <c r="BV70" s="38"/>
      <c r="BW70" s="40"/>
      <c r="BX70" s="49"/>
      <c r="BY70" s="49"/>
      <c r="CL70" s="2"/>
    </row>
    <row r="71" spans="1:91" ht="12.75">
      <c r="A71" s="15">
        <v>1380</v>
      </c>
      <c r="B71" s="14" t="s">
        <v>875</v>
      </c>
      <c r="C71" s="14" t="s">
        <v>1133</v>
      </c>
      <c r="D71" s="14" t="s">
        <v>271</v>
      </c>
      <c r="E71" s="14" t="s">
        <v>282</v>
      </c>
      <c r="F71" s="2" t="s">
        <v>117</v>
      </c>
      <c r="G71" s="2">
        <v>2</v>
      </c>
      <c r="H71" s="2" t="s">
        <v>878</v>
      </c>
      <c r="I71" s="10">
        <v>1</v>
      </c>
      <c r="J71" s="25">
        <v>7.5</v>
      </c>
      <c r="K71" s="2" t="s">
        <v>870</v>
      </c>
      <c r="L71" s="14" t="s">
        <v>305</v>
      </c>
      <c r="M71" s="2" t="s">
        <v>887</v>
      </c>
      <c r="N71" s="14" t="s">
        <v>914</v>
      </c>
      <c r="O71" s="14" t="s">
        <v>866</v>
      </c>
      <c r="P71" s="2" t="s">
        <v>1364</v>
      </c>
      <c r="Q71" s="10">
        <v>1</v>
      </c>
      <c r="T71" s="29"/>
      <c r="W71" s="49">
        <f>Q71*X71</f>
        <v>90</v>
      </c>
      <c r="X71" s="49">
        <f>12*Z71</f>
        <v>90</v>
      </c>
      <c r="Z71" s="25">
        <f>7+10/20</f>
        <v>7.5</v>
      </c>
      <c r="AA71" s="13"/>
      <c r="AB71" s="13"/>
      <c r="AC71" s="13"/>
      <c r="AD71" s="49"/>
      <c r="AE71" s="13">
        <v>7</v>
      </c>
      <c r="AF71" s="13">
        <v>10</v>
      </c>
      <c r="AG71" s="13">
        <v>0</v>
      </c>
      <c r="AH71" s="25">
        <f>AE71+AF71/20+AG71/240</f>
        <v>7.5</v>
      </c>
      <c r="AI71">
        <v>7</v>
      </c>
      <c r="AJ71">
        <v>10</v>
      </c>
      <c r="AK71">
        <v>0</v>
      </c>
      <c r="AL71" s="25">
        <f aca="true" t="shared" si="42" ref="AL71:AL80">Z71*1</f>
        <v>7.5</v>
      </c>
      <c r="AZ71" s="25"/>
      <c r="BM71" s="38"/>
      <c r="BN71" s="38"/>
      <c r="BO71" s="38"/>
      <c r="BQ71" s="25">
        <f aca="true" t="shared" si="43" ref="BQ71:BQ80">AL71+BP71</f>
        <v>7.5</v>
      </c>
      <c r="BT71" s="23"/>
      <c r="BU71" s="38"/>
      <c r="BV71" s="38"/>
      <c r="BW71" s="40"/>
      <c r="BX71" s="49">
        <f aca="true" t="shared" si="44" ref="BX71:BX80">BY71*Q71</f>
        <v>90</v>
      </c>
      <c r="BY71" s="49">
        <f aca="true" t="shared" si="45" ref="BY71:BY80">(BQ71+BV71)*12</f>
        <v>90</v>
      </c>
      <c r="CK71">
        <f aca="true" t="shared" si="46" ref="CK71:CK80">A71*1</f>
        <v>1380</v>
      </c>
      <c r="CL71" s="2" t="s">
        <v>887</v>
      </c>
      <c r="CM71" t="s">
        <v>22</v>
      </c>
    </row>
    <row r="72" spans="1:90" ht="12.75">
      <c r="A72" s="15">
        <v>1380</v>
      </c>
      <c r="B72" s="14" t="s">
        <v>875</v>
      </c>
      <c r="C72" s="14" t="s">
        <v>1133</v>
      </c>
      <c r="D72" s="14" t="s">
        <v>271</v>
      </c>
      <c r="E72" s="14" t="s">
        <v>282</v>
      </c>
      <c r="F72" s="2" t="s">
        <v>118</v>
      </c>
      <c r="G72" s="2">
        <v>2</v>
      </c>
      <c r="H72" s="2" t="s">
        <v>878</v>
      </c>
      <c r="I72" s="10">
        <v>2</v>
      </c>
      <c r="J72" s="25">
        <v>7.4</v>
      </c>
      <c r="K72" s="2" t="s">
        <v>870</v>
      </c>
      <c r="L72" s="14" t="s">
        <v>305</v>
      </c>
      <c r="M72" s="2" t="s">
        <v>887</v>
      </c>
      <c r="N72" s="14" t="s">
        <v>914</v>
      </c>
      <c r="O72" s="14" t="s">
        <v>866</v>
      </c>
      <c r="P72" s="2" t="s">
        <v>1364</v>
      </c>
      <c r="Q72" s="10">
        <v>2</v>
      </c>
      <c r="T72" s="29"/>
      <c r="W72" s="49">
        <f>Q72*X72</f>
        <v>177.60000000000002</v>
      </c>
      <c r="X72" s="49">
        <f>12*Z72</f>
        <v>88.80000000000001</v>
      </c>
      <c r="Z72" s="25">
        <f>7+8/20</f>
        <v>7.4</v>
      </c>
      <c r="AA72" s="13"/>
      <c r="AB72" s="13"/>
      <c r="AC72" s="13"/>
      <c r="AD72" s="49"/>
      <c r="AE72" s="13"/>
      <c r="AF72" s="13"/>
      <c r="AG72" s="13"/>
      <c r="AI72">
        <v>7</v>
      </c>
      <c r="AJ72">
        <v>8</v>
      </c>
      <c r="AK72">
        <v>0</v>
      </c>
      <c r="AL72" s="25">
        <f t="shared" si="42"/>
        <v>7.4</v>
      </c>
      <c r="AO72" s="39"/>
      <c r="AP72" s="39"/>
      <c r="AQ72" s="39"/>
      <c r="AZ72" s="25"/>
      <c r="BG72" s="6"/>
      <c r="BM72" s="38"/>
      <c r="BN72" s="38"/>
      <c r="BO72" s="38"/>
      <c r="BQ72" s="25">
        <f t="shared" si="43"/>
        <v>7.4</v>
      </c>
      <c r="BT72" s="23"/>
      <c r="BU72" s="38"/>
      <c r="BV72" s="38"/>
      <c r="BW72" s="40"/>
      <c r="BX72" s="49">
        <f t="shared" si="44"/>
        <v>177.60000000000002</v>
      </c>
      <c r="BY72" s="49">
        <f t="shared" si="45"/>
        <v>88.80000000000001</v>
      </c>
      <c r="CK72">
        <f t="shared" si="46"/>
        <v>1380</v>
      </c>
      <c r="CL72" s="2" t="s">
        <v>887</v>
      </c>
    </row>
    <row r="73" spans="1:90" ht="12.75">
      <c r="A73" s="15">
        <v>1380</v>
      </c>
      <c r="B73" s="14" t="s">
        <v>875</v>
      </c>
      <c r="C73" s="14" t="s">
        <v>1133</v>
      </c>
      <c r="D73" s="14" t="s">
        <v>271</v>
      </c>
      <c r="E73" s="14" t="s">
        <v>282</v>
      </c>
      <c r="F73" s="2" t="s">
        <v>119</v>
      </c>
      <c r="G73" s="2">
        <v>2</v>
      </c>
      <c r="H73" s="2" t="s">
        <v>878</v>
      </c>
      <c r="I73" s="10">
        <v>2</v>
      </c>
      <c r="J73" s="25">
        <v>7.25</v>
      </c>
      <c r="K73" s="2" t="s">
        <v>870</v>
      </c>
      <c r="L73" s="14" t="s">
        <v>305</v>
      </c>
      <c r="M73" s="2" t="s">
        <v>887</v>
      </c>
      <c r="N73" s="14" t="s">
        <v>914</v>
      </c>
      <c r="O73" s="14" t="s">
        <v>866</v>
      </c>
      <c r="P73" s="2" t="s">
        <v>1364</v>
      </c>
      <c r="Q73" s="10">
        <v>2</v>
      </c>
      <c r="T73" s="29"/>
      <c r="W73" s="49">
        <f>Q73*X73</f>
        <v>174</v>
      </c>
      <c r="X73" s="49">
        <f>12*Z73</f>
        <v>87</v>
      </c>
      <c r="Z73" s="25">
        <f>7+5/20</f>
        <v>7.25</v>
      </c>
      <c r="AA73" s="13"/>
      <c r="AB73" s="13"/>
      <c r="AC73" s="13"/>
      <c r="AD73" s="49"/>
      <c r="AE73" s="13"/>
      <c r="AF73" s="13"/>
      <c r="AG73" s="13"/>
      <c r="AI73">
        <v>7</v>
      </c>
      <c r="AJ73">
        <v>5</v>
      </c>
      <c r="AK73">
        <v>0</v>
      </c>
      <c r="AL73" s="25">
        <f t="shared" si="42"/>
        <v>7.25</v>
      </c>
      <c r="AO73" s="39"/>
      <c r="AP73" s="39"/>
      <c r="AQ73" s="39"/>
      <c r="AZ73" s="25"/>
      <c r="BG73" s="6"/>
      <c r="BM73" s="38"/>
      <c r="BN73" s="38"/>
      <c r="BO73" s="38"/>
      <c r="BQ73" s="25">
        <f t="shared" si="43"/>
        <v>7.25</v>
      </c>
      <c r="BT73" s="23"/>
      <c r="BU73" s="38"/>
      <c r="BV73" s="38"/>
      <c r="BW73" s="40"/>
      <c r="BX73" s="49">
        <f t="shared" si="44"/>
        <v>174</v>
      </c>
      <c r="BY73" s="49">
        <f t="shared" si="45"/>
        <v>87</v>
      </c>
      <c r="CK73">
        <f t="shared" si="46"/>
        <v>1380</v>
      </c>
      <c r="CL73" s="2" t="s">
        <v>887</v>
      </c>
    </row>
    <row r="74" spans="1:90" ht="12.75">
      <c r="A74" s="15">
        <v>1380</v>
      </c>
      <c r="B74" s="14" t="s">
        <v>875</v>
      </c>
      <c r="C74" s="14" t="s">
        <v>1133</v>
      </c>
      <c r="D74" s="14" t="s">
        <v>271</v>
      </c>
      <c r="E74" s="14" t="s">
        <v>282</v>
      </c>
      <c r="F74" s="2" t="s">
        <v>120</v>
      </c>
      <c r="G74" s="2">
        <v>2</v>
      </c>
      <c r="H74" s="2" t="s">
        <v>878</v>
      </c>
      <c r="I74" s="10">
        <v>2</v>
      </c>
      <c r="J74" s="25">
        <v>6.75</v>
      </c>
      <c r="K74" s="2" t="s">
        <v>870</v>
      </c>
      <c r="L74" s="14" t="s">
        <v>305</v>
      </c>
      <c r="M74" s="2" t="s">
        <v>887</v>
      </c>
      <c r="N74" s="14" t="s">
        <v>914</v>
      </c>
      <c r="O74" s="14" t="s">
        <v>866</v>
      </c>
      <c r="P74" s="2" t="s">
        <v>1364</v>
      </c>
      <c r="Q74" s="10">
        <v>2</v>
      </c>
      <c r="T74" s="29"/>
      <c r="W74" s="49">
        <f>Q74*X74</f>
        <v>162</v>
      </c>
      <c r="X74" s="49">
        <f>12*Z74</f>
        <v>81</v>
      </c>
      <c r="Z74" s="25">
        <f>6+15/20</f>
        <v>6.75</v>
      </c>
      <c r="AA74" s="13"/>
      <c r="AB74" s="13"/>
      <c r="AC74" s="13"/>
      <c r="AD74" s="49"/>
      <c r="AE74" s="13"/>
      <c r="AF74" s="13"/>
      <c r="AG74" s="13"/>
      <c r="AI74">
        <v>6</v>
      </c>
      <c r="AJ74">
        <v>15</v>
      </c>
      <c r="AK74">
        <v>0</v>
      </c>
      <c r="AL74" s="25">
        <f t="shared" si="42"/>
        <v>6.75</v>
      </c>
      <c r="AO74" s="39"/>
      <c r="AP74" s="39"/>
      <c r="AQ74" s="39"/>
      <c r="AZ74" s="25"/>
      <c r="BG74" s="6"/>
      <c r="BM74" s="38"/>
      <c r="BN74" s="38"/>
      <c r="BO74" s="38"/>
      <c r="BQ74" s="25">
        <f t="shared" si="43"/>
        <v>6.75</v>
      </c>
      <c r="BT74" s="23"/>
      <c r="BU74" s="38"/>
      <c r="BV74" s="38"/>
      <c r="BW74" s="40"/>
      <c r="BX74" s="49">
        <f t="shared" si="44"/>
        <v>162</v>
      </c>
      <c r="BY74" s="49">
        <f t="shared" si="45"/>
        <v>81</v>
      </c>
      <c r="CK74">
        <f t="shared" si="46"/>
        <v>1380</v>
      </c>
      <c r="CL74" s="2" t="s">
        <v>887</v>
      </c>
    </row>
    <row r="75" spans="1:90" ht="12.75">
      <c r="A75" s="15">
        <v>1380</v>
      </c>
      <c r="B75" s="14" t="s">
        <v>875</v>
      </c>
      <c r="C75" s="14" t="s">
        <v>1133</v>
      </c>
      <c r="D75" s="14" t="s">
        <v>271</v>
      </c>
      <c r="E75" s="14" t="s">
        <v>282</v>
      </c>
      <c r="F75" s="2" t="s">
        <v>121</v>
      </c>
      <c r="G75" s="2">
        <v>2</v>
      </c>
      <c r="H75" s="2" t="s">
        <v>1414</v>
      </c>
      <c r="I75" s="10">
        <v>1.5</v>
      </c>
      <c r="J75" s="25">
        <v>6.300000000000001</v>
      </c>
      <c r="K75" s="2" t="s">
        <v>331</v>
      </c>
      <c r="L75" s="14" t="s">
        <v>305</v>
      </c>
      <c r="M75" s="2" t="s">
        <v>1416</v>
      </c>
      <c r="N75" s="14" t="s">
        <v>1408</v>
      </c>
      <c r="O75" s="14" t="s">
        <v>306</v>
      </c>
      <c r="P75" s="2" t="s">
        <v>395</v>
      </c>
      <c r="Q75" s="10">
        <v>1.5</v>
      </c>
      <c r="T75" s="29">
        <v>113</v>
      </c>
      <c r="U75" s="21">
        <v>8</v>
      </c>
      <c r="V75" s="21">
        <v>0</v>
      </c>
      <c r="W75" s="49">
        <f aca="true" t="shared" si="47" ref="W75:W80">T75+U75/20+V75/240</f>
        <v>113.4</v>
      </c>
      <c r="X75" s="49">
        <f aca="true" t="shared" si="48" ref="X75:X80">W75/Q75</f>
        <v>75.60000000000001</v>
      </c>
      <c r="Z75" s="25">
        <f aca="true" t="shared" si="49" ref="Z75:Z80">X75/12</f>
        <v>6.300000000000001</v>
      </c>
      <c r="AA75" s="13"/>
      <c r="AB75" s="13"/>
      <c r="AC75" s="13"/>
      <c r="AD75" s="49"/>
      <c r="AE75" s="13"/>
      <c r="AF75" s="13"/>
      <c r="AG75" s="13"/>
      <c r="AI75">
        <v>6</v>
      </c>
      <c r="AJ75">
        <v>6</v>
      </c>
      <c r="AK75">
        <v>0</v>
      </c>
      <c r="AL75" s="25">
        <f t="shared" si="42"/>
        <v>6.300000000000001</v>
      </c>
      <c r="AO75" s="39"/>
      <c r="AP75" s="39"/>
      <c r="AQ75" s="39"/>
      <c r="AZ75" s="25">
        <v>6.300000000000001</v>
      </c>
      <c r="BG75" s="6"/>
      <c r="BM75" s="38"/>
      <c r="BN75" s="38"/>
      <c r="BO75" s="38"/>
      <c r="BQ75" s="25">
        <f t="shared" si="43"/>
        <v>6.300000000000001</v>
      </c>
      <c r="BT75" s="23"/>
      <c r="BU75" s="38"/>
      <c r="BV75" s="38"/>
      <c r="BW75" s="40"/>
      <c r="BX75" s="49">
        <f t="shared" si="44"/>
        <v>113.4</v>
      </c>
      <c r="BY75" s="49">
        <f t="shared" si="45"/>
        <v>75.60000000000001</v>
      </c>
      <c r="CK75">
        <f t="shared" si="46"/>
        <v>1380</v>
      </c>
      <c r="CL75" s="2" t="s">
        <v>1416</v>
      </c>
    </row>
    <row r="76" spans="1:91" ht="12.75">
      <c r="A76" s="15">
        <v>1380</v>
      </c>
      <c r="B76" s="14" t="s">
        <v>875</v>
      </c>
      <c r="C76" s="14" t="s">
        <v>1133</v>
      </c>
      <c r="D76" s="14" t="s">
        <v>271</v>
      </c>
      <c r="E76" s="14" t="s">
        <v>282</v>
      </c>
      <c r="F76" s="2" t="s">
        <v>122</v>
      </c>
      <c r="G76" s="2">
        <v>2</v>
      </c>
      <c r="H76" s="2" t="s">
        <v>731</v>
      </c>
      <c r="I76" s="10">
        <f>11/6</f>
        <v>1.8333333333333333</v>
      </c>
      <c r="J76" s="25">
        <v>4.834090909090909</v>
      </c>
      <c r="K76" s="2" t="s">
        <v>727</v>
      </c>
      <c r="L76" s="14" t="s">
        <v>305</v>
      </c>
      <c r="M76" s="2" t="s">
        <v>740</v>
      </c>
      <c r="N76" s="14" t="s">
        <v>792</v>
      </c>
      <c r="O76" s="14" t="s">
        <v>1198</v>
      </c>
      <c r="P76" s="2" t="s">
        <v>1184</v>
      </c>
      <c r="Q76" s="10">
        <f>11/6</f>
        <v>1.8333333333333333</v>
      </c>
      <c r="T76" s="29">
        <v>106</v>
      </c>
      <c r="U76" s="21">
        <v>7</v>
      </c>
      <c r="V76" s="21">
        <v>0</v>
      </c>
      <c r="W76" s="49">
        <f t="shared" si="47"/>
        <v>106.35</v>
      </c>
      <c r="X76" s="49">
        <f t="shared" si="48"/>
        <v>58.00909090909091</v>
      </c>
      <c r="Z76" s="25">
        <f t="shared" si="49"/>
        <v>4.834090909090909</v>
      </c>
      <c r="AA76" s="13"/>
      <c r="AB76" s="13"/>
      <c r="AC76" s="13"/>
      <c r="AD76" s="49"/>
      <c r="AE76" s="13"/>
      <c r="AF76" s="13"/>
      <c r="AG76" s="13"/>
      <c r="AI76">
        <v>4</v>
      </c>
      <c r="AJ76">
        <v>10</v>
      </c>
      <c r="AK76">
        <v>0</v>
      </c>
      <c r="AL76" s="25">
        <f t="shared" si="42"/>
        <v>4.834090909090909</v>
      </c>
      <c r="AO76" s="39"/>
      <c r="AP76" s="39"/>
      <c r="AQ76" s="39"/>
      <c r="BE76" s="25">
        <v>4.834090909090909</v>
      </c>
      <c r="BG76" s="6"/>
      <c r="BM76" s="38"/>
      <c r="BN76" s="38"/>
      <c r="BO76" s="38"/>
      <c r="BQ76" s="25">
        <f t="shared" si="43"/>
        <v>4.834090909090909</v>
      </c>
      <c r="BT76" s="23"/>
      <c r="BU76" s="38"/>
      <c r="BV76" s="38"/>
      <c r="BW76" s="40"/>
      <c r="BX76" s="49">
        <f t="shared" si="44"/>
        <v>106.35</v>
      </c>
      <c r="BY76" s="49">
        <f t="shared" si="45"/>
        <v>58.00909090909091</v>
      </c>
      <c r="CK76">
        <f t="shared" si="46"/>
        <v>1380</v>
      </c>
      <c r="CL76" s="2" t="s">
        <v>740</v>
      </c>
      <c r="CM76" t="s">
        <v>64</v>
      </c>
    </row>
    <row r="77" spans="1:90" ht="12.75">
      <c r="A77" s="15">
        <v>1380</v>
      </c>
      <c r="B77" s="14" t="s">
        <v>875</v>
      </c>
      <c r="C77" s="14" t="s">
        <v>1133</v>
      </c>
      <c r="D77" s="14" t="s">
        <v>271</v>
      </c>
      <c r="E77" s="14" t="s">
        <v>282</v>
      </c>
      <c r="F77" s="2" t="s">
        <v>123</v>
      </c>
      <c r="G77" s="2">
        <v>2</v>
      </c>
      <c r="H77" s="2" t="s">
        <v>1414</v>
      </c>
      <c r="I77" s="10">
        <f>11/6</f>
        <v>1.8333333333333333</v>
      </c>
      <c r="J77" s="25">
        <v>6.1</v>
      </c>
      <c r="K77" s="2" t="s">
        <v>331</v>
      </c>
      <c r="L77" s="14" t="s">
        <v>305</v>
      </c>
      <c r="M77" s="2" t="s">
        <v>1416</v>
      </c>
      <c r="N77" s="14" t="s">
        <v>1408</v>
      </c>
      <c r="O77" s="14" t="s">
        <v>306</v>
      </c>
      <c r="P77" s="2" t="s">
        <v>1184</v>
      </c>
      <c r="Q77" s="10">
        <f>11/6</f>
        <v>1.8333333333333333</v>
      </c>
      <c r="T77" s="29">
        <v>134</v>
      </c>
      <c r="U77" s="21">
        <v>4</v>
      </c>
      <c r="V77" s="21">
        <v>0</v>
      </c>
      <c r="W77" s="49">
        <f t="shared" si="47"/>
        <v>134.2</v>
      </c>
      <c r="X77" s="49">
        <f t="shared" si="48"/>
        <v>73.2</v>
      </c>
      <c r="Z77" s="25">
        <f t="shared" si="49"/>
        <v>6.1000000000000005</v>
      </c>
      <c r="AA77" s="13"/>
      <c r="AB77" s="13"/>
      <c r="AC77" s="13"/>
      <c r="AD77" s="49"/>
      <c r="AE77" s="13"/>
      <c r="AF77" s="13"/>
      <c r="AG77" s="13"/>
      <c r="AI77">
        <v>6</v>
      </c>
      <c r="AJ77">
        <v>2</v>
      </c>
      <c r="AK77">
        <v>0</v>
      </c>
      <c r="AL77" s="25">
        <f t="shared" si="42"/>
        <v>6.1000000000000005</v>
      </c>
      <c r="AO77" s="39"/>
      <c r="AP77" s="39"/>
      <c r="AQ77" s="39"/>
      <c r="BE77" s="25">
        <v>6.1</v>
      </c>
      <c r="BG77" s="6"/>
      <c r="BH77" s="7"/>
      <c r="BM77" s="38"/>
      <c r="BN77" s="38"/>
      <c r="BO77" s="38"/>
      <c r="BQ77" s="25">
        <f t="shared" si="43"/>
        <v>6.1000000000000005</v>
      </c>
      <c r="BT77" s="23"/>
      <c r="BU77" s="38"/>
      <c r="BV77" s="38"/>
      <c r="BW77" s="40"/>
      <c r="BX77" s="49">
        <f t="shared" si="44"/>
        <v>134.2</v>
      </c>
      <c r="BY77" s="49">
        <f t="shared" si="45"/>
        <v>73.2</v>
      </c>
      <c r="CK77">
        <f t="shared" si="46"/>
        <v>1380</v>
      </c>
      <c r="CL77" s="2" t="s">
        <v>1416</v>
      </c>
    </row>
    <row r="78" spans="1:90" ht="12.75">
      <c r="A78" s="15">
        <v>1380</v>
      </c>
      <c r="B78" s="14" t="s">
        <v>875</v>
      </c>
      <c r="C78" s="14" t="s">
        <v>1133</v>
      </c>
      <c r="D78" s="14" t="s">
        <v>271</v>
      </c>
      <c r="E78" s="14" t="s">
        <v>282</v>
      </c>
      <c r="F78" s="2" t="s">
        <v>97</v>
      </c>
      <c r="G78" s="2">
        <v>2</v>
      </c>
      <c r="H78" s="2" t="s">
        <v>731</v>
      </c>
      <c r="I78" s="10">
        <f>1+2/3</f>
        <v>1.6666666666666665</v>
      </c>
      <c r="J78" s="25">
        <v>3.707500000000001</v>
      </c>
      <c r="K78" s="2" t="s">
        <v>742</v>
      </c>
      <c r="L78" s="14" t="s">
        <v>305</v>
      </c>
      <c r="M78" s="2" t="s">
        <v>740</v>
      </c>
      <c r="N78" s="14" t="s">
        <v>792</v>
      </c>
      <c r="O78" s="14" t="s">
        <v>1198</v>
      </c>
      <c r="P78" s="2" t="s">
        <v>1346</v>
      </c>
      <c r="Q78" s="10">
        <f>1+2/3</f>
        <v>1.6666666666666665</v>
      </c>
      <c r="T78" s="29">
        <v>74</v>
      </c>
      <c r="U78" s="21">
        <v>3</v>
      </c>
      <c r="V78" s="21">
        <v>0</v>
      </c>
      <c r="W78" s="49">
        <f t="shared" si="47"/>
        <v>74.15</v>
      </c>
      <c r="X78" s="49">
        <f t="shared" si="48"/>
        <v>44.49000000000001</v>
      </c>
      <c r="Z78" s="25">
        <f t="shared" si="49"/>
        <v>3.707500000000001</v>
      </c>
      <c r="AA78" s="13"/>
      <c r="AB78" s="13"/>
      <c r="AC78" s="13"/>
      <c r="AD78" s="49"/>
      <c r="AE78" s="13"/>
      <c r="AF78" s="13"/>
      <c r="AG78" s="13"/>
      <c r="AL78" s="25">
        <f t="shared" si="42"/>
        <v>3.707500000000001</v>
      </c>
      <c r="AO78" s="39"/>
      <c r="AP78" s="39"/>
      <c r="AQ78" s="39"/>
      <c r="AS78">
        <v>3</v>
      </c>
      <c r="AT78">
        <v>12</v>
      </c>
      <c r="AU78">
        <v>0</v>
      </c>
      <c r="AV78" s="49">
        <f>AS78+AT78/20+AU78/240</f>
        <v>3.6</v>
      </c>
      <c r="BE78" s="25"/>
      <c r="BG78" s="6"/>
      <c r="BH78" s="25">
        <v>3.7075</v>
      </c>
      <c r="BM78" s="38"/>
      <c r="BN78" s="38"/>
      <c r="BO78" s="38"/>
      <c r="BQ78" s="25">
        <f t="shared" si="43"/>
        <v>3.707500000000001</v>
      </c>
      <c r="BT78" s="23"/>
      <c r="BU78" s="38"/>
      <c r="BV78" s="38"/>
      <c r="BW78" s="40"/>
      <c r="BX78" s="49">
        <f t="shared" si="44"/>
        <v>74.15</v>
      </c>
      <c r="BY78" s="49">
        <f t="shared" si="45"/>
        <v>44.49000000000001</v>
      </c>
      <c r="CE78" s="38">
        <f>Z78/AV78</f>
        <v>1.0298611111111113</v>
      </c>
      <c r="CK78">
        <f t="shared" si="46"/>
        <v>1380</v>
      </c>
      <c r="CL78" s="2" t="s">
        <v>740</v>
      </c>
    </row>
    <row r="79" spans="1:90" ht="12.75">
      <c r="A79" s="15">
        <v>1380</v>
      </c>
      <c r="B79" s="14" t="s">
        <v>875</v>
      </c>
      <c r="C79" s="14" t="s">
        <v>1133</v>
      </c>
      <c r="D79" s="14" t="s">
        <v>271</v>
      </c>
      <c r="E79" s="14" t="s">
        <v>282</v>
      </c>
      <c r="F79" s="2" t="s">
        <v>98</v>
      </c>
      <c r="G79" s="2">
        <v>2</v>
      </c>
      <c r="H79" s="2" t="s">
        <v>1414</v>
      </c>
      <c r="I79" s="10">
        <f>1+2/3</f>
        <v>1.6666666666666665</v>
      </c>
      <c r="J79" s="25">
        <v>3.7900000000000005</v>
      </c>
      <c r="K79" s="2" t="s">
        <v>1412</v>
      </c>
      <c r="L79" s="14" t="s">
        <v>305</v>
      </c>
      <c r="M79" s="2" t="s">
        <v>1431</v>
      </c>
      <c r="N79" s="14" t="s">
        <v>1408</v>
      </c>
      <c r="O79" s="14" t="s">
        <v>959</v>
      </c>
      <c r="P79" s="2" t="s">
        <v>1346</v>
      </c>
      <c r="Q79" s="10">
        <f>1+2/3</f>
        <v>1.6666666666666665</v>
      </c>
      <c r="T79" s="29">
        <v>75</v>
      </c>
      <c r="U79" s="21">
        <v>16</v>
      </c>
      <c r="V79" s="21">
        <v>0</v>
      </c>
      <c r="W79" s="49">
        <f t="shared" si="47"/>
        <v>75.8</v>
      </c>
      <c r="X79" s="49">
        <f t="shared" si="48"/>
        <v>45.480000000000004</v>
      </c>
      <c r="Z79" s="25">
        <f t="shared" si="49"/>
        <v>3.7900000000000005</v>
      </c>
      <c r="AA79" s="13"/>
      <c r="AB79" s="13"/>
      <c r="AC79" s="13"/>
      <c r="AD79" s="49"/>
      <c r="AE79" s="13"/>
      <c r="AF79" s="13"/>
      <c r="AG79" s="13"/>
      <c r="AI79">
        <v>3</v>
      </c>
      <c r="AJ79">
        <v>16</v>
      </c>
      <c r="AK79">
        <v>0</v>
      </c>
      <c r="AL79" s="25">
        <f t="shared" si="42"/>
        <v>3.7900000000000005</v>
      </c>
      <c r="AO79" s="39"/>
      <c r="AP79" s="39"/>
      <c r="AQ79" s="39"/>
      <c r="BH79" s="25">
        <v>3.7899999999999996</v>
      </c>
      <c r="BM79" s="38"/>
      <c r="BN79" s="38"/>
      <c r="BO79" s="38"/>
      <c r="BQ79" s="25">
        <f t="shared" si="43"/>
        <v>3.7900000000000005</v>
      </c>
      <c r="BT79" s="23"/>
      <c r="BU79" s="38"/>
      <c r="BV79" s="38"/>
      <c r="BW79" s="40"/>
      <c r="BX79" s="49">
        <f t="shared" si="44"/>
        <v>75.8</v>
      </c>
      <c r="BY79" s="49">
        <f t="shared" si="45"/>
        <v>45.480000000000004</v>
      </c>
      <c r="CK79">
        <f t="shared" si="46"/>
        <v>1380</v>
      </c>
      <c r="CL79" s="2" t="s">
        <v>1431</v>
      </c>
    </row>
    <row r="80" spans="1:90" ht="12.75">
      <c r="A80" s="15">
        <v>1380</v>
      </c>
      <c r="B80" s="14" t="s">
        <v>875</v>
      </c>
      <c r="C80" s="14" t="s">
        <v>1133</v>
      </c>
      <c r="D80" s="14" t="s">
        <v>271</v>
      </c>
      <c r="E80" s="14" t="s">
        <v>282</v>
      </c>
      <c r="F80" s="2" t="s">
        <v>99</v>
      </c>
      <c r="G80" s="2">
        <v>2</v>
      </c>
      <c r="H80" s="2" t="s">
        <v>1251</v>
      </c>
      <c r="I80" s="10">
        <f>2+1/3</f>
        <v>2.3333333333333335</v>
      </c>
      <c r="J80" s="25">
        <v>2.3249999999999997</v>
      </c>
      <c r="K80" s="2" t="s">
        <v>586</v>
      </c>
      <c r="L80" s="14" t="s">
        <v>305</v>
      </c>
      <c r="M80" s="2" t="s">
        <v>1253</v>
      </c>
      <c r="N80" s="14" t="s">
        <v>1254</v>
      </c>
      <c r="O80" s="14" t="s">
        <v>1198</v>
      </c>
      <c r="P80" s="2" t="s">
        <v>696</v>
      </c>
      <c r="Q80" s="10">
        <f>2+1/3</f>
        <v>2.3333333333333335</v>
      </c>
      <c r="T80" s="29">
        <v>65</v>
      </c>
      <c r="U80" s="21">
        <v>2</v>
      </c>
      <c r="V80" s="21">
        <v>0</v>
      </c>
      <c r="W80" s="49">
        <f t="shared" si="47"/>
        <v>65.1</v>
      </c>
      <c r="X80" s="49">
        <f t="shared" si="48"/>
        <v>27.899999999999995</v>
      </c>
      <c r="Z80" s="25">
        <f t="shared" si="49"/>
        <v>2.3249999999999997</v>
      </c>
      <c r="AA80" s="13"/>
      <c r="AB80" s="13"/>
      <c r="AC80" s="13"/>
      <c r="AD80" s="49"/>
      <c r="AE80" s="13"/>
      <c r="AF80" s="13"/>
      <c r="AG80" s="13"/>
      <c r="AI80">
        <v>2</v>
      </c>
      <c r="AJ80">
        <v>6</v>
      </c>
      <c r="AK80">
        <v>6</v>
      </c>
      <c r="AL80" s="25">
        <f t="shared" si="42"/>
        <v>2.3249999999999997</v>
      </c>
      <c r="BH80" s="25">
        <v>2.3249999999999997</v>
      </c>
      <c r="BM80" s="38"/>
      <c r="BN80" s="38"/>
      <c r="BO80" s="38"/>
      <c r="BQ80" s="25">
        <f t="shared" si="43"/>
        <v>2.3249999999999997</v>
      </c>
      <c r="BT80" s="23"/>
      <c r="BU80" s="38"/>
      <c r="BV80" s="38"/>
      <c r="BW80" s="40"/>
      <c r="BX80" s="49">
        <f t="shared" si="44"/>
        <v>65.1</v>
      </c>
      <c r="BY80" s="49">
        <f t="shared" si="45"/>
        <v>27.9</v>
      </c>
      <c r="CK80">
        <f t="shared" si="46"/>
        <v>1380</v>
      </c>
      <c r="CL80" s="2" t="s">
        <v>1253</v>
      </c>
    </row>
    <row r="81" spans="1:90" ht="12.75">
      <c r="A81" s="15"/>
      <c r="E81" s="14"/>
      <c r="F81" s="2"/>
      <c r="G81" s="2"/>
      <c r="J81" s="25"/>
      <c r="M81" s="2"/>
      <c r="T81" s="29"/>
      <c r="W81" s="49"/>
      <c r="X81" s="49"/>
      <c r="AA81" s="13"/>
      <c r="AB81" s="13"/>
      <c r="AC81" s="13"/>
      <c r="AD81" s="49"/>
      <c r="AE81" s="13"/>
      <c r="AF81" s="13"/>
      <c r="AG81" s="13"/>
      <c r="AL81" s="25"/>
      <c r="AO81" s="39"/>
      <c r="AP81" s="39"/>
      <c r="AQ81" s="39"/>
      <c r="BE81" s="7"/>
      <c r="BH81" s="25"/>
      <c r="BM81" s="38"/>
      <c r="BN81" s="38"/>
      <c r="BO81" s="38"/>
      <c r="BQ81" s="25"/>
      <c r="BT81" s="23"/>
      <c r="BU81" s="38"/>
      <c r="BV81" s="38"/>
      <c r="BW81" s="40"/>
      <c r="CL81" s="2"/>
    </row>
    <row r="82" spans="1:90" ht="12.75">
      <c r="A82" s="15">
        <v>1380</v>
      </c>
      <c r="B82" s="14" t="s">
        <v>875</v>
      </c>
      <c r="C82" s="14" t="s">
        <v>1133</v>
      </c>
      <c r="D82" s="14" t="s">
        <v>271</v>
      </c>
      <c r="E82" s="14" t="s">
        <v>282</v>
      </c>
      <c r="F82" s="2" t="s">
        <v>100</v>
      </c>
      <c r="G82" s="2">
        <v>3</v>
      </c>
      <c r="H82" s="2" t="s">
        <v>557</v>
      </c>
      <c r="I82" s="10">
        <f>2+1/3</f>
        <v>2.3333333333333335</v>
      </c>
      <c r="J82" s="25">
        <v>3.0999999999999996</v>
      </c>
      <c r="K82" s="2" t="s">
        <v>565</v>
      </c>
      <c r="L82" s="14" t="s">
        <v>305</v>
      </c>
      <c r="M82" s="2" t="s">
        <v>560</v>
      </c>
      <c r="N82" s="14" t="s">
        <v>520</v>
      </c>
      <c r="O82" s="14" t="s">
        <v>868</v>
      </c>
      <c r="P82" s="2" t="s">
        <v>697</v>
      </c>
      <c r="Q82" s="10">
        <f>2+1/3</f>
        <v>2.3333333333333335</v>
      </c>
      <c r="T82" s="29">
        <v>86</v>
      </c>
      <c r="U82" s="21">
        <v>16</v>
      </c>
      <c r="V82" s="21">
        <v>0</v>
      </c>
      <c r="W82" s="49">
        <f>T82+U82/20+V82/240</f>
        <v>86.8</v>
      </c>
      <c r="X82" s="49">
        <f>W82/Q82</f>
        <v>37.199999999999996</v>
      </c>
      <c r="Z82" s="25">
        <f>X82/12</f>
        <v>3.0999999999999996</v>
      </c>
      <c r="AA82" s="13"/>
      <c r="AB82" s="13"/>
      <c r="AC82" s="13"/>
      <c r="AE82" s="13"/>
      <c r="AF82" s="13"/>
      <c r="AG82" s="13"/>
      <c r="AI82">
        <v>3</v>
      </c>
      <c r="AJ82">
        <v>2</v>
      </c>
      <c r="AK82">
        <v>0</v>
      </c>
      <c r="AL82" s="25">
        <f>Z82*1</f>
        <v>3.0999999999999996</v>
      </c>
      <c r="AO82" s="39"/>
      <c r="AP82" s="39"/>
      <c r="AQ82" s="39"/>
      <c r="BH82" s="25">
        <v>3.0999999999999996</v>
      </c>
      <c r="BM82" s="38"/>
      <c r="BN82" s="38"/>
      <c r="BO82" s="38"/>
      <c r="BQ82" s="25">
        <f>AL82+BP82</f>
        <v>3.0999999999999996</v>
      </c>
      <c r="BT82" s="23"/>
      <c r="BU82" s="38"/>
      <c r="BV82" s="38"/>
      <c r="BW82" s="40"/>
      <c r="BX82" s="49">
        <f>BY82*Q82</f>
        <v>86.8</v>
      </c>
      <c r="BY82" s="49">
        <f>(BQ82+BV82)*12</f>
        <v>37.199999999999996</v>
      </c>
      <c r="CK82">
        <f aca="true" t="shared" si="50" ref="CK82:CK88">A82*1</f>
        <v>1380</v>
      </c>
      <c r="CL82" s="2" t="s">
        <v>560</v>
      </c>
    </row>
    <row r="83" spans="1:90" ht="12.75">
      <c r="A83" s="15">
        <v>1380</v>
      </c>
      <c r="B83" s="14" t="s">
        <v>875</v>
      </c>
      <c r="C83" s="14" t="s">
        <v>1133</v>
      </c>
      <c r="D83" s="14" t="s">
        <v>271</v>
      </c>
      <c r="E83" s="14" t="s">
        <v>282</v>
      </c>
      <c r="F83" s="2" t="s">
        <v>101</v>
      </c>
      <c r="G83" s="2">
        <v>3</v>
      </c>
      <c r="H83" s="2" t="s">
        <v>350</v>
      </c>
      <c r="I83" s="10">
        <v>1</v>
      </c>
      <c r="J83" s="25">
        <v>4.5</v>
      </c>
      <c r="K83" s="2" t="s">
        <v>482</v>
      </c>
      <c r="L83" s="14" t="s">
        <v>305</v>
      </c>
      <c r="M83" s="2" t="s">
        <v>361</v>
      </c>
      <c r="N83" s="14" t="s">
        <v>342</v>
      </c>
      <c r="O83" s="14" t="s">
        <v>866</v>
      </c>
      <c r="P83" s="2" t="s">
        <v>577</v>
      </c>
      <c r="Q83" s="10">
        <v>1</v>
      </c>
      <c r="T83" s="29">
        <v>54</v>
      </c>
      <c r="U83" s="21">
        <v>0</v>
      </c>
      <c r="V83" s="21">
        <v>0</v>
      </c>
      <c r="W83" s="49">
        <f>T83+U83/20+V83/240</f>
        <v>54</v>
      </c>
      <c r="X83" s="49">
        <f>W83/Q83</f>
        <v>54</v>
      </c>
      <c r="Z83" s="25">
        <f>X83/12</f>
        <v>4.5</v>
      </c>
      <c r="AA83" s="13">
        <v>54</v>
      </c>
      <c r="AB83" s="13">
        <v>0</v>
      </c>
      <c r="AC83" s="13">
        <v>0</v>
      </c>
      <c r="AD83" s="49">
        <f>AA83+AB83/20+AC83/240</f>
        <v>54</v>
      </c>
      <c r="AE83" s="13">
        <v>4</v>
      </c>
      <c r="AF83" s="13">
        <v>10</v>
      </c>
      <c r="AG83" s="13">
        <v>0</v>
      </c>
      <c r="AH83" s="25">
        <f>AE83+AF83/20+AG83/240</f>
        <v>4.5</v>
      </c>
      <c r="AI83">
        <v>4</v>
      </c>
      <c r="AJ83">
        <v>10</v>
      </c>
      <c r="AK83">
        <v>0</v>
      </c>
      <c r="AL83" s="25">
        <f>Z83*1</f>
        <v>4.5</v>
      </c>
      <c r="AO83" s="39"/>
      <c r="AP83" s="39"/>
      <c r="AQ83" s="39"/>
      <c r="AZ83" s="25">
        <v>4.5</v>
      </c>
      <c r="BH83" s="25"/>
      <c r="BM83" s="38"/>
      <c r="BN83" s="38"/>
      <c r="BO83" s="38"/>
      <c r="BQ83" s="25">
        <f>AL83+BP83</f>
        <v>4.5</v>
      </c>
      <c r="BT83" s="23"/>
      <c r="BU83" s="38"/>
      <c r="BV83" s="38"/>
      <c r="BW83" s="40"/>
      <c r="BX83" s="49">
        <f>BY83*Q83</f>
        <v>54</v>
      </c>
      <c r="BY83" s="49">
        <f>(BQ83+BV83)*12</f>
        <v>54</v>
      </c>
      <c r="CK83">
        <f t="shared" si="50"/>
        <v>1380</v>
      </c>
      <c r="CL83" s="2" t="s">
        <v>361</v>
      </c>
    </row>
    <row r="84" spans="1:91" ht="12.75">
      <c r="A84" s="15">
        <v>1380</v>
      </c>
      <c r="B84" s="14" t="s">
        <v>875</v>
      </c>
      <c r="C84" s="14" t="s">
        <v>1133</v>
      </c>
      <c r="D84" s="14" t="s">
        <v>271</v>
      </c>
      <c r="E84" s="14" t="s">
        <v>282</v>
      </c>
      <c r="F84" s="2" t="s">
        <v>102</v>
      </c>
      <c r="G84" s="2">
        <v>3</v>
      </c>
      <c r="H84" s="2" t="s">
        <v>350</v>
      </c>
      <c r="I84" s="10">
        <v>1</v>
      </c>
      <c r="K84" s="2" t="s">
        <v>316</v>
      </c>
      <c r="L84" s="14" t="s">
        <v>305</v>
      </c>
      <c r="M84" s="2" t="s">
        <v>351</v>
      </c>
      <c r="N84" s="14" t="s">
        <v>343</v>
      </c>
      <c r="O84" s="14" t="s">
        <v>306</v>
      </c>
      <c r="P84" s="2" t="s">
        <v>1244</v>
      </c>
      <c r="Q84" s="10">
        <v>1</v>
      </c>
      <c r="T84" s="29"/>
      <c r="BQ84" s="25"/>
      <c r="CK84">
        <f t="shared" si="50"/>
        <v>1380</v>
      </c>
      <c r="CL84" s="2" t="s">
        <v>351</v>
      </c>
      <c r="CM84" t="s">
        <v>939</v>
      </c>
    </row>
    <row r="85" spans="1:90" ht="12.75">
      <c r="A85" s="15">
        <v>1380</v>
      </c>
      <c r="B85" s="14" t="s">
        <v>875</v>
      </c>
      <c r="C85" s="14" t="s">
        <v>1133</v>
      </c>
      <c r="D85" s="14" t="s">
        <v>271</v>
      </c>
      <c r="E85" s="14" t="s">
        <v>282</v>
      </c>
      <c r="F85" s="2" t="s">
        <v>103</v>
      </c>
      <c r="G85" s="2">
        <v>3</v>
      </c>
      <c r="H85" s="2" t="s">
        <v>1251</v>
      </c>
      <c r="I85" s="10">
        <v>1</v>
      </c>
      <c r="J85" s="25">
        <v>2.1</v>
      </c>
      <c r="K85" s="2" t="s">
        <v>1223</v>
      </c>
      <c r="L85" s="14" t="s">
        <v>305</v>
      </c>
      <c r="M85" s="2" t="s">
        <v>1253</v>
      </c>
      <c r="N85" s="14" t="s">
        <v>1254</v>
      </c>
      <c r="O85" s="14" t="s">
        <v>1198</v>
      </c>
      <c r="P85" s="2" t="s">
        <v>1333</v>
      </c>
      <c r="Q85" s="10">
        <v>1</v>
      </c>
      <c r="T85" s="29">
        <v>25</v>
      </c>
      <c r="U85" s="21">
        <v>4</v>
      </c>
      <c r="V85" s="21">
        <v>0</v>
      </c>
      <c r="W85" s="49">
        <f>T85+U85/20+V85/240</f>
        <v>25.2</v>
      </c>
      <c r="X85" s="49">
        <f>W85/Q85</f>
        <v>25.2</v>
      </c>
      <c r="Z85" s="25">
        <f>X85/12</f>
        <v>2.1</v>
      </c>
      <c r="AA85" s="13">
        <v>25</v>
      </c>
      <c r="AB85" s="13">
        <v>4</v>
      </c>
      <c r="AC85" s="13">
        <v>0</v>
      </c>
      <c r="AD85" s="49">
        <f>AA85+AB85/20+AC85/240</f>
        <v>25.2</v>
      </c>
      <c r="AE85" s="13">
        <v>2</v>
      </c>
      <c r="AF85" s="13">
        <v>2</v>
      </c>
      <c r="AG85" s="13">
        <v>0</v>
      </c>
      <c r="AH85" s="25">
        <f>AE85+AF85/20+AG85/240</f>
        <v>2.1</v>
      </c>
      <c r="AI85">
        <v>2</v>
      </c>
      <c r="AJ85">
        <v>2</v>
      </c>
      <c r="AK85">
        <v>0</v>
      </c>
      <c r="AL85" s="25">
        <f>Z85*1</f>
        <v>2.1</v>
      </c>
      <c r="AO85" s="39"/>
      <c r="AP85" s="39"/>
      <c r="AQ85" s="39"/>
      <c r="AZ85" s="6"/>
      <c r="BH85" s="25">
        <v>2.1</v>
      </c>
      <c r="BM85" s="38"/>
      <c r="BN85" s="38"/>
      <c r="BO85" s="38"/>
      <c r="BQ85" s="25">
        <f>AL85+BP85</f>
        <v>2.1</v>
      </c>
      <c r="BT85" s="23"/>
      <c r="BU85" s="38"/>
      <c r="BV85" s="38"/>
      <c r="BW85" s="40"/>
      <c r="BX85" s="49">
        <f>BY85*Q85</f>
        <v>25.200000000000003</v>
      </c>
      <c r="BY85" s="49">
        <f>(BQ85+BV85)*12</f>
        <v>25.200000000000003</v>
      </c>
      <c r="CB85" s="49"/>
      <c r="CC85" s="49"/>
      <c r="CK85">
        <f t="shared" si="50"/>
        <v>1380</v>
      </c>
      <c r="CL85" s="2" t="s">
        <v>1253</v>
      </c>
    </row>
    <row r="86" spans="1:90" ht="12.75">
      <c r="A86" s="15">
        <v>1380</v>
      </c>
      <c r="B86" s="14" t="s">
        <v>875</v>
      </c>
      <c r="C86" s="14" t="s">
        <v>1133</v>
      </c>
      <c r="D86" s="14" t="s">
        <v>271</v>
      </c>
      <c r="E86" s="14" t="s">
        <v>282</v>
      </c>
      <c r="F86" s="2" t="s">
        <v>104</v>
      </c>
      <c r="G86" s="2">
        <v>3</v>
      </c>
      <c r="H86" s="2" t="s">
        <v>1251</v>
      </c>
      <c r="I86" s="10">
        <v>1</v>
      </c>
      <c r="J86" s="25">
        <v>2</v>
      </c>
      <c r="K86" s="2" t="s">
        <v>402</v>
      </c>
      <c r="L86" s="14" t="s">
        <v>305</v>
      </c>
      <c r="M86" s="2" t="s">
        <v>1253</v>
      </c>
      <c r="N86" s="14" t="s">
        <v>1254</v>
      </c>
      <c r="O86" s="14" t="s">
        <v>1198</v>
      </c>
      <c r="P86" s="2" t="s">
        <v>1329</v>
      </c>
      <c r="Q86" s="10">
        <v>1</v>
      </c>
      <c r="T86" s="29">
        <v>24</v>
      </c>
      <c r="U86" s="21">
        <v>0</v>
      </c>
      <c r="V86" s="21">
        <v>0</v>
      </c>
      <c r="W86" s="49">
        <f>T86+U86/20+V86/240</f>
        <v>24</v>
      </c>
      <c r="X86" s="49">
        <f>W86/Q86</f>
        <v>24</v>
      </c>
      <c r="Z86" s="25">
        <f>X86/12</f>
        <v>2</v>
      </c>
      <c r="AA86" s="13">
        <v>24</v>
      </c>
      <c r="AB86" s="13">
        <v>0</v>
      </c>
      <c r="AC86" s="13">
        <v>0</v>
      </c>
      <c r="AD86" s="49">
        <f>AA86+AB86/20+AC86/240</f>
        <v>24</v>
      </c>
      <c r="AE86" s="13">
        <v>2</v>
      </c>
      <c r="AF86" s="13">
        <v>0</v>
      </c>
      <c r="AG86" s="13">
        <v>0</v>
      </c>
      <c r="AH86" s="25">
        <f>AE86+AF86/20+AG86/240</f>
        <v>2</v>
      </c>
      <c r="AI86">
        <v>2</v>
      </c>
      <c r="AJ86">
        <v>0</v>
      </c>
      <c r="AK86">
        <v>0</v>
      </c>
      <c r="AL86" s="25">
        <f>Z86*1</f>
        <v>2</v>
      </c>
      <c r="AN86" s="6"/>
      <c r="AO86" s="39"/>
      <c r="AP86" s="39"/>
      <c r="AQ86" s="39"/>
      <c r="BB86" s="6"/>
      <c r="BC86" s="25"/>
      <c r="BH86" s="25">
        <v>2</v>
      </c>
      <c r="BM86" s="38"/>
      <c r="BN86" s="38"/>
      <c r="BO86" s="38"/>
      <c r="BQ86" s="25">
        <f>AL86+BP86</f>
        <v>2</v>
      </c>
      <c r="BT86" s="23"/>
      <c r="BU86" s="38"/>
      <c r="BV86" s="38"/>
      <c r="BW86" s="40"/>
      <c r="BX86" s="49">
        <f>BY86*Q86</f>
        <v>24</v>
      </c>
      <c r="BY86" s="49">
        <f>(BQ86+BV86)*12</f>
        <v>24</v>
      </c>
      <c r="CK86">
        <f t="shared" si="50"/>
        <v>1380</v>
      </c>
      <c r="CL86" s="2" t="s">
        <v>1253</v>
      </c>
    </row>
    <row r="87" spans="1:90" ht="12.75">
      <c r="A87" s="15">
        <v>1380</v>
      </c>
      <c r="B87" s="14" t="s">
        <v>875</v>
      </c>
      <c r="C87" s="14" t="s">
        <v>1133</v>
      </c>
      <c r="D87" s="14" t="s">
        <v>271</v>
      </c>
      <c r="E87" s="14" t="s">
        <v>282</v>
      </c>
      <c r="F87" s="2" t="s">
        <v>105</v>
      </c>
      <c r="G87" s="2">
        <v>3</v>
      </c>
      <c r="H87" s="2" t="s">
        <v>1251</v>
      </c>
      <c r="I87" s="10">
        <v>0.5</v>
      </c>
      <c r="J87" s="25">
        <v>1.9</v>
      </c>
      <c r="K87" s="2" t="s">
        <v>402</v>
      </c>
      <c r="L87" s="14" t="s">
        <v>305</v>
      </c>
      <c r="M87" s="2" t="s">
        <v>1253</v>
      </c>
      <c r="N87" s="14" t="s">
        <v>1254</v>
      </c>
      <c r="O87" s="14" t="s">
        <v>1198</v>
      </c>
      <c r="P87" s="2" t="s">
        <v>763</v>
      </c>
      <c r="Q87" s="10">
        <v>0.5</v>
      </c>
      <c r="T87" s="29">
        <v>11</v>
      </c>
      <c r="U87" s="21">
        <v>8</v>
      </c>
      <c r="V87" s="21">
        <v>0</v>
      </c>
      <c r="W87" s="49">
        <f>T87+U87/20+V87/240</f>
        <v>11.4</v>
      </c>
      <c r="X87" s="49">
        <f>W87/Q87</f>
        <v>22.8</v>
      </c>
      <c r="Z87" s="25">
        <f>X87/12</f>
        <v>1.9000000000000001</v>
      </c>
      <c r="AA87" s="13"/>
      <c r="AB87" s="13"/>
      <c r="AC87" s="13"/>
      <c r="AD87" s="49"/>
      <c r="AE87" s="13"/>
      <c r="AF87" s="13">
        <v>19</v>
      </c>
      <c r="AG87" s="13">
        <v>0</v>
      </c>
      <c r="AH87" s="25">
        <f>AE87+AF87/20+AG87/240</f>
        <v>0.95</v>
      </c>
      <c r="AI87">
        <v>1</v>
      </c>
      <c r="AJ87">
        <v>18</v>
      </c>
      <c r="AK87">
        <v>0</v>
      </c>
      <c r="AL87" s="25">
        <f>Z87*1</f>
        <v>1.9000000000000001</v>
      </c>
      <c r="AM87" s="39"/>
      <c r="AO87" s="39"/>
      <c r="AP87" s="39"/>
      <c r="AQ87" s="39"/>
      <c r="BH87" s="25">
        <v>1.9</v>
      </c>
      <c r="BM87" s="38"/>
      <c r="BN87" s="38"/>
      <c r="BO87" s="38"/>
      <c r="BQ87" s="25">
        <f>AL87+BP87</f>
        <v>1.9000000000000001</v>
      </c>
      <c r="BT87" s="23"/>
      <c r="BU87" s="38"/>
      <c r="BX87" s="49">
        <f>BY87*Q87</f>
        <v>11.4</v>
      </c>
      <c r="BY87" s="49">
        <f>(BQ87+BV87)*12</f>
        <v>22.8</v>
      </c>
      <c r="CK87">
        <f t="shared" si="50"/>
        <v>1380</v>
      </c>
      <c r="CL87" s="2" t="s">
        <v>1253</v>
      </c>
    </row>
    <row r="88" spans="1:90" ht="12.75">
      <c r="A88" s="15">
        <v>1380</v>
      </c>
      <c r="B88" s="14" t="s">
        <v>875</v>
      </c>
      <c r="C88" s="14" t="s">
        <v>1133</v>
      </c>
      <c r="D88" s="14" t="s">
        <v>271</v>
      </c>
      <c r="E88" s="14" t="s">
        <v>282</v>
      </c>
      <c r="F88" s="2" t="s">
        <v>106</v>
      </c>
      <c r="G88" s="2">
        <v>3</v>
      </c>
      <c r="H88" s="2" t="s">
        <v>350</v>
      </c>
      <c r="I88" s="10">
        <v>44</v>
      </c>
      <c r="J88" s="25">
        <v>3.7</v>
      </c>
      <c r="K88" s="2" t="s">
        <v>390</v>
      </c>
      <c r="L88" s="14" t="s">
        <v>305</v>
      </c>
      <c r="M88" s="2" t="s">
        <v>356</v>
      </c>
      <c r="N88" s="14" t="s">
        <v>343</v>
      </c>
      <c r="O88" s="14" t="s">
        <v>3</v>
      </c>
      <c r="P88" s="2" t="s">
        <v>1171</v>
      </c>
      <c r="Q88" s="10">
        <v>44</v>
      </c>
      <c r="T88" s="29">
        <v>1953</v>
      </c>
      <c r="U88" s="21">
        <v>12</v>
      </c>
      <c r="V88" s="21">
        <v>0</v>
      </c>
      <c r="W88" s="49">
        <f>T88+U88/20+V88/240</f>
        <v>1953.6</v>
      </c>
      <c r="X88" s="49">
        <f>W88/Q88</f>
        <v>44.4</v>
      </c>
      <c r="Z88" s="25">
        <f>X88/12</f>
        <v>3.6999999999999997</v>
      </c>
      <c r="AA88" s="13"/>
      <c r="AB88" s="13"/>
      <c r="AC88" s="13"/>
      <c r="AD88" s="49"/>
      <c r="AE88" s="13"/>
      <c r="AF88" s="13"/>
      <c r="AG88" s="13"/>
      <c r="AH88" s="25"/>
      <c r="AI88">
        <v>3</v>
      </c>
      <c r="AJ88">
        <v>14</v>
      </c>
      <c r="AK88">
        <v>0</v>
      </c>
      <c r="AL88" s="25">
        <f>Z88*1</f>
        <v>3.6999999999999997</v>
      </c>
      <c r="AW88" s="6"/>
      <c r="BF88" s="25">
        <v>3.7</v>
      </c>
      <c r="BG88" s="25"/>
      <c r="BM88" s="38"/>
      <c r="BN88" s="38"/>
      <c r="BO88" s="38"/>
      <c r="BQ88" s="25">
        <f>AL88+BP88</f>
        <v>3.6999999999999997</v>
      </c>
      <c r="BR88" s="40"/>
      <c r="BS88" s="40"/>
      <c r="BT88" s="23"/>
      <c r="BU88" s="38"/>
      <c r="BX88" s="49">
        <f>BY88*Q88</f>
        <v>1953.6</v>
      </c>
      <c r="BY88" s="49">
        <f>(BQ88+BV88)*12</f>
        <v>44.4</v>
      </c>
      <c r="CA88" s="20"/>
      <c r="CB88" s="49"/>
      <c r="CC88" s="25"/>
      <c r="CK88">
        <f t="shared" si="50"/>
        <v>1380</v>
      </c>
      <c r="CL88" s="2" t="s">
        <v>356</v>
      </c>
    </row>
    <row r="89" spans="1:90" ht="12.75">
      <c r="A89" s="15"/>
      <c r="E89" s="14"/>
      <c r="F89" s="2"/>
      <c r="G89" s="2"/>
      <c r="M89" s="2"/>
      <c r="T89" s="29"/>
      <c r="AA89" s="13"/>
      <c r="AB89" s="13"/>
      <c r="AC89" s="13"/>
      <c r="AD89" s="49"/>
      <c r="AE89" s="13"/>
      <c r="AF89" s="13"/>
      <c r="AG89" s="13"/>
      <c r="AH89" s="25"/>
      <c r="AM89" s="39"/>
      <c r="AW89" s="6"/>
      <c r="BM89" s="38"/>
      <c r="BN89" s="38"/>
      <c r="BO89" s="38"/>
      <c r="BQ89" s="25"/>
      <c r="BR89" s="40"/>
      <c r="BS89" s="40"/>
      <c r="BT89" s="23"/>
      <c r="BU89" s="38"/>
      <c r="CL89" s="2"/>
    </row>
    <row r="90" spans="1:90" ht="12.75">
      <c r="A90" s="15">
        <v>1380</v>
      </c>
      <c r="B90" s="14" t="s">
        <v>875</v>
      </c>
      <c r="C90" s="14" t="s">
        <v>1133</v>
      </c>
      <c r="D90" s="14" t="s">
        <v>271</v>
      </c>
      <c r="E90" s="14" t="s">
        <v>282</v>
      </c>
      <c r="F90" s="2" t="s">
        <v>108</v>
      </c>
      <c r="G90" s="2">
        <v>4</v>
      </c>
      <c r="H90" s="2" t="s">
        <v>350</v>
      </c>
      <c r="J90" s="25"/>
      <c r="K90" s="2" t="s">
        <v>664</v>
      </c>
      <c r="L90" s="14" t="s">
        <v>305</v>
      </c>
      <c r="M90" s="2" t="s">
        <v>665</v>
      </c>
      <c r="N90" s="14" t="s">
        <v>1198</v>
      </c>
      <c r="O90" s="14" t="s">
        <v>1198</v>
      </c>
      <c r="P90" s="2" t="s">
        <v>1370</v>
      </c>
      <c r="R90" s="10">
        <v>4</v>
      </c>
      <c r="T90" s="29"/>
      <c r="W90" s="49">
        <f>(R90*Y90)/20</f>
        <v>5.4</v>
      </c>
      <c r="X90" s="49"/>
      <c r="Y90" s="25">
        <v>27</v>
      </c>
      <c r="AA90" s="13"/>
      <c r="AB90" s="13"/>
      <c r="AC90" s="13"/>
      <c r="AE90" s="13"/>
      <c r="AF90" s="13"/>
      <c r="AG90" s="13"/>
      <c r="AL90" s="25"/>
      <c r="AM90" s="25">
        <f>Y90/12</f>
        <v>2.25</v>
      </c>
      <c r="BG90" s="25"/>
      <c r="BH90" s="6"/>
      <c r="BM90" s="38"/>
      <c r="BN90" s="38"/>
      <c r="BO90" s="38"/>
      <c r="BQ90" s="25"/>
      <c r="BR90" s="40"/>
      <c r="BS90" s="40"/>
      <c r="BT90" s="23"/>
      <c r="BU90" s="38"/>
      <c r="BX90" s="49">
        <f>W90*1</f>
        <v>5.4</v>
      </c>
      <c r="BY90" s="49"/>
      <c r="CK90">
        <f>A90*1</f>
        <v>1380</v>
      </c>
      <c r="CL90" s="2" t="s">
        <v>665</v>
      </c>
    </row>
    <row r="91" spans="1:90" ht="12.75">
      <c r="A91" s="15">
        <v>1380</v>
      </c>
      <c r="B91" s="14" t="s">
        <v>875</v>
      </c>
      <c r="C91" s="14" t="s">
        <v>1133</v>
      </c>
      <c r="D91" s="14" t="s">
        <v>271</v>
      </c>
      <c r="E91" s="14" t="s">
        <v>282</v>
      </c>
      <c r="F91" s="2" t="s">
        <v>109</v>
      </c>
      <c r="G91" s="2">
        <v>4</v>
      </c>
      <c r="H91" s="2" t="s">
        <v>1414</v>
      </c>
      <c r="J91" s="25"/>
      <c r="K91" s="2" t="s">
        <v>629</v>
      </c>
      <c r="L91" s="14" t="s">
        <v>305</v>
      </c>
      <c r="M91" s="2" t="s">
        <v>668</v>
      </c>
      <c r="N91" s="14" t="s">
        <v>1408</v>
      </c>
      <c r="O91" s="14" t="s">
        <v>306</v>
      </c>
      <c r="P91" s="2" t="s">
        <v>1369</v>
      </c>
      <c r="R91" s="10">
        <v>3</v>
      </c>
      <c r="T91" s="29"/>
      <c r="W91" s="49">
        <f>(R91*Y91)/20</f>
        <v>6.6</v>
      </c>
      <c r="X91" s="49"/>
      <c r="Y91" s="25">
        <v>44</v>
      </c>
      <c r="AA91" s="13"/>
      <c r="AB91" s="13"/>
      <c r="AC91" s="13"/>
      <c r="AE91" s="13"/>
      <c r="AF91" s="13"/>
      <c r="AG91" s="13"/>
      <c r="AL91" s="25"/>
      <c r="AM91" s="25">
        <f>Y91/12</f>
        <v>3.6666666666666665</v>
      </c>
      <c r="BG91" s="25"/>
      <c r="BM91" s="38"/>
      <c r="BN91" s="38"/>
      <c r="BO91" s="38"/>
      <c r="BQ91" s="25"/>
      <c r="BR91" s="40"/>
      <c r="BS91" s="40"/>
      <c r="BT91" s="23"/>
      <c r="BU91" s="38"/>
      <c r="BX91" s="49">
        <f>W91*1</f>
        <v>6.6</v>
      </c>
      <c r="BY91" s="49"/>
      <c r="CB91" s="49"/>
      <c r="CC91" s="49"/>
      <c r="CK91">
        <f>A91*1</f>
        <v>1380</v>
      </c>
      <c r="CL91" s="2" t="s">
        <v>668</v>
      </c>
    </row>
    <row r="92" spans="1:91" ht="12.75">
      <c r="A92" s="15">
        <v>1380</v>
      </c>
      <c r="B92" s="14" t="s">
        <v>875</v>
      </c>
      <c r="C92" s="14" t="s">
        <v>1133</v>
      </c>
      <c r="D92" s="14" t="s">
        <v>271</v>
      </c>
      <c r="E92" s="14" t="s">
        <v>282</v>
      </c>
      <c r="F92" s="2" t="s">
        <v>110</v>
      </c>
      <c r="G92" s="2">
        <v>4</v>
      </c>
      <c r="H92" s="2" t="s">
        <v>878</v>
      </c>
      <c r="I92" s="10">
        <v>5</v>
      </c>
      <c r="J92" s="25">
        <v>4.6000000000000005</v>
      </c>
      <c r="K92" s="2" t="s">
        <v>1099</v>
      </c>
      <c r="L92" s="14" t="s">
        <v>305</v>
      </c>
      <c r="M92" s="2" t="s">
        <v>889</v>
      </c>
      <c r="N92" s="14" t="s">
        <v>923</v>
      </c>
      <c r="O92" s="14" t="s">
        <v>1058</v>
      </c>
      <c r="P92" s="2" t="s">
        <v>1308</v>
      </c>
      <c r="Q92" s="10">
        <v>5</v>
      </c>
      <c r="T92" s="29">
        <v>276</v>
      </c>
      <c r="U92" s="21">
        <v>0</v>
      </c>
      <c r="V92" s="21">
        <v>0</v>
      </c>
      <c r="W92" s="49">
        <f>T92+U92/20+V92/240</f>
        <v>276</v>
      </c>
      <c r="X92" s="49">
        <f>W92/Q92</f>
        <v>55.2</v>
      </c>
      <c r="Z92" s="25">
        <f>X92/12</f>
        <v>4.6000000000000005</v>
      </c>
      <c r="AA92" s="13"/>
      <c r="AB92" s="13"/>
      <c r="AC92" s="13"/>
      <c r="AE92" s="13"/>
      <c r="AF92" s="13"/>
      <c r="AG92" s="13"/>
      <c r="AI92">
        <v>4</v>
      </c>
      <c r="AJ92">
        <v>12</v>
      </c>
      <c r="AK92">
        <v>0</v>
      </c>
      <c r="AL92" s="25">
        <f>Z92*1</f>
        <v>4.6000000000000005</v>
      </c>
      <c r="AM92" s="39"/>
      <c r="BH92" s="7"/>
      <c r="BM92" s="38"/>
      <c r="BN92" s="38"/>
      <c r="BO92" s="38"/>
      <c r="BQ92" s="25">
        <f>AL92+BP92</f>
        <v>4.6000000000000005</v>
      </c>
      <c r="BR92" s="40"/>
      <c r="BS92" s="40"/>
      <c r="BT92" s="23"/>
      <c r="BU92" s="38"/>
      <c r="BX92" s="49">
        <f>BY92*Q92</f>
        <v>276</v>
      </c>
      <c r="BY92" s="49">
        <f>(BQ92+BV92)*12</f>
        <v>55.2</v>
      </c>
      <c r="CB92" s="49"/>
      <c r="CC92" s="49"/>
      <c r="CK92">
        <f>A92*1</f>
        <v>1380</v>
      </c>
      <c r="CL92" s="2" t="s">
        <v>889</v>
      </c>
      <c r="CM92" t="s">
        <v>944</v>
      </c>
    </row>
    <row r="93" spans="1:90" ht="12.75">
      <c r="A93" s="15"/>
      <c r="E93" s="14"/>
      <c r="F93" s="2"/>
      <c r="G93" s="2"/>
      <c r="J93" s="25"/>
      <c r="M93" s="2"/>
      <c r="T93" s="29"/>
      <c r="AB93" s="13"/>
      <c r="AC93" s="13"/>
      <c r="AE93" s="13"/>
      <c r="AF93" s="13"/>
      <c r="AG93" s="13"/>
      <c r="AL93" s="25"/>
      <c r="AM93" s="39"/>
      <c r="BE93" s="7"/>
      <c r="BG93" s="25"/>
      <c r="BM93" s="38"/>
      <c r="BN93" s="38"/>
      <c r="BO93" s="38"/>
      <c r="BQ93" s="25"/>
      <c r="BR93" s="40"/>
      <c r="BS93" s="40"/>
      <c r="BT93" s="23"/>
      <c r="BU93" s="38"/>
      <c r="BX93" s="49"/>
      <c r="BY93" s="49"/>
      <c r="CB93" s="49"/>
      <c r="CC93" s="49"/>
      <c r="CL93" s="2"/>
    </row>
    <row r="94" spans="1:90" ht="12.75">
      <c r="A94" s="15">
        <v>1382</v>
      </c>
      <c r="B94" s="14" t="s">
        <v>280</v>
      </c>
      <c r="C94" s="14" t="s">
        <v>1133</v>
      </c>
      <c r="D94" s="14" t="s">
        <v>272</v>
      </c>
      <c r="E94" s="14" t="s">
        <v>278</v>
      </c>
      <c r="F94" s="2" t="s">
        <v>124</v>
      </c>
      <c r="G94" s="2"/>
      <c r="H94" s="2" t="s">
        <v>350</v>
      </c>
      <c r="I94" s="10">
        <v>4.5</v>
      </c>
      <c r="J94" s="25">
        <v>4.1000000000000005</v>
      </c>
      <c r="K94" s="2" t="s">
        <v>778</v>
      </c>
      <c r="L94" s="14" t="s">
        <v>305</v>
      </c>
      <c r="M94" s="2" t="s">
        <v>360</v>
      </c>
      <c r="N94" s="14" t="s">
        <v>343</v>
      </c>
      <c r="O94" s="14" t="s">
        <v>688</v>
      </c>
      <c r="P94" s="2" t="s">
        <v>1162</v>
      </c>
      <c r="Q94" s="10">
        <v>4.5</v>
      </c>
      <c r="T94" s="29">
        <v>221</v>
      </c>
      <c r="U94" s="21">
        <v>8</v>
      </c>
      <c r="V94" s="21">
        <v>0</v>
      </c>
      <c r="W94" s="49">
        <f>T94+U94/20+V94/240</f>
        <v>221.4</v>
      </c>
      <c r="X94" s="49">
        <f>W94/Q94</f>
        <v>49.2</v>
      </c>
      <c r="Z94" s="25">
        <f>X94/12</f>
        <v>4.1000000000000005</v>
      </c>
      <c r="AA94" s="13"/>
      <c r="AB94" s="13"/>
      <c r="AC94" s="13"/>
      <c r="AE94" s="13">
        <v>18</v>
      </c>
      <c r="AF94" s="13">
        <v>9</v>
      </c>
      <c r="AG94" s="13">
        <v>0</v>
      </c>
      <c r="AH94" s="25">
        <f>AE94+AF94/20+AG94/240</f>
        <v>18.45</v>
      </c>
      <c r="AI94">
        <v>4</v>
      </c>
      <c r="AJ94">
        <v>2</v>
      </c>
      <c r="AK94">
        <v>0</v>
      </c>
      <c r="AL94" s="25">
        <f>Z94*1</f>
        <v>4.1000000000000005</v>
      </c>
      <c r="AM94" s="39"/>
      <c r="AZ94" s="6"/>
      <c r="BG94" s="25">
        <v>4.1000000000000005</v>
      </c>
      <c r="BH94" s="7"/>
      <c r="BM94" s="38"/>
      <c r="BN94" s="38"/>
      <c r="BO94" s="38"/>
      <c r="BQ94" s="25">
        <f>AL94+BP94</f>
        <v>4.1000000000000005</v>
      </c>
      <c r="BR94" s="40"/>
      <c r="BS94" s="40"/>
      <c r="BT94" s="23"/>
      <c r="BU94" s="38"/>
      <c r="BX94" s="49">
        <f>BY94*Q94</f>
        <v>221.4</v>
      </c>
      <c r="BY94" s="49">
        <f>(BQ94+BV94)*12</f>
        <v>49.2</v>
      </c>
      <c r="CB94" s="49"/>
      <c r="CC94" s="49"/>
      <c r="CK94">
        <f>A94*1</f>
        <v>1382</v>
      </c>
      <c r="CL94" s="2" t="s">
        <v>360</v>
      </c>
    </row>
    <row r="95" spans="1:90" ht="12.75">
      <c r="A95" s="15">
        <v>1382</v>
      </c>
      <c r="B95" s="14" t="s">
        <v>280</v>
      </c>
      <c r="C95" s="14" t="s">
        <v>1133</v>
      </c>
      <c r="D95" s="14" t="s">
        <v>272</v>
      </c>
      <c r="E95" s="14" t="s">
        <v>278</v>
      </c>
      <c r="F95" s="2" t="s">
        <v>125</v>
      </c>
      <c r="G95" s="2"/>
      <c r="H95" s="2" t="s">
        <v>350</v>
      </c>
      <c r="J95" s="25"/>
      <c r="K95" s="2" t="s">
        <v>650</v>
      </c>
      <c r="L95" s="14" t="s">
        <v>305</v>
      </c>
      <c r="M95" s="2" t="s">
        <v>635</v>
      </c>
      <c r="N95" s="14" t="s">
        <v>343</v>
      </c>
      <c r="O95" s="14" t="s">
        <v>932</v>
      </c>
      <c r="P95" s="2" t="s">
        <v>1162</v>
      </c>
      <c r="R95" s="10">
        <v>19</v>
      </c>
      <c r="T95" s="29">
        <v>19</v>
      </c>
      <c r="U95" s="21">
        <v>19</v>
      </c>
      <c r="V95" s="21">
        <v>0</v>
      </c>
      <c r="W95" s="49">
        <f>T95+U95/20+V95/240</f>
        <v>19.95</v>
      </c>
      <c r="Y95" s="25">
        <f>(W95*20)/R95</f>
        <v>21</v>
      </c>
      <c r="AA95" s="13"/>
      <c r="AB95" s="13"/>
      <c r="AC95" s="13"/>
      <c r="AE95" s="13"/>
      <c r="AF95" s="13"/>
      <c r="AG95" s="13"/>
      <c r="AL95" s="25"/>
      <c r="AM95" s="25">
        <f>Y95/12</f>
        <v>1.75</v>
      </c>
      <c r="BG95" s="25"/>
      <c r="BM95" s="38"/>
      <c r="BN95" s="38"/>
      <c r="BO95" s="38"/>
      <c r="BQ95" s="25"/>
      <c r="BR95" s="40"/>
      <c r="BS95" s="40"/>
      <c r="BT95" s="23"/>
      <c r="BU95" s="38"/>
      <c r="BX95" s="49">
        <f>W95*1</f>
        <v>19.95</v>
      </c>
      <c r="CK95">
        <f>A95*1</f>
        <v>1382</v>
      </c>
      <c r="CL95" s="2" t="s">
        <v>635</v>
      </c>
    </row>
    <row r="96" spans="1:90" ht="12.75">
      <c r="A96" s="15"/>
      <c r="E96" s="14"/>
      <c r="F96" s="2"/>
      <c r="G96" s="2"/>
      <c r="J96" s="25"/>
      <c r="M96" s="2"/>
      <c r="T96" s="29"/>
      <c r="AA96" s="13"/>
      <c r="AB96" s="13"/>
      <c r="AC96" s="13"/>
      <c r="AE96" s="13"/>
      <c r="AF96" s="13"/>
      <c r="AG96" s="13"/>
      <c r="AL96" s="25"/>
      <c r="AM96" s="39"/>
      <c r="AO96" s="39"/>
      <c r="AP96" s="39"/>
      <c r="AQ96" s="39"/>
      <c r="BE96" s="6"/>
      <c r="BM96" s="38"/>
      <c r="BN96" s="38"/>
      <c r="BO96" s="38"/>
      <c r="BQ96" s="25"/>
      <c r="BU96" s="38"/>
      <c r="BX96" s="49"/>
      <c r="BY96" s="49"/>
      <c r="CL96" s="2"/>
    </row>
    <row r="97" spans="1:90" ht="12.75">
      <c r="A97" s="15">
        <v>1382</v>
      </c>
      <c r="B97" s="14" t="s">
        <v>957</v>
      </c>
      <c r="C97" s="14" t="s">
        <v>1133</v>
      </c>
      <c r="D97" s="14" t="s">
        <v>273</v>
      </c>
      <c r="E97" s="14" t="s">
        <v>7</v>
      </c>
      <c r="F97" s="2" t="s">
        <v>126</v>
      </c>
      <c r="G97" s="2"/>
      <c r="H97" s="2" t="s">
        <v>350</v>
      </c>
      <c r="I97" s="10">
        <v>3</v>
      </c>
      <c r="J97" s="25">
        <v>4</v>
      </c>
      <c r="K97" s="2" t="s">
        <v>390</v>
      </c>
      <c r="L97" s="14" t="s">
        <v>305</v>
      </c>
      <c r="M97" s="2" t="s">
        <v>356</v>
      </c>
      <c r="N97" s="14" t="s">
        <v>343</v>
      </c>
      <c r="O97" s="14" t="s">
        <v>3</v>
      </c>
      <c r="P97" s="2" t="s">
        <v>1161</v>
      </c>
      <c r="Q97" s="10">
        <v>3</v>
      </c>
      <c r="T97" s="29">
        <v>144</v>
      </c>
      <c r="U97" s="21">
        <v>0</v>
      </c>
      <c r="V97" s="21">
        <v>0</v>
      </c>
      <c r="W97" s="49">
        <f>T97+U97/20+V97/240</f>
        <v>144</v>
      </c>
      <c r="X97" s="49">
        <f>W97/Q97</f>
        <v>48</v>
      </c>
      <c r="Z97" s="25">
        <f>X97/12</f>
        <v>4</v>
      </c>
      <c r="AA97" s="13">
        <v>48</v>
      </c>
      <c r="AB97" s="13">
        <v>0</v>
      </c>
      <c r="AC97" s="13">
        <v>0</v>
      </c>
      <c r="AD97" s="49">
        <f>AA97+AB97/20+AC97/240</f>
        <v>48</v>
      </c>
      <c r="AE97" s="13"/>
      <c r="AF97" s="13"/>
      <c r="AG97" s="13"/>
      <c r="AH97" s="25"/>
      <c r="AI97">
        <v>4</v>
      </c>
      <c r="AJ97">
        <v>0</v>
      </c>
      <c r="AK97">
        <v>0</v>
      </c>
      <c r="AL97" s="25">
        <f>Z97*1</f>
        <v>4</v>
      </c>
      <c r="AO97" s="39"/>
      <c r="AP97" s="39"/>
      <c r="AQ97" s="39"/>
      <c r="AR97" s="49"/>
      <c r="AS97" s="49"/>
      <c r="AT97" s="49"/>
      <c r="AU97" s="49"/>
      <c r="AV97" s="49"/>
      <c r="AW97" s="25"/>
      <c r="BE97" s="6"/>
      <c r="BG97" s="25">
        <v>4</v>
      </c>
      <c r="BM97" s="38"/>
      <c r="BN97" s="38"/>
      <c r="BO97" s="38"/>
      <c r="BQ97" s="25">
        <f>AL97+BP97</f>
        <v>4</v>
      </c>
      <c r="BU97" s="38"/>
      <c r="BX97" s="49">
        <f>BY97*Q97</f>
        <v>144</v>
      </c>
      <c r="BY97" s="49">
        <f>(BQ97+BV97)*12</f>
        <v>48</v>
      </c>
      <c r="CA97" s="49"/>
      <c r="CB97" s="49"/>
      <c r="CC97" s="49"/>
      <c r="CD97" s="49"/>
      <c r="CK97">
        <f>A97*1</f>
        <v>1382</v>
      </c>
      <c r="CL97" s="2" t="s">
        <v>356</v>
      </c>
    </row>
    <row r="98" spans="1:90" ht="12.75">
      <c r="A98" s="15">
        <v>1382</v>
      </c>
      <c r="B98" s="14" t="s">
        <v>957</v>
      </c>
      <c r="C98" s="14" t="s">
        <v>1133</v>
      </c>
      <c r="D98" s="14" t="s">
        <v>273</v>
      </c>
      <c r="E98" s="14" t="s">
        <v>7</v>
      </c>
      <c r="F98" s="2" t="s">
        <v>127</v>
      </c>
      <c r="G98" s="2"/>
      <c r="H98" s="2" t="s">
        <v>3</v>
      </c>
      <c r="I98" s="10">
        <v>1</v>
      </c>
      <c r="J98" s="25">
        <v>2</v>
      </c>
      <c r="K98" s="2" t="s">
        <v>1113</v>
      </c>
      <c r="L98" s="14" t="s">
        <v>305</v>
      </c>
      <c r="M98" s="2" t="s">
        <v>1084</v>
      </c>
      <c r="N98" s="14" t="s">
        <v>1294</v>
      </c>
      <c r="O98" s="14" t="s">
        <v>1058</v>
      </c>
      <c r="P98" s="2" t="s">
        <v>1161</v>
      </c>
      <c r="Q98" s="10">
        <v>1</v>
      </c>
      <c r="T98" s="29">
        <v>24</v>
      </c>
      <c r="U98" s="21">
        <v>0</v>
      </c>
      <c r="V98" s="21">
        <v>0</v>
      </c>
      <c r="W98" s="49">
        <f>T98+U98/20+V98/240</f>
        <v>24</v>
      </c>
      <c r="X98" s="49">
        <f>W98/Q98</f>
        <v>24</v>
      </c>
      <c r="Z98" s="25">
        <f>X98/12</f>
        <v>2</v>
      </c>
      <c r="AA98" s="13">
        <v>24</v>
      </c>
      <c r="AB98" s="13">
        <v>0</v>
      </c>
      <c r="AC98" s="13">
        <v>0</v>
      </c>
      <c r="AD98" s="49">
        <f>AA98+AB98/20+AC98/240</f>
        <v>24</v>
      </c>
      <c r="AE98" s="13">
        <v>2</v>
      </c>
      <c r="AF98" s="13">
        <v>0</v>
      </c>
      <c r="AG98" s="13">
        <v>0</v>
      </c>
      <c r="AH98" s="25">
        <f>AE98+AF98/20+AG98/240</f>
        <v>2</v>
      </c>
      <c r="AI98">
        <v>2</v>
      </c>
      <c r="AJ98">
        <v>0</v>
      </c>
      <c r="AK98">
        <v>0</v>
      </c>
      <c r="AL98" s="25">
        <f>Z98*1</f>
        <v>2</v>
      </c>
      <c r="AO98" s="39"/>
      <c r="AP98" s="39"/>
      <c r="AQ98" s="39"/>
      <c r="AR98" s="49"/>
      <c r="AS98" s="49"/>
      <c r="AT98" s="49"/>
      <c r="AU98" s="49"/>
      <c r="AV98" s="49"/>
      <c r="AW98" s="25"/>
      <c r="BG98" s="25">
        <v>2</v>
      </c>
      <c r="BH98" s="6"/>
      <c r="BM98" s="38"/>
      <c r="BN98" s="38"/>
      <c r="BO98" s="38"/>
      <c r="BQ98" s="25">
        <f>AL98+BP98</f>
        <v>2</v>
      </c>
      <c r="BU98" s="38"/>
      <c r="BX98" s="49">
        <f>BY98*Q98</f>
        <v>24</v>
      </c>
      <c r="BY98" s="49">
        <f>(BQ98+BV98)*12</f>
        <v>24</v>
      </c>
      <c r="CA98" s="49"/>
      <c r="CC98" s="49"/>
      <c r="CD98" s="49"/>
      <c r="CK98">
        <f>A98*1</f>
        <v>1382</v>
      </c>
      <c r="CL98" s="2" t="s">
        <v>1084</v>
      </c>
    </row>
    <row r="99" spans="1:90" ht="12.75">
      <c r="A99" s="15">
        <v>1382</v>
      </c>
      <c r="B99" s="14" t="s">
        <v>957</v>
      </c>
      <c r="C99" s="14" t="s">
        <v>1133</v>
      </c>
      <c r="D99" s="14" t="s">
        <v>273</v>
      </c>
      <c r="E99" s="14" t="s">
        <v>7</v>
      </c>
      <c r="F99" s="2" t="s">
        <v>128</v>
      </c>
      <c r="G99" s="2"/>
      <c r="H99" s="2" t="s">
        <v>350</v>
      </c>
      <c r="I99" s="10">
        <v>1</v>
      </c>
      <c r="J99" s="25">
        <v>4.1</v>
      </c>
      <c r="K99" s="2" t="s">
        <v>389</v>
      </c>
      <c r="L99" s="14" t="s">
        <v>305</v>
      </c>
      <c r="M99" s="2" t="s">
        <v>357</v>
      </c>
      <c r="N99" s="14" t="s">
        <v>343</v>
      </c>
      <c r="O99" s="14" t="s">
        <v>3</v>
      </c>
      <c r="P99" s="2" t="s">
        <v>1161</v>
      </c>
      <c r="Q99" s="10">
        <v>1</v>
      </c>
      <c r="R99" s="10">
        <v>8</v>
      </c>
      <c r="T99" s="29">
        <v>60</v>
      </c>
      <c r="U99" s="21">
        <v>8</v>
      </c>
      <c r="V99" s="21">
        <v>0</v>
      </c>
      <c r="W99" s="49">
        <f>T99+U99/20+V99/240</f>
        <v>60.4</v>
      </c>
      <c r="X99" s="49">
        <f>Z99*12</f>
        <v>49.199999999999996</v>
      </c>
      <c r="Y99" s="25">
        <f>(W99-X99)/8*20</f>
        <v>28.000000000000007</v>
      </c>
      <c r="Z99" s="25">
        <f>4+2/20</f>
        <v>4.1</v>
      </c>
      <c r="AA99" s="13"/>
      <c r="AB99" s="13"/>
      <c r="AC99" s="13"/>
      <c r="AE99" s="13"/>
      <c r="AF99" s="13"/>
      <c r="AG99" s="13"/>
      <c r="AH99" s="25"/>
      <c r="AI99">
        <v>4</v>
      </c>
      <c r="AJ99">
        <v>2</v>
      </c>
      <c r="AK99">
        <v>0</v>
      </c>
      <c r="AL99" s="25">
        <f>Z99*1</f>
        <v>4.1</v>
      </c>
      <c r="AM99" s="25">
        <f>Y99/12</f>
        <v>2.333333333333334</v>
      </c>
      <c r="AO99" s="39"/>
      <c r="AP99" s="39"/>
      <c r="AQ99" s="39"/>
      <c r="AR99" s="49"/>
      <c r="AS99" s="49"/>
      <c r="AT99" s="49"/>
      <c r="AU99" s="49"/>
      <c r="AV99" s="49"/>
      <c r="AW99" s="25"/>
      <c r="BG99" s="25">
        <v>4.1</v>
      </c>
      <c r="BH99" s="6"/>
      <c r="BM99" s="38"/>
      <c r="BN99" s="38"/>
      <c r="BO99" s="38"/>
      <c r="BQ99" s="25">
        <f>AL99+BP99</f>
        <v>4.1</v>
      </c>
      <c r="BU99" s="38"/>
      <c r="BX99" s="49">
        <f>W99*1</f>
        <v>60.4</v>
      </c>
      <c r="BY99" s="49">
        <f>(BQ99+BV99)*12</f>
        <v>49.199999999999996</v>
      </c>
      <c r="CA99" s="49"/>
      <c r="CC99" s="49"/>
      <c r="CD99" s="49"/>
      <c r="CK99">
        <f>A99*1</f>
        <v>1382</v>
      </c>
      <c r="CL99" s="2" t="s">
        <v>357</v>
      </c>
    </row>
    <row r="100" spans="1:90" ht="12.75">
      <c r="A100" s="15">
        <v>1382</v>
      </c>
      <c r="B100" s="14" t="s">
        <v>957</v>
      </c>
      <c r="C100" s="14" t="s">
        <v>1133</v>
      </c>
      <c r="D100" s="14" t="s">
        <v>273</v>
      </c>
      <c r="E100" s="14" t="s">
        <v>7</v>
      </c>
      <c r="F100" s="2" t="s">
        <v>129</v>
      </c>
      <c r="G100" s="2"/>
      <c r="H100" s="2" t="s">
        <v>3</v>
      </c>
      <c r="K100" s="2" t="s">
        <v>646</v>
      </c>
      <c r="L100" s="14" t="s">
        <v>305</v>
      </c>
      <c r="M100" s="2" t="s">
        <v>642</v>
      </c>
      <c r="N100" s="14" t="s">
        <v>1294</v>
      </c>
      <c r="O100" s="14" t="s">
        <v>3</v>
      </c>
      <c r="P100" s="2" t="s">
        <v>1161</v>
      </c>
      <c r="R100" s="10">
        <v>6.5</v>
      </c>
      <c r="T100" s="29">
        <v>8</v>
      </c>
      <c r="U100" s="21">
        <v>15</v>
      </c>
      <c r="V100" s="21">
        <v>6</v>
      </c>
      <c r="W100" s="49">
        <f>T100+U100/20+V100/240</f>
        <v>8.775</v>
      </c>
      <c r="X100" s="49"/>
      <c r="Y100" s="25">
        <f>(W100*20)/R100</f>
        <v>27</v>
      </c>
      <c r="AA100" s="13"/>
      <c r="AB100" s="13"/>
      <c r="AC100" s="13"/>
      <c r="AE100" s="13"/>
      <c r="AF100" s="13"/>
      <c r="AG100" s="13"/>
      <c r="AH100" s="25"/>
      <c r="AM100" s="25">
        <f>Y100/12</f>
        <v>2.25</v>
      </c>
      <c r="AO100" s="39"/>
      <c r="AP100" s="39"/>
      <c r="AQ100" s="39"/>
      <c r="BH100" s="6"/>
      <c r="BM100" s="38"/>
      <c r="BN100" s="38"/>
      <c r="BO100" s="38"/>
      <c r="BQ100" s="25"/>
      <c r="BU100" s="38"/>
      <c r="BX100" s="49">
        <f>W100*1</f>
        <v>8.775</v>
      </c>
      <c r="CK100">
        <f>A100*1</f>
        <v>1382</v>
      </c>
      <c r="CL100" s="2" t="s">
        <v>642</v>
      </c>
    </row>
    <row r="101" spans="1:90" ht="12.75">
      <c r="A101" s="15"/>
      <c r="E101" s="14"/>
      <c r="F101" s="2"/>
      <c r="G101" s="2"/>
      <c r="M101" s="2"/>
      <c r="T101" s="29"/>
      <c r="AA101" s="13"/>
      <c r="AB101" s="13"/>
      <c r="AC101" s="13"/>
      <c r="AE101" s="13"/>
      <c r="AF101" s="13"/>
      <c r="AG101" s="13"/>
      <c r="AH101" s="25"/>
      <c r="AO101" s="39"/>
      <c r="AP101" s="39"/>
      <c r="AQ101" s="39"/>
      <c r="BH101" s="6"/>
      <c r="BM101" s="38"/>
      <c r="BN101" s="38"/>
      <c r="BO101" s="38"/>
      <c r="BQ101" s="25"/>
      <c r="BU101" s="38"/>
      <c r="CL101" s="2"/>
    </row>
    <row r="102" spans="1:91" ht="12.75">
      <c r="A102" s="15">
        <v>1382</v>
      </c>
      <c r="B102" s="14" t="s">
        <v>875</v>
      </c>
      <c r="C102" s="14" t="s">
        <v>1133</v>
      </c>
      <c r="D102" s="14" t="s">
        <v>273</v>
      </c>
      <c r="E102" s="14" t="s">
        <v>279</v>
      </c>
      <c r="F102" s="2" t="s">
        <v>130</v>
      </c>
      <c r="G102" s="2">
        <v>1</v>
      </c>
      <c r="H102" s="2" t="s">
        <v>1414</v>
      </c>
      <c r="I102" s="10">
        <v>3</v>
      </c>
      <c r="J102" s="25">
        <v>7.5</v>
      </c>
      <c r="K102" s="2" t="s">
        <v>1098</v>
      </c>
      <c r="L102" s="14" t="s">
        <v>305</v>
      </c>
      <c r="M102" s="2" t="s">
        <v>1434</v>
      </c>
      <c r="N102" s="14" t="s">
        <v>1149</v>
      </c>
      <c r="O102" s="14" t="s">
        <v>1061</v>
      </c>
      <c r="P102" s="2" t="s">
        <v>1360</v>
      </c>
      <c r="Q102" s="10">
        <v>3</v>
      </c>
      <c r="T102" s="29"/>
      <c r="W102" s="49">
        <f>540/2</f>
        <v>270</v>
      </c>
      <c r="X102" s="49">
        <f>W102/Q102</f>
        <v>90</v>
      </c>
      <c r="Z102" s="25">
        <f>X102/12</f>
        <v>7.5</v>
      </c>
      <c r="AA102" s="13"/>
      <c r="AB102" s="13"/>
      <c r="AC102" s="13"/>
      <c r="AE102" s="13"/>
      <c r="AF102" s="13"/>
      <c r="AG102" s="13"/>
      <c r="AH102" s="25"/>
      <c r="AI102">
        <v>7</v>
      </c>
      <c r="AJ102">
        <v>10</v>
      </c>
      <c r="AK102">
        <v>0</v>
      </c>
      <c r="AL102" s="25">
        <f>Z102*1</f>
        <v>7.5</v>
      </c>
      <c r="AO102" s="39"/>
      <c r="AP102" s="39"/>
      <c r="AQ102" s="39"/>
      <c r="AW102" s="25">
        <v>7.5</v>
      </c>
      <c r="AZ102" s="25"/>
      <c r="BH102" s="6"/>
      <c r="BM102" s="38"/>
      <c r="BN102" s="38"/>
      <c r="BO102" s="38"/>
      <c r="BQ102" s="25">
        <f>AL102+BP102</f>
        <v>7.5</v>
      </c>
      <c r="BU102" s="38"/>
      <c r="BX102" s="49">
        <f>BY102*Q102</f>
        <v>270</v>
      </c>
      <c r="BY102" s="49">
        <f>(BQ102+BV102)*12</f>
        <v>90</v>
      </c>
      <c r="CK102">
        <f aca="true" t="shared" si="51" ref="CK102:CK107">A102*1</f>
        <v>1382</v>
      </c>
      <c r="CL102" s="2" t="s">
        <v>1434</v>
      </c>
      <c r="CM102" t="s">
        <v>57</v>
      </c>
    </row>
    <row r="103" spans="1:90" ht="12.75">
      <c r="A103" s="15">
        <v>1382</v>
      </c>
      <c r="B103" s="14" t="s">
        <v>875</v>
      </c>
      <c r="C103" s="14" t="s">
        <v>1133</v>
      </c>
      <c r="D103" s="14" t="s">
        <v>273</v>
      </c>
      <c r="E103" s="14" t="s">
        <v>279</v>
      </c>
      <c r="F103" s="2" t="s">
        <v>131</v>
      </c>
      <c r="G103" s="2">
        <v>1</v>
      </c>
      <c r="H103" s="2" t="s">
        <v>1414</v>
      </c>
      <c r="I103" s="10">
        <v>3</v>
      </c>
      <c r="J103" s="25">
        <v>7.5</v>
      </c>
      <c r="K103" s="2" t="s">
        <v>371</v>
      </c>
      <c r="L103" s="14" t="s">
        <v>305</v>
      </c>
      <c r="M103" s="2" t="s">
        <v>1422</v>
      </c>
      <c r="N103" s="14" t="s">
        <v>1406</v>
      </c>
      <c r="O103" s="14" t="s">
        <v>311</v>
      </c>
      <c r="P103" s="2" t="s">
        <v>1360</v>
      </c>
      <c r="Q103" s="10">
        <v>3</v>
      </c>
      <c r="T103" s="29"/>
      <c r="W103" s="49">
        <f>540/2</f>
        <v>270</v>
      </c>
      <c r="X103" s="49">
        <f>W103/Q103</f>
        <v>90</v>
      </c>
      <c r="Z103" s="25">
        <f>X103/12</f>
        <v>7.5</v>
      </c>
      <c r="AA103" s="13"/>
      <c r="AB103" s="13"/>
      <c r="AC103" s="13"/>
      <c r="AE103" s="13"/>
      <c r="AF103" s="13"/>
      <c r="AG103" s="13"/>
      <c r="AH103" s="25"/>
      <c r="AI103">
        <v>7</v>
      </c>
      <c r="AJ103">
        <v>10</v>
      </c>
      <c r="AK103">
        <v>0</v>
      </c>
      <c r="AL103" s="25">
        <f>Z103*1</f>
        <v>7.5</v>
      </c>
      <c r="AO103" s="39"/>
      <c r="AP103" s="39"/>
      <c r="AQ103" s="39"/>
      <c r="BM103" s="38"/>
      <c r="BN103" s="38"/>
      <c r="BO103" s="38"/>
      <c r="BQ103" s="25">
        <f>AL103+BP103</f>
        <v>7.5</v>
      </c>
      <c r="BU103" s="38"/>
      <c r="BV103" s="38"/>
      <c r="BW103" s="40"/>
      <c r="BX103" s="49">
        <f>BY103*Q103</f>
        <v>270</v>
      </c>
      <c r="BY103" s="49">
        <f>(BQ103+BV103)*12</f>
        <v>90</v>
      </c>
      <c r="CK103">
        <f t="shared" si="51"/>
        <v>1382</v>
      </c>
      <c r="CL103" s="2" t="s">
        <v>1422</v>
      </c>
    </row>
    <row r="104" spans="1:91" ht="12.75">
      <c r="A104" s="15">
        <v>1382</v>
      </c>
      <c r="B104" s="14" t="s">
        <v>875</v>
      </c>
      <c r="C104" s="14" t="s">
        <v>1133</v>
      </c>
      <c r="D104" s="14" t="s">
        <v>273</v>
      </c>
      <c r="E104" s="14" t="s">
        <v>279</v>
      </c>
      <c r="F104" s="2" t="s">
        <v>134</v>
      </c>
      <c r="G104" s="2">
        <v>1</v>
      </c>
      <c r="H104" s="2" t="s">
        <v>373</v>
      </c>
      <c r="I104" s="10">
        <v>15</v>
      </c>
      <c r="K104" s="2" t="s">
        <v>349</v>
      </c>
      <c r="L104" s="14" t="s">
        <v>305</v>
      </c>
      <c r="M104" s="2" t="s">
        <v>379</v>
      </c>
      <c r="N104" s="14" t="s">
        <v>1150</v>
      </c>
      <c r="O104" s="14" t="s">
        <v>1062</v>
      </c>
      <c r="P104" s="2" t="s">
        <v>396</v>
      </c>
      <c r="Q104" s="10">
        <v>15</v>
      </c>
      <c r="T104" s="29"/>
      <c r="W104" s="49" t="s">
        <v>3</v>
      </c>
      <c r="X104" s="49" t="s">
        <v>3</v>
      </c>
      <c r="AA104" s="13"/>
      <c r="AB104" s="13"/>
      <c r="AC104" s="13"/>
      <c r="AE104" s="13"/>
      <c r="AF104" s="13"/>
      <c r="AG104" s="13"/>
      <c r="AH104" s="25"/>
      <c r="AO104" s="39"/>
      <c r="AP104" s="39"/>
      <c r="AQ104" s="39"/>
      <c r="AZ104" s="25"/>
      <c r="BH104" s="6"/>
      <c r="BM104" s="38"/>
      <c r="BN104" s="38"/>
      <c r="BO104" s="38"/>
      <c r="BP104" s="38"/>
      <c r="BQ104" s="25"/>
      <c r="BU104" s="38"/>
      <c r="CK104">
        <f t="shared" si="51"/>
        <v>1382</v>
      </c>
      <c r="CL104" s="2" t="s">
        <v>379</v>
      </c>
      <c r="CM104" t="s">
        <v>21</v>
      </c>
    </row>
    <row r="105" spans="1:90" ht="12.75">
      <c r="A105" s="15">
        <v>1382</v>
      </c>
      <c r="B105" s="14" t="s">
        <v>875</v>
      </c>
      <c r="C105" s="14" t="s">
        <v>1133</v>
      </c>
      <c r="D105" s="14" t="s">
        <v>273</v>
      </c>
      <c r="E105" s="14" t="s">
        <v>279</v>
      </c>
      <c r="F105" s="2" t="s">
        <v>135</v>
      </c>
      <c r="G105" s="2">
        <v>1</v>
      </c>
      <c r="H105" s="2" t="s">
        <v>878</v>
      </c>
      <c r="I105" s="10">
        <v>7</v>
      </c>
      <c r="K105" s="2" t="s">
        <v>783</v>
      </c>
      <c r="L105" s="14" t="s">
        <v>305</v>
      </c>
      <c r="M105" s="2" t="s">
        <v>886</v>
      </c>
      <c r="N105" s="14" t="s">
        <v>923</v>
      </c>
      <c r="O105" s="14" t="s">
        <v>688</v>
      </c>
      <c r="P105" s="2" t="s">
        <v>396</v>
      </c>
      <c r="Q105" s="10">
        <v>7</v>
      </c>
      <c r="T105" s="29"/>
      <c r="W105" s="49" t="s">
        <v>3</v>
      </c>
      <c r="X105" s="49" t="s">
        <v>3</v>
      </c>
      <c r="AA105" s="13"/>
      <c r="AB105" s="13"/>
      <c r="AC105" s="13"/>
      <c r="AE105" s="13"/>
      <c r="AF105" s="13"/>
      <c r="AG105" s="13"/>
      <c r="AH105" s="25"/>
      <c r="AO105" s="39"/>
      <c r="AP105" s="39"/>
      <c r="AQ105" s="39"/>
      <c r="AZ105" s="25"/>
      <c r="BH105" s="6"/>
      <c r="BM105" s="38"/>
      <c r="BN105" s="38"/>
      <c r="BO105" s="38"/>
      <c r="BP105" s="38"/>
      <c r="BQ105" s="25"/>
      <c r="BU105" s="38"/>
      <c r="CK105">
        <f t="shared" si="51"/>
        <v>1382</v>
      </c>
      <c r="CL105" s="2" t="s">
        <v>886</v>
      </c>
    </row>
    <row r="106" spans="1:90" ht="12.75">
      <c r="A106" s="15">
        <v>1382</v>
      </c>
      <c r="B106" s="14" t="s">
        <v>875</v>
      </c>
      <c r="C106" s="14" t="s">
        <v>1133</v>
      </c>
      <c r="D106" s="14" t="s">
        <v>273</v>
      </c>
      <c r="E106" s="14" t="s">
        <v>279</v>
      </c>
      <c r="F106" s="2" t="s">
        <v>136</v>
      </c>
      <c r="G106" s="2">
        <v>1</v>
      </c>
      <c r="H106" s="2" t="s">
        <v>1414</v>
      </c>
      <c r="I106" s="10">
        <v>2</v>
      </c>
      <c r="J106" s="25">
        <v>6.9</v>
      </c>
      <c r="K106" s="2" t="s">
        <v>338</v>
      </c>
      <c r="L106" s="14" t="s">
        <v>305</v>
      </c>
      <c r="M106" s="2" t="s">
        <v>1416</v>
      </c>
      <c r="N106" s="14" t="s">
        <v>1408</v>
      </c>
      <c r="O106" s="14" t="s">
        <v>306</v>
      </c>
      <c r="P106" s="2" t="s">
        <v>973</v>
      </c>
      <c r="Q106" s="10">
        <v>2</v>
      </c>
      <c r="T106" s="29">
        <v>165</v>
      </c>
      <c r="U106" s="21">
        <v>12</v>
      </c>
      <c r="V106" s="21">
        <v>0</v>
      </c>
      <c r="W106" s="49">
        <f>T106+U106/20+V106/240</f>
        <v>165.6</v>
      </c>
      <c r="X106" s="49">
        <f>W106/Q106</f>
        <v>82.8</v>
      </c>
      <c r="Z106" s="25">
        <f>X106/12</f>
        <v>6.8999999999999995</v>
      </c>
      <c r="AA106" s="13"/>
      <c r="AB106" s="13"/>
      <c r="AC106" s="13"/>
      <c r="AE106" s="13"/>
      <c r="AF106" s="13"/>
      <c r="AG106" s="13"/>
      <c r="AH106" s="25"/>
      <c r="AI106">
        <v>6</v>
      </c>
      <c r="AJ106">
        <v>18</v>
      </c>
      <c r="AK106">
        <v>0</v>
      </c>
      <c r="AL106" s="25">
        <f>Z106*1</f>
        <v>6.8999999999999995</v>
      </c>
      <c r="AO106" s="39"/>
      <c r="AP106" s="39"/>
      <c r="AQ106" s="39"/>
      <c r="BB106" s="25">
        <v>6.9</v>
      </c>
      <c r="BE106" s="25"/>
      <c r="BH106" s="6"/>
      <c r="BM106" s="38"/>
      <c r="BN106" s="38"/>
      <c r="BO106" s="38"/>
      <c r="BP106" s="38"/>
      <c r="BQ106" s="25">
        <f>AL106+BP106</f>
        <v>6.8999999999999995</v>
      </c>
      <c r="BU106" s="38"/>
      <c r="BX106" s="49">
        <f>BY106*Q106</f>
        <v>165.6</v>
      </c>
      <c r="BY106" s="49">
        <f>(BQ106+BV106)*12</f>
        <v>82.8</v>
      </c>
      <c r="CK106">
        <f t="shared" si="51"/>
        <v>1382</v>
      </c>
      <c r="CL106" s="2" t="s">
        <v>1416</v>
      </c>
    </row>
    <row r="107" spans="1:90" ht="12.75">
      <c r="A107" s="15">
        <v>1382</v>
      </c>
      <c r="B107" s="14" t="s">
        <v>875</v>
      </c>
      <c r="C107" s="14" t="s">
        <v>1133</v>
      </c>
      <c r="D107" s="14" t="s">
        <v>273</v>
      </c>
      <c r="E107" s="14" t="s">
        <v>279</v>
      </c>
      <c r="F107" s="2" t="s">
        <v>137</v>
      </c>
      <c r="G107" s="2">
        <v>1</v>
      </c>
      <c r="H107" s="2" t="s">
        <v>350</v>
      </c>
      <c r="I107" s="10">
        <v>1</v>
      </c>
      <c r="J107" s="25">
        <v>4.5</v>
      </c>
      <c r="K107" s="2" t="s">
        <v>388</v>
      </c>
      <c r="L107" s="14" t="s">
        <v>305</v>
      </c>
      <c r="M107" s="2" t="s">
        <v>356</v>
      </c>
      <c r="N107" s="14" t="s">
        <v>343</v>
      </c>
      <c r="O107" s="14" t="s">
        <v>3</v>
      </c>
      <c r="P107" s="2" t="s">
        <v>1242</v>
      </c>
      <c r="Q107" s="10">
        <v>1</v>
      </c>
      <c r="T107" s="29">
        <v>54</v>
      </c>
      <c r="U107" s="21">
        <v>0</v>
      </c>
      <c r="V107" s="21">
        <v>0</v>
      </c>
      <c r="W107" s="49">
        <f>T107+U107/20+V107/240</f>
        <v>54</v>
      </c>
      <c r="X107" s="49">
        <f>W107/Q107</f>
        <v>54</v>
      </c>
      <c r="Z107" s="25">
        <f>X107/12</f>
        <v>4.5</v>
      </c>
      <c r="AA107" s="13">
        <v>54</v>
      </c>
      <c r="AB107" s="13">
        <v>0</v>
      </c>
      <c r="AC107" s="13">
        <v>0</v>
      </c>
      <c r="AD107" s="49">
        <f>AA107+AB107/20+AC107/240</f>
        <v>54</v>
      </c>
      <c r="AE107" s="13">
        <v>4</v>
      </c>
      <c r="AF107" s="13">
        <v>10</v>
      </c>
      <c r="AG107" s="13">
        <v>0</v>
      </c>
      <c r="AH107" s="25">
        <f>AE107+AF107/20+AG107/240</f>
        <v>4.5</v>
      </c>
      <c r="AI107">
        <v>4</v>
      </c>
      <c r="AJ107">
        <v>10</v>
      </c>
      <c r="AK107">
        <v>0</v>
      </c>
      <c r="AL107" s="25">
        <f>Z107*1</f>
        <v>4.5</v>
      </c>
      <c r="AO107" s="39"/>
      <c r="AP107" s="39"/>
      <c r="AQ107" s="39"/>
      <c r="BE107" s="25"/>
      <c r="BH107" s="25">
        <v>4.5</v>
      </c>
      <c r="BM107" s="38"/>
      <c r="BN107" s="38"/>
      <c r="BO107" s="38"/>
      <c r="BP107" s="38"/>
      <c r="BQ107" s="25">
        <f>AL107+BP107</f>
        <v>4.5</v>
      </c>
      <c r="BU107" s="38"/>
      <c r="BX107" s="49">
        <f>BY107*Q107</f>
        <v>54</v>
      </c>
      <c r="BY107" s="49">
        <f>(BQ107+BV107)*12</f>
        <v>54</v>
      </c>
      <c r="CK107">
        <f t="shared" si="51"/>
        <v>1382</v>
      </c>
      <c r="CL107" s="2" t="s">
        <v>356</v>
      </c>
    </row>
    <row r="108" spans="1:90" ht="12.75">
      <c r="A108" s="15"/>
      <c r="E108" s="14"/>
      <c r="F108" s="2"/>
      <c r="G108" s="2"/>
      <c r="M108" s="2"/>
      <c r="T108" s="29"/>
      <c r="AA108" s="13"/>
      <c r="AB108" s="13"/>
      <c r="AC108" s="13"/>
      <c r="AE108" s="13"/>
      <c r="AF108" s="13"/>
      <c r="AG108" s="13"/>
      <c r="BF108" s="6"/>
      <c r="BH108" s="25"/>
      <c r="BM108" s="38"/>
      <c r="BN108" s="38"/>
      <c r="BO108" s="38"/>
      <c r="BP108" s="38"/>
      <c r="BQ108" s="25"/>
      <c r="BU108" s="38"/>
      <c r="CL108" s="2"/>
    </row>
    <row r="109" spans="1:90" ht="12.75">
      <c r="A109" s="15">
        <v>1382</v>
      </c>
      <c r="B109" s="14" t="s">
        <v>875</v>
      </c>
      <c r="C109" s="14" t="s">
        <v>1133</v>
      </c>
      <c r="D109" s="14" t="s">
        <v>273</v>
      </c>
      <c r="E109" s="14" t="s">
        <v>279</v>
      </c>
      <c r="F109" s="2" t="s">
        <v>138</v>
      </c>
      <c r="G109" s="2">
        <v>2</v>
      </c>
      <c r="H109" s="2" t="s">
        <v>350</v>
      </c>
      <c r="I109" s="10">
        <v>44</v>
      </c>
      <c r="J109" s="25">
        <v>4</v>
      </c>
      <c r="K109" s="2" t="s">
        <v>390</v>
      </c>
      <c r="L109" s="14" t="s">
        <v>305</v>
      </c>
      <c r="M109" s="2" t="s">
        <v>356</v>
      </c>
      <c r="N109" s="14" t="s">
        <v>343</v>
      </c>
      <c r="O109" s="14" t="s">
        <v>3</v>
      </c>
      <c r="P109" s="2" t="s">
        <v>1171</v>
      </c>
      <c r="Q109" s="10">
        <v>44</v>
      </c>
      <c r="T109" s="29">
        <v>2112</v>
      </c>
      <c r="U109" s="21">
        <v>0</v>
      </c>
      <c r="V109" s="21">
        <v>0</v>
      </c>
      <c r="W109" s="49">
        <f>T109+U109/20+V109/240</f>
        <v>2112</v>
      </c>
      <c r="X109" s="49">
        <f>W109/Q109</f>
        <v>48</v>
      </c>
      <c r="Z109" s="25">
        <f>X109/12</f>
        <v>4</v>
      </c>
      <c r="AA109" s="13"/>
      <c r="AB109" s="13"/>
      <c r="AC109" s="13"/>
      <c r="AD109" s="49"/>
      <c r="AE109" s="13"/>
      <c r="AF109" s="13"/>
      <c r="AG109" s="13"/>
      <c r="AI109">
        <v>4</v>
      </c>
      <c r="AJ109">
        <v>0</v>
      </c>
      <c r="AK109">
        <v>0</v>
      </c>
      <c r="AL109" s="25">
        <f aca="true" t="shared" si="52" ref="AL109:AL116">Z109*1</f>
        <v>4</v>
      </c>
      <c r="BF109" s="25">
        <v>4</v>
      </c>
      <c r="BH109" s="25"/>
      <c r="BM109" s="38"/>
      <c r="BN109" s="38"/>
      <c r="BO109" s="38"/>
      <c r="BP109" s="38"/>
      <c r="BQ109" s="25">
        <f aca="true" t="shared" si="53" ref="BQ109:BQ116">AL109+BP109</f>
        <v>4</v>
      </c>
      <c r="BU109" s="38"/>
      <c r="BX109" s="49">
        <f aca="true" t="shared" si="54" ref="BX109:BX116">BY109*Q109</f>
        <v>2112</v>
      </c>
      <c r="BY109" s="49">
        <f aca="true" t="shared" si="55" ref="BY109:BY116">(BQ109+BV109)*12</f>
        <v>48</v>
      </c>
      <c r="CK109">
        <f aca="true" t="shared" si="56" ref="CK109:CK119">A109*1</f>
        <v>1382</v>
      </c>
      <c r="CL109" s="2" t="s">
        <v>356</v>
      </c>
    </row>
    <row r="110" spans="1:90" ht="12.75">
      <c r="A110" s="15">
        <v>1382</v>
      </c>
      <c r="B110" s="14" t="s">
        <v>875</v>
      </c>
      <c r="C110" s="14" t="s">
        <v>1133</v>
      </c>
      <c r="D110" s="14" t="s">
        <v>273</v>
      </c>
      <c r="E110" s="14" t="s">
        <v>279</v>
      </c>
      <c r="F110" s="2" t="s">
        <v>139</v>
      </c>
      <c r="G110" s="2">
        <v>2</v>
      </c>
      <c r="H110" s="2" t="s">
        <v>350</v>
      </c>
      <c r="I110" s="10">
        <v>1</v>
      </c>
      <c r="J110" s="25">
        <v>4.2250000000000005</v>
      </c>
      <c r="K110" s="2" t="s">
        <v>388</v>
      </c>
      <c r="L110" s="14" t="s">
        <v>305</v>
      </c>
      <c r="M110" s="2" t="s">
        <v>356</v>
      </c>
      <c r="N110" s="14" t="s">
        <v>343</v>
      </c>
      <c r="O110" s="14" t="s">
        <v>3</v>
      </c>
      <c r="P110" s="2" t="s">
        <v>401</v>
      </c>
      <c r="Q110" s="10">
        <v>1</v>
      </c>
      <c r="T110" s="29">
        <v>50</v>
      </c>
      <c r="U110" s="21">
        <v>14</v>
      </c>
      <c r="V110" s="21">
        <v>0</v>
      </c>
      <c r="W110" s="49">
        <f>T110+U110/20+V110/240</f>
        <v>50.7</v>
      </c>
      <c r="X110" s="49">
        <f>W110/Q110</f>
        <v>50.7</v>
      </c>
      <c r="Z110" s="25">
        <f>X110/12</f>
        <v>4.2250000000000005</v>
      </c>
      <c r="AA110" s="13">
        <v>50</v>
      </c>
      <c r="AB110" s="13">
        <v>14</v>
      </c>
      <c r="AC110" s="13">
        <v>0</v>
      </c>
      <c r="AD110" s="49">
        <f>AA110+AB110/20+AC110/240</f>
        <v>50.7</v>
      </c>
      <c r="AE110" s="13">
        <v>4</v>
      </c>
      <c r="AF110" s="13">
        <v>4</v>
      </c>
      <c r="AG110" s="13"/>
      <c r="AH110" s="25">
        <f>AE110+AF110/20+AG110/240</f>
        <v>4.2</v>
      </c>
      <c r="AI110">
        <v>4</v>
      </c>
      <c r="AJ110">
        <v>4</v>
      </c>
      <c r="AK110">
        <v>6</v>
      </c>
      <c r="AL110" s="25">
        <f t="shared" si="52"/>
        <v>4.2250000000000005</v>
      </c>
      <c r="AW110" s="6"/>
      <c r="AZ110" s="25">
        <v>4.2250000000000005</v>
      </c>
      <c r="BH110" s="25"/>
      <c r="BM110" s="38"/>
      <c r="BN110" s="38"/>
      <c r="BO110" s="38"/>
      <c r="BQ110" s="25">
        <f t="shared" si="53"/>
        <v>4.2250000000000005</v>
      </c>
      <c r="BR110" s="40"/>
      <c r="BS110" s="40"/>
      <c r="BT110" s="23"/>
      <c r="BU110" s="38"/>
      <c r="BV110" s="38"/>
      <c r="BW110" s="40"/>
      <c r="BX110" s="49">
        <f t="shared" si="54"/>
        <v>50.7</v>
      </c>
      <c r="BY110" s="49">
        <f t="shared" si="55"/>
        <v>50.7</v>
      </c>
      <c r="CK110">
        <f t="shared" si="56"/>
        <v>1382</v>
      </c>
      <c r="CL110" s="2" t="s">
        <v>356</v>
      </c>
    </row>
    <row r="111" spans="1:91" ht="12.75">
      <c r="A111" s="15">
        <v>1382</v>
      </c>
      <c r="B111" s="14" t="s">
        <v>875</v>
      </c>
      <c r="C111" s="14" t="s">
        <v>1133</v>
      </c>
      <c r="D111" s="14" t="s">
        <v>273</v>
      </c>
      <c r="E111" s="14" t="s">
        <v>279</v>
      </c>
      <c r="F111" s="2" t="s">
        <v>140</v>
      </c>
      <c r="G111" s="2">
        <v>2</v>
      </c>
      <c r="H111" s="2" t="s">
        <v>3</v>
      </c>
      <c r="I111" s="10">
        <v>2</v>
      </c>
      <c r="J111" s="25">
        <v>4.5</v>
      </c>
      <c r="K111" s="2" t="s">
        <v>1227</v>
      </c>
      <c r="L111" s="14" t="s">
        <v>305</v>
      </c>
      <c r="M111" s="2" t="s">
        <v>1231</v>
      </c>
      <c r="N111" s="14" t="s">
        <v>1198</v>
      </c>
      <c r="O111" s="14" t="s">
        <v>1198</v>
      </c>
      <c r="P111" s="2" t="s">
        <v>1184</v>
      </c>
      <c r="Q111" s="10">
        <v>2</v>
      </c>
      <c r="T111" s="29"/>
      <c r="W111" s="49">
        <f aca="true" t="shared" si="57" ref="W111:W116">X111*Q111</f>
        <v>108</v>
      </c>
      <c r="X111" s="49">
        <f aca="true" t="shared" si="58" ref="X111:X116">Z111*12</f>
        <v>54</v>
      </c>
      <c r="Z111" s="25">
        <f>4+10/20</f>
        <v>4.5</v>
      </c>
      <c r="AA111" s="13"/>
      <c r="AB111" s="13"/>
      <c r="AC111" s="13"/>
      <c r="AD111" s="49"/>
      <c r="AE111" s="13"/>
      <c r="AF111" s="13"/>
      <c r="AG111" s="13"/>
      <c r="AH111" s="25"/>
      <c r="AI111">
        <v>4</v>
      </c>
      <c r="AJ111">
        <v>10</v>
      </c>
      <c r="AK111">
        <v>0</v>
      </c>
      <c r="AL111" s="25">
        <f t="shared" si="52"/>
        <v>4.5</v>
      </c>
      <c r="AW111" s="6"/>
      <c r="BE111" s="25">
        <v>4.5</v>
      </c>
      <c r="BH111" s="25"/>
      <c r="BM111" s="38"/>
      <c r="BN111" s="38"/>
      <c r="BO111" s="38"/>
      <c r="BQ111" s="25">
        <f t="shared" si="53"/>
        <v>4.5</v>
      </c>
      <c r="BR111" s="40"/>
      <c r="BS111" s="40"/>
      <c r="BT111" s="23"/>
      <c r="BU111" s="38"/>
      <c r="BV111" s="38"/>
      <c r="BW111" s="40"/>
      <c r="BX111" s="49">
        <f t="shared" si="54"/>
        <v>108</v>
      </c>
      <c r="BY111" s="49">
        <f t="shared" si="55"/>
        <v>54</v>
      </c>
      <c r="CK111">
        <f t="shared" si="56"/>
        <v>1382</v>
      </c>
      <c r="CL111" s="2" t="s">
        <v>1231</v>
      </c>
      <c r="CM111" t="s">
        <v>62</v>
      </c>
    </row>
    <row r="112" spans="1:90" ht="12.75">
      <c r="A112" s="15">
        <v>1382</v>
      </c>
      <c r="B112" s="14" t="s">
        <v>875</v>
      </c>
      <c r="C112" s="14" t="s">
        <v>1133</v>
      </c>
      <c r="D112" s="14" t="s">
        <v>273</v>
      </c>
      <c r="E112" s="14" t="s">
        <v>279</v>
      </c>
      <c r="F112" s="2" t="s">
        <v>141</v>
      </c>
      <c r="G112" s="2">
        <v>2</v>
      </c>
      <c r="H112" s="2" t="s">
        <v>1350</v>
      </c>
      <c r="I112" s="10">
        <v>2</v>
      </c>
      <c r="J112" s="25">
        <v>3.7</v>
      </c>
      <c r="K112" s="2" t="s">
        <v>1355</v>
      </c>
      <c r="L112" s="14" t="s">
        <v>305</v>
      </c>
      <c r="M112" s="2" t="s">
        <v>1354</v>
      </c>
      <c r="N112" s="14" t="s">
        <v>1375</v>
      </c>
      <c r="O112" s="14" t="s">
        <v>866</v>
      </c>
      <c r="P112" s="2" t="s">
        <v>1184</v>
      </c>
      <c r="Q112" s="10">
        <v>2</v>
      </c>
      <c r="T112" s="29"/>
      <c r="W112" s="49">
        <f t="shared" si="57"/>
        <v>88.80000000000001</v>
      </c>
      <c r="X112" s="49">
        <f t="shared" si="58"/>
        <v>44.400000000000006</v>
      </c>
      <c r="Z112" s="25">
        <f>3+14/20</f>
        <v>3.7</v>
      </c>
      <c r="AA112" s="13"/>
      <c r="AB112" s="13"/>
      <c r="AC112" s="13"/>
      <c r="AD112" s="49"/>
      <c r="AE112" s="13"/>
      <c r="AF112" s="13"/>
      <c r="AG112" s="13"/>
      <c r="AH112" s="25"/>
      <c r="AI112">
        <v>3</v>
      </c>
      <c r="AJ112">
        <v>14</v>
      </c>
      <c r="AK112">
        <v>0</v>
      </c>
      <c r="AL112" s="25">
        <f t="shared" si="52"/>
        <v>3.7</v>
      </c>
      <c r="AW112" s="6"/>
      <c r="BE112" s="25">
        <v>3.7</v>
      </c>
      <c r="BH112" s="25"/>
      <c r="BM112" s="38"/>
      <c r="BN112" s="38"/>
      <c r="BO112" s="38"/>
      <c r="BQ112" s="25">
        <f t="shared" si="53"/>
        <v>3.7</v>
      </c>
      <c r="BR112" s="40"/>
      <c r="BS112" s="40"/>
      <c r="BT112" s="23"/>
      <c r="BU112" s="38"/>
      <c r="BV112" s="38"/>
      <c r="BW112" s="40"/>
      <c r="BX112" s="49">
        <f t="shared" si="54"/>
        <v>88.80000000000001</v>
      </c>
      <c r="BY112" s="49">
        <f t="shared" si="55"/>
        <v>44.400000000000006</v>
      </c>
      <c r="CK112">
        <f t="shared" si="56"/>
        <v>1382</v>
      </c>
      <c r="CL112" s="2" t="s">
        <v>1354</v>
      </c>
    </row>
    <row r="113" spans="1:91" ht="12.75">
      <c r="A113" s="15">
        <v>1382</v>
      </c>
      <c r="B113" s="14" t="s">
        <v>875</v>
      </c>
      <c r="C113" s="14" t="s">
        <v>1133</v>
      </c>
      <c r="D113" s="14" t="s">
        <v>273</v>
      </c>
      <c r="E113" s="14" t="s">
        <v>279</v>
      </c>
      <c r="F113" s="2" t="s">
        <v>142</v>
      </c>
      <c r="G113" s="2">
        <v>2</v>
      </c>
      <c r="H113" s="2" t="s">
        <v>3</v>
      </c>
      <c r="I113" s="10">
        <f>2+1/3</f>
        <v>2.3333333333333335</v>
      </c>
      <c r="J113" s="25">
        <v>2.6</v>
      </c>
      <c r="K113" s="2" t="s">
        <v>1227</v>
      </c>
      <c r="L113" s="14" t="s">
        <v>305</v>
      </c>
      <c r="M113" s="2" t="s">
        <v>1231</v>
      </c>
      <c r="N113" s="14" t="s">
        <v>1198</v>
      </c>
      <c r="O113" s="14" t="s">
        <v>1198</v>
      </c>
      <c r="P113" s="2" t="s">
        <v>1346</v>
      </c>
      <c r="Q113" s="10">
        <f>2+1/3</f>
        <v>2.3333333333333335</v>
      </c>
      <c r="T113" s="29"/>
      <c r="W113" s="49">
        <f t="shared" si="57"/>
        <v>72.80000000000001</v>
      </c>
      <c r="X113" s="49">
        <f t="shared" si="58"/>
        <v>31.200000000000003</v>
      </c>
      <c r="Z113" s="25">
        <f>2+12/20</f>
        <v>2.6</v>
      </c>
      <c r="AA113" s="13"/>
      <c r="AB113" s="13"/>
      <c r="AC113" s="13"/>
      <c r="AD113" s="49"/>
      <c r="AE113" s="13"/>
      <c r="AF113" s="13"/>
      <c r="AG113" s="13"/>
      <c r="AH113" s="25"/>
      <c r="AI113">
        <v>2</v>
      </c>
      <c r="AJ113">
        <v>12</v>
      </c>
      <c r="AK113">
        <v>0</v>
      </c>
      <c r="AL113" s="25">
        <f t="shared" si="52"/>
        <v>2.6</v>
      </c>
      <c r="AW113" s="6"/>
      <c r="BH113" s="25">
        <v>2.6</v>
      </c>
      <c r="BM113" s="38"/>
      <c r="BN113" s="38"/>
      <c r="BO113" s="38"/>
      <c r="BQ113" s="25">
        <f t="shared" si="53"/>
        <v>2.6</v>
      </c>
      <c r="BR113" s="40"/>
      <c r="BS113" s="40"/>
      <c r="BT113" s="23"/>
      <c r="BU113" s="38"/>
      <c r="BV113" s="38"/>
      <c r="BW113" s="40"/>
      <c r="BX113" s="49">
        <f t="shared" si="54"/>
        <v>72.80000000000001</v>
      </c>
      <c r="BY113" s="49">
        <f t="shared" si="55"/>
        <v>31.200000000000003</v>
      </c>
      <c r="CK113">
        <f t="shared" si="56"/>
        <v>1382</v>
      </c>
      <c r="CL113" s="2" t="s">
        <v>1231</v>
      </c>
      <c r="CM113" t="s">
        <v>61</v>
      </c>
    </row>
    <row r="114" spans="1:90" ht="12.75">
      <c r="A114" s="15">
        <v>1382</v>
      </c>
      <c r="B114" s="14" t="s">
        <v>875</v>
      </c>
      <c r="C114" s="14" t="s">
        <v>1133</v>
      </c>
      <c r="D114" s="14" t="s">
        <v>273</v>
      </c>
      <c r="E114" s="14" t="s">
        <v>279</v>
      </c>
      <c r="F114" s="2" t="s">
        <v>143</v>
      </c>
      <c r="G114" s="2">
        <v>2</v>
      </c>
      <c r="H114" s="2" t="s">
        <v>1414</v>
      </c>
      <c r="I114" s="10">
        <f>2+1/3</f>
        <v>2.3333333333333335</v>
      </c>
      <c r="J114" s="25">
        <v>3.8</v>
      </c>
      <c r="K114" s="2" t="s">
        <v>1100</v>
      </c>
      <c r="L114" s="14" t="s">
        <v>1131</v>
      </c>
      <c r="M114" s="2" t="s">
        <v>1437</v>
      </c>
      <c r="N114" s="14" t="s">
        <v>1408</v>
      </c>
      <c r="O114" s="14" t="s">
        <v>1058</v>
      </c>
      <c r="P114" s="2" t="s">
        <v>1346</v>
      </c>
      <c r="Q114" s="10">
        <f>2+1/3</f>
        <v>2.3333333333333335</v>
      </c>
      <c r="T114" s="29"/>
      <c r="W114" s="49">
        <f t="shared" si="57"/>
        <v>106.39999999999999</v>
      </c>
      <c r="X114" s="49">
        <f t="shared" si="58"/>
        <v>45.599999999999994</v>
      </c>
      <c r="Z114" s="25">
        <f>3+16/20</f>
        <v>3.8</v>
      </c>
      <c r="AA114" s="13"/>
      <c r="AB114" s="13"/>
      <c r="AC114" s="13"/>
      <c r="AD114" s="49"/>
      <c r="AE114" s="13"/>
      <c r="AF114" s="13"/>
      <c r="AG114" s="13"/>
      <c r="AH114" s="25"/>
      <c r="AI114">
        <v>3</v>
      </c>
      <c r="AJ114">
        <v>16</v>
      </c>
      <c r="AK114">
        <v>0</v>
      </c>
      <c r="AL114" s="25">
        <f t="shared" si="52"/>
        <v>3.8</v>
      </c>
      <c r="AM114" s="39"/>
      <c r="AN114" s="25">
        <v>3.8</v>
      </c>
      <c r="BA114" s="6"/>
      <c r="BM114" s="38"/>
      <c r="BN114" s="38"/>
      <c r="BO114" s="38"/>
      <c r="BQ114" s="25">
        <f t="shared" si="53"/>
        <v>3.8</v>
      </c>
      <c r="BR114" s="40"/>
      <c r="BS114" s="40"/>
      <c r="BT114" s="23"/>
      <c r="BU114" s="38"/>
      <c r="BV114" s="38"/>
      <c r="BW114" s="40"/>
      <c r="BX114" s="49">
        <f t="shared" si="54"/>
        <v>106.39999999999999</v>
      </c>
      <c r="BY114" s="49">
        <f t="shared" si="55"/>
        <v>45.599999999999994</v>
      </c>
      <c r="CB114" s="49"/>
      <c r="CC114" s="25"/>
      <c r="CK114">
        <f t="shared" si="56"/>
        <v>1382</v>
      </c>
      <c r="CL114" s="2" t="s">
        <v>1437</v>
      </c>
    </row>
    <row r="115" spans="1:91" ht="12.75">
      <c r="A115" s="15">
        <v>1382</v>
      </c>
      <c r="B115" s="14" t="s">
        <v>875</v>
      </c>
      <c r="C115" s="14" t="s">
        <v>1133</v>
      </c>
      <c r="D115" s="14" t="s">
        <v>273</v>
      </c>
      <c r="E115" s="14" t="s">
        <v>279</v>
      </c>
      <c r="F115" s="2" t="s">
        <v>144</v>
      </c>
      <c r="G115" s="2">
        <v>2</v>
      </c>
      <c r="H115" s="2" t="s">
        <v>3</v>
      </c>
      <c r="I115" s="10">
        <v>3</v>
      </c>
      <c r="J115" s="25">
        <v>2.5</v>
      </c>
      <c r="K115" s="2" t="s">
        <v>1227</v>
      </c>
      <c r="L115" s="14" t="s">
        <v>305</v>
      </c>
      <c r="M115" s="2" t="s">
        <v>1231</v>
      </c>
      <c r="N115" s="14" t="s">
        <v>1198</v>
      </c>
      <c r="O115" s="14" t="s">
        <v>1198</v>
      </c>
      <c r="P115" s="2" t="s">
        <v>697</v>
      </c>
      <c r="Q115" s="10">
        <v>3</v>
      </c>
      <c r="T115" s="29"/>
      <c r="W115" s="49">
        <f t="shared" si="57"/>
        <v>90</v>
      </c>
      <c r="X115" s="49">
        <f t="shared" si="58"/>
        <v>30</v>
      </c>
      <c r="Z115" s="25">
        <f>2+10/20</f>
        <v>2.5</v>
      </c>
      <c r="AA115" s="13"/>
      <c r="AB115" s="13"/>
      <c r="AC115" s="13"/>
      <c r="AD115" s="49"/>
      <c r="AE115" s="13"/>
      <c r="AF115" s="13"/>
      <c r="AG115" s="13"/>
      <c r="AH115" s="25"/>
      <c r="AI115">
        <v>2</v>
      </c>
      <c r="AJ115">
        <v>10</v>
      </c>
      <c r="AK115">
        <v>0</v>
      </c>
      <c r="AL115" s="25">
        <f t="shared" si="52"/>
        <v>2.5</v>
      </c>
      <c r="AM115" s="39"/>
      <c r="BB115" s="6"/>
      <c r="BC115" s="25"/>
      <c r="BH115" s="25">
        <v>2.5</v>
      </c>
      <c r="BM115" s="38"/>
      <c r="BN115" s="38"/>
      <c r="BO115" s="38"/>
      <c r="BQ115" s="25">
        <f t="shared" si="53"/>
        <v>2.5</v>
      </c>
      <c r="BR115" s="40"/>
      <c r="BS115" s="40"/>
      <c r="BT115" s="23"/>
      <c r="BU115" s="38"/>
      <c r="BV115" s="38"/>
      <c r="BW115" s="40"/>
      <c r="BX115" s="49">
        <f t="shared" si="54"/>
        <v>90</v>
      </c>
      <c r="BY115" s="49">
        <f t="shared" si="55"/>
        <v>30</v>
      </c>
      <c r="CK115">
        <f t="shared" si="56"/>
        <v>1382</v>
      </c>
      <c r="CL115" s="2" t="s">
        <v>1231</v>
      </c>
      <c r="CM115" t="s">
        <v>60</v>
      </c>
    </row>
    <row r="116" spans="1:90" ht="12.75">
      <c r="A116" s="15">
        <v>1382</v>
      </c>
      <c r="B116" s="14" t="s">
        <v>875</v>
      </c>
      <c r="C116" s="14" t="s">
        <v>1133</v>
      </c>
      <c r="D116" s="14" t="s">
        <v>273</v>
      </c>
      <c r="E116" s="14" t="s">
        <v>279</v>
      </c>
      <c r="F116" s="2" t="s">
        <v>145</v>
      </c>
      <c r="G116" s="2">
        <v>2</v>
      </c>
      <c r="H116" s="2" t="s">
        <v>3</v>
      </c>
      <c r="I116" s="10">
        <v>3</v>
      </c>
      <c r="J116" s="25">
        <v>2.2</v>
      </c>
      <c r="K116" s="2" t="s">
        <v>718</v>
      </c>
      <c r="L116" s="14" t="s">
        <v>305</v>
      </c>
      <c r="M116" s="2" t="s">
        <v>895</v>
      </c>
      <c r="N116" s="14" t="s">
        <v>687</v>
      </c>
      <c r="O116" s="14" t="s">
        <v>866</v>
      </c>
      <c r="P116" s="2" t="s">
        <v>697</v>
      </c>
      <c r="Q116" s="10">
        <v>3</v>
      </c>
      <c r="T116" s="29"/>
      <c r="W116" s="49">
        <f t="shared" si="57"/>
        <v>79.2</v>
      </c>
      <c r="X116" s="49">
        <f t="shared" si="58"/>
        <v>26.400000000000002</v>
      </c>
      <c r="Z116" s="25">
        <f>2+4/20</f>
        <v>2.2</v>
      </c>
      <c r="AA116" s="13"/>
      <c r="AB116" s="13"/>
      <c r="AC116" s="13"/>
      <c r="AD116" s="49"/>
      <c r="AE116" s="13"/>
      <c r="AF116" s="13"/>
      <c r="AG116" s="13"/>
      <c r="AH116" s="25"/>
      <c r="AI116">
        <v>2</v>
      </c>
      <c r="AJ116">
        <v>4</v>
      </c>
      <c r="AK116">
        <v>0</v>
      </c>
      <c r="AL116" s="25">
        <f t="shared" si="52"/>
        <v>2.2</v>
      </c>
      <c r="AM116" s="39"/>
      <c r="BE116" s="6"/>
      <c r="BH116" s="25">
        <v>2.2</v>
      </c>
      <c r="BM116" s="38"/>
      <c r="BN116" s="38"/>
      <c r="BO116" s="38"/>
      <c r="BQ116" s="25">
        <f t="shared" si="53"/>
        <v>2.2</v>
      </c>
      <c r="BR116" s="40"/>
      <c r="BS116" s="40"/>
      <c r="BT116" s="23"/>
      <c r="BU116" s="38"/>
      <c r="BV116" s="38"/>
      <c r="BW116" s="40"/>
      <c r="BX116" s="49">
        <f t="shared" si="54"/>
        <v>79.2</v>
      </c>
      <c r="BY116" s="49">
        <f t="shared" si="55"/>
        <v>26.400000000000002</v>
      </c>
      <c r="CK116">
        <f t="shared" si="56"/>
        <v>1382</v>
      </c>
      <c r="CL116" s="2" t="s">
        <v>895</v>
      </c>
    </row>
    <row r="117" spans="1:90" ht="12.75">
      <c r="A117" s="15">
        <v>1382</v>
      </c>
      <c r="B117" s="14" t="s">
        <v>875</v>
      </c>
      <c r="C117" s="14" t="s">
        <v>1133</v>
      </c>
      <c r="D117" s="14" t="s">
        <v>273</v>
      </c>
      <c r="E117" s="14" t="s">
        <v>279</v>
      </c>
      <c r="F117" s="2" t="s">
        <v>146</v>
      </c>
      <c r="G117" s="2">
        <v>2</v>
      </c>
      <c r="H117" s="2" t="s">
        <v>1414</v>
      </c>
      <c r="J117" s="25"/>
      <c r="K117" s="2" t="s">
        <v>631</v>
      </c>
      <c r="L117" s="14" t="s">
        <v>305</v>
      </c>
      <c r="M117" s="2" t="s">
        <v>669</v>
      </c>
      <c r="N117" s="14" t="s">
        <v>1408</v>
      </c>
      <c r="O117" s="14" t="s">
        <v>3</v>
      </c>
      <c r="P117" s="2" t="s">
        <v>3</v>
      </c>
      <c r="R117" s="10">
        <v>10</v>
      </c>
      <c r="T117" s="29">
        <v>22</v>
      </c>
      <c r="W117" s="49">
        <f>T117+U117/20+V117/240</f>
        <v>22</v>
      </c>
      <c r="X117" s="49"/>
      <c r="Y117" s="25">
        <f>(W117*20)/R117</f>
        <v>44</v>
      </c>
      <c r="AA117" s="13"/>
      <c r="AB117" s="13"/>
      <c r="AC117" s="13"/>
      <c r="AD117" s="49"/>
      <c r="AE117" s="13"/>
      <c r="AF117" s="13"/>
      <c r="AG117" s="13"/>
      <c r="AH117" s="25"/>
      <c r="AL117" s="25"/>
      <c r="AM117" s="39"/>
      <c r="BF117" s="25"/>
      <c r="BH117" s="25"/>
      <c r="BM117" s="38"/>
      <c r="BN117" s="38"/>
      <c r="BO117" s="38"/>
      <c r="BQ117" s="25"/>
      <c r="BR117" s="40"/>
      <c r="BS117" s="40"/>
      <c r="BT117" s="23"/>
      <c r="BU117" s="38"/>
      <c r="BV117" s="38"/>
      <c r="BW117" s="40"/>
      <c r="BX117" s="49"/>
      <c r="BY117" s="49"/>
      <c r="CK117">
        <f t="shared" si="56"/>
        <v>1382</v>
      </c>
      <c r="CL117" s="2" t="s">
        <v>669</v>
      </c>
    </row>
    <row r="118" spans="1:153" ht="12.75">
      <c r="A118" s="15">
        <v>1382</v>
      </c>
      <c r="B118" s="14" t="s">
        <v>875</v>
      </c>
      <c r="C118" s="14" t="s">
        <v>1133</v>
      </c>
      <c r="D118" s="14" t="s">
        <v>273</v>
      </c>
      <c r="E118" s="14" t="s">
        <v>279</v>
      </c>
      <c r="F118" s="2" t="s">
        <v>132</v>
      </c>
      <c r="G118" s="2">
        <v>2</v>
      </c>
      <c r="H118" s="2" t="s">
        <v>3</v>
      </c>
      <c r="I118" s="10">
        <v>1</v>
      </c>
      <c r="J118" s="25">
        <v>2.3000000000000003</v>
      </c>
      <c r="K118" s="2" t="s">
        <v>1226</v>
      </c>
      <c r="L118" s="14" t="s">
        <v>305</v>
      </c>
      <c r="M118" s="2" t="s">
        <v>1231</v>
      </c>
      <c r="N118" s="14" t="s">
        <v>1198</v>
      </c>
      <c r="O118" s="14" t="s">
        <v>1198</v>
      </c>
      <c r="P118" s="2" t="s">
        <v>1332</v>
      </c>
      <c r="Q118" s="10">
        <v>1</v>
      </c>
      <c r="T118" s="29">
        <v>27</v>
      </c>
      <c r="U118" s="21">
        <v>12</v>
      </c>
      <c r="V118" s="21">
        <v>0</v>
      </c>
      <c r="W118" s="49">
        <f>T118+U118/20+V118/240</f>
        <v>27.6</v>
      </c>
      <c r="X118" s="49">
        <f>W118/Q118</f>
        <v>27.6</v>
      </c>
      <c r="Z118" s="25">
        <f>X118/12</f>
        <v>2.3000000000000003</v>
      </c>
      <c r="AA118" s="13">
        <v>27</v>
      </c>
      <c r="AB118" s="13">
        <v>12</v>
      </c>
      <c r="AC118" s="13">
        <v>0</v>
      </c>
      <c r="AD118" s="49">
        <f>AA118+AB118/20+AC118/240</f>
        <v>27.6</v>
      </c>
      <c r="AE118" s="13">
        <v>2</v>
      </c>
      <c r="AF118" s="13">
        <v>6</v>
      </c>
      <c r="AG118" s="13">
        <v>0</v>
      </c>
      <c r="AH118" s="25">
        <f>AE118+AF118/20+AG118/240</f>
        <v>2.3</v>
      </c>
      <c r="AI118">
        <v>2</v>
      </c>
      <c r="AJ118">
        <v>6</v>
      </c>
      <c r="AK118">
        <v>0</v>
      </c>
      <c r="AL118" s="25">
        <f>Z118*1</f>
        <v>2.3000000000000003</v>
      </c>
      <c r="AM118" s="39"/>
      <c r="BH118" s="25">
        <v>2.3000000000000003</v>
      </c>
      <c r="BM118" s="38"/>
      <c r="BN118" s="38"/>
      <c r="BO118" s="38"/>
      <c r="BQ118" s="25">
        <f>AL118+BP118</f>
        <v>2.3000000000000003</v>
      </c>
      <c r="BR118" s="40"/>
      <c r="BS118" s="40"/>
      <c r="BT118" s="23"/>
      <c r="BU118" s="38"/>
      <c r="BV118" s="38"/>
      <c r="BW118" s="40"/>
      <c r="BX118" s="49">
        <f>BY118*Q118</f>
        <v>27.6</v>
      </c>
      <c r="BY118" s="49">
        <f>(BQ118+BV118)*12</f>
        <v>27.6</v>
      </c>
      <c r="CK118">
        <f t="shared" si="56"/>
        <v>1382</v>
      </c>
      <c r="CL118" s="2" t="s">
        <v>1231</v>
      </c>
      <c r="CN118" s="14"/>
      <c r="CO118" s="2"/>
      <c r="CP118" s="10"/>
      <c r="CQ118" s="10"/>
      <c r="CR118" s="10"/>
      <c r="CS118" s="21"/>
      <c r="CT118" s="21"/>
      <c r="CU118" s="21"/>
      <c r="DC118" s="49"/>
      <c r="DZ118" s="38"/>
      <c r="EA118" s="38"/>
      <c r="EB118" s="38"/>
      <c r="ED118" s="49"/>
      <c r="EE118" s="40"/>
      <c r="EF118" s="40"/>
      <c r="EG118" s="23"/>
      <c r="EH118" s="38"/>
      <c r="EI118" s="38"/>
      <c r="EJ118" s="40"/>
      <c r="EK118" s="49"/>
      <c r="EL118" s="49"/>
      <c r="EW118" s="2"/>
    </row>
    <row r="119" spans="1:153" ht="12.75">
      <c r="A119" s="15">
        <v>1382</v>
      </c>
      <c r="B119" s="14" t="s">
        <v>875</v>
      </c>
      <c r="C119" s="14" t="s">
        <v>1133</v>
      </c>
      <c r="D119" s="14" t="s">
        <v>273</v>
      </c>
      <c r="E119" s="14" t="s">
        <v>279</v>
      </c>
      <c r="F119" s="2" t="s">
        <v>133</v>
      </c>
      <c r="G119" s="2">
        <v>2</v>
      </c>
      <c r="H119" s="2" t="s">
        <v>3</v>
      </c>
      <c r="I119" s="10">
        <v>1</v>
      </c>
      <c r="J119" s="25">
        <v>2.1999999999999997</v>
      </c>
      <c r="K119" s="2" t="s">
        <v>1226</v>
      </c>
      <c r="L119" s="14" t="s">
        <v>305</v>
      </c>
      <c r="M119" s="2" t="s">
        <v>1231</v>
      </c>
      <c r="N119" s="14" t="s">
        <v>1198</v>
      </c>
      <c r="O119" s="14" t="s">
        <v>1198</v>
      </c>
      <c r="P119" s="2" t="s">
        <v>1329</v>
      </c>
      <c r="Q119" s="10">
        <v>1</v>
      </c>
      <c r="T119" s="29">
        <v>26</v>
      </c>
      <c r="U119" s="21">
        <v>8</v>
      </c>
      <c r="V119" s="21">
        <v>0</v>
      </c>
      <c r="W119" s="49">
        <f>T119+U119/20+V119/240</f>
        <v>26.4</v>
      </c>
      <c r="X119" s="49">
        <f>W119/Q119</f>
        <v>26.4</v>
      </c>
      <c r="Z119" s="25">
        <f>X119/12</f>
        <v>2.1999999999999997</v>
      </c>
      <c r="AA119" s="13">
        <v>26</v>
      </c>
      <c r="AB119" s="13">
        <v>8</v>
      </c>
      <c r="AC119" s="13">
        <v>0</v>
      </c>
      <c r="AD119" s="49">
        <f>AA119+AB119/20+AC119/240</f>
        <v>26.4</v>
      </c>
      <c r="AE119" s="13">
        <v>2</v>
      </c>
      <c r="AF119" s="13">
        <v>4</v>
      </c>
      <c r="AG119" s="13">
        <v>0</v>
      </c>
      <c r="AH119" s="25">
        <f>AE119+AF119/20+AG119/240</f>
        <v>2.2</v>
      </c>
      <c r="AI119">
        <v>2</v>
      </c>
      <c r="AJ119">
        <v>4</v>
      </c>
      <c r="AK119">
        <v>0</v>
      </c>
      <c r="AL119" s="25">
        <f>Z119*1</f>
        <v>2.1999999999999997</v>
      </c>
      <c r="AM119" s="39"/>
      <c r="BH119" s="25">
        <v>2.1999999999999997</v>
      </c>
      <c r="BM119" s="38"/>
      <c r="BN119" s="38"/>
      <c r="BO119" s="38"/>
      <c r="BQ119" s="25">
        <f>AL119+BP119</f>
        <v>2.1999999999999997</v>
      </c>
      <c r="BR119" s="40"/>
      <c r="BS119" s="40"/>
      <c r="BT119" s="23"/>
      <c r="BU119" s="38"/>
      <c r="BX119" s="49">
        <f>BY119*Q119</f>
        <v>26.4</v>
      </c>
      <c r="BY119" s="49">
        <f>(BQ119+BV119)*12</f>
        <v>26.4</v>
      </c>
      <c r="CK119">
        <f t="shared" si="56"/>
        <v>1382</v>
      </c>
      <c r="CL119" s="2" t="s">
        <v>1231</v>
      </c>
      <c r="DK119" s="6">
        <v>2.4499999999999997</v>
      </c>
      <c r="DX119" s="6">
        <v>2.4499999999999997</v>
      </c>
      <c r="DZ119" s="38"/>
      <c r="EA119" s="38"/>
      <c r="EB119" s="38"/>
      <c r="ED119" s="49">
        <v>2.4499999999999997</v>
      </c>
      <c r="EE119" s="40"/>
      <c r="EF119" s="40"/>
      <c r="EG119" s="23"/>
      <c r="EH119" s="38"/>
      <c r="EK119" s="49"/>
      <c r="EL119" s="49">
        <v>29.4</v>
      </c>
      <c r="EV119">
        <v>1361</v>
      </c>
      <c r="EW119" s="2" t="s">
        <v>361</v>
      </c>
    </row>
    <row r="120" spans="1:153" ht="12.75">
      <c r="A120" s="15"/>
      <c r="E120" s="14"/>
      <c r="F120" s="2"/>
      <c r="G120" s="2"/>
      <c r="M120" s="2"/>
      <c r="T120" s="29"/>
      <c r="W120" s="49"/>
      <c r="X120" s="49"/>
      <c r="AA120" s="13"/>
      <c r="AB120" s="13"/>
      <c r="AC120" s="13"/>
      <c r="AD120" s="49"/>
      <c r="AE120" s="13"/>
      <c r="AF120" s="13"/>
      <c r="AG120" s="13"/>
      <c r="AM120" s="39"/>
      <c r="AZ120" s="25"/>
      <c r="BM120" s="38"/>
      <c r="BN120" s="38"/>
      <c r="BO120" s="38"/>
      <c r="BQ120" s="25"/>
      <c r="BR120" s="40"/>
      <c r="BS120" s="40"/>
      <c r="BT120" s="23"/>
      <c r="BU120" s="38"/>
      <c r="BX120" s="49"/>
      <c r="BY120" s="49"/>
      <c r="CL120" s="2"/>
      <c r="DK120" s="6">
        <v>2.8</v>
      </c>
      <c r="DZ120" s="38"/>
      <c r="EA120" s="38"/>
      <c r="EB120" s="38"/>
      <c r="ED120" s="49">
        <v>2.8</v>
      </c>
      <c r="EE120" s="40"/>
      <c r="EF120" s="40"/>
      <c r="EG120" s="23"/>
      <c r="EH120" s="38"/>
      <c r="EK120" s="49"/>
      <c r="EL120" s="49">
        <v>33.6</v>
      </c>
      <c r="EV120">
        <v>1361</v>
      </c>
      <c r="EW120" s="2" t="s">
        <v>1231</v>
      </c>
    </row>
    <row r="121" spans="1:153" ht="12.75">
      <c r="A121" s="15">
        <v>1383</v>
      </c>
      <c r="B121" s="14" t="s">
        <v>3</v>
      </c>
      <c r="C121" s="14" t="s">
        <v>1133</v>
      </c>
      <c r="D121" s="14" t="s">
        <v>274</v>
      </c>
      <c r="E121" s="14" t="s">
        <v>283</v>
      </c>
      <c r="F121" s="2" t="s">
        <v>147</v>
      </c>
      <c r="G121" s="2"/>
      <c r="H121" s="2" t="s">
        <v>350</v>
      </c>
      <c r="I121" s="10">
        <v>2</v>
      </c>
      <c r="J121" s="25">
        <v>3.6</v>
      </c>
      <c r="K121" s="2" t="s">
        <v>1169</v>
      </c>
      <c r="L121" s="14" t="s">
        <v>305</v>
      </c>
      <c r="M121" s="2" t="s">
        <v>362</v>
      </c>
      <c r="N121" s="14" t="s">
        <v>343</v>
      </c>
      <c r="O121" s="14" t="s">
        <v>937</v>
      </c>
      <c r="P121" s="2" t="s">
        <v>1160</v>
      </c>
      <c r="Q121" s="10">
        <v>2</v>
      </c>
      <c r="T121" s="29">
        <v>86</v>
      </c>
      <c r="U121" s="21">
        <v>8</v>
      </c>
      <c r="V121" s="21">
        <v>0</v>
      </c>
      <c r="W121" s="49">
        <f>T121+U121/20+V121/240</f>
        <v>86.4</v>
      </c>
      <c r="X121" s="49">
        <f>W121/Q121</f>
        <v>43.2</v>
      </c>
      <c r="Z121" s="25">
        <f>X121/12</f>
        <v>3.6</v>
      </c>
      <c r="AA121" s="13"/>
      <c r="AB121" s="13"/>
      <c r="AC121" s="13"/>
      <c r="AE121" s="13"/>
      <c r="AF121" s="13"/>
      <c r="AG121" s="13"/>
      <c r="AH121" s="25"/>
      <c r="AI121">
        <v>3</v>
      </c>
      <c r="AJ121">
        <v>12</v>
      </c>
      <c r="AK121">
        <v>0</v>
      </c>
      <c r="AL121" s="25">
        <f>Z121*1</f>
        <v>3.6</v>
      </c>
      <c r="AM121" s="39"/>
      <c r="BG121" s="25">
        <v>3.6</v>
      </c>
      <c r="BM121" s="38"/>
      <c r="BN121" s="38"/>
      <c r="BO121" s="38"/>
      <c r="BQ121" s="25">
        <f>AL121+BP121</f>
        <v>3.6</v>
      </c>
      <c r="BR121" s="40"/>
      <c r="BS121" s="40"/>
      <c r="BT121" s="23"/>
      <c r="BU121" s="38"/>
      <c r="BX121" s="49">
        <f>BY121*Q121</f>
        <v>86.4</v>
      </c>
      <c r="BY121" s="49">
        <f>(BQ121+BV121)*12</f>
        <v>43.2</v>
      </c>
      <c r="CK121">
        <f>A121*1</f>
        <v>1383</v>
      </c>
      <c r="CL121" s="2" t="s">
        <v>362</v>
      </c>
      <c r="DK121" s="6">
        <v>2.8</v>
      </c>
      <c r="DZ121" s="38"/>
      <c r="EA121" s="38"/>
      <c r="EB121" s="38"/>
      <c r="ED121" s="49">
        <v>2.8</v>
      </c>
      <c r="EE121" s="40"/>
      <c r="EF121" s="40"/>
      <c r="EG121" s="23"/>
      <c r="EH121" s="38"/>
      <c r="EK121" s="49"/>
      <c r="EL121" s="49">
        <v>33.6</v>
      </c>
      <c r="EV121">
        <v>1361</v>
      </c>
      <c r="EW121" s="2" t="s">
        <v>1231</v>
      </c>
    </row>
    <row r="122" spans="1:153" ht="12.75">
      <c r="A122" s="15">
        <v>1383</v>
      </c>
      <c r="B122" s="14" t="s">
        <v>3</v>
      </c>
      <c r="C122" s="14" t="s">
        <v>1133</v>
      </c>
      <c r="D122" s="14" t="s">
        <v>274</v>
      </c>
      <c r="E122" s="14" t="s">
        <v>283</v>
      </c>
      <c r="F122" s="2" t="s">
        <v>148</v>
      </c>
      <c r="G122" s="2"/>
      <c r="H122" s="2" t="s">
        <v>350</v>
      </c>
      <c r="I122" s="10">
        <v>2</v>
      </c>
      <c r="J122" s="25">
        <v>3.95</v>
      </c>
      <c r="K122" s="2" t="s">
        <v>318</v>
      </c>
      <c r="L122" s="14" t="s">
        <v>305</v>
      </c>
      <c r="M122" s="2" t="s">
        <v>351</v>
      </c>
      <c r="N122" s="14" t="s">
        <v>343</v>
      </c>
      <c r="O122" s="14" t="s">
        <v>306</v>
      </c>
      <c r="P122" s="2" t="s">
        <v>1160</v>
      </c>
      <c r="Q122" s="10">
        <v>2</v>
      </c>
      <c r="T122" s="29">
        <v>94</v>
      </c>
      <c r="U122" s="21">
        <v>16</v>
      </c>
      <c r="V122" s="21">
        <v>0</v>
      </c>
      <c r="W122" s="49">
        <f>T122+U122/20+V122/240</f>
        <v>94.8</v>
      </c>
      <c r="X122" s="49">
        <f>W122/Q122</f>
        <v>47.4</v>
      </c>
      <c r="Z122" s="25">
        <f>X122/12</f>
        <v>3.9499999999999997</v>
      </c>
      <c r="AA122" s="13"/>
      <c r="AB122" s="13"/>
      <c r="AC122" s="13"/>
      <c r="AE122" s="13"/>
      <c r="AF122" s="13"/>
      <c r="AG122" s="13"/>
      <c r="AH122" s="25"/>
      <c r="AI122">
        <v>3</v>
      </c>
      <c r="AJ122">
        <v>19</v>
      </c>
      <c r="AK122">
        <v>0</v>
      </c>
      <c r="AL122" s="25">
        <f>Z122*1</f>
        <v>3.9499999999999997</v>
      </c>
      <c r="AM122" s="39"/>
      <c r="AO122" s="39"/>
      <c r="AP122" s="39"/>
      <c r="AQ122" s="39"/>
      <c r="BG122" s="25">
        <v>3.95</v>
      </c>
      <c r="BM122" s="38"/>
      <c r="BN122" s="38"/>
      <c r="BO122" s="38"/>
      <c r="BQ122" s="25">
        <f>AL122+BP122</f>
        <v>3.9499999999999997</v>
      </c>
      <c r="BR122" s="40"/>
      <c r="BS122" s="40"/>
      <c r="BT122" s="23"/>
      <c r="BU122" s="38"/>
      <c r="BX122" s="49">
        <f>BY122*Q122</f>
        <v>94.8</v>
      </c>
      <c r="BY122" s="49">
        <f>(BQ122+BV122)*12</f>
        <v>47.4</v>
      </c>
      <c r="CK122">
        <f>A122*1</f>
        <v>1383</v>
      </c>
      <c r="CL122" s="2" t="s">
        <v>351</v>
      </c>
      <c r="DK122" s="6">
        <v>3.8</v>
      </c>
      <c r="DL122" s="39">
        <v>2</v>
      </c>
      <c r="DZ122" s="38"/>
      <c r="EA122" s="38"/>
      <c r="EB122" s="38"/>
      <c r="ED122" s="49">
        <v>3.8</v>
      </c>
      <c r="EE122" s="40"/>
      <c r="EF122" s="40"/>
      <c r="EG122" s="23"/>
      <c r="EH122" s="38"/>
      <c r="EK122" s="49"/>
      <c r="EL122" s="49">
        <v>45.6</v>
      </c>
      <c r="EV122">
        <v>1361</v>
      </c>
      <c r="EW122" s="2" t="s">
        <v>1029</v>
      </c>
    </row>
    <row r="123" spans="1:153" ht="12.75">
      <c r="A123" s="15">
        <v>1383</v>
      </c>
      <c r="B123" s="14" t="s">
        <v>3</v>
      </c>
      <c r="C123" s="14" t="s">
        <v>1133</v>
      </c>
      <c r="D123" s="14" t="s">
        <v>274</v>
      </c>
      <c r="E123" s="14" t="s">
        <v>283</v>
      </c>
      <c r="F123" s="2" t="s">
        <v>149</v>
      </c>
      <c r="G123" s="2"/>
      <c r="H123" s="2" t="s">
        <v>350</v>
      </c>
      <c r="J123" s="25"/>
      <c r="K123" s="2" t="s">
        <v>661</v>
      </c>
      <c r="L123" s="14" t="s">
        <v>305</v>
      </c>
      <c r="M123" s="2" t="s">
        <v>636</v>
      </c>
      <c r="N123" s="14" t="s">
        <v>343</v>
      </c>
      <c r="O123" s="14" t="s">
        <v>1055</v>
      </c>
      <c r="P123" s="2" t="s">
        <v>1160</v>
      </c>
      <c r="R123" s="10">
        <v>18</v>
      </c>
      <c r="T123" s="29">
        <v>21</v>
      </c>
      <c r="U123" s="21">
        <v>12</v>
      </c>
      <c r="V123" s="21">
        <v>0</v>
      </c>
      <c r="W123" s="49">
        <f>T123+U123/20+V123/240</f>
        <v>21.6</v>
      </c>
      <c r="Y123" s="25">
        <f>(W123*20)/R123</f>
        <v>24</v>
      </c>
      <c r="AA123" s="13"/>
      <c r="AB123" s="13"/>
      <c r="AC123" s="13"/>
      <c r="AE123" s="13"/>
      <c r="AF123" s="13"/>
      <c r="AG123" s="13"/>
      <c r="AH123" s="25"/>
      <c r="AL123" s="25"/>
      <c r="AM123" s="25">
        <f>Y123/12</f>
        <v>2</v>
      </c>
      <c r="AO123" s="39"/>
      <c r="AP123" s="39"/>
      <c r="AQ123" s="39"/>
      <c r="BM123" s="38"/>
      <c r="BN123" s="38"/>
      <c r="BO123" s="38"/>
      <c r="BQ123" s="25"/>
      <c r="BR123" s="40"/>
      <c r="BS123" s="40"/>
      <c r="BT123" s="23"/>
      <c r="BU123" s="38"/>
      <c r="BX123" s="49"/>
      <c r="BY123" s="49"/>
      <c r="CK123">
        <f>A123*1</f>
        <v>1383</v>
      </c>
      <c r="CL123" s="2" t="s">
        <v>636</v>
      </c>
      <c r="DK123" s="6"/>
      <c r="DL123" s="39">
        <v>5</v>
      </c>
      <c r="DZ123" s="38"/>
      <c r="EA123" s="38"/>
      <c r="EB123" s="38"/>
      <c r="ED123" s="49">
        <v>0</v>
      </c>
      <c r="EE123" s="40"/>
      <c r="EF123" s="40"/>
      <c r="EG123" s="23"/>
      <c r="EH123" s="38"/>
      <c r="EK123" s="49"/>
      <c r="EV123">
        <v>1361</v>
      </c>
      <c r="EW123" s="2" t="s">
        <v>660</v>
      </c>
    </row>
    <row r="124" spans="1:153" ht="12.75">
      <c r="A124" s="15"/>
      <c r="E124" s="14"/>
      <c r="F124" s="2"/>
      <c r="G124" s="2"/>
      <c r="J124" s="25"/>
      <c r="M124" s="2"/>
      <c r="T124" s="29"/>
      <c r="AA124" s="13"/>
      <c r="AB124" s="13"/>
      <c r="AC124" s="13"/>
      <c r="AE124" s="13"/>
      <c r="AF124" s="13"/>
      <c r="AG124" s="13"/>
      <c r="AH124" s="25"/>
      <c r="AL124" s="25"/>
      <c r="AO124" s="39"/>
      <c r="AP124" s="39"/>
      <c r="AQ124" s="39"/>
      <c r="BM124" s="38"/>
      <c r="BN124" s="38"/>
      <c r="BO124" s="38"/>
      <c r="BQ124" s="25"/>
      <c r="BR124" s="40"/>
      <c r="BS124" s="40"/>
      <c r="BT124" s="23"/>
      <c r="BU124" s="38"/>
      <c r="BX124" s="49"/>
      <c r="BY124" s="49"/>
      <c r="CL124" s="2"/>
      <c r="DK124" s="6"/>
      <c r="DL124" s="39">
        <v>2.3333333333333335</v>
      </c>
      <c r="DZ124" s="38"/>
      <c r="EA124" s="38"/>
      <c r="EB124" s="38"/>
      <c r="ED124" s="49">
        <v>0</v>
      </c>
      <c r="EE124" s="40"/>
      <c r="EF124" s="40"/>
      <c r="EG124" s="23"/>
      <c r="EH124" s="38"/>
      <c r="EK124" s="49"/>
      <c r="EV124">
        <v>1361</v>
      </c>
      <c r="EW124" s="2" t="s">
        <v>634</v>
      </c>
    </row>
    <row r="125" spans="1:153" ht="12.75">
      <c r="A125" s="15">
        <v>1383</v>
      </c>
      <c r="B125" s="14" t="s">
        <v>960</v>
      </c>
      <c r="C125" s="14" t="s">
        <v>1133</v>
      </c>
      <c r="D125" s="14" t="s">
        <v>274</v>
      </c>
      <c r="E125" s="14" t="s">
        <v>287</v>
      </c>
      <c r="F125" s="2" t="s">
        <v>151</v>
      </c>
      <c r="G125" s="2">
        <v>1</v>
      </c>
      <c r="H125" s="2" t="s">
        <v>1414</v>
      </c>
      <c r="I125" s="10">
        <v>10</v>
      </c>
      <c r="J125" s="25">
        <v>5.25</v>
      </c>
      <c r="K125" s="2" t="s">
        <v>326</v>
      </c>
      <c r="L125" s="14" t="s">
        <v>305</v>
      </c>
      <c r="M125" s="2" t="s">
        <v>1420</v>
      </c>
      <c r="N125" s="14" t="s">
        <v>1408</v>
      </c>
      <c r="O125" s="14" t="s">
        <v>3</v>
      </c>
      <c r="P125" s="2" t="s">
        <v>1360</v>
      </c>
      <c r="Q125" s="10">
        <v>10</v>
      </c>
      <c r="R125">
        <v>10</v>
      </c>
      <c r="T125" s="29"/>
      <c r="W125" s="49">
        <f>789+18/20-((16/20+6/240)*12)</f>
        <v>780</v>
      </c>
      <c r="X125" s="49">
        <v>63</v>
      </c>
      <c r="Y125" s="25">
        <v>24</v>
      </c>
      <c r="Z125" s="25">
        <f>X125/12</f>
        <v>5.25</v>
      </c>
      <c r="AA125" s="13"/>
      <c r="AB125" s="13"/>
      <c r="AC125" s="13"/>
      <c r="AD125" s="49"/>
      <c r="AE125" s="13">
        <v>63</v>
      </c>
      <c r="AF125" s="13">
        <v>0</v>
      </c>
      <c r="AG125" s="13">
        <v>0</v>
      </c>
      <c r="AH125" s="25">
        <f>AE125+AF125/20+AG125/240</f>
        <v>63</v>
      </c>
      <c r="AI125">
        <v>5</v>
      </c>
      <c r="AJ125">
        <v>5</v>
      </c>
      <c r="AK125">
        <v>0</v>
      </c>
      <c r="AL125" s="25">
        <f>Z125*1</f>
        <v>5.25</v>
      </c>
      <c r="AM125" s="25">
        <f>Y125/12</f>
        <v>2</v>
      </c>
      <c r="BH125" s="6"/>
      <c r="BM125" s="38"/>
      <c r="BN125" s="38"/>
      <c r="BO125" s="38"/>
      <c r="BQ125" s="25">
        <f>AL125+BP125</f>
        <v>5.25</v>
      </c>
      <c r="BR125" s="40"/>
      <c r="BU125" s="38"/>
      <c r="BV125">
        <f>16/20+6/240</f>
        <v>0.8250000000000001</v>
      </c>
      <c r="BW125" s="42">
        <f>BV125/(BX125/12)</f>
        <v>0.012533232054690467</v>
      </c>
      <c r="BX125" s="49">
        <f>789+18/20</f>
        <v>789.9</v>
      </c>
      <c r="BY125" s="49">
        <v>63</v>
      </c>
      <c r="CK125">
        <f>A125*1</f>
        <v>1383</v>
      </c>
      <c r="CL125" s="2" t="s">
        <v>1420</v>
      </c>
      <c r="CM125" t="s">
        <v>59</v>
      </c>
      <c r="DK125" s="6">
        <v>1.05</v>
      </c>
      <c r="DX125" s="6">
        <v>1.05</v>
      </c>
      <c r="DZ125" s="38"/>
      <c r="EA125" s="38"/>
      <c r="EB125" s="38"/>
      <c r="ED125" s="49">
        <v>1.05</v>
      </c>
      <c r="EE125" s="40"/>
      <c r="EF125" s="40"/>
      <c r="EG125" s="23"/>
      <c r="EH125" s="38"/>
      <c r="EK125" s="49"/>
      <c r="EL125" s="49">
        <v>12.600000000000001</v>
      </c>
      <c r="EV125">
        <v>1361</v>
      </c>
      <c r="EW125" s="2" t="s">
        <v>1231</v>
      </c>
    </row>
    <row r="126" spans="1:153" ht="12.75">
      <c r="A126" s="15">
        <v>1383</v>
      </c>
      <c r="B126" s="14" t="s">
        <v>960</v>
      </c>
      <c r="C126" s="14" t="s">
        <v>1133</v>
      </c>
      <c r="D126" s="14" t="s">
        <v>274</v>
      </c>
      <c r="E126" s="14" t="s">
        <v>287</v>
      </c>
      <c r="F126" s="2" t="s">
        <v>153</v>
      </c>
      <c r="G126" s="2">
        <v>1</v>
      </c>
      <c r="H126" s="2" t="s">
        <v>1414</v>
      </c>
      <c r="I126" s="10">
        <v>1</v>
      </c>
      <c r="J126" s="25">
        <v>5.5</v>
      </c>
      <c r="K126" s="2" t="s">
        <v>335</v>
      </c>
      <c r="L126" s="14" t="s">
        <v>305</v>
      </c>
      <c r="M126" s="2" t="s">
        <v>1419</v>
      </c>
      <c r="N126" s="14" t="s">
        <v>1408</v>
      </c>
      <c r="O126" s="14" t="s">
        <v>3</v>
      </c>
      <c r="P126" s="2" t="s">
        <v>1299</v>
      </c>
      <c r="Q126" s="10">
        <v>1</v>
      </c>
      <c r="T126" s="29">
        <v>66</v>
      </c>
      <c r="U126" s="21">
        <v>0</v>
      </c>
      <c r="V126" s="21">
        <v>0</v>
      </c>
      <c r="W126" s="49">
        <f>T126+U126/20+V126/240</f>
        <v>66</v>
      </c>
      <c r="X126" s="49">
        <f>W126/Q126</f>
        <v>66</v>
      </c>
      <c r="Z126" s="25">
        <f>X126/12</f>
        <v>5.5</v>
      </c>
      <c r="AA126" s="13">
        <v>66</v>
      </c>
      <c r="AB126" s="13">
        <v>0</v>
      </c>
      <c r="AC126" s="13">
        <v>0</v>
      </c>
      <c r="AD126" s="49">
        <f>AA126+AB126/20+AC126/240</f>
        <v>66</v>
      </c>
      <c r="AE126" s="13">
        <v>5</v>
      </c>
      <c r="AF126" s="13">
        <v>10</v>
      </c>
      <c r="AG126" s="13">
        <v>0</v>
      </c>
      <c r="AH126" s="25">
        <f>AE126+AF126/20+AG126/240</f>
        <v>5.5</v>
      </c>
      <c r="AI126">
        <v>5</v>
      </c>
      <c r="AJ126">
        <v>10</v>
      </c>
      <c r="AK126">
        <v>0</v>
      </c>
      <c r="AL126" s="25">
        <f>Z126*1</f>
        <v>5.5</v>
      </c>
      <c r="AZ126" s="25"/>
      <c r="BA126" s="25">
        <v>5.5</v>
      </c>
      <c r="BH126" s="6"/>
      <c r="BM126" s="38"/>
      <c r="BN126" s="38"/>
      <c r="BO126" s="38"/>
      <c r="BQ126" s="25">
        <f>AL126+BP126</f>
        <v>5.5</v>
      </c>
      <c r="BR126" s="40"/>
      <c r="BS126" s="40"/>
      <c r="BT126" s="23"/>
      <c r="BU126" s="38"/>
      <c r="BX126" s="49">
        <f>BY126*Q126</f>
        <v>66</v>
      </c>
      <c r="BY126" s="49">
        <f>(BQ126+BV126)*12</f>
        <v>66</v>
      </c>
      <c r="CK126">
        <f>A126*1</f>
        <v>1383</v>
      </c>
      <c r="CL126" s="2" t="s">
        <v>1419</v>
      </c>
      <c r="CM126" t="s">
        <v>938</v>
      </c>
      <c r="DK126" s="6">
        <v>1</v>
      </c>
      <c r="DX126" s="6">
        <v>1</v>
      </c>
      <c r="DZ126" s="38"/>
      <c r="EA126" s="38"/>
      <c r="EB126" s="38"/>
      <c r="ED126" s="49">
        <v>1</v>
      </c>
      <c r="EE126" s="40"/>
      <c r="EF126" s="40"/>
      <c r="EG126" s="23"/>
      <c r="EH126" s="38"/>
      <c r="EK126" s="49"/>
      <c r="EL126" s="49">
        <v>12</v>
      </c>
      <c r="EV126">
        <v>1361</v>
      </c>
      <c r="EW126" s="2" t="s">
        <v>1231</v>
      </c>
    </row>
    <row r="127" spans="1:90" ht="12.75">
      <c r="A127" s="15">
        <v>1383</v>
      </c>
      <c r="B127" s="14" t="s">
        <v>960</v>
      </c>
      <c r="C127" s="14" t="s">
        <v>1133</v>
      </c>
      <c r="D127" s="14" t="s">
        <v>274</v>
      </c>
      <c r="E127" s="14" t="s">
        <v>287</v>
      </c>
      <c r="F127" s="2" t="s">
        <v>154</v>
      </c>
      <c r="G127" s="2">
        <v>1</v>
      </c>
      <c r="H127" s="2" t="s">
        <v>1414</v>
      </c>
      <c r="I127" s="10">
        <v>1</v>
      </c>
      <c r="J127" s="25">
        <v>6.5</v>
      </c>
      <c r="K127" s="2" t="s">
        <v>334</v>
      </c>
      <c r="L127" s="14" t="s">
        <v>305</v>
      </c>
      <c r="M127" s="2" t="s">
        <v>1429</v>
      </c>
      <c r="N127" s="14" t="s">
        <v>1406</v>
      </c>
      <c r="O127" s="14" t="s">
        <v>866</v>
      </c>
      <c r="P127" s="2" t="s">
        <v>395</v>
      </c>
      <c r="Q127" s="10">
        <v>1</v>
      </c>
      <c r="T127" s="29">
        <v>78</v>
      </c>
      <c r="U127" s="21">
        <v>0</v>
      </c>
      <c r="V127" s="21">
        <v>0</v>
      </c>
      <c r="W127" s="49">
        <f>T127+U127/20+V127/240</f>
        <v>78</v>
      </c>
      <c r="X127" s="49">
        <f>W127/Q127</f>
        <v>78</v>
      </c>
      <c r="Z127" s="25">
        <f>X127/12</f>
        <v>6.5</v>
      </c>
      <c r="AA127" s="13">
        <v>78</v>
      </c>
      <c r="AB127" s="13">
        <v>0</v>
      </c>
      <c r="AC127" s="13">
        <v>0</v>
      </c>
      <c r="AD127" s="49">
        <f>AA127+AB127/20+AC127/240</f>
        <v>78</v>
      </c>
      <c r="AE127" s="13">
        <v>6</v>
      </c>
      <c r="AF127" s="13">
        <v>10</v>
      </c>
      <c r="AG127" s="13">
        <v>0</v>
      </c>
      <c r="AH127" s="25">
        <f>AE127+AF127/20+AG127/240</f>
        <v>6.5</v>
      </c>
      <c r="AI127">
        <v>6</v>
      </c>
      <c r="AJ127">
        <v>10</v>
      </c>
      <c r="AK127">
        <v>0</v>
      </c>
      <c r="AL127" s="25">
        <f>Z127*1</f>
        <v>6.5</v>
      </c>
      <c r="AZ127" s="25">
        <v>6.5</v>
      </c>
      <c r="BM127" s="38"/>
      <c r="BN127" s="38"/>
      <c r="BO127" s="38"/>
      <c r="BQ127" s="25">
        <f>AL127+BP127</f>
        <v>6.5</v>
      </c>
      <c r="BR127" s="40"/>
      <c r="BS127" s="40"/>
      <c r="BT127" s="23"/>
      <c r="BU127" s="38"/>
      <c r="BX127" s="49">
        <f>BY127*Q127</f>
        <v>78</v>
      </c>
      <c r="BY127" s="49">
        <f>(BQ127+BV127)*12</f>
        <v>78</v>
      </c>
      <c r="CK127">
        <f>A127*1</f>
        <v>1383</v>
      </c>
      <c r="CL127" s="2" t="s">
        <v>1429</v>
      </c>
    </row>
    <row r="128" spans="1:90" ht="12.75">
      <c r="A128" s="15">
        <v>1383</v>
      </c>
      <c r="B128" s="14" t="s">
        <v>960</v>
      </c>
      <c r="C128" s="14" t="s">
        <v>1133</v>
      </c>
      <c r="D128" s="14" t="s">
        <v>274</v>
      </c>
      <c r="E128" s="14" t="s">
        <v>287</v>
      </c>
      <c r="F128" s="2" t="s">
        <v>155</v>
      </c>
      <c r="G128" s="2">
        <v>1</v>
      </c>
      <c r="H128" s="2" t="s">
        <v>1414</v>
      </c>
      <c r="I128" s="10">
        <v>1</v>
      </c>
      <c r="J128" s="25">
        <v>4.5</v>
      </c>
      <c r="K128" s="2" t="s">
        <v>1202</v>
      </c>
      <c r="L128" s="14" t="s">
        <v>1131</v>
      </c>
      <c r="M128" s="2" t="s">
        <v>1208</v>
      </c>
      <c r="N128" s="14" t="s">
        <v>1408</v>
      </c>
      <c r="O128" s="14" t="s">
        <v>3</v>
      </c>
      <c r="P128" s="2" t="s">
        <v>395</v>
      </c>
      <c r="Q128" s="10">
        <v>1</v>
      </c>
      <c r="T128" s="29">
        <v>54</v>
      </c>
      <c r="U128" s="21">
        <v>0</v>
      </c>
      <c r="V128" s="21">
        <v>0</v>
      </c>
      <c r="W128" s="49">
        <f>T128+U128/20+V128/240</f>
        <v>54</v>
      </c>
      <c r="X128" s="49">
        <f>W128/Q128</f>
        <v>54</v>
      </c>
      <c r="Z128" s="25">
        <f>X128/12</f>
        <v>4.5</v>
      </c>
      <c r="AA128" s="13">
        <v>54</v>
      </c>
      <c r="AB128" s="13">
        <v>0</v>
      </c>
      <c r="AC128" s="13">
        <v>0</v>
      </c>
      <c r="AD128" s="49">
        <f>AA128+AB128/20+AC128/240</f>
        <v>54</v>
      </c>
      <c r="AE128" s="13">
        <v>4</v>
      </c>
      <c r="AF128" s="13">
        <v>10</v>
      </c>
      <c r="AG128" s="13">
        <v>0</v>
      </c>
      <c r="AH128" s="25">
        <f>AE128+AF128/20+AG128/240</f>
        <v>4.5</v>
      </c>
      <c r="AI128">
        <v>4</v>
      </c>
      <c r="AJ128">
        <v>10</v>
      </c>
      <c r="AK128">
        <v>0</v>
      </c>
      <c r="AL128" s="25">
        <f>Z128*1</f>
        <v>4.5</v>
      </c>
      <c r="AN128" s="25">
        <v>4.5</v>
      </c>
      <c r="AZ128" s="25"/>
      <c r="BG128" s="6"/>
      <c r="BM128" s="38"/>
      <c r="BN128" s="38"/>
      <c r="BO128" s="38"/>
      <c r="BP128" s="38"/>
      <c r="BQ128" s="25">
        <f>AL128+BP128</f>
        <v>4.5</v>
      </c>
      <c r="BR128" s="40"/>
      <c r="BS128" s="40"/>
      <c r="BT128" s="23"/>
      <c r="BU128" s="38"/>
      <c r="BX128" s="49">
        <f>BY128*Q128</f>
        <v>54</v>
      </c>
      <c r="BY128" s="49">
        <f>(BQ128+BV128)*12</f>
        <v>54</v>
      </c>
      <c r="CK128">
        <f>A128*1</f>
        <v>1383</v>
      </c>
      <c r="CL128" s="2" t="s">
        <v>1208</v>
      </c>
    </row>
    <row r="129" spans="1:90" ht="12.75">
      <c r="A129" s="15"/>
      <c r="E129" s="14"/>
      <c r="F129" s="2"/>
      <c r="G129" s="2"/>
      <c r="J129" s="25"/>
      <c r="M129" s="2"/>
      <c r="T129" s="29"/>
      <c r="W129" s="49"/>
      <c r="X129" s="49"/>
      <c r="AA129" s="13"/>
      <c r="AB129" s="13"/>
      <c r="AC129" s="13"/>
      <c r="AD129" s="49"/>
      <c r="AE129" s="13"/>
      <c r="AF129" s="13"/>
      <c r="AG129" s="13"/>
      <c r="AH129" s="25"/>
      <c r="AL129" s="25"/>
      <c r="AO129" s="39"/>
      <c r="AP129" s="39"/>
      <c r="AQ129" s="39"/>
      <c r="BE129" s="25"/>
      <c r="BM129" s="38"/>
      <c r="BN129" s="38"/>
      <c r="BO129" s="38"/>
      <c r="BP129" s="38"/>
      <c r="BQ129" s="25"/>
      <c r="BT129" s="23"/>
      <c r="BU129" s="38"/>
      <c r="CL129" s="2"/>
    </row>
    <row r="130" spans="1:90" ht="12.75">
      <c r="A130" s="15">
        <v>1383</v>
      </c>
      <c r="B130" s="14" t="s">
        <v>960</v>
      </c>
      <c r="C130" s="14" t="s">
        <v>1133</v>
      </c>
      <c r="D130" s="14" t="s">
        <v>274</v>
      </c>
      <c r="E130" s="14" t="s">
        <v>287</v>
      </c>
      <c r="F130" s="2" t="s">
        <v>156</v>
      </c>
      <c r="G130" s="2">
        <v>2</v>
      </c>
      <c r="H130" t="s">
        <v>905</v>
      </c>
      <c r="I130" s="10">
        <v>1</v>
      </c>
      <c r="J130" s="25">
        <v>3.8</v>
      </c>
      <c r="K130" t="s">
        <v>898</v>
      </c>
      <c r="L130" s="14" t="s">
        <v>305</v>
      </c>
      <c r="M130" s="2" t="s">
        <v>909</v>
      </c>
      <c r="N130" s="14" t="s">
        <v>900</v>
      </c>
      <c r="O130" s="14" t="s">
        <v>866</v>
      </c>
      <c r="P130" s="2" t="s">
        <v>292</v>
      </c>
      <c r="Q130" s="10">
        <v>1</v>
      </c>
      <c r="T130" s="29">
        <v>45</v>
      </c>
      <c r="U130" s="21">
        <v>12</v>
      </c>
      <c r="V130" s="21">
        <v>0</v>
      </c>
      <c r="W130" s="49">
        <f>T130+U130/20+V130/240</f>
        <v>45.6</v>
      </c>
      <c r="X130" s="49">
        <f>W130/Q130</f>
        <v>45.6</v>
      </c>
      <c r="Z130" s="25">
        <f>X130/12</f>
        <v>3.8000000000000003</v>
      </c>
      <c r="AA130" s="13">
        <v>45</v>
      </c>
      <c r="AB130" s="13">
        <v>12</v>
      </c>
      <c r="AC130" s="13">
        <v>0</v>
      </c>
      <c r="AD130" s="49">
        <f>AA130+AB130/20+AC130/240</f>
        <v>45.6</v>
      </c>
      <c r="AE130" s="13">
        <v>3</v>
      </c>
      <c r="AF130" s="13">
        <v>16</v>
      </c>
      <c r="AG130" s="13">
        <v>0</v>
      </c>
      <c r="AH130" s="25">
        <f>AE130+AF130/20+AG130/240</f>
        <v>3.8</v>
      </c>
      <c r="AI130">
        <v>3</v>
      </c>
      <c r="AJ130">
        <v>16</v>
      </c>
      <c r="AK130">
        <v>0</v>
      </c>
      <c r="AL130" s="25">
        <f aca="true" t="shared" si="59" ref="AL130:AL138">Z130*1</f>
        <v>3.8000000000000003</v>
      </c>
      <c r="AO130" s="39"/>
      <c r="AP130" s="39"/>
      <c r="AQ130" s="39"/>
      <c r="AZ130" s="25">
        <v>3.8</v>
      </c>
      <c r="BM130" s="38"/>
      <c r="BN130" s="38"/>
      <c r="BO130" s="38"/>
      <c r="BP130" s="38"/>
      <c r="BQ130" s="25">
        <f aca="true" t="shared" si="60" ref="BQ130:BQ138">AL130+BP130</f>
        <v>3.8000000000000003</v>
      </c>
      <c r="BT130" s="23"/>
      <c r="BU130" s="38"/>
      <c r="BX130" s="49">
        <f aca="true" t="shared" si="61" ref="BX130:BX138">BY130*Q130</f>
        <v>45.6</v>
      </c>
      <c r="BY130" s="49">
        <f aca="true" t="shared" si="62" ref="BY130:BY138">(BQ130+BV130)*12</f>
        <v>45.6</v>
      </c>
      <c r="CK130">
        <f aca="true" t="shared" si="63" ref="CK130:CK138">A130*1</f>
        <v>1383</v>
      </c>
      <c r="CL130" s="2" t="s">
        <v>909</v>
      </c>
    </row>
    <row r="131" spans="1:91" ht="12.75">
      <c r="A131" s="15">
        <v>1383</v>
      </c>
      <c r="B131" s="14" t="s">
        <v>960</v>
      </c>
      <c r="C131" s="14" t="s">
        <v>1133</v>
      </c>
      <c r="D131" s="14" t="s">
        <v>274</v>
      </c>
      <c r="E131" s="14" t="s">
        <v>287</v>
      </c>
      <c r="F131" s="2" t="s">
        <v>157</v>
      </c>
      <c r="G131" s="2">
        <v>2</v>
      </c>
      <c r="H131" t="s">
        <v>3</v>
      </c>
      <c r="I131" s="10">
        <v>1</v>
      </c>
      <c r="J131" s="25">
        <v>5</v>
      </c>
      <c r="K131" t="s">
        <v>1226</v>
      </c>
      <c r="L131" s="14" t="s">
        <v>305</v>
      </c>
      <c r="M131" s="2" t="s">
        <v>1231</v>
      </c>
      <c r="N131" s="14" t="s">
        <v>1198</v>
      </c>
      <c r="O131" s="14" t="s">
        <v>1198</v>
      </c>
      <c r="P131" s="2" t="s">
        <v>1184</v>
      </c>
      <c r="Q131" s="10">
        <v>1</v>
      </c>
      <c r="T131" s="29">
        <v>60</v>
      </c>
      <c r="U131" s="21">
        <v>0</v>
      </c>
      <c r="V131" s="21">
        <v>0</v>
      </c>
      <c r="W131" s="49">
        <f>T131+U131/20+V131/240</f>
        <v>60</v>
      </c>
      <c r="X131" s="49">
        <f>W131/Q131</f>
        <v>60</v>
      </c>
      <c r="Z131" s="25">
        <f>X131/12</f>
        <v>5</v>
      </c>
      <c r="AA131" s="13">
        <v>60</v>
      </c>
      <c r="AB131" s="13">
        <v>0</v>
      </c>
      <c r="AC131" s="13">
        <v>0</v>
      </c>
      <c r="AD131" s="49">
        <f>AA131+AB131/20+AC131/240</f>
        <v>60</v>
      </c>
      <c r="AE131" s="13">
        <v>5</v>
      </c>
      <c r="AF131" s="13">
        <v>0</v>
      </c>
      <c r="AG131" s="13">
        <v>0</v>
      </c>
      <c r="AH131" s="25">
        <f>AE131+AF131/20+AG131/240</f>
        <v>5</v>
      </c>
      <c r="AI131">
        <v>5</v>
      </c>
      <c r="AJ131">
        <v>0</v>
      </c>
      <c r="AK131">
        <v>0</v>
      </c>
      <c r="AL131" s="25">
        <f t="shared" si="59"/>
        <v>5</v>
      </c>
      <c r="AM131" s="39"/>
      <c r="BE131" s="25">
        <v>5</v>
      </c>
      <c r="BG131" s="6"/>
      <c r="BH131" s="25"/>
      <c r="BM131" s="38"/>
      <c r="BN131" s="38"/>
      <c r="BO131" s="38"/>
      <c r="BP131" s="38"/>
      <c r="BQ131" s="25">
        <f t="shared" si="60"/>
        <v>5</v>
      </c>
      <c r="BR131" s="40"/>
      <c r="BS131" s="40"/>
      <c r="BT131" s="23"/>
      <c r="BU131" s="38"/>
      <c r="BX131" s="49">
        <f t="shared" si="61"/>
        <v>60</v>
      </c>
      <c r="BY131" s="49">
        <f t="shared" si="62"/>
        <v>60</v>
      </c>
      <c r="CK131">
        <f t="shared" si="63"/>
        <v>1383</v>
      </c>
      <c r="CL131" s="2" t="s">
        <v>1231</v>
      </c>
      <c r="CM131" t="s">
        <v>53</v>
      </c>
    </row>
    <row r="132" spans="1:90" ht="12.75">
      <c r="A132" s="15">
        <v>1383</v>
      </c>
      <c r="B132" s="14" t="s">
        <v>960</v>
      </c>
      <c r="C132" s="14" t="s">
        <v>1133</v>
      </c>
      <c r="D132" s="14" t="s">
        <v>274</v>
      </c>
      <c r="E132" s="14" t="s">
        <v>287</v>
      </c>
      <c r="F132" s="2" t="s">
        <v>158</v>
      </c>
      <c r="G132" s="2">
        <v>2</v>
      </c>
      <c r="H132" t="s">
        <v>350</v>
      </c>
      <c r="I132" s="10">
        <v>1</v>
      </c>
      <c r="J132" s="25">
        <v>6</v>
      </c>
      <c r="K132" t="s">
        <v>388</v>
      </c>
      <c r="L132" s="14" t="s">
        <v>305</v>
      </c>
      <c r="M132" s="2" t="s">
        <v>356</v>
      </c>
      <c r="N132" s="14" t="s">
        <v>343</v>
      </c>
      <c r="O132" s="14" t="s">
        <v>3</v>
      </c>
      <c r="P132" s="2" t="s">
        <v>1184</v>
      </c>
      <c r="Q132" s="10">
        <v>1</v>
      </c>
      <c r="T132" s="29">
        <v>72</v>
      </c>
      <c r="U132" s="21">
        <v>0</v>
      </c>
      <c r="V132" s="21">
        <v>0</v>
      </c>
      <c r="W132" s="49">
        <f>T132+U132/20+V132/240</f>
        <v>72</v>
      </c>
      <c r="X132" s="49">
        <f>W132/Q132</f>
        <v>72</v>
      </c>
      <c r="Z132" s="25">
        <f>X132/12</f>
        <v>6</v>
      </c>
      <c r="AA132" s="13">
        <v>72</v>
      </c>
      <c r="AB132" s="13">
        <v>0</v>
      </c>
      <c r="AC132" s="13">
        <v>0</v>
      </c>
      <c r="AD132" s="49">
        <f>AA132+AB132/20+AC132/240</f>
        <v>72</v>
      </c>
      <c r="AE132" s="13">
        <v>6</v>
      </c>
      <c r="AF132" s="13">
        <v>0</v>
      </c>
      <c r="AG132" s="13">
        <v>0</v>
      </c>
      <c r="AH132" s="25">
        <f>AE132+AF132/20+AG132/240</f>
        <v>6</v>
      </c>
      <c r="AI132">
        <v>6</v>
      </c>
      <c r="AJ132">
        <v>0</v>
      </c>
      <c r="AK132">
        <v>0</v>
      </c>
      <c r="AL132" s="25">
        <f t="shared" si="59"/>
        <v>6</v>
      </c>
      <c r="AM132" s="39"/>
      <c r="BE132" s="25">
        <v>6</v>
      </c>
      <c r="BG132" s="6"/>
      <c r="BH132" s="25"/>
      <c r="BM132" s="38"/>
      <c r="BN132" s="38"/>
      <c r="BO132" s="38"/>
      <c r="BP132" s="38"/>
      <c r="BQ132" s="25">
        <f t="shared" si="60"/>
        <v>6</v>
      </c>
      <c r="BR132" s="40"/>
      <c r="BS132" s="40"/>
      <c r="BT132" s="23"/>
      <c r="BU132" s="38"/>
      <c r="BX132" s="49">
        <f t="shared" si="61"/>
        <v>72</v>
      </c>
      <c r="BY132" s="49">
        <f t="shared" si="62"/>
        <v>72</v>
      </c>
      <c r="CK132">
        <f t="shared" si="63"/>
        <v>1383</v>
      </c>
      <c r="CL132" s="2" t="s">
        <v>356</v>
      </c>
    </row>
    <row r="133" spans="1:91" ht="12.75">
      <c r="A133" s="15">
        <v>1383</v>
      </c>
      <c r="B133" s="14" t="s">
        <v>960</v>
      </c>
      <c r="C133" s="14" t="s">
        <v>1133</v>
      </c>
      <c r="D133" s="14" t="s">
        <v>274</v>
      </c>
      <c r="E133" s="14" t="s">
        <v>287</v>
      </c>
      <c r="F133" s="2" t="s">
        <v>159</v>
      </c>
      <c r="G133" s="2">
        <v>2</v>
      </c>
      <c r="H133" t="s">
        <v>3</v>
      </c>
      <c r="I133" s="10">
        <v>2</v>
      </c>
      <c r="J133" s="25">
        <v>2.825</v>
      </c>
      <c r="K133" t="s">
        <v>1226</v>
      </c>
      <c r="L133" s="14" t="s">
        <v>305</v>
      </c>
      <c r="M133" s="2" t="s">
        <v>1231</v>
      </c>
      <c r="N133" s="14" t="s">
        <v>1198</v>
      </c>
      <c r="O133" s="14" t="s">
        <v>1198</v>
      </c>
      <c r="P133" s="2" t="s">
        <v>1346</v>
      </c>
      <c r="Q133" s="10">
        <v>2</v>
      </c>
      <c r="T133" s="29"/>
      <c r="W133" s="49">
        <f>X133*Q133</f>
        <v>67.8</v>
      </c>
      <c r="X133" s="49">
        <f>Z133*12</f>
        <v>33.9</v>
      </c>
      <c r="Z133" s="25">
        <f>2+16/20+6/240</f>
        <v>2.8249999999999997</v>
      </c>
      <c r="AA133" s="13"/>
      <c r="AB133" s="13"/>
      <c r="AC133" s="13"/>
      <c r="AD133" s="49"/>
      <c r="AE133" s="13"/>
      <c r="AF133" s="13"/>
      <c r="AG133" s="13"/>
      <c r="AI133">
        <v>2</v>
      </c>
      <c r="AJ133">
        <v>16</v>
      </c>
      <c r="AK133">
        <v>6</v>
      </c>
      <c r="AL133" s="25">
        <f t="shared" si="59"/>
        <v>2.8249999999999997</v>
      </c>
      <c r="AM133" s="39"/>
      <c r="AO133" s="39"/>
      <c r="AP133" s="39"/>
      <c r="AQ133" s="39"/>
      <c r="BH133" s="25">
        <v>2.825</v>
      </c>
      <c r="BM133" s="38"/>
      <c r="BN133" s="38"/>
      <c r="BO133" s="38"/>
      <c r="BP133" s="38"/>
      <c r="BQ133" s="25">
        <f t="shared" si="60"/>
        <v>2.8249999999999997</v>
      </c>
      <c r="BR133" s="40"/>
      <c r="BS133" s="40"/>
      <c r="BT133" s="23"/>
      <c r="BU133" s="38"/>
      <c r="BX133" s="49">
        <f t="shared" si="61"/>
        <v>67.8</v>
      </c>
      <c r="BY133" s="49">
        <f t="shared" si="62"/>
        <v>33.9</v>
      </c>
      <c r="CK133">
        <f t="shared" si="63"/>
        <v>1383</v>
      </c>
      <c r="CL133" s="2" t="s">
        <v>1231</v>
      </c>
      <c r="CM133" t="s">
        <v>58</v>
      </c>
    </row>
    <row r="134" spans="1:90" ht="12.75">
      <c r="A134" s="15">
        <v>1383</v>
      </c>
      <c r="B134" s="14" t="s">
        <v>960</v>
      </c>
      <c r="C134" s="14" t="s">
        <v>1133</v>
      </c>
      <c r="D134" s="14" t="s">
        <v>274</v>
      </c>
      <c r="E134" s="14" t="s">
        <v>287</v>
      </c>
      <c r="F134" s="2" t="s">
        <v>160</v>
      </c>
      <c r="G134" s="2">
        <v>2</v>
      </c>
      <c r="H134" t="s">
        <v>905</v>
      </c>
      <c r="I134" s="10">
        <v>2</v>
      </c>
      <c r="J134" s="25">
        <v>2.425</v>
      </c>
      <c r="K134" t="s">
        <v>1384</v>
      </c>
      <c r="L134" s="14" t="s">
        <v>305</v>
      </c>
      <c r="M134" s="2" t="s">
        <v>906</v>
      </c>
      <c r="N134" s="14" t="s">
        <v>901</v>
      </c>
      <c r="O134" s="14" t="s">
        <v>694</v>
      </c>
      <c r="P134" s="2" t="s">
        <v>1348</v>
      </c>
      <c r="Q134" s="10">
        <v>2</v>
      </c>
      <c r="T134" s="29"/>
      <c r="W134" s="49">
        <f>X134*Q134</f>
        <v>58.199999999999996</v>
      </c>
      <c r="X134" s="49">
        <f>Z134*12</f>
        <v>29.099999999999998</v>
      </c>
      <c r="Z134" s="25">
        <f>2+8/20+6/240</f>
        <v>2.425</v>
      </c>
      <c r="AA134" s="13"/>
      <c r="AB134" s="13"/>
      <c r="AC134" s="13"/>
      <c r="AD134" s="49"/>
      <c r="AE134" s="13"/>
      <c r="AF134" s="13"/>
      <c r="AG134" s="13"/>
      <c r="AI134">
        <v>2</v>
      </c>
      <c r="AJ134">
        <v>8</v>
      </c>
      <c r="AK134">
        <v>6</v>
      </c>
      <c r="AL134" s="25">
        <f t="shared" si="59"/>
        <v>2.425</v>
      </c>
      <c r="AM134" s="39"/>
      <c r="BH134" s="25"/>
      <c r="BM134" s="38"/>
      <c r="BN134" s="38"/>
      <c r="BO134" s="38"/>
      <c r="BP134" s="38"/>
      <c r="BQ134" s="25">
        <f t="shared" si="60"/>
        <v>2.425</v>
      </c>
      <c r="BR134" s="40"/>
      <c r="BS134" s="40"/>
      <c r="BT134" s="23"/>
      <c r="BU134" s="38"/>
      <c r="BX134" s="49">
        <f t="shared" si="61"/>
        <v>58.199999999999996</v>
      </c>
      <c r="BY134" s="49">
        <f t="shared" si="62"/>
        <v>29.099999999999998</v>
      </c>
      <c r="CK134">
        <f t="shared" si="63"/>
        <v>1383</v>
      </c>
      <c r="CL134" s="2" t="s">
        <v>907</v>
      </c>
    </row>
    <row r="135" spans="1:91" ht="12.75">
      <c r="A135" s="15">
        <v>1383</v>
      </c>
      <c r="B135" s="14" t="s">
        <v>960</v>
      </c>
      <c r="C135" s="14" t="s">
        <v>1133</v>
      </c>
      <c r="D135" s="14" t="s">
        <v>274</v>
      </c>
      <c r="E135" s="14" t="s">
        <v>287</v>
      </c>
      <c r="F135" s="2" t="s">
        <v>161</v>
      </c>
      <c r="G135" s="2">
        <v>2</v>
      </c>
      <c r="H135" t="s">
        <v>3</v>
      </c>
      <c r="I135" s="10">
        <v>2</v>
      </c>
      <c r="J135" s="25">
        <v>2.3</v>
      </c>
      <c r="K135" t="s">
        <v>1227</v>
      </c>
      <c r="L135" s="14" t="s">
        <v>305</v>
      </c>
      <c r="M135" s="2" t="s">
        <v>1231</v>
      </c>
      <c r="N135" s="14" t="s">
        <v>1198</v>
      </c>
      <c r="O135" s="14" t="s">
        <v>1198</v>
      </c>
      <c r="P135" s="2" t="s">
        <v>699</v>
      </c>
      <c r="Q135" s="10">
        <v>2</v>
      </c>
      <c r="T135" s="29"/>
      <c r="W135" s="49">
        <f>X135*Q135</f>
        <v>55.199999999999996</v>
      </c>
      <c r="X135" s="49">
        <f>Z135*12</f>
        <v>27.599999999999998</v>
      </c>
      <c r="Z135" s="25">
        <f>2+6/20</f>
        <v>2.3</v>
      </c>
      <c r="AA135" s="13"/>
      <c r="AB135" s="13"/>
      <c r="AC135" s="13"/>
      <c r="AD135" s="49"/>
      <c r="AE135" s="13"/>
      <c r="AF135" s="13"/>
      <c r="AG135" s="13"/>
      <c r="AI135">
        <v>2</v>
      </c>
      <c r="AJ135">
        <v>6</v>
      </c>
      <c r="AK135">
        <v>0</v>
      </c>
      <c r="AL135" s="25">
        <f t="shared" si="59"/>
        <v>2.3</v>
      </c>
      <c r="AM135" s="39"/>
      <c r="AW135" s="6"/>
      <c r="BH135" s="25">
        <v>2.3</v>
      </c>
      <c r="BM135" s="38"/>
      <c r="BN135" s="38"/>
      <c r="BO135" s="38"/>
      <c r="BP135" s="38"/>
      <c r="BQ135" s="25">
        <f t="shared" si="60"/>
        <v>2.3</v>
      </c>
      <c r="BU135" s="38"/>
      <c r="BV135" s="38"/>
      <c r="BX135" s="49">
        <f t="shared" si="61"/>
        <v>55.199999999999996</v>
      </c>
      <c r="BY135" s="49">
        <f t="shared" si="62"/>
        <v>27.599999999999998</v>
      </c>
      <c r="CK135">
        <f t="shared" si="63"/>
        <v>1383</v>
      </c>
      <c r="CL135" s="2" t="s">
        <v>1231</v>
      </c>
      <c r="CM135" t="s">
        <v>52</v>
      </c>
    </row>
    <row r="136" spans="1:90" ht="12.75">
      <c r="A136" s="15">
        <v>1383</v>
      </c>
      <c r="B136" s="14" t="s">
        <v>960</v>
      </c>
      <c r="C136" s="14" t="s">
        <v>1133</v>
      </c>
      <c r="D136" s="14" t="s">
        <v>274</v>
      </c>
      <c r="E136" s="14" t="s">
        <v>287</v>
      </c>
      <c r="F136" s="2" t="s">
        <v>162</v>
      </c>
      <c r="G136" s="2">
        <v>2</v>
      </c>
      <c r="H136" t="s">
        <v>3</v>
      </c>
      <c r="I136" s="10">
        <v>2</v>
      </c>
      <c r="J136" s="25">
        <v>2.4</v>
      </c>
      <c r="K136" t="s">
        <v>1114</v>
      </c>
      <c r="L136" s="14" t="s">
        <v>305</v>
      </c>
      <c r="M136" s="2" t="s">
        <v>1082</v>
      </c>
      <c r="N136" s="14" t="s">
        <v>687</v>
      </c>
      <c r="O136" s="14" t="s">
        <v>1056</v>
      </c>
      <c r="P136" s="2" t="s">
        <v>699</v>
      </c>
      <c r="Q136" s="10">
        <v>2</v>
      </c>
      <c r="T136" s="29"/>
      <c r="W136" s="49">
        <f>X136*Q136</f>
        <v>57.599999999999994</v>
      </c>
      <c r="X136" s="49">
        <f>Z136*12</f>
        <v>28.799999999999997</v>
      </c>
      <c r="Z136" s="25">
        <f>2+8/20</f>
        <v>2.4</v>
      </c>
      <c r="AA136" s="13"/>
      <c r="AB136" s="13"/>
      <c r="AC136" s="13"/>
      <c r="AD136" s="49"/>
      <c r="AE136" s="13"/>
      <c r="AF136" s="13"/>
      <c r="AG136" s="13"/>
      <c r="AI136">
        <v>2</v>
      </c>
      <c r="AJ136">
        <v>8</v>
      </c>
      <c r="AK136">
        <v>0</v>
      </c>
      <c r="AL136" s="25">
        <f t="shared" si="59"/>
        <v>2.4</v>
      </c>
      <c r="AW136" s="6"/>
      <c r="BH136" s="25">
        <v>2.4</v>
      </c>
      <c r="BM136" s="38"/>
      <c r="BN136" s="38"/>
      <c r="BO136" s="38"/>
      <c r="BP136" s="38"/>
      <c r="BQ136" s="25">
        <f t="shared" si="60"/>
        <v>2.4</v>
      </c>
      <c r="BU136" s="38"/>
      <c r="BV136" s="38"/>
      <c r="BX136" s="49">
        <f t="shared" si="61"/>
        <v>57.599999999999994</v>
      </c>
      <c r="BY136" s="49">
        <f t="shared" si="62"/>
        <v>28.799999999999997</v>
      </c>
      <c r="CK136">
        <f t="shared" si="63"/>
        <v>1383</v>
      </c>
      <c r="CL136" s="2" t="s">
        <v>1082</v>
      </c>
    </row>
    <row r="137" spans="1:90" ht="12.75">
      <c r="A137" s="15">
        <v>1383</v>
      </c>
      <c r="B137" s="14" t="s">
        <v>960</v>
      </c>
      <c r="C137" s="14" t="s">
        <v>1133</v>
      </c>
      <c r="D137" s="14" t="s">
        <v>274</v>
      </c>
      <c r="E137" s="14" t="s">
        <v>287</v>
      </c>
      <c r="F137" s="2" t="s">
        <v>163</v>
      </c>
      <c r="G137" s="2">
        <v>2</v>
      </c>
      <c r="H137" t="s">
        <v>3</v>
      </c>
      <c r="I137" s="10">
        <v>1</v>
      </c>
      <c r="J137" s="25">
        <v>2.6</v>
      </c>
      <c r="K137" t="s">
        <v>835</v>
      </c>
      <c r="L137" s="14" t="s">
        <v>305</v>
      </c>
      <c r="M137" s="2" t="s">
        <v>525</v>
      </c>
      <c r="N137" s="14" t="s">
        <v>1294</v>
      </c>
      <c r="O137" s="14" t="s">
        <v>3</v>
      </c>
      <c r="P137" s="2" t="s">
        <v>1074</v>
      </c>
      <c r="Q137" s="10">
        <v>1</v>
      </c>
      <c r="T137" s="29">
        <v>31</v>
      </c>
      <c r="U137" s="21">
        <v>4</v>
      </c>
      <c r="V137" s="21">
        <v>0</v>
      </c>
      <c r="W137" s="49">
        <f>T137+U137/20+V137/240</f>
        <v>31.2</v>
      </c>
      <c r="X137" s="49">
        <f>W137/Q137</f>
        <v>31.2</v>
      </c>
      <c r="Z137" s="25">
        <f>X137/12</f>
        <v>2.6</v>
      </c>
      <c r="AA137" s="13">
        <v>31</v>
      </c>
      <c r="AB137" s="13">
        <v>4</v>
      </c>
      <c r="AC137" s="13">
        <v>0</v>
      </c>
      <c r="AD137" s="49">
        <f>AA137+AB137/20+AC137/240</f>
        <v>31.2</v>
      </c>
      <c r="AE137" s="13">
        <v>2</v>
      </c>
      <c r="AF137" s="13">
        <v>12</v>
      </c>
      <c r="AG137" s="13">
        <v>0</v>
      </c>
      <c r="AH137" s="25">
        <f>AE137+AF137/20+AG137/240</f>
        <v>2.6</v>
      </c>
      <c r="AI137">
        <v>2</v>
      </c>
      <c r="AJ137">
        <v>12</v>
      </c>
      <c r="AK137">
        <v>0</v>
      </c>
      <c r="AL137" s="25">
        <f t="shared" si="59"/>
        <v>2.6</v>
      </c>
      <c r="AW137" s="6"/>
      <c r="BG137" s="25"/>
      <c r="BH137" s="25">
        <v>2.6</v>
      </c>
      <c r="BM137" s="38"/>
      <c r="BN137" s="38"/>
      <c r="BO137" s="38"/>
      <c r="BP137" s="38"/>
      <c r="BQ137" s="25">
        <f t="shared" si="60"/>
        <v>2.6</v>
      </c>
      <c r="BU137" s="38"/>
      <c r="BV137" s="38"/>
      <c r="BX137" s="49">
        <f t="shared" si="61"/>
        <v>31.200000000000003</v>
      </c>
      <c r="BY137" s="49">
        <f t="shared" si="62"/>
        <v>31.200000000000003</v>
      </c>
      <c r="CK137">
        <f t="shared" si="63"/>
        <v>1383</v>
      </c>
      <c r="CL137" s="2" t="s">
        <v>525</v>
      </c>
    </row>
    <row r="138" spans="1:90" ht="12.75">
      <c r="A138" s="15">
        <v>1383</v>
      </c>
      <c r="B138" s="14" t="s">
        <v>960</v>
      </c>
      <c r="C138" s="14" t="s">
        <v>1133</v>
      </c>
      <c r="D138" s="14" t="s">
        <v>274</v>
      </c>
      <c r="E138" s="14" t="s">
        <v>287</v>
      </c>
      <c r="F138" s="2" t="s">
        <v>152</v>
      </c>
      <c r="G138" s="2">
        <v>2</v>
      </c>
      <c r="H138" t="s">
        <v>373</v>
      </c>
      <c r="I138" s="10">
        <v>1.5</v>
      </c>
      <c r="J138" s="25">
        <v>9</v>
      </c>
      <c r="K138" t="s">
        <v>348</v>
      </c>
      <c r="L138" s="14" t="s">
        <v>305</v>
      </c>
      <c r="M138" s="2" t="s">
        <v>375</v>
      </c>
      <c r="N138" s="14" t="s">
        <v>498</v>
      </c>
      <c r="O138" s="14" t="s">
        <v>3</v>
      </c>
      <c r="P138" s="2" t="s">
        <v>293</v>
      </c>
      <c r="Q138" s="10">
        <v>1.5</v>
      </c>
      <c r="T138" s="29">
        <v>162</v>
      </c>
      <c r="W138" s="49">
        <f>T138+U138/20+V138/240</f>
        <v>162</v>
      </c>
      <c r="X138" s="49">
        <f>W138/Q138</f>
        <v>108</v>
      </c>
      <c r="Z138" s="25">
        <f>X138/12</f>
        <v>9</v>
      </c>
      <c r="AA138" s="13">
        <v>162</v>
      </c>
      <c r="AB138" s="13">
        <v>0</v>
      </c>
      <c r="AC138" s="13">
        <v>0</v>
      </c>
      <c r="AD138" s="49">
        <f>AA138+AB138/20+AC138/240</f>
        <v>162</v>
      </c>
      <c r="AE138" s="13">
        <v>13</v>
      </c>
      <c r="AF138" s="13">
        <v>10</v>
      </c>
      <c r="AG138" s="13">
        <v>0</v>
      </c>
      <c r="AH138" s="25">
        <f>AE138+AF138/20+AG138/240</f>
        <v>13.5</v>
      </c>
      <c r="AI138">
        <v>9</v>
      </c>
      <c r="AJ138">
        <v>0</v>
      </c>
      <c r="AK138">
        <v>0</v>
      </c>
      <c r="AL138" s="25">
        <f t="shared" si="59"/>
        <v>9</v>
      </c>
      <c r="AO138" s="39"/>
      <c r="AP138" s="39"/>
      <c r="AQ138" s="39"/>
      <c r="AY138" s="25">
        <v>9</v>
      </c>
      <c r="BG138" s="25"/>
      <c r="BM138" s="38"/>
      <c r="BN138" s="38"/>
      <c r="BO138" s="38"/>
      <c r="BP138" s="38"/>
      <c r="BQ138" s="25">
        <f t="shared" si="60"/>
        <v>9</v>
      </c>
      <c r="BU138" s="38"/>
      <c r="BV138" s="38"/>
      <c r="BX138" s="49">
        <f t="shared" si="61"/>
        <v>162</v>
      </c>
      <c r="BY138" s="49">
        <f t="shared" si="62"/>
        <v>108</v>
      </c>
      <c r="CK138">
        <f t="shared" si="63"/>
        <v>1383</v>
      </c>
      <c r="CL138" s="2" t="s">
        <v>375</v>
      </c>
    </row>
    <row r="139" spans="1:90" ht="12.75">
      <c r="A139" s="15"/>
      <c r="E139" s="14"/>
      <c r="F139" s="2"/>
      <c r="G139" s="2"/>
      <c r="M139" s="2"/>
      <c r="T139" s="29"/>
      <c r="AA139" s="13"/>
      <c r="AB139" s="13"/>
      <c r="AC139" s="13"/>
      <c r="AD139" s="49"/>
      <c r="AE139" s="13"/>
      <c r="AF139" s="13"/>
      <c r="AG139" s="13"/>
      <c r="AH139" s="25"/>
      <c r="AM139" s="39"/>
      <c r="AO139" s="39"/>
      <c r="AP139" s="39"/>
      <c r="AQ139" s="39"/>
      <c r="BA139" s="6"/>
      <c r="BM139" s="38"/>
      <c r="BN139" s="38"/>
      <c r="BO139" s="38"/>
      <c r="BP139" s="38"/>
      <c r="BQ139" s="25"/>
      <c r="BU139" s="38"/>
      <c r="BV139" s="38"/>
      <c r="BX139" s="49"/>
      <c r="BY139" s="49"/>
      <c r="CB139" s="49"/>
      <c r="CC139" s="25"/>
      <c r="CL139" s="2"/>
    </row>
    <row r="140" spans="1:90" ht="12.75">
      <c r="A140" s="15">
        <v>1384</v>
      </c>
      <c r="B140" s="14" t="s">
        <v>676</v>
      </c>
      <c r="C140" s="14" t="s">
        <v>1133</v>
      </c>
      <c r="D140" s="14" t="s">
        <v>275</v>
      </c>
      <c r="E140" s="14" t="s">
        <v>284</v>
      </c>
      <c r="F140" s="2" t="s">
        <v>164</v>
      </c>
      <c r="G140" s="2"/>
      <c r="H140" s="2" t="s">
        <v>350</v>
      </c>
      <c r="I140" s="10">
        <v>3</v>
      </c>
      <c r="J140" s="25">
        <v>3.9000000000000004</v>
      </c>
      <c r="K140" s="2" t="s">
        <v>777</v>
      </c>
      <c r="L140" s="14" t="s">
        <v>305</v>
      </c>
      <c r="M140" s="2" t="s">
        <v>360</v>
      </c>
      <c r="N140" s="14" t="s">
        <v>343</v>
      </c>
      <c r="O140" s="14" t="s">
        <v>688</v>
      </c>
      <c r="P140" s="2" t="s">
        <v>1160</v>
      </c>
      <c r="Q140" s="10">
        <v>3</v>
      </c>
      <c r="T140" s="29">
        <v>140</v>
      </c>
      <c r="U140" s="21">
        <v>8</v>
      </c>
      <c r="V140" s="21">
        <v>0</v>
      </c>
      <c r="W140" s="49">
        <f>T140+U140/20+V140/240</f>
        <v>140.4</v>
      </c>
      <c r="X140" s="49">
        <f>W140/Q140</f>
        <v>46.800000000000004</v>
      </c>
      <c r="Z140" s="25">
        <f>X140/12</f>
        <v>3.9000000000000004</v>
      </c>
      <c r="AA140" s="13"/>
      <c r="AB140" s="13"/>
      <c r="AC140" s="13"/>
      <c r="AD140" s="49"/>
      <c r="AE140" s="13"/>
      <c r="AF140" s="13"/>
      <c r="AG140" s="13"/>
      <c r="AH140" s="25"/>
      <c r="AI140">
        <v>3</v>
      </c>
      <c r="AJ140">
        <v>18</v>
      </c>
      <c r="AK140">
        <v>0</v>
      </c>
      <c r="AL140" s="25">
        <f>Z140*1</f>
        <v>3.9000000000000004</v>
      </c>
      <c r="AM140" s="39"/>
      <c r="AO140" s="39"/>
      <c r="AP140" s="39"/>
      <c r="AQ140" s="39"/>
      <c r="BB140" s="6"/>
      <c r="BC140" s="25"/>
      <c r="BG140" s="25">
        <v>3.9000000000000004</v>
      </c>
      <c r="BM140" s="38"/>
      <c r="BN140" s="38"/>
      <c r="BO140" s="38"/>
      <c r="BP140" s="38"/>
      <c r="BQ140" s="25">
        <f>AL140+BP140</f>
        <v>3.9000000000000004</v>
      </c>
      <c r="BU140" s="38"/>
      <c r="BV140" s="38"/>
      <c r="BX140" s="49">
        <f>BY140*Q140</f>
        <v>140.4</v>
      </c>
      <c r="BY140" s="49">
        <f>(BQ140+BV140)*12</f>
        <v>46.800000000000004</v>
      </c>
      <c r="CK140">
        <f>A140*1</f>
        <v>1384</v>
      </c>
      <c r="CL140" s="2" t="s">
        <v>360</v>
      </c>
    </row>
    <row r="141" spans="1:90" ht="12.75">
      <c r="A141" s="15">
        <v>1384</v>
      </c>
      <c r="B141" s="14" t="s">
        <v>676</v>
      </c>
      <c r="C141" s="14" t="s">
        <v>1133</v>
      </c>
      <c r="D141" s="14" t="s">
        <v>275</v>
      </c>
      <c r="E141" s="14" t="s">
        <v>284</v>
      </c>
      <c r="F141" s="2" t="s">
        <v>165</v>
      </c>
      <c r="G141" s="2"/>
      <c r="J141" s="25"/>
      <c r="M141" s="2"/>
      <c r="P141" s="2" t="s">
        <v>1160</v>
      </c>
      <c r="T141" s="29">
        <v>99</v>
      </c>
      <c r="U141" s="21">
        <v>15</v>
      </c>
      <c r="V141" s="21">
        <v>0</v>
      </c>
      <c r="W141" s="49">
        <f>T141+U141/20+V141/240</f>
        <v>99.75</v>
      </c>
      <c r="X141" s="49"/>
      <c r="AA141" s="13"/>
      <c r="AB141" s="13"/>
      <c r="AC141" s="13"/>
      <c r="AD141" s="49"/>
      <c r="AE141" s="13">
        <v>8</v>
      </c>
      <c r="AF141" s="13">
        <v>6</v>
      </c>
      <c r="AG141" s="13">
        <v>3</v>
      </c>
      <c r="AH141" s="25">
        <f>AE141+AF141/20+AG141/240</f>
        <v>8.3125</v>
      </c>
      <c r="AL141" s="25"/>
      <c r="AM141" s="39"/>
      <c r="AO141" s="39"/>
      <c r="AP141" s="39"/>
      <c r="AQ141" s="39"/>
      <c r="BM141" s="38"/>
      <c r="BN141" s="38"/>
      <c r="BO141" s="38"/>
      <c r="BP141" s="38"/>
      <c r="BQ141" s="25"/>
      <c r="BR141" s="40"/>
      <c r="BS141" s="40"/>
      <c r="BT141" s="23"/>
      <c r="BU141" s="38"/>
      <c r="BV141" s="38"/>
      <c r="BX141" s="49"/>
      <c r="BY141" s="49"/>
      <c r="CK141">
        <f>A141*1</f>
        <v>1384</v>
      </c>
      <c r="CL141" s="2"/>
    </row>
    <row r="142" spans="1:90" ht="12.75">
      <c r="A142" s="15"/>
      <c r="E142" s="14"/>
      <c r="F142" s="2"/>
      <c r="G142" s="2"/>
      <c r="J142" s="25"/>
      <c r="M142" s="2"/>
      <c r="T142" s="29"/>
      <c r="AA142" s="13"/>
      <c r="AB142" s="13"/>
      <c r="AC142" s="13"/>
      <c r="AD142" s="49"/>
      <c r="AE142" s="13"/>
      <c r="AF142" s="13"/>
      <c r="AG142" s="13"/>
      <c r="AH142" s="25"/>
      <c r="AL142" s="25"/>
      <c r="AM142" s="39"/>
      <c r="BE142" s="6"/>
      <c r="BM142" s="38"/>
      <c r="BN142" s="38"/>
      <c r="BO142" s="38"/>
      <c r="BP142" s="38"/>
      <c r="BQ142" s="25"/>
      <c r="BR142" s="40"/>
      <c r="BS142" s="40"/>
      <c r="BT142" s="23"/>
      <c r="BU142" s="38"/>
      <c r="BV142" s="38"/>
      <c r="BW142" s="40"/>
      <c r="BX142" s="49"/>
      <c r="BY142" s="49"/>
      <c r="CL142" s="2"/>
    </row>
    <row r="143" spans="1:91" ht="12.75">
      <c r="A143" s="15">
        <v>1385</v>
      </c>
      <c r="B143" s="14" t="s">
        <v>876</v>
      </c>
      <c r="C143" s="14" t="s">
        <v>1133</v>
      </c>
      <c r="D143" s="14" t="s">
        <v>275</v>
      </c>
      <c r="E143" s="14" t="s">
        <v>288</v>
      </c>
      <c r="F143" s="2" t="s">
        <v>166</v>
      </c>
      <c r="G143" s="2">
        <v>1</v>
      </c>
      <c r="H143" s="2" t="s">
        <v>373</v>
      </c>
      <c r="I143" s="10">
        <v>7</v>
      </c>
      <c r="J143" s="25">
        <v>20.0625</v>
      </c>
      <c r="K143" s="2" t="s">
        <v>1097</v>
      </c>
      <c r="L143" s="14" t="s">
        <v>305</v>
      </c>
      <c r="M143" s="2" t="s">
        <v>378</v>
      </c>
      <c r="N143" s="14" t="s">
        <v>1149</v>
      </c>
      <c r="O143" s="14" t="s">
        <v>1061</v>
      </c>
      <c r="P143" s="2" t="s">
        <v>1360</v>
      </c>
      <c r="Q143" s="10">
        <v>7</v>
      </c>
      <c r="T143" s="29">
        <v>1685</v>
      </c>
      <c r="U143" s="21">
        <v>5</v>
      </c>
      <c r="V143" s="21">
        <v>0</v>
      </c>
      <c r="W143" s="49">
        <f>T143+U143/20+V143/240</f>
        <v>1685.25</v>
      </c>
      <c r="X143" s="49">
        <f>W143/Q143</f>
        <v>240.75</v>
      </c>
      <c r="Z143" s="25">
        <f>X143/12</f>
        <v>20.0625</v>
      </c>
      <c r="AA143" s="13"/>
      <c r="AB143" s="13"/>
      <c r="AC143" s="13"/>
      <c r="AD143" s="49"/>
      <c r="AE143" s="13">
        <v>140</v>
      </c>
      <c r="AF143" s="13">
        <v>8</v>
      </c>
      <c r="AG143" s="13">
        <v>9</v>
      </c>
      <c r="AH143" s="25">
        <f>AE143+AF143/20+AG143/240</f>
        <v>140.4375</v>
      </c>
      <c r="AI143">
        <v>20</v>
      </c>
      <c r="AJ143">
        <v>1</v>
      </c>
      <c r="AK143">
        <v>3</v>
      </c>
      <c r="AL143" s="25">
        <f>Z143*1</f>
        <v>20.0625</v>
      </c>
      <c r="AW143" s="25">
        <v>20.0625</v>
      </c>
      <c r="BE143" s="6"/>
      <c r="BG143" s="25"/>
      <c r="BM143" s="38"/>
      <c r="BN143" s="38"/>
      <c r="BO143" s="38"/>
      <c r="BP143" s="38"/>
      <c r="BQ143" s="25">
        <f>AL143+BP143</f>
        <v>20.0625</v>
      </c>
      <c r="BR143" s="40"/>
      <c r="BS143" s="40"/>
      <c r="BT143" s="23"/>
      <c r="BU143" s="38"/>
      <c r="BV143" s="38"/>
      <c r="BW143" s="40"/>
      <c r="BX143" s="49">
        <f>BY143*Q143</f>
        <v>1685.25</v>
      </c>
      <c r="BY143" s="49">
        <f>(BQ143+BV143)*12</f>
        <v>240.75</v>
      </c>
      <c r="CK143">
        <f>A143*1</f>
        <v>1385</v>
      </c>
      <c r="CL143" s="2" t="s">
        <v>378</v>
      </c>
      <c r="CM143" t="s">
        <v>940</v>
      </c>
    </row>
    <row r="144" spans="1:90" ht="12.75">
      <c r="A144" s="15">
        <v>1385</v>
      </c>
      <c r="B144" s="14" t="s">
        <v>876</v>
      </c>
      <c r="C144" s="14" t="s">
        <v>1133</v>
      </c>
      <c r="D144" s="14" t="s">
        <v>275</v>
      </c>
      <c r="E144" s="14" t="s">
        <v>288</v>
      </c>
      <c r="F144" s="2" t="s">
        <v>178</v>
      </c>
      <c r="G144" s="2">
        <v>1</v>
      </c>
      <c r="H144" s="2" t="s">
        <v>373</v>
      </c>
      <c r="I144" s="10">
        <v>7</v>
      </c>
      <c r="J144" s="25">
        <v>13.333333333333334</v>
      </c>
      <c r="K144" s="2" t="s">
        <v>716</v>
      </c>
      <c r="L144" s="14" t="s">
        <v>305</v>
      </c>
      <c r="M144" s="2" t="s">
        <v>377</v>
      </c>
      <c r="N144" s="14" t="s">
        <v>497</v>
      </c>
      <c r="O144" s="14" t="s">
        <v>866</v>
      </c>
      <c r="P144" s="2" t="s">
        <v>1360</v>
      </c>
      <c r="Q144" s="10">
        <v>7</v>
      </c>
      <c r="T144" s="29">
        <v>1120</v>
      </c>
      <c r="U144" s="21">
        <v>0</v>
      </c>
      <c r="V144" s="21">
        <v>0</v>
      </c>
      <c r="W144" s="49">
        <f>T144+U144/20+V144/240</f>
        <v>1120</v>
      </c>
      <c r="X144" s="49">
        <f>W144/Q144</f>
        <v>160</v>
      </c>
      <c r="Z144" s="25">
        <f>X144/12</f>
        <v>13.333333333333334</v>
      </c>
      <c r="AA144" s="13"/>
      <c r="AB144" s="13"/>
      <c r="AC144" s="13"/>
      <c r="AD144" s="49"/>
      <c r="AE144" s="13"/>
      <c r="AF144" s="13"/>
      <c r="AG144" s="13"/>
      <c r="AI144">
        <v>13</v>
      </c>
      <c r="AJ144">
        <v>6</v>
      </c>
      <c r="AK144">
        <v>8</v>
      </c>
      <c r="AL144" s="25">
        <f>Z144*1</f>
        <v>13.333333333333334</v>
      </c>
      <c r="BG144" s="25"/>
      <c r="BH144" s="6"/>
      <c r="BM144" s="38"/>
      <c r="BN144" s="38"/>
      <c r="BO144" s="38"/>
      <c r="BP144" s="38"/>
      <c r="BQ144" s="25">
        <f>AL144+BP144</f>
        <v>13.333333333333334</v>
      </c>
      <c r="BR144" s="40"/>
      <c r="BS144" s="40"/>
      <c r="BT144" s="23"/>
      <c r="BU144" s="38"/>
      <c r="BV144" s="38"/>
      <c r="BW144" s="40"/>
      <c r="BX144" s="49">
        <f>BY144*Q144</f>
        <v>1120</v>
      </c>
      <c r="BY144" s="49">
        <f>(BQ144+BV144)*12</f>
        <v>160</v>
      </c>
      <c r="CK144">
        <f>A144*1</f>
        <v>1385</v>
      </c>
      <c r="CL144" s="2" t="s">
        <v>377</v>
      </c>
    </row>
    <row r="145" spans="1:90" ht="12.75">
      <c r="A145" s="15">
        <v>1385</v>
      </c>
      <c r="B145" s="14" t="s">
        <v>876</v>
      </c>
      <c r="C145" s="14" t="s">
        <v>1133</v>
      </c>
      <c r="D145" s="14" t="s">
        <v>275</v>
      </c>
      <c r="E145" s="14" t="s">
        <v>288</v>
      </c>
      <c r="F145" s="2" t="s">
        <v>181</v>
      </c>
      <c r="G145" s="2">
        <v>1</v>
      </c>
      <c r="H145" s="2" t="s">
        <v>373</v>
      </c>
      <c r="I145" s="10">
        <v>1</v>
      </c>
      <c r="J145" s="25">
        <v>20.0625</v>
      </c>
      <c r="K145" s="2" t="s">
        <v>1108</v>
      </c>
      <c r="L145" s="14" t="s">
        <v>305</v>
      </c>
      <c r="M145" s="2" t="s">
        <v>378</v>
      </c>
      <c r="N145" s="14" t="s">
        <v>1149</v>
      </c>
      <c r="O145" s="14" t="s">
        <v>1061</v>
      </c>
      <c r="P145" s="2" t="s">
        <v>395</v>
      </c>
      <c r="Q145" s="10">
        <v>1</v>
      </c>
      <c r="T145" s="29">
        <v>240</v>
      </c>
      <c r="U145" s="21">
        <v>15</v>
      </c>
      <c r="V145" s="21">
        <v>0</v>
      </c>
      <c r="W145" s="49">
        <f>T145+U145/20+V145/240</f>
        <v>240.75</v>
      </c>
      <c r="X145" s="49">
        <f>W145/Q145</f>
        <v>240.75</v>
      </c>
      <c r="Z145" s="25">
        <f>X145/12</f>
        <v>20.0625</v>
      </c>
      <c r="AA145" s="13">
        <v>240</v>
      </c>
      <c r="AB145" s="13">
        <v>15</v>
      </c>
      <c r="AC145" s="13">
        <v>0</v>
      </c>
      <c r="AD145" s="49">
        <f>AA145+AB145/20+AC145/240</f>
        <v>240.75</v>
      </c>
      <c r="AE145" s="13">
        <v>20</v>
      </c>
      <c r="AF145" s="13">
        <v>1</v>
      </c>
      <c r="AG145" s="13">
        <v>2</v>
      </c>
      <c r="AH145" s="25">
        <f>AE145+AF145/20+AG145/240</f>
        <v>20.058333333333334</v>
      </c>
      <c r="AI145">
        <v>20</v>
      </c>
      <c r="AJ145">
        <v>1</v>
      </c>
      <c r="AK145">
        <v>3</v>
      </c>
      <c r="AL145" s="25">
        <f>Z145*1</f>
        <v>20.0625</v>
      </c>
      <c r="AM145" s="39"/>
      <c r="AW145" s="25">
        <v>20.0625</v>
      </c>
      <c r="AZ145" s="25">
        <v>20.0625</v>
      </c>
      <c r="BG145" s="25"/>
      <c r="BH145" s="6"/>
      <c r="BM145" s="38"/>
      <c r="BN145" s="38"/>
      <c r="BO145" s="38"/>
      <c r="BP145" s="38"/>
      <c r="BQ145" s="25">
        <f>AL145+BP145</f>
        <v>20.0625</v>
      </c>
      <c r="BR145" s="40"/>
      <c r="BS145" s="40"/>
      <c r="BT145" s="23"/>
      <c r="BU145" s="38"/>
      <c r="BV145" s="38"/>
      <c r="BW145" s="40"/>
      <c r="BX145" s="49">
        <f>BY145*Q145</f>
        <v>240.75</v>
      </c>
      <c r="BY145" s="49">
        <f>(BQ145+BV145)*12</f>
        <v>240.75</v>
      </c>
      <c r="CK145">
        <f>A145*1</f>
        <v>1385</v>
      </c>
      <c r="CL145" s="2" t="s">
        <v>378</v>
      </c>
    </row>
    <row r="146" spans="1:90" ht="12.75">
      <c r="A146" s="15">
        <v>1385</v>
      </c>
      <c r="B146" s="14" t="s">
        <v>876</v>
      </c>
      <c r="C146" s="14" t="s">
        <v>1133</v>
      </c>
      <c r="D146" s="14" t="s">
        <v>275</v>
      </c>
      <c r="E146" s="14" t="s">
        <v>288</v>
      </c>
      <c r="F146" s="2" t="s">
        <v>182</v>
      </c>
      <c r="G146" s="2">
        <v>1</v>
      </c>
      <c r="H146" s="2" t="s">
        <v>373</v>
      </c>
      <c r="J146" s="25"/>
      <c r="K146" s="2" t="s">
        <v>654</v>
      </c>
      <c r="L146" s="14" t="s">
        <v>305</v>
      </c>
      <c r="M146" s="2" t="s">
        <v>637</v>
      </c>
      <c r="N146" s="14" t="s">
        <v>1149</v>
      </c>
      <c r="O146" s="14" t="s">
        <v>1061</v>
      </c>
      <c r="P146" s="2" t="s">
        <v>3</v>
      </c>
      <c r="R146" s="10">
        <v>10</v>
      </c>
      <c r="T146" s="29">
        <v>60</v>
      </c>
      <c r="U146" s="21">
        <v>0</v>
      </c>
      <c r="V146" s="21">
        <v>0</v>
      </c>
      <c r="W146" s="49">
        <f>T146+U146/20+V146/240</f>
        <v>60</v>
      </c>
      <c r="Y146" s="25">
        <f>(W146*20)/R146</f>
        <v>120</v>
      </c>
      <c r="AA146" s="13"/>
      <c r="AB146" s="13"/>
      <c r="AC146" s="13"/>
      <c r="AD146" s="49"/>
      <c r="AE146" s="13"/>
      <c r="AF146" s="13">
        <v>10</v>
      </c>
      <c r="AG146" s="13">
        <v>0</v>
      </c>
      <c r="AH146" s="25">
        <f>AE146+AF146/20+AG146/240</f>
        <v>0.5</v>
      </c>
      <c r="AL146" s="25"/>
      <c r="AM146" s="25">
        <f>Y146/12</f>
        <v>10</v>
      </c>
      <c r="AZ146" s="25"/>
      <c r="BH146" s="6"/>
      <c r="BM146" s="38"/>
      <c r="BN146" s="38"/>
      <c r="BO146" s="38"/>
      <c r="BP146" s="38"/>
      <c r="BQ146" s="25"/>
      <c r="BR146" s="40"/>
      <c r="BS146" s="40"/>
      <c r="BT146" s="23"/>
      <c r="BU146" s="38"/>
      <c r="BV146" s="38"/>
      <c r="BW146" s="40"/>
      <c r="BX146" s="49"/>
      <c r="BY146" s="49"/>
      <c r="CK146">
        <f>A146*1</f>
        <v>1385</v>
      </c>
      <c r="CL146" s="2" t="s">
        <v>637</v>
      </c>
    </row>
    <row r="147" spans="1:90" ht="12.75">
      <c r="A147" s="15">
        <v>1385</v>
      </c>
      <c r="B147" s="14" t="s">
        <v>876</v>
      </c>
      <c r="C147" s="14" t="s">
        <v>1133</v>
      </c>
      <c r="D147" s="14" t="s">
        <v>275</v>
      </c>
      <c r="E147" s="14" t="s">
        <v>288</v>
      </c>
      <c r="F147" s="2" t="s">
        <v>183</v>
      </c>
      <c r="G147" s="2">
        <v>1</v>
      </c>
      <c r="H147" s="2" t="s">
        <v>373</v>
      </c>
      <c r="I147" s="10">
        <v>1.75</v>
      </c>
      <c r="J147" s="25">
        <v>4.285714285714286</v>
      </c>
      <c r="K147" s="2" t="s">
        <v>347</v>
      </c>
      <c r="L147" s="14" t="s">
        <v>305</v>
      </c>
      <c r="M147" s="2" t="s">
        <v>377</v>
      </c>
      <c r="N147" s="14" t="s">
        <v>497</v>
      </c>
      <c r="O147" s="14" t="s">
        <v>866</v>
      </c>
      <c r="P147" s="2" t="s">
        <v>395</v>
      </c>
      <c r="Q147" s="10">
        <v>1.75</v>
      </c>
      <c r="T147" s="29">
        <v>90</v>
      </c>
      <c r="U147" s="21">
        <v>0</v>
      </c>
      <c r="V147" s="21">
        <v>0</v>
      </c>
      <c r="W147" s="49">
        <f>T147+U147/20+V147/240</f>
        <v>90</v>
      </c>
      <c r="X147" s="49">
        <f>W147/Q147</f>
        <v>51.42857142857143</v>
      </c>
      <c r="Z147" s="25">
        <f>X147/12</f>
        <v>4.285714285714286</v>
      </c>
      <c r="AA147" s="13"/>
      <c r="AB147" s="13"/>
      <c r="AC147" s="13"/>
      <c r="AD147" s="49"/>
      <c r="AE147" s="13">
        <v>17</v>
      </c>
      <c r="AF147" s="13">
        <v>10</v>
      </c>
      <c r="AG147" s="13">
        <v>0</v>
      </c>
      <c r="AH147" s="25">
        <f>AE147+AF147/20+AG147/240</f>
        <v>17.5</v>
      </c>
      <c r="AI147">
        <v>10</v>
      </c>
      <c r="AJ147">
        <v>0</v>
      </c>
      <c r="AK147">
        <v>0</v>
      </c>
      <c r="AL147" s="25">
        <f>Z147*1</f>
        <v>4.285714285714286</v>
      </c>
      <c r="AZ147" s="25">
        <v>4.285714285714286</v>
      </c>
      <c r="BH147" s="6"/>
      <c r="BM147" s="38"/>
      <c r="BN147" s="38"/>
      <c r="BO147" s="38"/>
      <c r="BP147" s="38"/>
      <c r="BQ147" s="25">
        <f>AL147+BP147</f>
        <v>4.285714285714286</v>
      </c>
      <c r="BR147" s="40"/>
      <c r="BS147" s="40"/>
      <c r="BT147" s="23"/>
      <c r="BU147" s="38"/>
      <c r="BV147" s="38"/>
      <c r="BW147" s="40"/>
      <c r="BX147" s="49">
        <f>BY147*Q147</f>
        <v>90</v>
      </c>
      <c r="BY147" s="49">
        <f>(BQ147+BV147)*12</f>
        <v>51.42857142857143</v>
      </c>
      <c r="CK147">
        <f>A147*1</f>
        <v>1385</v>
      </c>
      <c r="CL147" s="2" t="s">
        <v>377</v>
      </c>
    </row>
    <row r="148" spans="1:90" ht="12.75">
      <c r="A148" s="15"/>
      <c r="E148" s="14"/>
      <c r="F148" s="2"/>
      <c r="G148" s="2"/>
      <c r="M148" s="2"/>
      <c r="T148" s="29"/>
      <c r="AW148" s="25"/>
      <c r="BH148" s="6"/>
      <c r="BK148" s="49"/>
      <c r="BL148" s="49"/>
      <c r="BM148" s="38"/>
      <c r="BN148" s="38"/>
      <c r="BO148" s="38"/>
      <c r="BP148" s="38"/>
      <c r="BQ148" s="25"/>
      <c r="BR148" s="40"/>
      <c r="BS148" s="40"/>
      <c r="BT148" s="23"/>
      <c r="BU148" s="38"/>
      <c r="BV148" s="38"/>
      <c r="BW148" s="40"/>
      <c r="BX148" s="49"/>
      <c r="BY148" s="49"/>
      <c r="CL148" s="2"/>
    </row>
    <row r="149" spans="1:90" ht="12.75">
      <c r="A149" s="15">
        <v>1385</v>
      </c>
      <c r="B149" s="14" t="s">
        <v>876</v>
      </c>
      <c r="C149" s="14" t="s">
        <v>1133</v>
      </c>
      <c r="D149" s="14" t="s">
        <v>275</v>
      </c>
      <c r="E149" s="14" t="s">
        <v>288</v>
      </c>
      <c r="F149" s="2" t="s">
        <v>184</v>
      </c>
      <c r="G149" s="2">
        <v>2</v>
      </c>
      <c r="H149" s="2" t="s">
        <v>1311</v>
      </c>
      <c r="I149" s="10">
        <f>12/2</f>
        <v>6</v>
      </c>
      <c r="J149" s="25">
        <v>5</v>
      </c>
      <c r="K149" s="2" t="s">
        <v>802</v>
      </c>
      <c r="L149" s="14" t="s">
        <v>305</v>
      </c>
      <c r="M149" s="2" t="s">
        <v>5</v>
      </c>
      <c r="N149" s="14" t="s">
        <v>1321</v>
      </c>
      <c r="O149" s="14" t="s">
        <v>3</v>
      </c>
      <c r="P149" s="2" t="s">
        <v>1365</v>
      </c>
      <c r="Q149" s="10">
        <f>12/2</f>
        <v>6</v>
      </c>
      <c r="T149" s="29">
        <v>360</v>
      </c>
      <c r="U149" s="21">
        <v>0</v>
      </c>
      <c r="V149" s="21">
        <v>0</v>
      </c>
      <c r="W149" s="49">
        <f aca="true" t="shared" si="64" ref="W149:W156">T149+U149/20+V149/240</f>
        <v>360</v>
      </c>
      <c r="X149" s="49">
        <f aca="true" t="shared" si="65" ref="X149:X156">W149/Q149</f>
        <v>60</v>
      </c>
      <c r="Z149" s="25">
        <f aca="true" t="shared" si="66" ref="Z149:Z156">X149/12</f>
        <v>5</v>
      </c>
      <c r="AA149" s="13">
        <v>60</v>
      </c>
      <c r="AB149" s="13">
        <v>0</v>
      </c>
      <c r="AC149" s="13">
        <v>0</v>
      </c>
      <c r="AD149" s="49">
        <f>AA149+AB149/20+AC149/240</f>
        <v>60</v>
      </c>
      <c r="AE149" s="13">
        <v>30</v>
      </c>
      <c r="AF149" s="13">
        <v>0</v>
      </c>
      <c r="AG149" s="13">
        <v>0</v>
      </c>
      <c r="AH149" s="25">
        <f>AE149+AF149/20+AG149/240</f>
        <v>30</v>
      </c>
      <c r="AI149">
        <v>5</v>
      </c>
      <c r="AJ149">
        <v>0</v>
      </c>
      <c r="AK149">
        <v>0</v>
      </c>
      <c r="AL149" s="25">
        <f aca="true" t="shared" si="67" ref="AL149:AL156">Z149*1</f>
        <v>5</v>
      </c>
      <c r="AW149" s="25"/>
      <c r="BH149" s="6"/>
      <c r="BK149" s="49"/>
      <c r="BL149" s="49"/>
      <c r="BM149" s="38"/>
      <c r="BN149" s="38"/>
      <c r="BO149" s="38"/>
      <c r="BP149" s="38"/>
      <c r="BQ149" s="25">
        <f aca="true" t="shared" si="68" ref="BQ149:BQ156">AL149+BP149</f>
        <v>5</v>
      </c>
      <c r="BR149" s="40"/>
      <c r="BS149" s="40"/>
      <c r="BT149" s="23"/>
      <c r="BU149" s="38"/>
      <c r="BV149" s="38"/>
      <c r="BW149" s="40"/>
      <c r="BX149" s="49">
        <f aca="true" t="shared" si="69" ref="BX149:BX156">BY149*Q149</f>
        <v>360</v>
      </c>
      <c r="BY149" s="49">
        <f aca="true" t="shared" si="70" ref="BY149:BY156">(BQ149+BV149)*12</f>
        <v>60</v>
      </c>
      <c r="CK149">
        <f aca="true" t="shared" si="71" ref="CK149:CK156">A149*1</f>
        <v>1385</v>
      </c>
      <c r="CL149" s="2" t="s">
        <v>5</v>
      </c>
    </row>
    <row r="150" spans="1:90" ht="12.75">
      <c r="A150" s="15">
        <v>1385</v>
      </c>
      <c r="B150" s="14" t="s">
        <v>876</v>
      </c>
      <c r="C150" s="14" t="s">
        <v>1133</v>
      </c>
      <c r="D150" s="14" t="s">
        <v>275</v>
      </c>
      <c r="E150" s="14" t="s">
        <v>288</v>
      </c>
      <c r="F150" s="2" t="s">
        <v>185</v>
      </c>
      <c r="G150" s="2">
        <v>2</v>
      </c>
      <c r="H150" s="2" t="s">
        <v>1414</v>
      </c>
      <c r="I150" s="10">
        <v>1</v>
      </c>
      <c r="J150" s="25">
        <v>4.2</v>
      </c>
      <c r="K150" s="2" t="s">
        <v>1203</v>
      </c>
      <c r="L150" s="14" t="s">
        <v>1131</v>
      </c>
      <c r="M150" s="2" t="s">
        <v>1436</v>
      </c>
      <c r="N150" s="14" t="s">
        <v>1406</v>
      </c>
      <c r="O150" s="14" t="s">
        <v>866</v>
      </c>
      <c r="P150" s="2" t="s">
        <v>825</v>
      </c>
      <c r="Q150" s="10">
        <v>1</v>
      </c>
      <c r="T150" s="29">
        <v>50</v>
      </c>
      <c r="U150" s="21">
        <v>8</v>
      </c>
      <c r="V150" s="21">
        <v>0</v>
      </c>
      <c r="W150" s="49">
        <f t="shared" si="64"/>
        <v>50.4</v>
      </c>
      <c r="X150" s="49">
        <f t="shared" si="65"/>
        <v>50.4</v>
      </c>
      <c r="Z150" s="25">
        <f t="shared" si="66"/>
        <v>4.2</v>
      </c>
      <c r="AA150" s="13">
        <v>50</v>
      </c>
      <c r="AB150" s="13">
        <v>8</v>
      </c>
      <c r="AC150" s="13">
        <v>0</v>
      </c>
      <c r="AD150" s="49">
        <f>AA150+AB150/20+AC150/240</f>
        <v>50.4</v>
      </c>
      <c r="AE150" s="13">
        <v>4</v>
      </c>
      <c r="AF150" s="13">
        <v>4</v>
      </c>
      <c r="AG150" s="13">
        <v>0</v>
      </c>
      <c r="AH150" s="25">
        <f>AE150+AF150/20+AG150/240</f>
        <v>4.2</v>
      </c>
      <c r="AI150">
        <v>4</v>
      </c>
      <c r="AJ150">
        <v>4</v>
      </c>
      <c r="AK150">
        <v>0</v>
      </c>
      <c r="AL150" s="25">
        <f t="shared" si="67"/>
        <v>4.2</v>
      </c>
      <c r="AN150" s="25">
        <v>4.2</v>
      </c>
      <c r="AW150" s="25"/>
      <c r="BC150" s="25">
        <v>4.2</v>
      </c>
      <c r="BH150" s="6"/>
      <c r="BK150" s="49"/>
      <c r="BL150" s="49"/>
      <c r="BM150" s="38"/>
      <c r="BN150" s="38"/>
      <c r="BO150" s="38"/>
      <c r="BP150" s="38"/>
      <c r="BQ150" s="25">
        <f t="shared" si="68"/>
        <v>4.2</v>
      </c>
      <c r="BR150" s="40"/>
      <c r="BS150" s="40"/>
      <c r="BT150" s="23"/>
      <c r="BU150" s="38"/>
      <c r="BV150" s="38"/>
      <c r="BW150" s="40"/>
      <c r="BX150" s="49">
        <f t="shared" si="69"/>
        <v>50.400000000000006</v>
      </c>
      <c r="BY150" s="49">
        <f t="shared" si="70"/>
        <v>50.400000000000006</v>
      </c>
      <c r="CK150">
        <f t="shared" si="71"/>
        <v>1385</v>
      </c>
      <c r="CL150" s="2" t="s">
        <v>1436</v>
      </c>
    </row>
    <row r="151" spans="1:90" ht="12.75">
      <c r="A151" s="15">
        <v>1385</v>
      </c>
      <c r="B151" s="14" t="s">
        <v>876</v>
      </c>
      <c r="C151" s="14" t="s">
        <v>1133</v>
      </c>
      <c r="D151" s="14" t="s">
        <v>275</v>
      </c>
      <c r="E151" s="14" t="s">
        <v>288</v>
      </c>
      <c r="F151" s="2" t="s">
        <v>186</v>
      </c>
      <c r="G151" s="2">
        <v>2</v>
      </c>
      <c r="H151" s="2" t="s">
        <v>731</v>
      </c>
      <c r="I151" s="10">
        <v>1.25</v>
      </c>
      <c r="J151" s="25">
        <v>5</v>
      </c>
      <c r="K151" s="2" t="s">
        <v>1110</v>
      </c>
      <c r="L151" s="14" t="s">
        <v>305</v>
      </c>
      <c r="M151" s="2" t="s">
        <v>735</v>
      </c>
      <c r="N151" s="14" t="s">
        <v>792</v>
      </c>
      <c r="O151" s="14" t="s">
        <v>1063</v>
      </c>
      <c r="P151" s="2" t="s">
        <v>1184</v>
      </c>
      <c r="Q151" s="10">
        <v>1.25</v>
      </c>
      <c r="T151" s="29">
        <v>75</v>
      </c>
      <c r="U151" s="21">
        <v>0</v>
      </c>
      <c r="V151" s="21">
        <v>0</v>
      </c>
      <c r="W151" s="49">
        <f t="shared" si="64"/>
        <v>75</v>
      </c>
      <c r="X151" s="49">
        <f t="shared" si="65"/>
        <v>60</v>
      </c>
      <c r="Z151" s="25">
        <f t="shared" si="66"/>
        <v>5</v>
      </c>
      <c r="AA151" s="13"/>
      <c r="AB151" s="13"/>
      <c r="AC151" s="13"/>
      <c r="AE151" s="13">
        <v>6</v>
      </c>
      <c r="AF151" s="13">
        <v>5</v>
      </c>
      <c r="AG151" s="13">
        <v>0</v>
      </c>
      <c r="AH151" s="25">
        <f>AE151+AF151/20+AG151/240</f>
        <v>6.25</v>
      </c>
      <c r="AI151">
        <v>5</v>
      </c>
      <c r="AJ151">
        <v>0</v>
      </c>
      <c r="AK151">
        <v>0</v>
      </c>
      <c r="AL151" s="25">
        <f t="shared" si="67"/>
        <v>5</v>
      </c>
      <c r="AW151" s="25"/>
      <c r="BE151" s="25">
        <v>5</v>
      </c>
      <c r="BH151" s="6"/>
      <c r="BK151" s="49"/>
      <c r="BL151" s="49"/>
      <c r="BM151" s="38"/>
      <c r="BN151" s="38"/>
      <c r="BO151" s="38"/>
      <c r="BP151" s="38"/>
      <c r="BQ151" s="25">
        <f t="shared" si="68"/>
        <v>5</v>
      </c>
      <c r="BR151" s="40"/>
      <c r="BS151" s="40"/>
      <c r="BT151" s="23"/>
      <c r="BU151" s="38"/>
      <c r="BV151" s="38"/>
      <c r="BW151" s="40"/>
      <c r="BX151" s="49">
        <f t="shared" si="69"/>
        <v>75</v>
      </c>
      <c r="BY151" s="49">
        <f t="shared" si="70"/>
        <v>60</v>
      </c>
      <c r="CK151">
        <f t="shared" si="71"/>
        <v>1385</v>
      </c>
      <c r="CL151" s="2" t="s">
        <v>735</v>
      </c>
    </row>
    <row r="152" spans="1:90" ht="12.75">
      <c r="A152" s="15">
        <v>1385</v>
      </c>
      <c r="B152" s="14" t="s">
        <v>876</v>
      </c>
      <c r="C152" s="14" t="s">
        <v>1133</v>
      </c>
      <c r="D152" s="14" t="s">
        <v>275</v>
      </c>
      <c r="E152" s="14" t="s">
        <v>288</v>
      </c>
      <c r="F152" s="2" t="s">
        <v>187</v>
      </c>
      <c r="G152" s="2">
        <v>2</v>
      </c>
      <c r="H152" s="2" t="s">
        <v>1414</v>
      </c>
      <c r="I152" s="10">
        <v>1</v>
      </c>
      <c r="J152" s="25">
        <v>6</v>
      </c>
      <c r="K152" s="2" t="s">
        <v>382</v>
      </c>
      <c r="L152" s="14" t="s">
        <v>305</v>
      </c>
      <c r="M152" s="2" t="s">
        <v>1421</v>
      </c>
      <c r="N152" s="14" t="s">
        <v>1408</v>
      </c>
      <c r="O152" s="14" t="s">
        <v>310</v>
      </c>
      <c r="P152" s="2" t="s">
        <v>1184</v>
      </c>
      <c r="Q152" s="10">
        <v>1</v>
      </c>
      <c r="T152" s="29">
        <v>72</v>
      </c>
      <c r="U152" s="21">
        <v>0</v>
      </c>
      <c r="V152" s="21">
        <v>0</v>
      </c>
      <c r="W152" s="49">
        <f t="shared" si="64"/>
        <v>72</v>
      </c>
      <c r="X152" s="49">
        <f t="shared" si="65"/>
        <v>72</v>
      </c>
      <c r="Z152" s="25">
        <f t="shared" si="66"/>
        <v>6</v>
      </c>
      <c r="AA152" s="13">
        <v>72</v>
      </c>
      <c r="AB152" s="13">
        <v>0</v>
      </c>
      <c r="AC152" s="13">
        <v>0</v>
      </c>
      <c r="AD152" s="49">
        <f>AA152+AB152/20+AC152/240</f>
        <v>72</v>
      </c>
      <c r="AE152" s="13">
        <v>6</v>
      </c>
      <c r="AF152" s="13">
        <v>0</v>
      </c>
      <c r="AG152" s="13">
        <v>0</v>
      </c>
      <c r="AH152" s="25">
        <f>AE152+AF152/20+AG152/240</f>
        <v>6</v>
      </c>
      <c r="AI152">
        <v>6</v>
      </c>
      <c r="AJ152">
        <v>0</v>
      </c>
      <c r="AK152">
        <v>0</v>
      </c>
      <c r="AL152" s="25">
        <f t="shared" si="67"/>
        <v>6</v>
      </c>
      <c r="AW152" s="25"/>
      <c r="BE152" s="25">
        <v>6</v>
      </c>
      <c r="BH152" s="6"/>
      <c r="BK152" s="49"/>
      <c r="BL152" s="49"/>
      <c r="BM152" s="38"/>
      <c r="BN152" s="38"/>
      <c r="BO152" s="38"/>
      <c r="BP152" s="38"/>
      <c r="BQ152" s="25">
        <f t="shared" si="68"/>
        <v>6</v>
      </c>
      <c r="BR152" s="40"/>
      <c r="BS152" s="40"/>
      <c r="BT152" s="23"/>
      <c r="BU152" s="38"/>
      <c r="BV152" s="38"/>
      <c r="BW152" s="40"/>
      <c r="BX152" s="49">
        <f t="shared" si="69"/>
        <v>72</v>
      </c>
      <c r="BY152" s="49">
        <f t="shared" si="70"/>
        <v>72</v>
      </c>
      <c r="CK152">
        <f t="shared" si="71"/>
        <v>1385</v>
      </c>
      <c r="CL152" s="2" t="s">
        <v>1421</v>
      </c>
    </row>
    <row r="153" spans="1:90" ht="12.75">
      <c r="A153" s="15">
        <v>1385</v>
      </c>
      <c r="B153" s="14" t="s">
        <v>876</v>
      </c>
      <c r="C153" s="14" t="s">
        <v>1133</v>
      </c>
      <c r="D153" s="14" t="s">
        <v>275</v>
      </c>
      <c r="E153" s="14" t="s">
        <v>288</v>
      </c>
      <c r="F153" s="2" t="s">
        <v>188</v>
      </c>
      <c r="G153" s="2">
        <v>2</v>
      </c>
      <c r="H153" s="2" t="s">
        <v>731</v>
      </c>
      <c r="I153" s="10">
        <v>2</v>
      </c>
      <c r="J153" s="25">
        <v>3.3</v>
      </c>
      <c r="K153" s="2" t="s">
        <v>729</v>
      </c>
      <c r="L153" s="14" t="s">
        <v>305</v>
      </c>
      <c r="M153" s="2" t="s">
        <v>740</v>
      </c>
      <c r="N153" s="14" t="s">
        <v>792</v>
      </c>
      <c r="O153" s="14" t="s">
        <v>1198</v>
      </c>
      <c r="P153" s="2" t="s">
        <v>1346</v>
      </c>
      <c r="Q153" s="10">
        <v>2</v>
      </c>
      <c r="T153" s="29">
        <v>79</v>
      </c>
      <c r="U153" s="21">
        <v>4</v>
      </c>
      <c r="V153" s="21">
        <v>0</v>
      </c>
      <c r="W153" s="49">
        <f t="shared" si="64"/>
        <v>79.2</v>
      </c>
      <c r="X153" s="49">
        <f t="shared" si="65"/>
        <v>39.6</v>
      </c>
      <c r="Z153" s="25">
        <f t="shared" si="66"/>
        <v>3.3000000000000003</v>
      </c>
      <c r="AA153" s="13"/>
      <c r="AB153" s="13"/>
      <c r="AC153" s="13"/>
      <c r="AE153" s="13"/>
      <c r="AF153" s="13"/>
      <c r="AG153" s="13"/>
      <c r="AH153" s="25"/>
      <c r="AI153">
        <v>3</v>
      </c>
      <c r="AJ153">
        <v>6</v>
      </c>
      <c r="AK153">
        <v>0</v>
      </c>
      <c r="AL153" s="25">
        <f t="shared" si="67"/>
        <v>3.3000000000000003</v>
      </c>
      <c r="AW153" s="25"/>
      <c r="BH153" s="25">
        <v>3.3</v>
      </c>
      <c r="BK153" s="49"/>
      <c r="BL153" s="49"/>
      <c r="BM153" s="38"/>
      <c r="BN153" s="38"/>
      <c r="BO153" s="38"/>
      <c r="BP153" s="38"/>
      <c r="BQ153" s="25">
        <f t="shared" si="68"/>
        <v>3.3000000000000003</v>
      </c>
      <c r="BR153" s="40"/>
      <c r="BS153" s="40"/>
      <c r="BT153" s="23"/>
      <c r="BU153" s="38"/>
      <c r="BV153" s="38"/>
      <c r="BW153" s="40"/>
      <c r="BX153" s="49">
        <f t="shared" si="69"/>
        <v>79.2</v>
      </c>
      <c r="BY153" s="49">
        <f t="shared" si="70"/>
        <v>39.6</v>
      </c>
      <c r="CK153">
        <f t="shared" si="71"/>
        <v>1385</v>
      </c>
      <c r="CL153" s="2" t="s">
        <v>740</v>
      </c>
    </row>
    <row r="154" spans="1:90" ht="12.75">
      <c r="A154" s="15">
        <v>1385</v>
      </c>
      <c r="B154" s="14" t="s">
        <v>876</v>
      </c>
      <c r="C154" s="14" t="s">
        <v>1133</v>
      </c>
      <c r="D154" s="14" t="s">
        <v>275</v>
      </c>
      <c r="E154" s="14" t="s">
        <v>288</v>
      </c>
      <c r="F154" s="2" t="s">
        <v>167</v>
      </c>
      <c r="G154" s="2">
        <v>2</v>
      </c>
      <c r="H154" s="2" t="s">
        <v>3</v>
      </c>
      <c r="I154" s="10">
        <v>2</v>
      </c>
      <c r="J154" s="25">
        <v>3.2</v>
      </c>
      <c r="K154" s="2" t="s">
        <v>1096</v>
      </c>
      <c r="L154" s="14" t="s">
        <v>305</v>
      </c>
      <c r="M154" s="2" t="s">
        <v>1084</v>
      </c>
      <c r="N154" s="14" t="s">
        <v>1294</v>
      </c>
      <c r="O154" s="14" t="s">
        <v>1058</v>
      </c>
      <c r="P154" s="2" t="s">
        <v>1344</v>
      </c>
      <c r="Q154" s="10">
        <v>2</v>
      </c>
      <c r="T154" s="29">
        <v>76</v>
      </c>
      <c r="U154" s="21">
        <v>16</v>
      </c>
      <c r="V154" s="21">
        <v>0</v>
      </c>
      <c r="W154" s="49">
        <f t="shared" si="64"/>
        <v>76.8</v>
      </c>
      <c r="X154" s="49">
        <f t="shared" si="65"/>
        <v>38.4</v>
      </c>
      <c r="Z154" s="25">
        <f t="shared" si="66"/>
        <v>3.1999999999999997</v>
      </c>
      <c r="AA154" s="13"/>
      <c r="AB154" s="13"/>
      <c r="AC154" s="13"/>
      <c r="AE154" s="13"/>
      <c r="AF154" s="13"/>
      <c r="AG154" s="13"/>
      <c r="AH154" s="25"/>
      <c r="AI154">
        <v>3</v>
      </c>
      <c r="AJ154">
        <v>4</v>
      </c>
      <c r="AK154">
        <v>0</v>
      </c>
      <c r="AL154" s="25">
        <f t="shared" si="67"/>
        <v>3.1999999999999997</v>
      </c>
      <c r="AW154" s="25"/>
      <c r="BH154" s="25">
        <v>3.2</v>
      </c>
      <c r="BK154" s="49"/>
      <c r="BL154" s="49"/>
      <c r="BM154" s="38"/>
      <c r="BN154" s="38"/>
      <c r="BO154" s="38"/>
      <c r="BP154" s="38"/>
      <c r="BQ154" s="25">
        <f t="shared" si="68"/>
        <v>3.1999999999999997</v>
      </c>
      <c r="BR154" s="40"/>
      <c r="BS154" s="40"/>
      <c r="BT154" s="23"/>
      <c r="BU154" s="38"/>
      <c r="BV154" s="38"/>
      <c r="BW154" s="40"/>
      <c r="BX154" s="49">
        <f t="shared" si="69"/>
        <v>76.8</v>
      </c>
      <c r="BY154" s="49">
        <f t="shared" si="70"/>
        <v>38.4</v>
      </c>
      <c r="CK154">
        <f t="shared" si="71"/>
        <v>1385</v>
      </c>
      <c r="CL154" s="2" t="s">
        <v>1084</v>
      </c>
    </row>
    <row r="155" spans="1:90" ht="12.75">
      <c r="A155" s="15">
        <v>1385</v>
      </c>
      <c r="B155" s="14" t="s">
        <v>876</v>
      </c>
      <c r="C155" s="14" t="s">
        <v>1133</v>
      </c>
      <c r="D155" s="14" t="s">
        <v>275</v>
      </c>
      <c r="E155" s="14" t="s">
        <v>288</v>
      </c>
      <c r="F155" s="2" t="s">
        <v>168</v>
      </c>
      <c r="G155" s="2">
        <v>2</v>
      </c>
      <c r="H155" s="2" t="s">
        <v>731</v>
      </c>
      <c r="I155" s="10">
        <v>2</v>
      </c>
      <c r="J155" s="25">
        <v>2.8</v>
      </c>
      <c r="K155" s="2" t="s">
        <v>729</v>
      </c>
      <c r="L155" s="14" t="s">
        <v>305</v>
      </c>
      <c r="M155" s="2" t="s">
        <v>740</v>
      </c>
      <c r="N155" s="14" t="s">
        <v>792</v>
      </c>
      <c r="O155" s="14" t="s">
        <v>1198</v>
      </c>
      <c r="P155" s="2" t="s">
        <v>1185</v>
      </c>
      <c r="Q155" s="10">
        <v>2</v>
      </c>
      <c r="T155" s="29">
        <v>67</v>
      </c>
      <c r="U155" s="21">
        <v>4</v>
      </c>
      <c r="V155" s="21">
        <v>0</v>
      </c>
      <c r="W155" s="49">
        <f t="shared" si="64"/>
        <v>67.2</v>
      </c>
      <c r="X155" s="49">
        <f t="shared" si="65"/>
        <v>33.6</v>
      </c>
      <c r="Z155" s="25">
        <f t="shared" si="66"/>
        <v>2.8000000000000003</v>
      </c>
      <c r="AA155" s="13"/>
      <c r="AB155" s="13"/>
      <c r="AC155" s="13"/>
      <c r="AE155" s="13"/>
      <c r="AF155" s="13"/>
      <c r="AG155" s="13"/>
      <c r="AH155" s="25"/>
      <c r="AI155">
        <v>2</v>
      </c>
      <c r="AJ155">
        <v>16</v>
      </c>
      <c r="AK155">
        <v>0</v>
      </c>
      <c r="AL155" s="25">
        <f t="shared" si="67"/>
        <v>2.8000000000000003</v>
      </c>
      <c r="AW155" s="25"/>
      <c r="BE155" s="25">
        <v>2.8</v>
      </c>
      <c r="BH155" s="25">
        <v>2.8</v>
      </c>
      <c r="BK155" s="49"/>
      <c r="BL155" s="49"/>
      <c r="BM155" s="38"/>
      <c r="BN155" s="38"/>
      <c r="BO155" s="38"/>
      <c r="BP155" s="38"/>
      <c r="BQ155" s="25">
        <f t="shared" si="68"/>
        <v>2.8000000000000003</v>
      </c>
      <c r="BR155" s="40"/>
      <c r="BS155" s="40"/>
      <c r="BT155" s="23"/>
      <c r="BU155" s="38"/>
      <c r="BV155" s="38"/>
      <c r="BW155" s="40"/>
      <c r="BX155" s="49">
        <f t="shared" si="69"/>
        <v>67.2</v>
      </c>
      <c r="BY155" s="49">
        <f t="shared" si="70"/>
        <v>33.6</v>
      </c>
      <c r="CK155">
        <f t="shared" si="71"/>
        <v>1385</v>
      </c>
      <c r="CL155" s="2" t="s">
        <v>740</v>
      </c>
    </row>
    <row r="156" spans="1:90" ht="12.75">
      <c r="A156" s="15">
        <v>1385</v>
      </c>
      <c r="B156" s="14" t="s">
        <v>876</v>
      </c>
      <c r="C156" s="14" t="s">
        <v>1133</v>
      </c>
      <c r="D156" s="14" t="s">
        <v>275</v>
      </c>
      <c r="E156" s="14" t="s">
        <v>288</v>
      </c>
      <c r="F156" s="2" t="s">
        <v>169</v>
      </c>
      <c r="G156" s="2">
        <v>2</v>
      </c>
      <c r="H156" s="2" t="s">
        <v>543</v>
      </c>
      <c r="I156" s="10">
        <v>2</v>
      </c>
      <c r="J156" s="25">
        <v>2.625</v>
      </c>
      <c r="K156" s="2" t="s">
        <v>369</v>
      </c>
      <c r="L156" s="14" t="s">
        <v>305</v>
      </c>
      <c r="M156" s="2" t="s">
        <v>544</v>
      </c>
      <c r="N156" s="14" t="s">
        <v>537</v>
      </c>
      <c r="O156" s="14" t="s">
        <v>311</v>
      </c>
      <c r="P156" s="2" t="s">
        <v>1185</v>
      </c>
      <c r="Q156" s="10">
        <v>2</v>
      </c>
      <c r="T156" s="29">
        <v>63</v>
      </c>
      <c r="U156" s="21">
        <v>0</v>
      </c>
      <c r="V156" s="21">
        <v>0</v>
      </c>
      <c r="W156" s="49">
        <f t="shared" si="64"/>
        <v>63</v>
      </c>
      <c r="X156" s="49">
        <f t="shared" si="65"/>
        <v>31.5</v>
      </c>
      <c r="Z156" s="25">
        <f t="shared" si="66"/>
        <v>2.625</v>
      </c>
      <c r="AA156" s="13">
        <v>31</v>
      </c>
      <c r="AB156" s="13">
        <v>10</v>
      </c>
      <c r="AC156" s="13">
        <v>0</v>
      </c>
      <c r="AD156" s="49">
        <f>AA156+AB156/20+AC156/240</f>
        <v>31.5</v>
      </c>
      <c r="AE156" s="13"/>
      <c r="AF156" s="13"/>
      <c r="AG156" s="13"/>
      <c r="AH156" s="25"/>
      <c r="AI156">
        <v>2</v>
      </c>
      <c r="AJ156">
        <v>12</v>
      </c>
      <c r="AK156">
        <v>6</v>
      </c>
      <c r="AL156" s="25">
        <f t="shared" si="67"/>
        <v>2.625</v>
      </c>
      <c r="AW156" s="25"/>
      <c r="BE156" s="25">
        <v>2.625</v>
      </c>
      <c r="BH156" s="25">
        <v>2.625</v>
      </c>
      <c r="BK156" s="49"/>
      <c r="BL156" s="49"/>
      <c r="BM156" s="38"/>
      <c r="BN156" s="38"/>
      <c r="BO156" s="38"/>
      <c r="BP156" s="38"/>
      <c r="BQ156" s="25">
        <f t="shared" si="68"/>
        <v>2.625</v>
      </c>
      <c r="BR156" s="40"/>
      <c r="BS156" s="40"/>
      <c r="BT156" s="23"/>
      <c r="BU156" s="38"/>
      <c r="BV156" s="38"/>
      <c r="BW156" s="40"/>
      <c r="BX156" s="49">
        <f t="shared" si="69"/>
        <v>63</v>
      </c>
      <c r="BY156" s="49">
        <f t="shared" si="70"/>
        <v>31.5</v>
      </c>
      <c r="CK156">
        <f t="shared" si="71"/>
        <v>1385</v>
      </c>
      <c r="CL156" s="2" t="s">
        <v>544</v>
      </c>
    </row>
    <row r="157" spans="1:90" ht="12.75">
      <c r="A157" s="15"/>
      <c r="E157" s="14"/>
      <c r="F157" s="2"/>
      <c r="G157" s="2"/>
      <c r="M157" s="2"/>
      <c r="T157" s="29"/>
      <c r="AA157" s="13"/>
      <c r="AB157" s="13"/>
      <c r="AC157" s="13"/>
      <c r="AE157" s="13"/>
      <c r="AF157" s="13"/>
      <c r="AG157" s="13"/>
      <c r="AH157" s="25"/>
      <c r="AW157" s="25"/>
      <c r="BH157" s="6"/>
      <c r="BK157" s="49"/>
      <c r="BL157" s="49"/>
      <c r="BM157" s="38"/>
      <c r="BN157" s="38"/>
      <c r="BO157" s="38"/>
      <c r="BP157" s="38"/>
      <c r="BQ157" s="25"/>
      <c r="BR157" s="40"/>
      <c r="BS157" s="40"/>
      <c r="BT157" s="23"/>
      <c r="BU157" s="38"/>
      <c r="BV157" s="38"/>
      <c r="BW157" s="40"/>
      <c r="CL157" s="2"/>
    </row>
    <row r="158" spans="1:91" ht="12.75">
      <c r="A158" s="15">
        <v>1385</v>
      </c>
      <c r="B158" s="14" t="s">
        <v>877</v>
      </c>
      <c r="C158" s="14" t="s">
        <v>1133</v>
      </c>
      <c r="D158" s="14" t="s">
        <v>275</v>
      </c>
      <c r="E158" s="14" t="s">
        <v>288</v>
      </c>
      <c r="F158" s="2" t="s">
        <v>170</v>
      </c>
      <c r="G158" s="2">
        <v>3</v>
      </c>
      <c r="H158" s="2" t="s">
        <v>1350</v>
      </c>
      <c r="I158" s="10">
        <v>1</v>
      </c>
      <c r="J158" s="25">
        <v>3.908333333333333</v>
      </c>
      <c r="K158" s="2" t="s">
        <v>1357</v>
      </c>
      <c r="L158" s="14" t="s">
        <v>305</v>
      </c>
      <c r="M158" s="2" t="s">
        <v>1354</v>
      </c>
      <c r="N158" s="14" t="s">
        <v>1343</v>
      </c>
      <c r="O158" s="14" t="s">
        <v>866</v>
      </c>
      <c r="P158" s="2" t="s">
        <v>397</v>
      </c>
      <c r="Q158" s="10">
        <v>1</v>
      </c>
      <c r="T158" s="29">
        <v>46</v>
      </c>
      <c r="U158" s="21">
        <v>18</v>
      </c>
      <c r="V158" s="21">
        <v>0</v>
      </c>
      <c r="W158" s="49">
        <f>T158+U158/20+V158/240</f>
        <v>46.9</v>
      </c>
      <c r="X158" s="49">
        <f>W158/Q158</f>
        <v>46.9</v>
      </c>
      <c r="Z158" s="25">
        <f>X158/12</f>
        <v>3.908333333333333</v>
      </c>
      <c r="AA158" s="13">
        <v>46</v>
      </c>
      <c r="AB158" s="13">
        <v>18</v>
      </c>
      <c r="AC158" s="13">
        <v>0</v>
      </c>
      <c r="AD158" s="49">
        <f>AA158+AB158/20+AC158/240</f>
        <v>46.9</v>
      </c>
      <c r="AE158" s="13">
        <v>3</v>
      </c>
      <c r="AF158" s="13">
        <v>18</v>
      </c>
      <c r="AG158" s="13">
        <v>2</v>
      </c>
      <c r="AH158" s="25">
        <f>AE158+AF158/20+AG158/240</f>
        <v>3.908333333333333</v>
      </c>
      <c r="AI158">
        <v>3</v>
      </c>
      <c r="AJ158">
        <v>18</v>
      </c>
      <c r="AK158">
        <v>2</v>
      </c>
      <c r="AL158" s="25">
        <f>Z158*1</f>
        <v>3.908333333333333</v>
      </c>
      <c r="AW158" s="25"/>
      <c r="AZ158" s="25">
        <v>3.908333333333333</v>
      </c>
      <c r="BH158" s="6"/>
      <c r="BK158" s="49"/>
      <c r="BL158" s="49"/>
      <c r="BM158" s="38"/>
      <c r="BN158" s="38"/>
      <c r="BO158" s="38"/>
      <c r="BP158" s="38"/>
      <c r="BQ158" s="25">
        <f>AL158+BP158</f>
        <v>3.908333333333333</v>
      </c>
      <c r="BR158" s="40"/>
      <c r="BS158" s="40"/>
      <c r="BT158" s="23"/>
      <c r="BU158" s="38"/>
      <c r="BV158" s="38"/>
      <c r="BW158" s="40"/>
      <c r="BX158" s="49">
        <f>BY158*Q158</f>
        <v>46.9</v>
      </c>
      <c r="BY158" s="49">
        <f>(BQ158+BV158)*12</f>
        <v>46.9</v>
      </c>
      <c r="CK158">
        <f aca="true" t="shared" si="72" ref="CK158:CK163">A158*1</f>
        <v>1385</v>
      </c>
      <c r="CL158" s="2" t="s">
        <v>1354</v>
      </c>
      <c r="CM158" t="s">
        <v>16</v>
      </c>
    </row>
    <row r="159" spans="1:90" ht="12.75">
      <c r="A159" s="15">
        <v>1385</v>
      </c>
      <c r="B159" s="14" t="s">
        <v>877</v>
      </c>
      <c r="C159" s="14" t="s">
        <v>1133</v>
      </c>
      <c r="D159" s="14" t="s">
        <v>275</v>
      </c>
      <c r="E159" s="14" t="s">
        <v>288</v>
      </c>
      <c r="F159" s="2" t="s">
        <v>171</v>
      </c>
      <c r="G159" s="2">
        <v>3</v>
      </c>
      <c r="H159" s="2" t="s">
        <v>350</v>
      </c>
      <c r="I159" s="10">
        <v>2</v>
      </c>
      <c r="J159" s="25"/>
      <c r="K159" s="2" t="s">
        <v>493</v>
      </c>
      <c r="L159" s="14" t="s">
        <v>305</v>
      </c>
      <c r="M159" s="2" t="s">
        <v>354</v>
      </c>
      <c r="N159" s="14" t="s">
        <v>345</v>
      </c>
      <c r="O159" s="14" t="s">
        <v>3</v>
      </c>
      <c r="P159" s="2" t="s">
        <v>1071</v>
      </c>
      <c r="Q159" s="10">
        <v>2</v>
      </c>
      <c r="R159" s="10">
        <v>17.5</v>
      </c>
      <c r="T159" s="29">
        <v>23</v>
      </c>
      <c r="U159" s="21">
        <v>12</v>
      </c>
      <c r="V159" s="21">
        <v>6</v>
      </c>
      <c r="W159" s="49">
        <f>T159+U159/20+V159/240</f>
        <v>23.625</v>
      </c>
      <c r="AA159" s="13"/>
      <c r="AB159" s="13"/>
      <c r="AC159" s="13"/>
      <c r="AE159" s="13"/>
      <c r="AF159" s="13"/>
      <c r="AG159" s="13"/>
      <c r="AH159" s="25"/>
      <c r="AL159" s="25"/>
      <c r="AW159" s="25"/>
      <c r="BH159" s="6"/>
      <c r="BK159" s="49"/>
      <c r="BL159" s="49"/>
      <c r="BM159" s="38"/>
      <c r="BN159" s="38"/>
      <c r="BO159" s="38"/>
      <c r="BP159" s="38"/>
      <c r="BQ159" s="25"/>
      <c r="BR159" s="40"/>
      <c r="BS159" s="40"/>
      <c r="BT159" s="23"/>
      <c r="BU159" s="38"/>
      <c r="BV159" s="38"/>
      <c r="BW159" s="40"/>
      <c r="BX159" s="49">
        <f>23+12/20+6/240</f>
        <v>23.625</v>
      </c>
      <c r="BY159" s="49"/>
      <c r="CK159">
        <f t="shared" si="72"/>
        <v>1385</v>
      </c>
      <c r="CL159" s="2" t="s">
        <v>354</v>
      </c>
    </row>
    <row r="160" spans="1:90" ht="12.75">
      <c r="A160" s="15">
        <v>1385</v>
      </c>
      <c r="B160" s="14" t="s">
        <v>877</v>
      </c>
      <c r="C160" s="14" t="s">
        <v>1133</v>
      </c>
      <c r="D160" s="14" t="s">
        <v>275</v>
      </c>
      <c r="E160" s="14" t="s">
        <v>288</v>
      </c>
      <c r="F160" s="2" t="s">
        <v>172</v>
      </c>
      <c r="G160" s="2">
        <v>3</v>
      </c>
      <c r="H160" s="2" t="s">
        <v>3</v>
      </c>
      <c r="I160" s="10">
        <v>1</v>
      </c>
      <c r="J160" s="25">
        <v>2.4</v>
      </c>
      <c r="K160" s="2" t="s">
        <v>1226</v>
      </c>
      <c r="L160" s="14" t="s">
        <v>305</v>
      </c>
      <c r="M160" s="2" t="s">
        <v>1231</v>
      </c>
      <c r="N160" s="14" t="s">
        <v>1198</v>
      </c>
      <c r="O160" s="14" t="s">
        <v>1198</v>
      </c>
      <c r="P160" s="2" t="s">
        <v>1333</v>
      </c>
      <c r="Q160" s="10">
        <v>1</v>
      </c>
      <c r="T160" s="29">
        <v>28</v>
      </c>
      <c r="U160" s="21">
        <v>16</v>
      </c>
      <c r="V160" s="21">
        <v>0</v>
      </c>
      <c r="W160" s="49">
        <f>T160+U160/20+V160/240</f>
        <v>28.8</v>
      </c>
      <c r="X160" s="49">
        <f>W160/Q160</f>
        <v>28.8</v>
      </c>
      <c r="Z160" s="25">
        <f>X160/12</f>
        <v>2.4</v>
      </c>
      <c r="AA160" s="13">
        <v>28</v>
      </c>
      <c r="AB160" s="13">
        <v>16</v>
      </c>
      <c r="AC160" s="13">
        <v>0</v>
      </c>
      <c r="AD160" s="49">
        <f>AA160+AB160/20+AC160/240</f>
        <v>28.8</v>
      </c>
      <c r="AE160" s="13">
        <v>2</v>
      </c>
      <c r="AF160" s="13">
        <v>8</v>
      </c>
      <c r="AG160" s="13">
        <v>0</v>
      </c>
      <c r="AH160" s="25">
        <f>AE160+AF160/20+AG160/240</f>
        <v>2.4</v>
      </c>
      <c r="AI160">
        <v>2</v>
      </c>
      <c r="AJ160">
        <v>8</v>
      </c>
      <c r="AK160">
        <v>0</v>
      </c>
      <c r="AL160" s="25">
        <f>Z160*1</f>
        <v>2.4</v>
      </c>
      <c r="AW160" s="25"/>
      <c r="BH160" s="25">
        <v>2.4</v>
      </c>
      <c r="BK160" s="49"/>
      <c r="BL160" s="49"/>
      <c r="BM160" s="38"/>
      <c r="BN160" s="38"/>
      <c r="BO160" s="38"/>
      <c r="BP160" s="38"/>
      <c r="BQ160" s="25">
        <f>AL160+BP160</f>
        <v>2.4</v>
      </c>
      <c r="BR160" s="40"/>
      <c r="BS160" s="40"/>
      <c r="BT160" s="23"/>
      <c r="BU160" s="38"/>
      <c r="BV160" s="38"/>
      <c r="BW160" s="40"/>
      <c r="BX160" s="49">
        <f>BY160*Q160</f>
        <v>28.799999999999997</v>
      </c>
      <c r="BY160" s="49">
        <f>(BQ160+BV160)*12</f>
        <v>28.799999999999997</v>
      </c>
      <c r="CK160">
        <f t="shared" si="72"/>
        <v>1385</v>
      </c>
      <c r="CL160" s="2" t="s">
        <v>1231</v>
      </c>
    </row>
    <row r="161" spans="1:91" ht="12.75">
      <c r="A161" s="15">
        <v>1385</v>
      </c>
      <c r="B161" s="14" t="s">
        <v>877</v>
      </c>
      <c r="C161" s="14" t="s">
        <v>1133</v>
      </c>
      <c r="D161" s="14" t="s">
        <v>275</v>
      </c>
      <c r="E161" s="14" t="s">
        <v>288</v>
      </c>
      <c r="F161" s="2" t="s">
        <v>173</v>
      </c>
      <c r="G161" s="2">
        <v>3</v>
      </c>
      <c r="H161" s="2" t="s">
        <v>592</v>
      </c>
      <c r="I161" s="10">
        <v>0.5</v>
      </c>
      <c r="J161" s="25">
        <v>2.3</v>
      </c>
      <c r="K161" s="2" t="s">
        <v>1225</v>
      </c>
      <c r="L161" s="14" t="s">
        <v>305</v>
      </c>
      <c r="M161" s="2" t="s">
        <v>596</v>
      </c>
      <c r="N161" s="14" t="s">
        <v>588</v>
      </c>
      <c r="O161" s="14" t="s">
        <v>1198</v>
      </c>
      <c r="P161" s="2" t="s">
        <v>3</v>
      </c>
      <c r="Q161" s="10">
        <v>0.5</v>
      </c>
      <c r="T161" s="29"/>
      <c r="W161" s="49">
        <f>Q161*X161</f>
        <v>13.799999999999999</v>
      </c>
      <c r="X161" s="49">
        <f>Z161*12</f>
        <v>27.599999999999998</v>
      </c>
      <c r="Z161" s="25">
        <f>2+6/20</f>
        <v>2.3</v>
      </c>
      <c r="AA161" s="13"/>
      <c r="AB161" s="13"/>
      <c r="AC161" s="13"/>
      <c r="AD161" s="49"/>
      <c r="AE161" s="13">
        <v>1</v>
      </c>
      <c r="AF161" s="13">
        <v>3</v>
      </c>
      <c r="AG161" s="13">
        <v>0</v>
      </c>
      <c r="AH161" s="25">
        <f>AE161+AF161/20+AG161/240</f>
        <v>1.15</v>
      </c>
      <c r="AI161">
        <v>2</v>
      </c>
      <c r="AJ161">
        <v>6</v>
      </c>
      <c r="AK161">
        <v>0</v>
      </c>
      <c r="AL161" s="25">
        <f>Z161*1</f>
        <v>2.3</v>
      </c>
      <c r="AW161" s="25"/>
      <c r="BH161" s="6"/>
      <c r="BK161" s="49"/>
      <c r="BL161" s="49"/>
      <c r="BM161" s="38"/>
      <c r="BN161" s="38"/>
      <c r="BO161" s="38"/>
      <c r="BP161" s="38"/>
      <c r="BQ161" s="25">
        <f>AL161+BP161</f>
        <v>2.3</v>
      </c>
      <c r="BR161" s="40"/>
      <c r="BS161" s="40"/>
      <c r="BT161" s="23"/>
      <c r="BU161" s="38"/>
      <c r="BV161" s="38"/>
      <c r="BW161" s="40"/>
      <c r="BX161" s="49">
        <f>BY161*Q161</f>
        <v>13.799999999999999</v>
      </c>
      <c r="BY161" s="49">
        <f>(BQ161+BV161)*12</f>
        <v>27.599999999999998</v>
      </c>
      <c r="CK161">
        <f t="shared" si="72"/>
        <v>1385</v>
      </c>
      <c r="CL161" s="2" t="s">
        <v>596</v>
      </c>
      <c r="CM161" t="s">
        <v>20</v>
      </c>
    </row>
    <row r="162" spans="1:90" ht="12.75">
      <c r="A162" s="15">
        <v>1385</v>
      </c>
      <c r="B162" s="14" t="s">
        <v>877</v>
      </c>
      <c r="C162" s="14" t="s">
        <v>1133</v>
      </c>
      <c r="D162" s="14" t="s">
        <v>275</v>
      </c>
      <c r="E162" s="14" t="s">
        <v>288</v>
      </c>
      <c r="F162" s="2" t="s">
        <v>174</v>
      </c>
      <c r="G162" s="2">
        <v>3</v>
      </c>
      <c r="H162" s="2" t="s">
        <v>597</v>
      </c>
      <c r="I162" s="10">
        <v>0.5</v>
      </c>
      <c r="J162" s="25">
        <v>3</v>
      </c>
      <c r="K162" s="2" t="s">
        <v>779</v>
      </c>
      <c r="L162" s="14" t="s">
        <v>305</v>
      </c>
      <c r="M162" s="2" t="s">
        <v>771</v>
      </c>
      <c r="N162" s="14" t="s">
        <v>582</v>
      </c>
      <c r="O162" s="14" t="s">
        <v>688</v>
      </c>
      <c r="P162" s="2" t="s">
        <v>3</v>
      </c>
      <c r="Q162" s="10">
        <v>0.5</v>
      </c>
      <c r="T162" s="29"/>
      <c r="W162" s="49">
        <f>Q162*X162</f>
        <v>18</v>
      </c>
      <c r="X162" s="49">
        <f>Z162*12</f>
        <v>36</v>
      </c>
      <c r="Z162" s="25">
        <v>3</v>
      </c>
      <c r="AA162" s="13"/>
      <c r="AB162" s="13"/>
      <c r="AC162" s="13"/>
      <c r="AD162" s="49"/>
      <c r="AE162" s="13">
        <v>1</v>
      </c>
      <c r="AF162" s="13">
        <v>10</v>
      </c>
      <c r="AG162" s="13">
        <v>0</v>
      </c>
      <c r="AH162" s="25">
        <f>AE162+AF162/20+AG162/240</f>
        <v>1.5</v>
      </c>
      <c r="AI162">
        <v>3</v>
      </c>
      <c r="AJ162">
        <v>0</v>
      </c>
      <c r="AK162">
        <v>0</v>
      </c>
      <c r="AL162" s="25">
        <f>Z162*1</f>
        <v>3</v>
      </c>
      <c r="AW162" s="25"/>
      <c r="BH162" s="6"/>
      <c r="BK162" s="49"/>
      <c r="BL162" s="49"/>
      <c r="BM162" s="38"/>
      <c r="BN162" s="38"/>
      <c r="BO162" s="38"/>
      <c r="BP162" s="38"/>
      <c r="BQ162" s="25">
        <f>AL162+BP162</f>
        <v>3</v>
      </c>
      <c r="BR162" s="40"/>
      <c r="BS162" s="40"/>
      <c r="BT162" s="23"/>
      <c r="BU162" s="38"/>
      <c r="BV162" s="38"/>
      <c r="BW162" s="40"/>
      <c r="BX162" s="49">
        <f>BY162*Q162</f>
        <v>18</v>
      </c>
      <c r="BY162" s="49">
        <f>(BQ162+BV162)*12</f>
        <v>36</v>
      </c>
      <c r="CK162">
        <f t="shared" si="72"/>
        <v>1385</v>
      </c>
      <c r="CL162" s="2" t="s">
        <v>771</v>
      </c>
    </row>
    <row r="163" spans="1:90" ht="12.75">
      <c r="A163" s="15">
        <v>1385</v>
      </c>
      <c r="B163" s="14" t="s">
        <v>877</v>
      </c>
      <c r="C163" s="14" t="s">
        <v>1133</v>
      </c>
      <c r="D163" s="14" t="s">
        <v>275</v>
      </c>
      <c r="E163" s="14" t="s">
        <v>288</v>
      </c>
      <c r="F163" s="2" t="s">
        <v>175</v>
      </c>
      <c r="G163" s="2">
        <v>3</v>
      </c>
      <c r="H163" s="2" t="s">
        <v>350</v>
      </c>
      <c r="I163" s="10">
        <v>46</v>
      </c>
      <c r="J163" s="25">
        <v>3.45</v>
      </c>
      <c r="K163" s="2" t="s">
        <v>1447</v>
      </c>
      <c r="L163" s="14" t="s">
        <v>305</v>
      </c>
      <c r="M163" s="2" t="s">
        <v>367</v>
      </c>
      <c r="N163" s="14" t="s">
        <v>343</v>
      </c>
      <c r="O163" s="14" t="s">
        <v>1328</v>
      </c>
      <c r="P163" s="2" t="s">
        <v>1171</v>
      </c>
      <c r="Q163" s="10">
        <v>46</v>
      </c>
      <c r="T163" s="29"/>
      <c r="W163" s="49">
        <f>Q163*X163</f>
        <v>1904.4000000000003</v>
      </c>
      <c r="X163" s="49">
        <f>Z163*12</f>
        <v>41.400000000000006</v>
      </c>
      <c r="Z163" s="25">
        <f>3+9/20</f>
        <v>3.45</v>
      </c>
      <c r="AA163" s="13"/>
      <c r="AB163" s="13"/>
      <c r="AC163" s="13"/>
      <c r="AD163" s="49"/>
      <c r="AE163" s="13">
        <v>158</v>
      </c>
      <c r="AF163" s="13">
        <v>14</v>
      </c>
      <c r="AG163" s="13">
        <v>0</v>
      </c>
      <c r="AH163" s="25">
        <f>AE163+AF163/20+AG163/240</f>
        <v>158.7</v>
      </c>
      <c r="AI163">
        <v>3</v>
      </c>
      <c r="AJ163">
        <v>9</v>
      </c>
      <c r="AK163">
        <v>0</v>
      </c>
      <c r="AL163" s="25">
        <f>Z163*1</f>
        <v>3.45</v>
      </c>
      <c r="AW163" s="25"/>
      <c r="BF163" s="25">
        <v>3.45</v>
      </c>
      <c r="BH163" s="6"/>
      <c r="BK163" s="49"/>
      <c r="BL163" s="49"/>
      <c r="BM163" s="38"/>
      <c r="BN163" s="38"/>
      <c r="BO163" s="38"/>
      <c r="BP163" s="38"/>
      <c r="BQ163" s="25">
        <f>AL163+BP163</f>
        <v>3.45</v>
      </c>
      <c r="BR163" s="40"/>
      <c r="BS163" s="40"/>
      <c r="BT163" s="23"/>
      <c r="BU163" s="38"/>
      <c r="BV163" s="38"/>
      <c r="BW163" s="40"/>
      <c r="BX163" s="49">
        <f>BY163*Q163</f>
        <v>1904.4000000000003</v>
      </c>
      <c r="BY163" s="49">
        <f>(BQ163+BV163)*12</f>
        <v>41.400000000000006</v>
      </c>
      <c r="CK163">
        <f t="shared" si="72"/>
        <v>1385</v>
      </c>
      <c r="CL163" s="2" t="s">
        <v>367</v>
      </c>
    </row>
    <row r="164" spans="1:90" ht="12.75">
      <c r="A164" s="15"/>
      <c r="E164" s="14"/>
      <c r="F164" s="2"/>
      <c r="G164" s="2"/>
      <c r="J164" s="25"/>
      <c r="M164" s="2"/>
      <c r="T164" s="29"/>
      <c r="W164" s="49"/>
      <c r="X164" s="49"/>
      <c r="AA164" s="13"/>
      <c r="AB164" s="13"/>
      <c r="AC164" s="13"/>
      <c r="AD164" s="49"/>
      <c r="AE164" s="13"/>
      <c r="AF164" s="13"/>
      <c r="AG164" s="13"/>
      <c r="AH164" s="25"/>
      <c r="AL164" s="25"/>
      <c r="AW164" s="25"/>
      <c r="BH164" s="6"/>
      <c r="BK164" s="49"/>
      <c r="BL164" s="49"/>
      <c r="BM164" s="38"/>
      <c r="BN164" s="38"/>
      <c r="BO164" s="38"/>
      <c r="BP164" s="38"/>
      <c r="BQ164" s="25"/>
      <c r="BR164" s="40"/>
      <c r="BS164" s="40"/>
      <c r="BT164" s="23"/>
      <c r="BU164" s="38"/>
      <c r="BV164" s="38"/>
      <c r="BW164" s="40"/>
      <c r="CL164" s="2"/>
    </row>
    <row r="165" spans="1:90" ht="12.75">
      <c r="A165" s="15">
        <v>1385</v>
      </c>
      <c r="B165" s="14" t="s">
        <v>877</v>
      </c>
      <c r="C165" s="14" t="s">
        <v>1133</v>
      </c>
      <c r="D165" s="14" t="s">
        <v>275</v>
      </c>
      <c r="E165" s="14" t="s">
        <v>288</v>
      </c>
      <c r="F165" s="2" t="s">
        <v>176</v>
      </c>
      <c r="G165" s="2">
        <v>4</v>
      </c>
      <c r="H165" t="s">
        <v>3</v>
      </c>
      <c r="I165" s="10">
        <v>1</v>
      </c>
      <c r="J165" s="25">
        <v>2.4</v>
      </c>
      <c r="K165" s="2" t="s">
        <v>1226</v>
      </c>
      <c r="L165" s="14" t="s">
        <v>305</v>
      </c>
      <c r="M165" s="2" t="s">
        <v>1231</v>
      </c>
      <c r="N165" s="14" t="s">
        <v>1198</v>
      </c>
      <c r="O165" s="14" t="s">
        <v>1198</v>
      </c>
      <c r="P165" s="2" t="s">
        <v>392</v>
      </c>
      <c r="Q165" s="10">
        <v>1</v>
      </c>
      <c r="T165" s="29">
        <v>28</v>
      </c>
      <c r="U165" s="21">
        <v>16</v>
      </c>
      <c r="V165" s="21">
        <v>0</v>
      </c>
      <c r="W165" s="49">
        <f>T165+U165/20+V165/240</f>
        <v>28.8</v>
      </c>
      <c r="X165" s="49">
        <f>W165/Q165</f>
        <v>28.8</v>
      </c>
      <c r="Z165" s="25">
        <f>X165/12</f>
        <v>2.4</v>
      </c>
      <c r="AA165" s="13">
        <v>28</v>
      </c>
      <c r="AB165" s="13">
        <v>16</v>
      </c>
      <c r="AC165" s="13">
        <v>0</v>
      </c>
      <c r="AD165" s="49">
        <f>AA165+AB165/20+AC165/240</f>
        <v>28.8</v>
      </c>
      <c r="AE165" s="13">
        <v>2</v>
      </c>
      <c r="AF165" s="13">
        <v>8</v>
      </c>
      <c r="AG165" s="13">
        <v>0</v>
      </c>
      <c r="AH165" s="25">
        <f>AE165+AF165/20+AG165/240</f>
        <v>2.4</v>
      </c>
      <c r="AI165">
        <v>2</v>
      </c>
      <c r="AJ165">
        <v>8</v>
      </c>
      <c r="AK165">
        <v>0</v>
      </c>
      <c r="AL165" s="25">
        <f>Z165*1</f>
        <v>2.4</v>
      </c>
      <c r="AW165" s="25"/>
      <c r="BH165" s="25">
        <v>2.4</v>
      </c>
      <c r="BK165" s="49"/>
      <c r="BL165" s="49"/>
      <c r="BM165" s="38"/>
      <c r="BN165" s="38"/>
      <c r="BO165" s="38"/>
      <c r="BP165" s="38"/>
      <c r="BQ165" s="25">
        <f>AL165+BP165</f>
        <v>2.4</v>
      </c>
      <c r="BR165" s="40"/>
      <c r="BS165" s="40"/>
      <c r="BT165" s="23"/>
      <c r="BU165" s="38"/>
      <c r="BV165" s="38"/>
      <c r="BW165" s="40"/>
      <c r="BX165" s="49">
        <f>BY165*Q165</f>
        <v>28.799999999999997</v>
      </c>
      <c r="BY165" s="49">
        <f>(BQ165+BV165)*12</f>
        <v>28.799999999999997</v>
      </c>
      <c r="CK165">
        <f>A165*1</f>
        <v>1385</v>
      </c>
      <c r="CL165" s="2" t="s">
        <v>1231</v>
      </c>
    </row>
    <row r="166" spans="1:91" ht="12.75">
      <c r="A166" s="15">
        <v>1385</v>
      </c>
      <c r="B166" s="14" t="s">
        <v>877</v>
      </c>
      <c r="C166" s="14" t="s">
        <v>1133</v>
      </c>
      <c r="D166" s="14" t="s">
        <v>275</v>
      </c>
      <c r="E166" s="14" t="s">
        <v>288</v>
      </c>
      <c r="F166" s="2" t="s">
        <v>177</v>
      </c>
      <c r="G166" s="2">
        <v>4</v>
      </c>
      <c r="H166" t="s">
        <v>1414</v>
      </c>
      <c r="I166" s="10">
        <v>2.5</v>
      </c>
      <c r="J166" s="25">
        <v>8</v>
      </c>
      <c r="K166" s="2" t="s">
        <v>341</v>
      </c>
      <c r="L166" s="14" t="s">
        <v>305</v>
      </c>
      <c r="M166" s="2" t="s">
        <v>1419</v>
      </c>
      <c r="N166" s="14" t="s">
        <v>1408</v>
      </c>
      <c r="O166" s="14" t="s">
        <v>3</v>
      </c>
      <c r="Q166" s="10">
        <v>2.5</v>
      </c>
      <c r="T166" s="29">
        <v>240</v>
      </c>
      <c r="U166" s="21">
        <v>0</v>
      </c>
      <c r="V166" s="21">
        <v>0</v>
      </c>
      <c r="W166" s="49">
        <f>T166+U166/20+V166/240</f>
        <v>240</v>
      </c>
      <c r="X166" s="49">
        <f>W166/Q166</f>
        <v>96</v>
      </c>
      <c r="Z166" s="25">
        <f>X166/12</f>
        <v>8</v>
      </c>
      <c r="AA166" s="13"/>
      <c r="AB166" s="13"/>
      <c r="AC166" s="13"/>
      <c r="AD166" s="49"/>
      <c r="AE166" s="13">
        <v>21</v>
      </c>
      <c r="AF166" s="13">
        <v>8</v>
      </c>
      <c r="AG166" s="13">
        <v>6</v>
      </c>
      <c r="AH166" s="25">
        <f>AE166+AF166/20+AG166/240</f>
        <v>21.424999999999997</v>
      </c>
      <c r="AI166">
        <v>8</v>
      </c>
      <c r="AJ166">
        <v>11</v>
      </c>
      <c r="AK166">
        <v>5</v>
      </c>
      <c r="AL166" s="25">
        <f>Z166*1</f>
        <v>8</v>
      </c>
      <c r="AW166" s="25"/>
      <c r="BH166" s="6"/>
      <c r="BK166" s="49"/>
      <c r="BL166" s="49"/>
      <c r="BM166" s="38"/>
      <c r="BN166" s="38"/>
      <c r="BO166" s="38"/>
      <c r="BP166" s="38"/>
      <c r="BQ166" s="25">
        <f>AL166+BP166</f>
        <v>8</v>
      </c>
      <c r="BR166" s="40"/>
      <c r="BS166" s="40"/>
      <c r="BT166" s="23"/>
      <c r="BU166" s="38"/>
      <c r="BV166" s="38"/>
      <c r="BW166" s="40"/>
      <c r="BX166" s="49">
        <f>BY166*Q166</f>
        <v>240</v>
      </c>
      <c r="BY166" s="49">
        <f>(BQ166+BV166)*12</f>
        <v>96</v>
      </c>
      <c r="CK166">
        <f>A166*1</f>
        <v>1385</v>
      </c>
      <c r="CL166" s="2" t="s">
        <v>1419</v>
      </c>
      <c r="CM166" t="s">
        <v>943</v>
      </c>
    </row>
    <row r="167" spans="1:91" ht="12.75">
      <c r="A167" s="15">
        <v>1385</v>
      </c>
      <c r="B167" s="14" t="s">
        <v>877</v>
      </c>
      <c r="C167" s="14" t="s">
        <v>1133</v>
      </c>
      <c r="D167" s="14" t="s">
        <v>275</v>
      </c>
      <c r="E167" s="14" t="s">
        <v>288</v>
      </c>
      <c r="F167" s="2" t="s">
        <v>179</v>
      </c>
      <c r="G167" s="2">
        <v>4</v>
      </c>
      <c r="H167" t="s">
        <v>1414</v>
      </c>
      <c r="I167" s="10">
        <v>6</v>
      </c>
      <c r="J167" s="25">
        <v>4.3</v>
      </c>
      <c r="K167" s="2" t="s">
        <v>1101</v>
      </c>
      <c r="L167" s="14" t="s">
        <v>305</v>
      </c>
      <c r="M167" s="2" t="s">
        <v>1433</v>
      </c>
      <c r="N167" s="14" t="s">
        <v>1408</v>
      </c>
      <c r="O167" s="14" t="s">
        <v>1058</v>
      </c>
      <c r="P167" s="2" t="s">
        <v>1367</v>
      </c>
      <c r="Q167" s="10">
        <v>6</v>
      </c>
      <c r="T167" s="29"/>
      <c r="W167" s="49">
        <f>Q167*X167</f>
        <v>309.59999999999997</v>
      </c>
      <c r="X167" s="49">
        <f>Z167*12</f>
        <v>51.599999999999994</v>
      </c>
      <c r="Z167" s="25">
        <f>4+6/20</f>
        <v>4.3</v>
      </c>
      <c r="AA167" s="13"/>
      <c r="AB167" s="13"/>
      <c r="AC167" s="13"/>
      <c r="AD167" s="49"/>
      <c r="AE167" s="13"/>
      <c r="AF167" s="13"/>
      <c r="AG167" s="13"/>
      <c r="AH167" s="25"/>
      <c r="AI167">
        <v>4</v>
      </c>
      <c r="AJ167">
        <v>6</v>
      </c>
      <c r="AK167">
        <v>0</v>
      </c>
      <c r="AL167" s="25">
        <f>Z167*1</f>
        <v>4.3</v>
      </c>
      <c r="AW167" s="25"/>
      <c r="BH167" s="6"/>
      <c r="BK167" s="49"/>
      <c r="BL167" s="49"/>
      <c r="BM167" s="38"/>
      <c r="BN167" s="38"/>
      <c r="BO167" s="38"/>
      <c r="BP167" s="38"/>
      <c r="BQ167" s="25">
        <f>AL167+BP167</f>
        <v>4.3</v>
      </c>
      <c r="BR167" s="40"/>
      <c r="BS167" s="40"/>
      <c r="BT167" s="23"/>
      <c r="BU167" s="38"/>
      <c r="BV167" s="38"/>
      <c r="BW167" s="40"/>
      <c r="BX167" s="49">
        <f>BY167*Q167</f>
        <v>309.59999999999997</v>
      </c>
      <c r="BY167" s="49">
        <f>(BQ167+BV167)*12</f>
        <v>51.599999999999994</v>
      </c>
      <c r="CK167">
        <f>A167*1</f>
        <v>1385</v>
      </c>
      <c r="CL167" s="2" t="s">
        <v>1433</v>
      </c>
      <c r="CM167" t="s">
        <v>54</v>
      </c>
    </row>
    <row r="168" spans="1:90" ht="12.75">
      <c r="A168" s="15">
        <v>1385</v>
      </c>
      <c r="B168" s="14" t="s">
        <v>877</v>
      </c>
      <c r="C168" s="14" t="s">
        <v>1133</v>
      </c>
      <c r="D168" s="14" t="s">
        <v>275</v>
      </c>
      <c r="E168" s="14" t="s">
        <v>288</v>
      </c>
      <c r="F168" s="2" t="s">
        <v>180</v>
      </c>
      <c r="G168" s="2">
        <v>4</v>
      </c>
      <c r="H168" t="s">
        <v>1414</v>
      </c>
      <c r="I168" s="10">
        <v>2</v>
      </c>
      <c r="J168" s="25">
        <v>6.1</v>
      </c>
      <c r="K168" s="2" t="s">
        <v>323</v>
      </c>
      <c r="L168" s="14" t="s">
        <v>305</v>
      </c>
      <c r="M168" s="2" t="s">
        <v>1417</v>
      </c>
      <c r="N168" s="14" t="s">
        <v>1408</v>
      </c>
      <c r="O168" s="14" t="s">
        <v>306</v>
      </c>
      <c r="P168" s="2" t="s">
        <v>1368</v>
      </c>
      <c r="Q168" s="10">
        <v>2</v>
      </c>
      <c r="T168" s="29"/>
      <c r="W168" s="49">
        <f>Q168*X168</f>
        <v>146.39999999999998</v>
      </c>
      <c r="X168" s="49">
        <f>Z168*12</f>
        <v>73.19999999999999</v>
      </c>
      <c r="Z168" s="25">
        <f>6+2/20</f>
        <v>6.1</v>
      </c>
      <c r="AA168" s="13"/>
      <c r="AB168" s="13"/>
      <c r="AC168" s="13"/>
      <c r="AD168" s="49"/>
      <c r="AE168" s="13"/>
      <c r="AF168" s="13"/>
      <c r="AG168" s="13"/>
      <c r="AH168" s="25"/>
      <c r="AI168">
        <v>6</v>
      </c>
      <c r="AJ168">
        <v>2</v>
      </c>
      <c r="AK168">
        <v>0</v>
      </c>
      <c r="AL168" s="25">
        <f>Z168*1</f>
        <v>6.1</v>
      </c>
      <c r="AW168" s="25"/>
      <c r="BH168" s="6"/>
      <c r="BK168" s="49"/>
      <c r="BL168" s="49"/>
      <c r="BM168" s="38"/>
      <c r="BN168" s="38"/>
      <c r="BO168" s="38"/>
      <c r="BP168" s="38"/>
      <c r="BQ168" s="25">
        <f>AL168+BP168</f>
        <v>6.1</v>
      </c>
      <c r="BR168" s="40"/>
      <c r="BS168" s="40"/>
      <c r="BT168" s="23"/>
      <c r="BU168" s="38"/>
      <c r="BV168" s="38"/>
      <c r="BW168" s="40"/>
      <c r="BX168" s="49">
        <f>BY168*Q168</f>
        <v>146.39999999999998</v>
      </c>
      <c r="BY168" s="49">
        <f>(BQ168+BV168)*12</f>
        <v>73.19999999999999</v>
      </c>
      <c r="CK168">
        <f>A168*1</f>
        <v>1385</v>
      </c>
      <c r="CL168" s="2" t="s">
        <v>1417</v>
      </c>
    </row>
    <row r="169" spans="1:90" ht="12.75">
      <c r="A169" s="15"/>
      <c r="E169" s="14"/>
      <c r="F169" s="2"/>
      <c r="G169" s="2"/>
      <c r="J169" s="25"/>
      <c r="M169" s="2"/>
      <c r="T169" s="29"/>
      <c r="W169" s="49"/>
      <c r="X169" s="49"/>
      <c r="AA169" s="13"/>
      <c r="AB169" s="13"/>
      <c r="AC169" s="13"/>
      <c r="AD169" s="49"/>
      <c r="AE169" s="13"/>
      <c r="AF169" s="13"/>
      <c r="AG169" s="13"/>
      <c r="AH169" s="25"/>
      <c r="AL169" s="25"/>
      <c r="AW169" s="25"/>
      <c r="BH169" s="6"/>
      <c r="BK169" s="49"/>
      <c r="BL169" s="49"/>
      <c r="BM169" s="38"/>
      <c r="BN169" s="38"/>
      <c r="BO169" s="38"/>
      <c r="BP169" s="38"/>
      <c r="BQ169" s="25"/>
      <c r="BR169" s="40"/>
      <c r="BS169" s="40"/>
      <c r="BT169" s="23"/>
      <c r="BU169" s="38"/>
      <c r="BV169" s="38"/>
      <c r="BW169" s="40"/>
      <c r="CL169" s="2"/>
    </row>
    <row r="170" spans="1:90" ht="12.75">
      <c r="A170" s="15">
        <v>1385</v>
      </c>
      <c r="B170" s="14" t="s">
        <v>3</v>
      </c>
      <c r="C170" s="14" t="s">
        <v>1133</v>
      </c>
      <c r="D170" s="14" t="s">
        <v>276</v>
      </c>
      <c r="E170" s="14" t="s">
        <v>289</v>
      </c>
      <c r="F170" s="2" t="s">
        <v>189</v>
      </c>
      <c r="G170" s="2"/>
      <c r="H170" s="2" t="s">
        <v>350</v>
      </c>
      <c r="I170" s="10">
        <v>3</v>
      </c>
      <c r="J170" s="25">
        <v>3.7</v>
      </c>
      <c r="K170" s="2" t="s">
        <v>384</v>
      </c>
      <c r="L170" s="14" t="s">
        <v>305</v>
      </c>
      <c r="M170" s="2" t="s">
        <v>352</v>
      </c>
      <c r="N170" s="14" t="s">
        <v>343</v>
      </c>
      <c r="O170" s="14" t="s">
        <v>993</v>
      </c>
      <c r="P170" s="2" t="s">
        <v>1160</v>
      </c>
      <c r="Q170" s="10">
        <v>3</v>
      </c>
      <c r="T170" s="29">
        <v>133</v>
      </c>
      <c r="U170" s="21">
        <v>4</v>
      </c>
      <c r="V170" s="21">
        <v>0</v>
      </c>
      <c r="W170" s="49">
        <f>T170+U170/20+V170/240</f>
        <v>133.2</v>
      </c>
      <c r="X170" s="49">
        <f>W170/Q170</f>
        <v>44.4</v>
      </c>
      <c r="Z170" s="25">
        <f>X170/12</f>
        <v>3.6999999999999997</v>
      </c>
      <c r="AA170" s="13"/>
      <c r="AB170" s="13"/>
      <c r="AC170" s="13"/>
      <c r="AE170" s="13"/>
      <c r="AF170" s="13"/>
      <c r="AG170" s="13"/>
      <c r="AH170" s="25"/>
      <c r="AI170">
        <v>3</v>
      </c>
      <c r="AJ170">
        <v>14</v>
      </c>
      <c r="AK170">
        <v>0</v>
      </c>
      <c r="AL170" s="25">
        <f>Z170*1</f>
        <v>3.6999999999999997</v>
      </c>
      <c r="AW170" s="25"/>
      <c r="BG170" s="25">
        <v>3.7</v>
      </c>
      <c r="BH170" s="6"/>
      <c r="BK170" s="49"/>
      <c r="BL170" s="49"/>
      <c r="BM170" s="38"/>
      <c r="BN170" s="38"/>
      <c r="BO170" s="38"/>
      <c r="BP170" s="38"/>
      <c r="BQ170" s="25">
        <f>AL170+BP170</f>
        <v>3.6999999999999997</v>
      </c>
      <c r="BR170" s="40"/>
      <c r="BS170" s="40"/>
      <c r="BT170" s="23"/>
      <c r="BU170" s="38"/>
      <c r="BV170" s="38"/>
      <c r="BW170" s="40"/>
      <c r="BX170" s="49">
        <f>BY170*Q170</f>
        <v>133.2</v>
      </c>
      <c r="BY170" s="49">
        <f>(BQ170+BV170)*12</f>
        <v>44.4</v>
      </c>
      <c r="CK170">
        <f>A170*1</f>
        <v>1385</v>
      </c>
      <c r="CL170" s="2" t="s">
        <v>352</v>
      </c>
    </row>
    <row r="171" spans="1:90" ht="12.75">
      <c r="A171" s="15">
        <v>1385</v>
      </c>
      <c r="B171" s="14" t="s">
        <v>3</v>
      </c>
      <c r="C171" s="14" t="s">
        <v>1133</v>
      </c>
      <c r="D171" s="14" t="s">
        <v>276</v>
      </c>
      <c r="E171" s="14" t="s">
        <v>289</v>
      </c>
      <c r="F171" s="2" t="s">
        <v>190</v>
      </c>
      <c r="G171" s="2"/>
      <c r="H171" s="2" t="s">
        <v>3</v>
      </c>
      <c r="K171" s="2" t="s">
        <v>628</v>
      </c>
      <c r="L171" s="14" t="s">
        <v>305</v>
      </c>
      <c r="M171" s="2" t="s">
        <v>630</v>
      </c>
      <c r="N171" s="14" t="s">
        <v>1294</v>
      </c>
      <c r="O171" s="14" t="s">
        <v>306</v>
      </c>
      <c r="P171" s="2" t="s">
        <v>1160</v>
      </c>
      <c r="R171" s="10">
        <v>14.5</v>
      </c>
      <c r="T171" s="29">
        <v>20</v>
      </c>
      <c r="U171" s="21">
        <v>6</v>
      </c>
      <c r="V171" s="21">
        <v>0</v>
      </c>
      <c r="W171" s="49">
        <f>T171+U171/20+V171/240</f>
        <v>20.3</v>
      </c>
      <c r="Y171" s="25">
        <f>(W171*20)/R171</f>
        <v>28</v>
      </c>
      <c r="AA171" s="13"/>
      <c r="AB171" s="13"/>
      <c r="AC171" s="13"/>
      <c r="AE171" s="13"/>
      <c r="AF171" s="13"/>
      <c r="AG171" s="13"/>
      <c r="AH171" s="25"/>
      <c r="AM171" s="25">
        <f>Y171/12</f>
        <v>2.3333333333333335</v>
      </c>
      <c r="AW171" s="25"/>
      <c r="BH171" s="6"/>
      <c r="BK171" s="49"/>
      <c r="BL171" s="49"/>
      <c r="BM171" s="38"/>
      <c r="BN171" s="38"/>
      <c r="BO171" s="38"/>
      <c r="BP171" s="38"/>
      <c r="BQ171" s="25"/>
      <c r="BR171" s="40"/>
      <c r="BS171" s="40"/>
      <c r="BT171" s="23"/>
      <c r="BU171" s="38"/>
      <c r="BV171" s="38"/>
      <c r="BW171" s="40"/>
      <c r="BX171" s="49">
        <f>W171*1</f>
        <v>20.3</v>
      </c>
      <c r="CK171">
        <f>A171*1</f>
        <v>1385</v>
      </c>
      <c r="CL171" s="2" t="s">
        <v>630</v>
      </c>
    </row>
    <row r="172" spans="1:90" ht="12.75">
      <c r="A172" s="15">
        <v>1385</v>
      </c>
      <c r="B172" s="14" t="s">
        <v>3</v>
      </c>
      <c r="C172" s="14" t="s">
        <v>1133</v>
      </c>
      <c r="D172" s="14" t="s">
        <v>276</v>
      </c>
      <c r="E172" s="14" t="s">
        <v>289</v>
      </c>
      <c r="F172" s="2" t="s">
        <v>191</v>
      </c>
      <c r="G172" s="2"/>
      <c r="H172" s="2" t="s">
        <v>350</v>
      </c>
      <c r="I172" s="10">
        <v>3</v>
      </c>
      <c r="J172" s="25">
        <v>3.4000000000000004</v>
      </c>
      <c r="K172" s="2" t="s">
        <v>495</v>
      </c>
      <c r="L172" s="14" t="s">
        <v>305</v>
      </c>
      <c r="M172" s="2" t="s">
        <v>363</v>
      </c>
      <c r="N172" s="14" t="s">
        <v>343</v>
      </c>
      <c r="O172" s="14" t="s">
        <v>959</v>
      </c>
      <c r="P172" s="2" t="s">
        <v>1160</v>
      </c>
      <c r="Q172" s="10">
        <v>3</v>
      </c>
      <c r="T172" s="29">
        <v>122</v>
      </c>
      <c r="U172" s="21">
        <v>8</v>
      </c>
      <c r="V172" s="21">
        <v>0</v>
      </c>
      <c r="W172" s="49">
        <f>T172+U172/20+V172/240</f>
        <v>122.4</v>
      </c>
      <c r="X172" s="49">
        <f>W172/Q172</f>
        <v>40.800000000000004</v>
      </c>
      <c r="Z172" s="25">
        <f>X172/12</f>
        <v>3.4000000000000004</v>
      </c>
      <c r="AA172" s="13"/>
      <c r="AB172" s="13"/>
      <c r="AC172" s="13"/>
      <c r="AE172" s="13"/>
      <c r="AF172" s="13"/>
      <c r="AG172" s="13"/>
      <c r="AH172" s="25"/>
      <c r="AI172">
        <v>3</v>
      </c>
      <c r="AJ172">
        <v>8</v>
      </c>
      <c r="AK172">
        <v>0</v>
      </c>
      <c r="AL172" s="25">
        <f>Z172*1</f>
        <v>3.4000000000000004</v>
      </c>
      <c r="AM172" s="25"/>
      <c r="AW172" s="25"/>
      <c r="BG172" s="25">
        <v>3.4000000000000004</v>
      </c>
      <c r="BH172" s="6"/>
      <c r="BK172" s="49"/>
      <c r="BL172" s="49"/>
      <c r="BM172" s="38"/>
      <c r="BN172" s="38"/>
      <c r="BO172" s="38"/>
      <c r="BP172" s="38"/>
      <c r="BQ172" s="25">
        <f>AL172+BP172</f>
        <v>3.4000000000000004</v>
      </c>
      <c r="BR172" s="40"/>
      <c r="BS172" s="40"/>
      <c r="BT172" s="23"/>
      <c r="BU172" s="38"/>
      <c r="BV172" s="38"/>
      <c r="BW172" s="40"/>
      <c r="BX172" s="49">
        <f>BY172*Q172</f>
        <v>122.4</v>
      </c>
      <c r="BY172" s="49">
        <f>(BQ172+BV172)*12</f>
        <v>40.800000000000004</v>
      </c>
      <c r="CK172">
        <f>A172*1</f>
        <v>1385</v>
      </c>
      <c r="CL172" s="2" t="s">
        <v>363</v>
      </c>
    </row>
    <row r="173" spans="1:90" ht="12.75">
      <c r="A173" s="15">
        <v>1385</v>
      </c>
      <c r="B173" s="14" t="s">
        <v>3</v>
      </c>
      <c r="C173" s="14" t="s">
        <v>1133</v>
      </c>
      <c r="D173" s="14" t="s">
        <v>276</v>
      </c>
      <c r="E173" s="14" t="s">
        <v>289</v>
      </c>
      <c r="F173" s="2" t="s">
        <v>192</v>
      </c>
      <c r="G173" s="2"/>
      <c r="H173" s="2" t="s">
        <v>878</v>
      </c>
      <c r="K173" s="2" t="s">
        <v>666</v>
      </c>
      <c r="L173" s="14" t="s">
        <v>305</v>
      </c>
      <c r="M173" s="2" t="s">
        <v>885</v>
      </c>
      <c r="N173" s="14" t="s">
        <v>901</v>
      </c>
      <c r="O173" s="14" t="s">
        <v>1327</v>
      </c>
      <c r="P173" s="2" t="s">
        <v>1160</v>
      </c>
      <c r="R173" s="10">
        <v>14.5</v>
      </c>
      <c r="T173" s="29">
        <v>24</v>
      </c>
      <c r="U173" s="21">
        <v>13</v>
      </c>
      <c r="V173" s="21">
        <v>0</v>
      </c>
      <c r="W173" s="49">
        <f>T173+U173/20+V173/240</f>
        <v>24.65</v>
      </c>
      <c r="Y173" s="25">
        <f>(W173*20)/R173</f>
        <v>34</v>
      </c>
      <c r="AA173" s="13"/>
      <c r="AB173" s="13"/>
      <c r="AC173" s="13"/>
      <c r="AE173" s="13"/>
      <c r="AF173" s="13"/>
      <c r="AG173" s="13"/>
      <c r="AH173" s="25"/>
      <c r="AM173" s="25">
        <f>Y173/12</f>
        <v>2.8333333333333335</v>
      </c>
      <c r="AW173" s="25"/>
      <c r="BH173" s="6"/>
      <c r="BK173" s="49"/>
      <c r="BL173" s="49"/>
      <c r="BM173" s="38"/>
      <c r="BN173" s="38"/>
      <c r="BO173" s="38"/>
      <c r="BP173" s="38"/>
      <c r="BQ173" s="25"/>
      <c r="BR173" s="40"/>
      <c r="BS173" s="40"/>
      <c r="BT173" s="23"/>
      <c r="BU173" s="38"/>
      <c r="BV173" s="38"/>
      <c r="BW173" s="40"/>
      <c r="BX173" s="49">
        <f>W173*1</f>
        <v>24.65</v>
      </c>
      <c r="BY173" s="49"/>
      <c r="CK173">
        <f>A173*1</f>
        <v>1385</v>
      </c>
      <c r="CL173" s="2" t="s">
        <v>885</v>
      </c>
    </row>
    <row r="174" spans="1:90" ht="12.75">
      <c r="A174" s="15"/>
      <c r="E174" s="14"/>
      <c r="F174" s="2"/>
      <c r="G174" s="2"/>
      <c r="M174" s="2"/>
      <c r="T174" s="29"/>
      <c r="W174" s="49"/>
      <c r="X174" s="49"/>
      <c r="AA174" s="13"/>
      <c r="AB174" s="13"/>
      <c r="AC174" s="13"/>
      <c r="AE174" s="13"/>
      <c r="AF174" s="13"/>
      <c r="AG174" s="13"/>
      <c r="AW174" s="25"/>
      <c r="BH174" s="6"/>
      <c r="BK174" s="49"/>
      <c r="BL174" s="49"/>
      <c r="BM174" s="38"/>
      <c r="BN174" s="38"/>
      <c r="BO174" s="38"/>
      <c r="BP174" s="38"/>
      <c r="BQ174" s="25"/>
      <c r="BR174" s="40"/>
      <c r="BS174" s="40"/>
      <c r="BT174" s="23"/>
      <c r="BU174" s="38"/>
      <c r="BV174" s="38"/>
      <c r="BW174" s="40"/>
      <c r="BX174" s="49"/>
      <c r="BY174" s="49"/>
      <c r="CL174" s="2"/>
    </row>
    <row r="175" spans="1:91" ht="12.75">
      <c r="A175" s="15">
        <v>1385</v>
      </c>
      <c r="B175" s="14" t="s">
        <v>960</v>
      </c>
      <c r="C175" s="14" t="s">
        <v>1133</v>
      </c>
      <c r="D175" s="14" t="s">
        <v>276</v>
      </c>
      <c r="E175" s="14" t="s">
        <v>290</v>
      </c>
      <c r="F175" s="2" t="s">
        <v>193</v>
      </c>
      <c r="G175" s="2">
        <v>1</v>
      </c>
      <c r="H175" s="2" t="s">
        <v>1414</v>
      </c>
      <c r="I175" s="10">
        <v>10</v>
      </c>
      <c r="J175" s="25">
        <v>6</v>
      </c>
      <c r="K175" s="2" t="s">
        <v>1413</v>
      </c>
      <c r="L175" s="14" t="s">
        <v>305</v>
      </c>
      <c r="M175" s="2" t="s">
        <v>1415</v>
      </c>
      <c r="N175" s="14" t="s">
        <v>1408</v>
      </c>
      <c r="O175" s="14" t="s">
        <v>308</v>
      </c>
      <c r="P175" s="2" t="s">
        <v>1360</v>
      </c>
      <c r="Q175" s="10">
        <v>10</v>
      </c>
      <c r="T175" s="29"/>
      <c r="W175" s="49">
        <v>720</v>
      </c>
      <c r="X175" s="49">
        <v>72</v>
      </c>
      <c r="Z175" s="25">
        <f>X175/12</f>
        <v>6</v>
      </c>
      <c r="AA175" s="13">
        <v>72</v>
      </c>
      <c r="AB175" s="13">
        <v>0</v>
      </c>
      <c r="AC175" s="13">
        <v>0</v>
      </c>
      <c r="AD175" s="49">
        <f>AA175+AB175/20+AC175/240</f>
        <v>72</v>
      </c>
      <c r="AE175" s="13"/>
      <c r="AF175" s="13"/>
      <c r="AG175" s="13"/>
      <c r="AI175">
        <v>6</v>
      </c>
      <c r="AJ175">
        <v>0</v>
      </c>
      <c r="AK175">
        <v>0</v>
      </c>
      <c r="AL175" s="25">
        <f>Z175*1</f>
        <v>6</v>
      </c>
      <c r="AW175" s="25"/>
      <c r="BH175" s="6"/>
      <c r="BK175" s="49"/>
      <c r="BL175" s="49"/>
      <c r="BM175" s="38"/>
      <c r="BN175" s="38"/>
      <c r="BO175" s="38">
        <f>(14/20+7/240)/Q175</f>
        <v>0.07291666666666666</v>
      </c>
      <c r="BP175" s="49">
        <f>BM175+BN175+BO175</f>
        <v>0.07291666666666666</v>
      </c>
      <c r="BQ175" s="25">
        <f>AL175+BP175</f>
        <v>6.072916666666667</v>
      </c>
      <c r="BR175" s="40"/>
      <c r="BS175" s="40">
        <f>BO175/BQ175</f>
        <v>0.012006861063464835</v>
      </c>
      <c r="BT175" s="23">
        <f>BP175/BQ175</f>
        <v>0.012006861063464835</v>
      </c>
      <c r="BU175" s="38"/>
      <c r="BV175" s="38"/>
      <c r="BW175" s="40"/>
      <c r="BX175" s="49">
        <f>BY175*Q175</f>
        <v>728.75</v>
      </c>
      <c r="BY175" s="49">
        <f>(BQ175+BV175)*12</f>
        <v>72.875</v>
      </c>
      <c r="CK175">
        <f>A175*1</f>
        <v>1385</v>
      </c>
      <c r="CL175" s="2" t="s">
        <v>1415</v>
      </c>
      <c r="CM175" t="s">
        <v>14</v>
      </c>
    </row>
    <row r="176" spans="1:90" ht="12.75">
      <c r="A176" s="15">
        <v>1385</v>
      </c>
      <c r="B176" s="14" t="s">
        <v>960</v>
      </c>
      <c r="C176" s="14" t="s">
        <v>1133</v>
      </c>
      <c r="D176" s="14" t="s">
        <v>276</v>
      </c>
      <c r="E176" s="14" t="s">
        <v>290</v>
      </c>
      <c r="F176" s="2" t="s">
        <v>197</v>
      </c>
      <c r="G176" s="2">
        <v>1</v>
      </c>
      <c r="H176" s="2" t="s">
        <v>1414</v>
      </c>
      <c r="I176" s="10">
        <v>2</v>
      </c>
      <c r="J176" s="25">
        <v>6</v>
      </c>
      <c r="K176" s="2" t="s">
        <v>337</v>
      </c>
      <c r="L176" s="14" t="s">
        <v>305</v>
      </c>
      <c r="M176" s="2" t="s">
        <v>1416</v>
      </c>
      <c r="N176" s="14" t="s">
        <v>1408</v>
      </c>
      <c r="O176" s="14" t="s">
        <v>306</v>
      </c>
      <c r="P176" s="2" t="s">
        <v>394</v>
      </c>
      <c r="Q176" s="10">
        <v>2</v>
      </c>
      <c r="T176" s="29">
        <v>144</v>
      </c>
      <c r="U176" s="21">
        <v>0</v>
      </c>
      <c r="V176" s="21">
        <v>0</v>
      </c>
      <c r="W176" s="49">
        <f>T176+U176/20+V176/240</f>
        <v>144</v>
      </c>
      <c r="X176" s="49">
        <f>W176/Q176</f>
        <v>72</v>
      </c>
      <c r="Z176" s="25">
        <f>X176/12</f>
        <v>6</v>
      </c>
      <c r="AA176" s="13">
        <v>72</v>
      </c>
      <c r="AB176" s="13">
        <v>0</v>
      </c>
      <c r="AC176" s="13">
        <v>0</v>
      </c>
      <c r="AD176" s="49">
        <f>AA176+AB176/20+AC176/240</f>
        <v>72</v>
      </c>
      <c r="AE176" s="13"/>
      <c r="AF176" s="13"/>
      <c r="AG176" s="13"/>
      <c r="AI176">
        <v>6</v>
      </c>
      <c r="AJ176">
        <v>0</v>
      </c>
      <c r="AK176">
        <v>0</v>
      </c>
      <c r="AL176" s="25">
        <f>Z176*1</f>
        <v>6</v>
      </c>
      <c r="AW176" s="25"/>
      <c r="AZ176" s="25">
        <v>6</v>
      </c>
      <c r="BH176" s="6"/>
      <c r="BK176" s="49"/>
      <c r="BL176" s="49"/>
      <c r="BM176" s="38"/>
      <c r="BN176" s="38"/>
      <c r="BO176" s="38"/>
      <c r="BP176" s="38"/>
      <c r="BQ176" s="25">
        <f>AL176+BP176</f>
        <v>6</v>
      </c>
      <c r="BR176" s="40"/>
      <c r="BS176" s="40"/>
      <c r="BT176" s="23"/>
      <c r="BU176" s="38"/>
      <c r="BV176" s="38"/>
      <c r="BW176" s="40"/>
      <c r="BX176" s="49">
        <f>BY176*Q176</f>
        <v>144</v>
      </c>
      <c r="BY176" s="49">
        <f>(BQ176+BV176)*12</f>
        <v>72</v>
      </c>
      <c r="CK176">
        <f>A176*1</f>
        <v>1385</v>
      </c>
      <c r="CL176" s="2" t="s">
        <v>1416</v>
      </c>
    </row>
    <row r="177" spans="1:90" ht="12.75">
      <c r="A177" s="15">
        <v>1385</v>
      </c>
      <c r="B177" s="14" t="s">
        <v>960</v>
      </c>
      <c r="C177" s="14" t="s">
        <v>1133</v>
      </c>
      <c r="D177" s="14" t="s">
        <v>276</v>
      </c>
      <c r="E177" s="14" t="s">
        <v>290</v>
      </c>
      <c r="F177" s="2" t="s">
        <v>198</v>
      </c>
      <c r="G177" s="2">
        <v>1</v>
      </c>
      <c r="H177" s="2" t="s">
        <v>350</v>
      </c>
      <c r="I177" s="10">
        <v>1</v>
      </c>
      <c r="J177" s="25">
        <v>6.25</v>
      </c>
      <c r="K177" s="2" t="s">
        <v>484</v>
      </c>
      <c r="L177" s="14" t="s">
        <v>305</v>
      </c>
      <c r="M177" s="2" t="s">
        <v>361</v>
      </c>
      <c r="N177" s="14" t="s">
        <v>342</v>
      </c>
      <c r="O177" s="14" t="s">
        <v>866</v>
      </c>
      <c r="P177" s="2" t="s">
        <v>395</v>
      </c>
      <c r="Q177" s="10">
        <v>1</v>
      </c>
      <c r="T177" s="29">
        <v>75</v>
      </c>
      <c r="U177" s="21">
        <v>0</v>
      </c>
      <c r="V177" s="21">
        <v>0</v>
      </c>
      <c r="W177" s="49">
        <f>T177+U177/20+V177/240</f>
        <v>75</v>
      </c>
      <c r="X177" s="49">
        <f>W177/Q177</f>
        <v>75</v>
      </c>
      <c r="Z177" s="25">
        <f>X177/12</f>
        <v>6.25</v>
      </c>
      <c r="AA177" s="13">
        <v>75</v>
      </c>
      <c r="AB177" s="13">
        <v>0</v>
      </c>
      <c r="AC177" s="13">
        <v>0</v>
      </c>
      <c r="AD177" s="49">
        <f>AA177+AB177/20+AC177/240</f>
        <v>75</v>
      </c>
      <c r="AE177" s="13">
        <v>6</v>
      </c>
      <c r="AF177" s="13">
        <v>5</v>
      </c>
      <c r="AG177" s="13">
        <v>0</v>
      </c>
      <c r="AH177" s="25">
        <f>AE177+AF177/20+AG177/240</f>
        <v>6.25</v>
      </c>
      <c r="AI177">
        <v>6</v>
      </c>
      <c r="AJ177">
        <v>5</v>
      </c>
      <c r="AK177">
        <v>0</v>
      </c>
      <c r="AL177" s="25">
        <f>Z177*1</f>
        <v>6.25</v>
      </c>
      <c r="AW177" s="25"/>
      <c r="AZ177" s="25">
        <v>6.25</v>
      </c>
      <c r="BH177" s="6"/>
      <c r="BK177" s="49"/>
      <c r="BL177" s="49"/>
      <c r="BM177" s="38"/>
      <c r="BN177" s="38"/>
      <c r="BO177" s="38"/>
      <c r="BP177" s="38"/>
      <c r="BQ177" s="25">
        <f>AL177+BP177</f>
        <v>6.25</v>
      </c>
      <c r="BR177" s="40"/>
      <c r="BS177" s="40"/>
      <c r="BT177" s="23"/>
      <c r="BU177" s="38"/>
      <c r="BV177" s="38"/>
      <c r="BW177" s="40"/>
      <c r="BX177" s="49">
        <f>BY177*Q177</f>
        <v>75</v>
      </c>
      <c r="BY177" s="49">
        <f>(BQ177+BV177)*12</f>
        <v>75</v>
      </c>
      <c r="CK177">
        <f>A177*1</f>
        <v>1385</v>
      </c>
      <c r="CL177" s="2" t="s">
        <v>361</v>
      </c>
    </row>
    <row r="178" spans="1:90" ht="12.75">
      <c r="A178" s="15">
        <v>1385</v>
      </c>
      <c r="B178" s="14" t="s">
        <v>960</v>
      </c>
      <c r="C178" s="14" t="s">
        <v>1133</v>
      </c>
      <c r="D178" s="14" t="s">
        <v>276</v>
      </c>
      <c r="E178" s="14" t="s">
        <v>290</v>
      </c>
      <c r="F178" s="2" t="s">
        <v>199</v>
      </c>
      <c r="G178" s="2">
        <v>1</v>
      </c>
      <c r="H178" s="2" t="s">
        <v>350</v>
      </c>
      <c r="I178" s="10">
        <v>1</v>
      </c>
      <c r="J178" s="25">
        <v>3.5</v>
      </c>
      <c r="K178" s="2" t="s">
        <v>485</v>
      </c>
      <c r="L178" s="14" t="s">
        <v>305</v>
      </c>
      <c r="M178" s="2" t="s">
        <v>361</v>
      </c>
      <c r="N178" s="14" t="s">
        <v>342</v>
      </c>
      <c r="O178" s="14" t="s">
        <v>866</v>
      </c>
      <c r="P178" s="2" t="s">
        <v>825</v>
      </c>
      <c r="Q178" s="10">
        <v>1</v>
      </c>
      <c r="T178" s="29">
        <v>42</v>
      </c>
      <c r="U178" s="21">
        <v>0</v>
      </c>
      <c r="V178" s="21">
        <v>0</v>
      </c>
      <c r="W178" s="49">
        <f>T178+U178/20+V178/240</f>
        <v>42</v>
      </c>
      <c r="X178" s="49">
        <f>W178/Q178</f>
        <v>42</v>
      </c>
      <c r="Z178" s="25">
        <f>X178/12</f>
        <v>3.5</v>
      </c>
      <c r="AA178" s="13">
        <v>42</v>
      </c>
      <c r="AB178" s="13">
        <v>0</v>
      </c>
      <c r="AC178" s="13">
        <v>0</v>
      </c>
      <c r="AD178" s="49">
        <f>AA178+AB178/20+AC178/240</f>
        <v>42</v>
      </c>
      <c r="AE178" s="13">
        <v>3</v>
      </c>
      <c r="AF178" s="13">
        <v>10</v>
      </c>
      <c r="AG178" s="13">
        <v>0</v>
      </c>
      <c r="AH178" s="25">
        <f>AE178+AF178/20+AG178/240</f>
        <v>3.5</v>
      </c>
      <c r="AI178">
        <v>3</v>
      </c>
      <c r="AJ178">
        <v>10</v>
      </c>
      <c r="AK178">
        <v>0</v>
      </c>
      <c r="AL178" s="25">
        <f>Z178*1</f>
        <v>3.5</v>
      </c>
      <c r="AW178" s="25"/>
      <c r="BH178" s="25">
        <v>3.5</v>
      </c>
      <c r="BK178" s="49"/>
      <c r="BL178" s="49"/>
      <c r="BM178" s="38"/>
      <c r="BN178" s="38"/>
      <c r="BO178" s="38"/>
      <c r="BP178" s="38"/>
      <c r="BQ178" s="25">
        <f>AL178+BP178</f>
        <v>3.5</v>
      </c>
      <c r="BR178" s="40"/>
      <c r="BS178" s="40"/>
      <c r="BT178" s="23"/>
      <c r="BU178" s="38"/>
      <c r="BV178" s="38"/>
      <c r="BW178" s="40"/>
      <c r="BX178" s="49">
        <f>BY178*Q178</f>
        <v>42</v>
      </c>
      <c r="BY178" s="49">
        <f>(BQ178+BV178)*12</f>
        <v>42</v>
      </c>
      <c r="CK178">
        <f>A178*1</f>
        <v>1385</v>
      </c>
      <c r="CL178" s="2" t="s">
        <v>361</v>
      </c>
    </row>
    <row r="179" spans="1:90" ht="12.75">
      <c r="A179" s="15">
        <v>1385</v>
      </c>
      <c r="B179" s="14" t="s">
        <v>960</v>
      </c>
      <c r="C179" s="14" t="s">
        <v>1133</v>
      </c>
      <c r="D179" s="14" t="s">
        <v>276</v>
      </c>
      <c r="E179" s="14" t="s">
        <v>290</v>
      </c>
      <c r="F179" s="2" t="s">
        <v>200</v>
      </c>
      <c r="G179" s="2">
        <v>1</v>
      </c>
      <c r="H179" s="2" t="s">
        <v>1414</v>
      </c>
      <c r="I179" s="10">
        <v>0.75</v>
      </c>
      <c r="J179" s="25">
        <v>8.333333333333334</v>
      </c>
      <c r="K179" s="2" t="s">
        <v>1411</v>
      </c>
      <c r="L179" s="14" t="s">
        <v>305</v>
      </c>
      <c r="M179" s="2" t="s">
        <v>1426</v>
      </c>
      <c r="N179" s="14" t="s">
        <v>1408</v>
      </c>
      <c r="O179" s="14" t="s">
        <v>3</v>
      </c>
      <c r="P179" s="2" t="s">
        <v>3</v>
      </c>
      <c r="Q179" s="10">
        <v>0.75</v>
      </c>
      <c r="T179" s="29">
        <v>75</v>
      </c>
      <c r="U179" s="21">
        <v>0</v>
      </c>
      <c r="V179" s="21">
        <v>0</v>
      </c>
      <c r="W179" s="49">
        <f>T179+U179/20+V179/240</f>
        <v>75</v>
      </c>
      <c r="X179" s="49">
        <f>W179/Q179</f>
        <v>100</v>
      </c>
      <c r="Z179" s="25">
        <f>X179/12</f>
        <v>8.333333333333334</v>
      </c>
      <c r="AA179" s="13"/>
      <c r="AB179" s="13"/>
      <c r="AC179" s="13"/>
      <c r="AE179" s="13">
        <v>6</v>
      </c>
      <c r="AF179" s="13">
        <v>5</v>
      </c>
      <c r="AG179" s="13">
        <v>0</v>
      </c>
      <c r="AH179" s="25">
        <f>AE179+AF179/20+AG179/240</f>
        <v>6.25</v>
      </c>
      <c r="AI179">
        <v>8</v>
      </c>
      <c r="AJ179">
        <v>6</v>
      </c>
      <c r="AK179">
        <v>8</v>
      </c>
      <c r="AL179" s="25">
        <f>Z179*1</f>
        <v>8.333333333333334</v>
      </c>
      <c r="AW179" s="25"/>
      <c r="BH179" s="6"/>
      <c r="BK179" s="49"/>
      <c r="BL179" s="49"/>
      <c r="BM179" s="38"/>
      <c r="BN179" s="38"/>
      <c r="BO179" s="38"/>
      <c r="BP179" s="38"/>
      <c r="BQ179" s="25">
        <f>AL179+BP179</f>
        <v>8.333333333333334</v>
      </c>
      <c r="BR179" s="40"/>
      <c r="BS179" s="40"/>
      <c r="BT179" s="23"/>
      <c r="BU179" s="38"/>
      <c r="BV179" s="38"/>
      <c r="BW179" s="40"/>
      <c r="BX179" s="49">
        <f>BY179*Q179</f>
        <v>75</v>
      </c>
      <c r="BY179" s="49">
        <f>(BQ179+BV179)*12</f>
        <v>100</v>
      </c>
      <c r="CK179">
        <f>A179*1</f>
        <v>1385</v>
      </c>
      <c r="CL179" s="2" t="s">
        <v>1426</v>
      </c>
    </row>
    <row r="180" spans="1:90" ht="12.75">
      <c r="A180" s="15"/>
      <c r="E180" s="14"/>
      <c r="F180" s="2"/>
      <c r="G180" s="2"/>
      <c r="J180" s="25"/>
      <c r="M180" s="2"/>
      <c r="T180" s="29"/>
      <c r="W180" s="49"/>
      <c r="X180" s="49"/>
      <c r="AA180" s="13"/>
      <c r="AB180" s="13"/>
      <c r="AC180" s="13"/>
      <c r="AE180" s="13"/>
      <c r="AF180" s="13"/>
      <c r="AG180" s="13"/>
      <c r="AH180" s="25"/>
      <c r="AL180" s="25"/>
      <c r="AW180" s="25"/>
      <c r="BH180" s="6"/>
      <c r="BK180" s="49"/>
      <c r="BL180" s="49"/>
      <c r="BM180" s="38"/>
      <c r="BN180" s="38"/>
      <c r="BO180" s="38"/>
      <c r="BP180" s="38"/>
      <c r="BQ180" s="25"/>
      <c r="BR180" s="40"/>
      <c r="BS180" s="40"/>
      <c r="BT180" s="23"/>
      <c r="BU180" s="38"/>
      <c r="BV180" s="38"/>
      <c r="BW180" s="40"/>
      <c r="BX180" s="49"/>
      <c r="BY180" s="49"/>
      <c r="CL180" s="2"/>
    </row>
    <row r="181" spans="1:90" ht="12.75">
      <c r="A181" s="15">
        <v>1385</v>
      </c>
      <c r="B181" s="14" t="s">
        <v>960</v>
      </c>
      <c r="C181" s="14" t="s">
        <v>1133</v>
      </c>
      <c r="D181" s="14" t="s">
        <v>276</v>
      </c>
      <c r="E181" s="14" t="s">
        <v>290</v>
      </c>
      <c r="F181" s="2" t="s">
        <v>201</v>
      </c>
      <c r="G181" s="2">
        <v>2</v>
      </c>
      <c r="H181" t="s">
        <v>350</v>
      </c>
      <c r="I181" s="10">
        <v>1</v>
      </c>
      <c r="J181" s="25">
        <v>3.6</v>
      </c>
      <c r="K181" t="s">
        <v>483</v>
      </c>
      <c r="L181" s="14" t="s">
        <v>305</v>
      </c>
      <c r="M181" s="2" t="s">
        <v>360</v>
      </c>
      <c r="N181" s="14" t="s">
        <v>343</v>
      </c>
      <c r="O181" s="14" t="s">
        <v>688</v>
      </c>
      <c r="P181" s="2" t="s">
        <v>400</v>
      </c>
      <c r="Q181" s="10">
        <v>1</v>
      </c>
      <c r="T181" s="29">
        <v>43</v>
      </c>
      <c r="U181" s="21">
        <v>4</v>
      </c>
      <c r="V181" s="21">
        <v>0</v>
      </c>
      <c r="W181" s="49">
        <f aca="true" t="shared" si="73" ref="W181:W187">T181+U181/20+V181/240</f>
        <v>43.2</v>
      </c>
      <c r="X181" s="49">
        <f aca="true" t="shared" si="74" ref="X181:X187">W181/Q181</f>
        <v>43.2</v>
      </c>
      <c r="Z181" s="25">
        <f aca="true" t="shared" si="75" ref="Z181:Z187">X181/12</f>
        <v>3.6</v>
      </c>
      <c r="AA181" s="13">
        <v>43</v>
      </c>
      <c r="AB181" s="13">
        <v>4</v>
      </c>
      <c r="AC181" s="13">
        <v>0</v>
      </c>
      <c r="AD181" s="49">
        <f>AA181+AB181/20+AC181/240</f>
        <v>43.2</v>
      </c>
      <c r="AE181" s="13">
        <v>3</v>
      </c>
      <c r="AF181" s="13">
        <v>12</v>
      </c>
      <c r="AG181" s="13">
        <v>0</v>
      </c>
      <c r="AH181" s="25">
        <f>AE181+AF181/20+AG181/240</f>
        <v>3.6</v>
      </c>
      <c r="AI181">
        <v>3</v>
      </c>
      <c r="AJ181">
        <v>12</v>
      </c>
      <c r="AK181">
        <v>0</v>
      </c>
      <c r="AL181" s="25">
        <f aca="true" t="shared" si="76" ref="AL181:AL187">Z181*1</f>
        <v>3.6</v>
      </c>
      <c r="AW181" s="25"/>
      <c r="AZ181" s="25">
        <v>3.6</v>
      </c>
      <c r="BH181" s="6"/>
      <c r="BK181" s="49"/>
      <c r="BL181" s="49"/>
      <c r="BM181" s="38"/>
      <c r="BN181" s="38"/>
      <c r="BO181" s="38"/>
      <c r="BP181" s="38"/>
      <c r="BQ181" s="25">
        <f aca="true" t="shared" si="77" ref="BQ181:BQ187">AL181+BP181</f>
        <v>3.6</v>
      </c>
      <c r="BR181" s="40"/>
      <c r="BS181" s="40"/>
      <c r="BT181" s="23"/>
      <c r="BU181" s="38"/>
      <c r="BV181" s="38"/>
      <c r="BW181" s="40"/>
      <c r="BX181" s="49">
        <f aca="true" t="shared" si="78" ref="BX181:BX187">BY181*Q181</f>
        <v>43.2</v>
      </c>
      <c r="BY181" s="49">
        <f aca="true" t="shared" si="79" ref="BY181:BY187">(BQ181+BV181)*12</f>
        <v>43.2</v>
      </c>
      <c r="CK181">
        <f aca="true" t="shared" si="80" ref="CK181:CK187">A181*1</f>
        <v>1385</v>
      </c>
      <c r="CL181" s="2" t="s">
        <v>360</v>
      </c>
    </row>
    <row r="182" spans="1:90" ht="12.75">
      <c r="A182" s="15">
        <v>1385</v>
      </c>
      <c r="B182" s="14" t="s">
        <v>960</v>
      </c>
      <c r="C182" s="14" t="s">
        <v>1133</v>
      </c>
      <c r="D182" s="14" t="s">
        <v>276</v>
      </c>
      <c r="E182" s="14" t="s">
        <v>290</v>
      </c>
      <c r="F182" s="2" t="s">
        <v>202</v>
      </c>
      <c r="G182" s="2">
        <v>2</v>
      </c>
      <c r="H182" t="s">
        <v>1414</v>
      </c>
      <c r="I182" s="10">
        <v>2</v>
      </c>
      <c r="J182" s="25">
        <v>6</v>
      </c>
      <c r="K182" t="s">
        <v>720</v>
      </c>
      <c r="L182" s="14" t="s">
        <v>305</v>
      </c>
      <c r="M182" s="2" t="s">
        <v>1430</v>
      </c>
      <c r="N182" s="14" t="s">
        <v>1406</v>
      </c>
      <c r="O182" s="14" t="s">
        <v>866</v>
      </c>
      <c r="P182" s="2" t="s">
        <v>1186</v>
      </c>
      <c r="Q182" s="10">
        <v>2</v>
      </c>
      <c r="T182" s="29">
        <v>144</v>
      </c>
      <c r="U182" s="21">
        <v>0</v>
      </c>
      <c r="V182" s="21">
        <v>0</v>
      </c>
      <c r="W182" s="49">
        <f t="shared" si="73"/>
        <v>144</v>
      </c>
      <c r="X182" s="49">
        <f t="shared" si="74"/>
        <v>72</v>
      </c>
      <c r="Z182" s="25">
        <f t="shared" si="75"/>
        <v>6</v>
      </c>
      <c r="AA182" s="13">
        <v>72</v>
      </c>
      <c r="AB182" s="13">
        <v>0</v>
      </c>
      <c r="AC182" s="13">
        <v>0</v>
      </c>
      <c r="AD182" s="49">
        <f>AA182+AB182/20+AC182/240</f>
        <v>72</v>
      </c>
      <c r="AE182" s="13"/>
      <c r="AF182" s="13"/>
      <c r="AG182" s="13"/>
      <c r="AH182" s="25"/>
      <c r="AI182">
        <v>6</v>
      </c>
      <c r="AJ182">
        <v>0</v>
      </c>
      <c r="AK182">
        <v>0</v>
      </c>
      <c r="AL182" s="25">
        <f t="shared" si="76"/>
        <v>6</v>
      </c>
      <c r="AW182" s="25"/>
      <c r="BE182" s="25">
        <v>6</v>
      </c>
      <c r="BH182" s="6"/>
      <c r="BK182" s="49"/>
      <c r="BL182" s="49"/>
      <c r="BM182" s="38"/>
      <c r="BN182" s="38"/>
      <c r="BO182" s="38"/>
      <c r="BP182" s="38"/>
      <c r="BQ182" s="25">
        <f t="shared" si="77"/>
        <v>6</v>
      </c>
      <c r="BR182" s="40"/>
      <c r="BS182" s="40"/>
      <c r="BT182" s="23"/>
      <c r="BU182" s="38"/>
      <c r="BV182" s="38"/>
      <c r="BW182" s="40"/>
      <c r="BX182" s="49">
        <f t="shared" si="78"/>
        <v>144</v>
      </c>
      <c r="BY182" s="49">
        <f t="shared" si="79"/>
        <v>72</v>
      </c>
      <c r="CK182">
        <f t="shared" si="80"/>
        <v>1385</v>
      </c>
      <c r="CL182" s="2" t="s">
        <v>1430</v>
      </c>
    </row>
    <row r="183" spans="1:90" ht="12.75">
      <c r="A183" s="15">
        <v>1385</v>
      </c>
      <c r="B183" s="14" t="s">
        <v>960</v>
      </c>
      <c r="C183" s="14" t="s">
        <v>1133</v>
      </c>
      <c r="D183" s="14" t="s">
        <v>276</v>
      </c>
      <c r="E183" s="14" t="s">
        <v>290</v>
      </c>
      <c r="F183" s="2" t="s">
        <v>203</v>
      </c>
      <c r="G183" s="2">
        <v>2</v>
      </c>
      <c r="H183" t="s">
        <v>350</v>
      </c>
      <c r="I183" s="10">
        <v>4</v>
      </c>
      <c r="J183" s="25">
        <v>3.55</v>
      </c>
      <c r="K183" t="s">
        <v>717</v>
      </c>
      <c r="L183" s="14" t="s">
        <v>305</v>
      </c>
      <c r="M183" s="2" t="s">
        <v>361</v>
      </c>
      <c r="N183" s="14" t="s">
        <v>342</v>
      </c>
      <c r="O183" s="14" t="s">
        <v>866</v>
      </c>
      <c r="P183" s="2" t="s">
        <v>1346</v>
      </c>
      <c r="Q183" s="10">
        <v>4</v>
      </c>
      <c r="T183" s="29">
        <v>170</v>
      </c>
      <c r="U183" s="21">
        <v>8</v>
      </c>
      <c r="V183" s="21">
        <v>0</v>
      </c>
      <c r="W183" s="49">
        <f t="shared" si="73"/>
        <v>170.4</v>
      </c>
      <c r="X183" s="49">
        <f t="shared" si="74"/>
        <v>42.6</v>
      </c>
      <c r="Z183" s="25">
        <f t="shared" si="75"/>
        <v>3.5500000000000003</v>
      </c>
      <c r="AA183" s="13"/>
      <c r="AB183" s="13"/>
      <c r="AC183" s="13"/>
      <c r="AE183" s="13"/>
      <c r="AF183" s="13"/>
      <c r="AG183" s="13"/>
      <c r="AH183" s="25"/>
      <c r="AI183">
        <v>3</v>
      </c>
      <c r="AJ183">
        <v>11</v>
      </c>
      <c r="AK183">
        <v>0</v>
      </c>
      <c r="AL183" s="25">
        <f t="shared" si="76"/>
        <v>3.5500000000000003</v>
      </c>
      <c r="AW183" s="25"/>
      <c r="BH183" s="25">
        <v>3.55</v>
      </c>
      <c r="BK183" s="49"/>
      <c r="BL183" s="49"/>
      <c r="BM183" s="38"/>
      <c r="BN183" s="38"/>
      <c r="BO183" s="38"/>
      <c r="BP183" s="38"/>
      <c r="BQ183" s="25">
        <f t="shared" si="77"/>
        <v>3.5500000000000003</v>
      </c>
      <c r="BR183" s="40"/>
      <c r="BS183" s="40"/>
      <c r="BT183" s="23"/>
      <c r="BU183" s="38"/>
      <c r="BV183" s="38"/>
      <c r="BW183" s="40"/>
      <c r="BX183" s="49">
        <f t="shared" si="78"/>
        <v>170.4</v>
      </c>
      <c r="BY183" s="49">
        <f t="shared" si="79"/>
        <v>42.6</v>
      </c>
      <c r="CK183">
        <f t="shared" si="80"/>
        <v>1385</v>
      </c>
      <c r="CL183" s="2" t="s">
        <v>361</v>
      </c>
    </row>
    <row r="184" spans="1:90" ht="12.75">
      <c r="A184" s="15">
        <v>1385</v>
      </c>
      <c r="B184" s="14" t="s">
        <v>960</v>
      </c>
      <c r="C184" s="14" t="s">
        <v>1133</v>
      </c>
      <c r="D184" s="14" t="s">
        <v>276</v>
      </c>
      <c r="E184" s="14" t="s">
        <v>290</v>
      </c>
      <c r="F184" s="2" t="s">
        <v>204</v>
      </c>
      <c r="G184" s="2">
        <v>2</v>
      </c>
      <c r="H184" t="s">
        <v>3</v>
      </c>
      <c r="I184" s="10">
        <v>4</v>
      </c>
      <c r="J184" s="25">
        <v>2.975</v>
      </c>
      <c r="K184" t="s">
        <v>835</v>
      </c>
      <c r="L184" s="14" t="s">
        <v>305</v>
      </c>
      <c r="M184" s="2" t="s">
        <v>525</v>
      </c>
      <c r="N184" s="14" t="s">
        <v>1294</v>
      </c>
      <c r="O184" s="14" t="s">
        <v>3</v>
      </c>
      <c r="P184" s="2" t="s">
        <v>697</v>
      </c>
      <c r="Q184" s="10">
        <v>4</v>
      </c>
      <c r="T184" s="29">
        <v>142</v>
      </c>
      <c r="U184" s="21">
        <v>16</v>
      </c>
      <c r="V184" s="21">
        <v>0</v>
      </c>
      <c r="W184" s="49">
        <f t="shared" si="73"/>
        <v>142.8</v>
      </c>
      <c r="X184" s="49">
        <f t="shared" si="74"/>
        <v>35.7</v>
      </c>
      <c r="Z184" s="25">
        <f t="shared" si="75"/>
        <v>2.975</v>
      </c>
      <c r="AA184" s="13"/>
      <c r="AB184" s="13"/>
      <c r="AC184" s="13"/>
      <c r="AE184" s="13"/>
      <c r="AF184" s="13"/>
      <c r="AG184" s="13"/>
      <c r="AH184" s="25"/>
      <c r="AI184">
        <v>2</v>
      </c>
      <c r="AJ184">
        <v>19</v>
      </c>
      <c r="AK184">
        <v>6</v>
      </c>
      <c r="AL184" s="25">
        <f t="shared" si="76"/>
        <v>2.975</v>
      </c>
      <c r="AW184" s="25"/>
      <c r="BH184" s="25">
        <v>2.975</v>
      </c>
      <c r="BK184" s="49"/>
      <c r="BL184" s="49"/>
      <c r="BM184" s="38"/>
      <c r="BN184" s="38"/>
      <c r="BO184" s="38"/>
      <c r="BP184" s="38"/>
      <c r="BQ184" s="25">
        <f t="shared" si="77"/>
        <v>2.975</v>
      </c>
      <c r="BR184" s="40"/>
      <c r="BS184" s="40"/>
      <c r="BT184" s="23"/>
      <c r="BU184" s="38"/>
      <c r="BV184" s="38"/>
      <c r="BW184" s="40"/>
      <c r="BX184" s="49">
        <f t="shared" si="78"/>
        <v>142.8</v>
      </c>
      <c r="BY184" s="49">
        <f t="shared" si="79"/>
        <v>35.7</v>
      </c>
      <c r="CK184">
        <f t="shared" si="80"/>
        <v>1385</v>
      </c>
      <c r="CL184" s="2" t="s">
        <v>525</v>
      </c>
    </row>
    <row r="185" spans="1:90" ht="12.75">
      <c r="A185" s="15">
        <v>1385</v>
      </c>
      <c r="B185" s="14" t="s">
        <v>960</v>
      </c>
      <c r="C185" s="14" t="s">
        <v>1133</v>
      </c>
      <c r="D185" s="14" t="s">
        <v>276</v>
      </c>
      <c r="E185" s="14" t="s">
        <v>290</v>
      </c>
      <c r="F185" s="2" t="s">
        <v>194</v>
      </c>
      <c r="G185" s="2">
        <v>2</v>
      </c>
      <c r="H185" t="s">
        <v>3</v>
      </c>
      <c r="I185" s="10">
        <v>1</v>
      </c>
      <c r="J185" s="25">
        <v>2.8</v>
      </c>
      <c r="K185" t="s">
        <v>1031</v>
      </c>
      <c r="L185" s="14" t="s">
        <v>305</v>
      </c>
      <c r="M185" s="2" t="s">
        <v>1033</v>
      </c>
      <c r="N185" s="14" t="s">
        <v>687</v>
      </c>
      <c r="O185" s="14" t="s">
        <v>866</v>
      </c>
      <c r="P185" s="2" t="s">
        <v>1332</v>
      </c>
      <c r="Q185" s="10">
        <v>1</v>
      </c>
      <c r="T185" s="29">
        <v>33</v>
      </c>
      <c r="U185" s="21">
        <v>12</v>
      </c>
      <c r="V185" s="21">
        <v>0</v>
      </c>
      <c r="W185" s="49">
        <f t="shared" si="73"/>
        <v>33.6</v>
      </c>
      <c r="X185" s="49">
        <f t="shared" si="74"/>
        <v>33.6</v>
      </c>
      <c r="Z185" s="25">
        <f t="shared" si="75"/>
        <v>2.8000000000000003</v>
      </c>
      <c r="AA185" s="13">
        <v>33</v>
      </c>
      <c r="AB185" s="13">
        <v>12</v>
      </c>
      <c r="AC185" s="13">
        <v>0</v>
      </c>
      <c r="AD185" s="49">
        <f>AA185+AB185/20+AC185/240</f>
        <v>33.6</v>
      </c>
      <c r="AE185" s="13">
        <v>2</v>
      </c>
      <c r="AF185" s="13">
        <v>16</v>
      </c>
      <c r="AG185" s="13">
        <v>0</v>
      </c>
      <c r="AH185" s="25">
        <f>AE185+AF185/20+AG185/240</f>
        <v>2.8</v>
      </c>
      <c r="AI185">
        <v>2</v>
      </c>
      <c r="AJ185">
        <v>16</v>
      </c>
      <c r="AK185">
        <v>0</v>
      </c>
      <c r="AL185" s="25">
        <f t="shared" si="76"/>
        <v>2.8000000000000003</v>
      </c>
      <c r="AW185" s="25"/>
      <c r="BH185" s="25">
        <v>2.8</v>
      </c>
      <c r="BK185" s="49"/>
      <c r="BL185" s="49"/>
      <c r="BM185" s="38"/>
      <c r="BN185" s="38"/>
      <c r="BO185" s="38"/>
      <c r="BP185" s="38"/>
      <c r="BQ185" s="25">
        <f t="shared" si="77"/>
        <v>2.8000000000000003</v>
      </c>
      <c r="BR185" s="40"/>
      <c r="BS185" s="40"/>
      <c r="BT185" s="23"/>
      <c r="BU185" s="38"/>
      <c r="BV185" s="38"/>
      <c r="BW185" s="40"/>
      <c r="BX185" s="49">
        <f t="shared" si="78"/>
        <v>33.6</v>
      </c>
      <c r="BY185" s="49">
        <f t="shared" si="79"/>
        <v>33.6</v>
      </c>
      <c r="CK185">
        <f t="shared" si="80"/>
        <v>1385</v>
      </c>
      <c r="CL185" s="2" t="s">
        <v>1033</v>
      </c>
    </row>
    <row r="186" spans="1:90" ht="12.75">
      <c r="A186" s="15">
        <v>1385</v>
      </c>
      <c r="B186" s="14" t="s">
        <v>960</v>
      </c>
      <c r="C186" s="14" t="s">
        <v>1133</v>
      </c>
      <c r="D186" s="14" t="s">
        <v>276</v>
      </c>
      <c r="E186" s="14" t="s">
        <v>290</v>
      </c>
      <c r="F186" s="2" t="s">
        <v>195</v>
      </c>
      <c r="G186" s="2">
        <v>2</v>
      </c>
      <c r="H186" t="s">
        <v>3</v>
      </c>
      <c r="I186" s="10">
        <v>1</v>
      </c>
      <c r="J186" s="25">
        <v>2.8</v>
      </c>
      <c r="K186" t="s">
        <v>1032</v>
      </c>
      <c r="L186" s="14" t="s">
        <v>305</v>
      </c>
      <c r="M186" s="2" t="s">
        <v>1030</v>
      </c>
      <c r="N186" s="14" t="s">
        <v>1294</v>
      </c>
      <c r="O186" s="14" t="s">
        <v>1025</v>
      </c>
      <c r="P186" s="2" t="s">
        <v>1329</v>
      </c>
      <c r="Q186" s="10">
        <v>1</v>
      </c>
      <c r="T186" s="29">
        <v>33</v>
      </c>
      <c r="U186" s="21">
        <v>12</v>
      </c>
      <c r="V186" s="21">
        <v>0</v>
      </c>
      <c r="W186" s="49">
        <f t="shared" si="73"/>
        <v>33.6</v>
      </c>
      <c r="X186" s="49">
        <f t="shared" si="74"/>
        <v>33.6</v>
      </c>
      <c r="Z186" s="25">
        <f t="shared" si="75"/>
        <v>2.8000000000000003</v>
      </c>
      <c r="AA186" s="13">
        <v>33</v>
      </c>
      <c r="AB186" s="13">
        <v>12</v>
      </c>
      <c r="AC186" s="13">
        <v>0</v>
      </c>
      <c r="AD186" s="49">
        <f>AA186+AB186/20+AC186/240</f>
        <v>33.6</v>
      </c>
      <c r="AE186" s="13">
        <v>2</v>
      </c>
      <c r="AF186" s="13">
        <v>16</v>
      </c>
      <c r="AG186" s="13">
        <v>0</v>
      </c>
      <c r="AH186" s="25">
        <f>AE186+AF186/20+AG186/240</f>
        <v>2.8</v>
      </c>
      <c r="AI186">
        <v>2</v>
      </c>
      <c r="AJ186">
        <v>16</v>
      </c>
      <c r="AK186">
        <v>0</v>
      </c>
      <c r="AL186" s="25">
        <f t="shared" si="76"/>
        <v>2.8000000000000003</v>
      </c>
      <c r="AW186" s="25"/>
      <c r="BH186" s="25">
        <v>2.8</v>
      </c>
      <c r="BK186" s="49"/>
      <c r="BL186" s="49"/>
      <c r="BM186" s="38"/>
      <c r="BN186" s="38"/>
      <c r="BO186" s="38"/>
      <c r="BP186" s="38"/>
      <c r="BQ186" s="25">
        <f t="shared" si="77"/>
        <v>2.8000000000000003</v>
      </c>
      <c r="BR186" s="40"/>
      <c r="BS186" s="40"/>
      <c r="BT186" s="23"/>
      <c r="BU186" s="38"/>
      <c r="BV186" s="38"/>
      <c r="BW186" s="40"/>
      <c r="BX186" s="49">
        <f t="shared" si="78"/>
        <v>33.6</v>
      </c>
      <c r="BY186" s="49">
        <f t="shared" si="79"/>
        <v>33.6</v>
      </c>
      <c r="CK186">
        <f t="shared" si="80"/>
        <v>1385</v>
      </c>
      <c r="CL186" s="2" t="s">
        <v>1030</v>
      </c>
    </row>
    <row r="187" spans="1:90" ht="12.75">
      <c r="A187" s="15">
        <v>1385</v>
      </c>
      <c r="B187" s="14" t="s">
        <v>960</v>
      </c>
      <c r="C187" s="14" t="s">
        <v>1133</v>
      </c>
      <c r="D187" s="14" t="s">
        <v>276</v>
      </c>
      <c r="E187" s="14" t="s">
        <v>290</v>
      </c>
      <c r="F187" s="2" t="s">
        <v>196</v>
      </c>
      <c r="G187" s="2">
        <v>2</v>
      </c>
      <c r="H187" t="s">
        <v>350</v>
      </c>
      <c r="I187" s="10">
        <v>2</v>
      </c>
      <c r="J187" s="25">
        <v>0.9</v>
      </c>
      <c r="K187" t="s">
        <v>490</v>
      </c>
      <c r="L187" s="14" t="s">
        <v>305</v>
      </c>
      <c r="M187" s="2" t="s">
        <v>353</v>
      </c>
      <c r="N187" s="14" t="s">
        <v>345</v>
      </c>
      <c r="O187" s="14" t="s">
        <v>3</v>
      </c>
      <c r="P187" s="2" t="s">
        <v>1071</v>
      </c>
      <c r="Q187" s="10">
        <v>2</v>
      </c>
      <c r="T187" s="29">
        <v>21</v>
      </c>
      <c r="U187" s="21">
        <v>12</v>
      </c>
      <c r="V187" s="21">
        <v>0</v>
      </c>
      <c r="W187" s="49">
        <f t="shared" si="73"/>
        <v>21.6</v>
      </c>
      <c r="X187" s="49">
        <f t="shared" si="74"/>
        <v>10.8</v>
      </c>
      <c r="Z187" s="25">
        <f t="shared" si="75"/>
        <v>0.9</v>
      </c>
      <c r="AA187" s="13"/>
      <c r="AB187" s="13"/>
      <c r="AC187" s="13"/>
      <c r="AE187" s="13"/>
      <c r="AF187" s="13"/>
      <c r="AG187" s="13"/>
      <c r="AJ187">
        <v>18</v>
      </c>
      <c r="AK187">
        <v>0</v>
      </c>
      <c r="AL187" s="25">
        <f t="shared" si="76"/>
        <v>0.9</v>
      </c>
      <c r="AW187" s="25"/>
      <c r="BH187" s="25">
        <v>0.9</v>
      </c>
      <c r="BK187" s="49"/>
      <c r="BL187" s="49"/>
      <c r="BM187" s="38"/>
      <c r="BN187" s="38"/>
      <c r="BO187" s="38"/>
      <c r="BP187" s="38"/>
      <c r="BQ187" s="25">
        <f t="shared" si="77"/>
        <v>0.9</v>
      </c>
      <c r="BR187" s="40"/>
      <c r="BS187" s="40"/>
      <c r="BT187" s="23"/>
      <c r="BU187" s="38"/>
      <c r="BV187" s="38"/>
      <c r="BW187" s="40"/>
      <c r="BX187" s="49">
        <f t="shared" si="78"/>
        <v>21.6</v>
      </c>
      <c r="BY187" s="49">
        <f t="shared" si="79"/>
        <v>10.8</v>
      </c>
      <c r="CK187">
        <f t="shared" si="80"/>
        <v>1385</v>
      </c>
      <c r="CL187" s="2" t="s">
        <v>353</v>
      </c>
    </row>
    <row r="188" spans="1:90" ht="12.75">
      <c r="A188" s="15"/>
      <c r="E188" s="14"/>
      <c r="F188" s="2"/>
      <c r="G188" s="2"/>
      <c r="J188" s="25"/>
      <c r="M188" s="2"/>
      <c r="T188" s="29"/>
      <c r="AA188" s="13"/>
      <c r="AB188" s="13"/>
      <c r="AC188" s="13"/>
      <c r="AE188" s="13"/>
      <c r="AF188" s="13"/>
      <c r="AG188" s="13"/>
      <c r="AL188" s="25"/>
      <c r="AW188" s="25"/>
      <c r="BH188" s="6"/>
      <c r="BK188" s="49"/>
      <c r="BL188" s="49"/>
      <c r="BM188" s="38"/>
      <c r="BN188" s="38"/>
      <c r="BO188" s="38"/>
      <c r="BP188" s="38"/>
      <c r="BQ188" s="25"/>
      <c r="BR188" s="40"/>
      <c r="BS188" s="40"/>
      <c r="BT188" s="23"/>
      <c r="BU188" s="38"/>
      <c r="BV188" s="38"/>
      <c r="BW188" s="40"/>
      <c r="BX188" s="49"/>
      <c r="BY188" s="49"/>
      <c r="CL188" s="2"/>
    </row>
    <row r="189" spans="1:90" ht="12.75">
      <c r="A189" s="15">
        <v>1386</v>
      </c>
      <c r="B189" s="14" t="s">
        <v>875</v>
      </c>
      <c r="C189" s="14" t="s">
        <v>1133</v>
      </c>
      <c r="D189" s="14" t="s">
        <v>276</v>
      </c>
      <c r="E189" s="14" t="s">
        <v>291</v>
      </c>
      <c r="F189" s="2" t="s">
        <v>205</v>
      </c>
      <c r="G189" s="2">
        <v>1</v>
      </c>
      <c r="H189" s="2" t="s">
        <v>373</v>
      </c>
      <c r="I189" s="10">
        <v>7</v>
      </c>
      <c r="J189" s="25">
        <v>20.525</v>
      </c>
      <c r="K189" s="2" t="s">
        <v>1122</v>
      </c>
      <c r="L189" s="14" t="s">
        <v>305</v>
      </c>
      <c r="M189" s="2" t="s">
        <v>380</v>
      </c>
      <c r="N189" s="14" t="s">
        <v>1149</v>
      </c>
      <c r="O189" s="14" t="s">
        <v>1065</v>
      </c>
      <c r="P189" s="2" t="s">
        <v>1360</v>
      </c>
      <c r="Q189" s="10">
        <v>7</v>
      </c>
      <c r="T189" s="29">
        <v>1724</v>
      </c>
      <c r="U189" s="21">
        <v>2</v>
      </c>
      <c r="V189" s="21">
        <v>0</v>
      </c>
      <c r="W189" s="49">
        <f aca="true" t="shared" si="81" ref="W189:W195">T189+U189/20+V189/240</f>
        <v>1724.1</v>
      </c>
      <c r="X189" s="49">
        <f>W189/Q189</f>
        <v>246.29999999999998</v>
      </c>
      <c r="Z189" s="25">
        <f>X189/12</f>
        <v>20.525</v>
      </c>
      <c r="AA189" s="13"/>
      <c r="AB189" s="13"/>
      <c r="AC189" s="13"/>
      <c r="AD189" s="49"/>
      <c r="AE189" s="13"/>
      <c r="AF189" s="13"/>
      <c r="AG189" s="13"/>
      <c r="AI189">
        <v>20</v>
      </c>
      <c r="AJ189">
        <v>10</v>
      </c>
      <c r="AK189">
        <v>6</v>
      </c>
      <c r="AL189" s="25">
        <f>Z189*1</f>
        <v>20.525</v>
      </c>
      <c r="AW189" s="25">
        <v>20.525</v>
      </c>
      <c r="BH189" s="6"/>
      <c r="BK189" s="49"/>
      <c r="BL189" s="49"/>
      <c r="BM189" s="38"/>
      <c r="BN189" s="38"/>
      <c r="BO189" s="38"/>
      <c r="BP189" s="38"/>
      <c r="BQ189" s="25">
        <f>AL189+BP189</f>
        <v>20.525</v>
      </c>
      <c r="BR189" s="40"/>
      <c r="BS189" s="40"/>
      <c r="BT189" s="23"/>
      <c r="BU189" s="38"/>
      <c r="BV189" s="38"/>
      <c r="BW189" s="40"/>
      <c r="BX189" s="49">
        <f>BY189*Q189</f>
        <v>1724.1</v>
      </c>
      <c r="BY189" s="49">
        <f>(BQ189+BV189)*12</f>
        <v>246.29999999999998</v>
      </c>
      <c r="CK189">
        <f aca="true" t="shared" si="82" ref="CK189:CK195">A189*1</f>
        <v>1386</v>
      </c>
      <c r="CL189" s="2" t="s">
        <v>380</v>
      </c>
    </row>
    <row r="190" spans="1:90" ht="12.75">
      <c r="A190" s="15">
        <v>1386</v>
      </c>
      <c r="B190" s="14" t="s">
        <v>875</v>
      </c>
      <c r="C190" s="14" t="s">
        <v>1133</v>
      </c>
      <c r="D190" s="14" t="s">
        <v>276</v>
      </c>
      <c r="E190" s="14" t="s">
        <v>291</v>
      </c>
      <c r="F190" s="2" t="s">
        <v>217</v>
      </c>
      <c r="G190" s="2">
        <v>1</v>
      </c>
      <c r="H190" s="2" t="s">
        <v>373</v>
      </c>
      <c r="I190" s="10">
        <v>7</v>
      </c>
      <c r="J190" s="25">
        <v>11.086309523809524</v>
      </c>
      <c r="K190" s="2" t="s">
        <v>336</v>
      </c>
      <c r="L190" s="14" t="s">
        <v>305</v>
      </c>
      <c r="M190" s="2" t="s">
        <v>374</v>
      </c>
      <c r="N190" s="14" t="s">
        <v>498</v>
      </c>
      <c r="O190" s="14" t="s">
        <v>306</v>
      </c>
      <c r="P190" s="2" t="s">
        <v>1360</v>
      </c>
      <c r="Q190" s="10">
        <v>7</v>
      </c>
      <c r="T190" s="29">
        <v>931</v>
      </c>
      <c r="U190" s="21">
        <v>5</v>
      </c>
      <c r="V190" s="21">
        <v>0</v>
      </c>
      <c r="W190" s="49">
        <f t="shared" si="81"/>
        <v>931.25</v>
      </c>
      <c r="X190" s="49">
        <f>W190/Q190</f>
        <v>133.03571428571428</v>
      </c>
      <c r="Z190" s="25">
        <f>X190/12</f>
        <v>11.086309523809524</v>
      </c>
      <c r="AA190" s="13"/>
      <c r="AB190" s="13"/>
      <c r="AC190" s="13"/>
      <c r="AD190" s="49"/>
      <c r="AE190" s="13"/>
      <c r="AF190" s="13"/>
      <c r="AG190" s="13"/>
      <c r="AI190">
        <v>11</v>
      </c>
      <c r="AJ190">
        <v>1</v>
      </c>
      <c r="AK190">
        <v>9</v>
      </c>
      <c r="AL190" s="25">
        <f>Z190*1</f>
        <v>11.086309523809524</v>
      </c>
      <c r="AW190" s="25"/>
      <c r="BH190" s="6"/>
      <c r="BK190" s="49"/>
      <c r="BL190" s="49"/>
      <c r="BM190" s="38"/>
      <c r="BN190" s="38"/>
      <c r="BO190" s="38"/>
      <c r="BP190" s="38"/>
      <c r="BQ190" s="25">
        <f>AL190+BP190</f>
        <v>11.086309523809524</v>
      </c>
      <c r="BR190" s="40"/>
      <c r="BS190" s="40"/>
      <c r="BT190" s="23"/>
      <c r="BU190" s="38"/>
      <c r="BV190" s="38"/>
      <c r="BW190" s="40"/>
      <c r="BX190" s="49">
        <f>BY190*Q190</f>
        <v>931.25</v>
      </c>
      <c r="BY190" s="49">
        <f>(BQ190+BV190)*12</f>
        <v>133.03571428571428</v>
      </c>
      <c r="CK190">
        <f t="shared" si="82"/>
        <v>1386</v>
      </c>
      <c r="CL190" s="2" t="s">
        <v>374</v>
      </c>
    </row>
    <row r="191" spans="1:90" ht="12.75">
      <c r="A191" s="15">
        <v>1386</v>
      </c>
      <c r="B191" s="14" t="s">
        <v>875</v>
      </c>
      <c r="C191" s="14" t="s">
        <v>1133</v>
      </c>
      <c r="D191" s="14" t="s">
        <v>276</v>
      </c>
      <c r="E191" s="14" t="s">
        <v>291</v>
      </c>
      <c r="F191" s="2" t="s">
        <v>219</v>
      </c>
      <c r="G191" s="2">
        <v>1</v>
      </c>
      <c r="H191" s="2" t="s">
        <v>1311</v>
      </c>
      <c r="I191" s="10">
        <v>7</v>
      </c>
      <c r="J191" s="25">
        <v>8.05</v>
      </c>
      <c r="K191" s="2" t="s">
        <v>1388</v>
      </c>
      <c r="L191" s="14" t="s">
        <v>305</v>
      </c>
      <c r="M191" s="2" t="s">
        <v>1314</v>
      </c>
      <c r="N191" s="14" t="s">
        <v>1321</v>
      </c>
      <c r="O191" s="14" t="s">
        <v>1327</v>
      </c>
      <c r="P191" s="2" t="s">
        <v>1360</v>
      </c>
      <c r="Q191" s="10">
        <v>7</v>
      </c>
      <c r="T191" s="29">
        <v>676</v>
      </c>
      <c r="U191" s="21">
        <v>4</v>
      </c>
      <c r="V191" s="21">
        <v>0</v>
      </c>
      <c r="W191" s="49">
        <f t="shared" si="81"/>
        <v>676.2</v>
      </c>
      <c r="X191" s="49">
        <f>W191/Q191</f>
        <v>96.60000000000001</v>
      </c>
      <c r="Z191" s="25">
        <f>X191/12</f>
        <v>8.05</v>
      </c>
      <c r="AA191" s="13"/>
      <c r="AB191" s="13"/>
      <c r="AC191" s="13"/>
      <c r="AD191" s="49"/>
      <c r="AE191" s="13"/>
      <c r="AF191" s="13"/>
      <c r="AG191" s="13"/>
      <c r="AI191">
        <v>8</v>
      </c>
      <c r="AJ191">
        <v>1</v>
      </c>
      <c r="AK191">
        <v>0</v>
      </c>
      <c r="AL191" s="25">
        <f>Z191*1</f>
        <v>8.05</v>
      </c>
      <c r="AW191" s="25"/>
      <c r="BH191" s="6"/>
      <c r="BK191" s="49"/>
      <c r="BL191" s="49"/>
      <c r="BM191" s="38"/>
      <c r="BN191" s="38"/>
      <c r="BO191" s="38"/>
      <c r="BP191" s="38"/>
      <c r="BQ191" s="25">
        <f>AL191+BP191</f>
        <v>8.05</v>
      </c>
      <c r="BR191" s="40"/>
      <c r="BS191" s="40"/>
      <c r="BT191" s="23"/>
      <c r="BU191" s="38"/>
      <c r="BV191" s="38"/>
      <c r="BW191" s="40"/>
      <c r="BX191" s="49">
        <f>BY191*Q191</f>
        <v>676.2</v>
      </c>
      <c r="BY191" s="49">
        <f>(BQ191+BV191)*12</f>
        <v>96.60000000000001</v>
      </c>
      <c r="CK191">
        <f t="shared" si="82"/>
        <v>1386</v>
      </c>
      <c r="CL191" s="2" t="s">
        <v>1314</v>
      </c>
    </row>
    <row r="192" spans="1:90" ht="12.75">
      <c r="A192" s="15">
        <v>1386</v>
      </c>
      <c r="B192" s="14" t="s">
        <v>875</v>
      </c>
      <c r="C192" s="14" t="s">
        <v>1133</v>
      </c>
      <c r="D192" s="14" t="s">
        <v>276</v>
      </c>
      <c r="E192" s="14" t="s">
        <v>291</v>
      </c>
      <c r="F192" s="2" t="s">
        <v>220</v>
      </c>
      <c r="G192" s="2">
        <v>1</v>
      </c>
      <c r="H192" s="2" t="s">
        <v>373</v>
      </c>
      <c r="I192" s="10">
        <v>1</v>
      </c>
      <c r="J192" s="25">
        <v>20.525</v>
      </c>
      <c r="K192" s="2" t="s">
        <v>1124</v>
      </c>
      <c r="L192" s="14" t="s">
        <v>305</v>
      </c>
      <c r="M192" s="2" t="s">
        <v>380</v>
      </c>
      <c r="N192" s="14" t="s">
        <v>1149</v>
      </c>
      <c r="O192" s="14" t="s">
        <v>1065</v>
      </c>
      <c r="P192" s="2" t="s">
        <v>395</v>
      </c>
      <c r="Q192" s="10">
        <v>1</v>
      </c>
      <c r="T192" s="29">
        <v>246</v>
      </c>
      <c r="U192" s="21">
        <v>6</v>
      </c>
      <c r="V192" s="21">
        <v>0</v>
      </c>
      <c r="W192" s="49">
        <f t="shared" si="81"/>
        <v>246.3</v>
      </c>
      <c r="X192" s="49">
        <f>W192/Q192</f>
        <v>246.3</v>
      </c>
      <c r="Z192" s="25">
        <f>X192/12</f>
        <v>20.525000000000002</v>
      </c>
      <c r="AA192" s="13">
        <v>246</v>
      </c>
      <c r="AB192" s="13">
        <v>6</v>
      </c>
      <c r="AC192" s="13">
        <v>0</v>
      </c>
      <c r="AD192" s="49">
        <f>AA192+AB192/20+AC192/240</f>
        <v>246.3</v>
      </c>
      <c r="AE192" s="13">
        <v>20</v>
      </c>
      <c r="AF192" s="13">
        <v>10</v>
      </c>
      <c r="AG192" s="13">
        <v>6</v>
      </c>
      <c r="AH192" s="25">
        <f>AE192+AF192/20+AG192/240</f>
        <v>20.525</v>
      </c>
      <c r="AI192">
        <v>20</v>
      </c>
      <c r="AJ192">
        <v>10</v>
      </c>
      <c r="AK192">
        <v>6</v>
      </c>
      <c r="AL192" s="25">
        <f>Z192*1</f>
        <v>20.525000000000002</v>
      </c>
      <c r="AW192" s="25">
        <v>20.525</v>
      </c>
      <c r="AZ192" s="25">
        <v>20.525</v>
      </c>
      <c r="BH192" s="6"/>
      <c r="BK192" s="49"/>
      <c r="BL192" s="49"/>
      <c r="BM192" s="38"/>
      <c r="BN192" s="38"/>
      <c r="BO192" s="38"/>
      <c r="BP192" s="38"/>
      <c r="BQ192" s="25">
        <f>AL192+BP192</f>
        <v>20.525000000000002</v>
      </c>
      <c r="BR192" s="40"/>
      <c r="BS192" s="40"/>
      <c r="BT192" s="23"/>
      <c r="BU192" s="38"/>
      <c r="BV192" s="38"/>
      <c r="BW192" s="40"/>
      <c r="BX192" s="49">
        <f>BY192*Q192</f>
        <v>246.3</v>
      </c>
      <c r="BY192" s="49">
        <f>(BQ192+BV192)*12</f>
        <v>246.3</v>
      </c>
      <c r="CK192">
        <f t="shared" si="82"/>
        <v>1386</v>
      </c>
      <c r="CL192" s="2" t="s">
        <v>380</v>
      </c>
    </row>
    <row r="193" spans="1:90" ht="12.75">
      <c r="A193" s="15">
        <v>1386</v>
      </c>
      <c r="B193" s="14" t="s">
        <v>875</v>
      </c>
      <c r="C193" s="14" t="s">
        <v>1133</v>
      </c>
      <c r="D193" s="14" t="s">
        <v>276</v>
      </c>
      <c r="E193" s="14" t="s">
        <v>291</v>
      </c>
      <c r="F193" s="2" t="s">
        <v>221</v>
      </c>
      <c r="G193" s="2">
        <v>1</v>
      </c>
      <c r="H193" s="2" t="s">
        <v>373</v>
      </c>
      <c r="K193" s="2" t="s">
        <v>655</v>
      </c>
      <c r="L193" s="14" t="s">
        <v>305</v>
      </c>
      <c r="M193" s="2" t="s">
        <v>638</v>
      </c>
      <c r="N193" s="14" t="s">
        <v>1149</v>
      </c>
      <c r="O193" s="14" t="s">
        <v>1065</v>
      </c>
      <c r="P193" s="2" t="s">
        <v>395</v>
      </c>
      <c r="R193" s="10">
        <v>14</v>
      </c>
      <c r="T193" s="29">
        <v>88</v>
      </c>
      <c r="U193" s="21">
        <v>4</v>
      </c>
      <c r="V193" s="21">
        <v>0</v>
      </c>
      <c r="W193" s="49">
        <f t="shared" si="81"/>
        <v>88.2</v>
      </c>
      <c r="X193" s="49"/>
      <c r="Y193" s="25">
        <f>(W193*20)/R193</f>
        <v>126</v>
      </c>
      <c r="AA193" s="13"/>
      <c r="AB193" s="13"/>
      <c r="AC193" s="13"/>
      <c r="AE193" s="13"/>
      <c r="AF193" s="13"/>
      <c r="AG193" s="13"/>
      <c r="AM193" s="25">
        <f>Y193/12</f>
        <v>10.5</v>
      </c>
      <c r="AW193" s="25"/>
      <c r="BH193" s="6"/>
      <c r="BK193" s="49"/>
      <c r="BL193" s="49"/>
      <c r="BM193" s="38"/>
      <c r="BN193" s="38"/>
      <c r="BO193" s="38"/>
      <c r="BP193" s="38"/>
      <c r="BQ193" s="25"/>
      <c r="BR193" s="40"/>
      <c r="BS193" s="40"/>
      <c r="BT193" s="23"/>
      <c r="BU193" s="38"/>
      <c r="BV193" s="38"/>
      <c r="BW193" s="40"/>
      <c r="BX193" s="49">
        <f>W173*1</f>
        <v>24.65</v>
      </c>
      <c r="BY193" s="49"/>
      <c r="CK193">
        <f t="shared" si="82"/>
        <v>1386</v>
      </c>
      <c r="CL193" s="2" t="s">
        <v>638</v>
      </c>
    </row>
    <row r="194" spans="1:90" ht="12.75">
      <c r="A194" s="15">
        <v>1386</v>
      </c>
      <c r="B194" s="14" t="s">
        <v>875</v>
      </c>
      <c r="C194" s="14" t="s">
        <v>1133</v>
      </c>
      <c r="D194" s="14" t="s">
        <v>276</v>
      </c>
      <c r="E194" s="14" t="s">
        <v>291</v>
      </c>
      <c r="F194" s="2" t="s">
        <v>222</v>
      </c>
      <c r="G194" s="2">
        <v>1</v>
      </c>
      <c r="H194" s="2" t="s">
        <v>373</v>
      </c>
      <c r="I194" s="10">
        <v>1</v>
      </c>
      <c r="J194" s="25">
        <v>10.516666666666667</v>
      </c>
      <c r="K194" s="2" t="s">
        <v>346</v>
      </c>
      <c r="L194" s="14" t="s">
        <v>305</v>
      </c>
      <c r="M194" s="2" t="s">
        <v>376</v>
      </c>
      <c r="N194" s="14" t="s">
        <v>497</v>
      </c>
      <c r="O194" s="14" t="s">
        <v>866</v>
      </c>
      <c r="P194" s="2" t="s">
        <v>395</v>
      </c>
      <c r="Q194" s="10">
        <v>1</v>
      </c>
      <c r="T194" s="29">
        <v>126</v>
      </c>
      <c r="U194" s="21">
        <v>4</v>
      </c>
      <c r="V194" s="21">
        <v>0</v>
      </c>
      <c r="W194" s="49">
        <f t="shared" si="81"/>
        <v>126.2</v>
      </c>
      <c r="X194" s="49">
        <f>W194/Q194</f>
        <v>126.2</v>
      </c>
      <c r="Z194" s="25">
        <f>X194/12</f>
        <v>10.516666666666667</v>
      </c>
      <c r="AA194" s="13">
        <v>126</v>
      </c>
      <c r="AB194" s="13">
        <v>4</v>
      </c>
      <c r="AC194" s="13">
        <v>0</v>
      </c>
      <c r="AD194" s="49">
        <f>AA194+AB194/20+AC194/240</f>
        <v>126.2</v>
      </c>
      <c r="AE194" s="13">
        <v>10</v>
      </c>
      <c r="AF194" s="13">
        <v>10</v>
      </c>
      <c r="AG194" s="13">
        <v>4</v>
      </c>
      <c r="AH194" s="25">
        <f>AE194+AF194/20+AG194/240</f>
        <v>10.516666666666667</v>
      </c>
      <c r="AI194">
        <v>10</v>
      </c>
      <c r="AJ194">
        <v>10</v>
      </c>
      <c r="AK194">
        <v>4</v>
      </c>
      <c r="AL194" s="25">
        <f>Z194*1</f>
        <v>10.516666666666667</v>
      </c>
      <c r="AW194" s="25"/>
      <c r="AZ194" s="25">
        <v>10.516666666666667</v>
      </c>
      <c r="BH194" s="6"/>
      <c r="BK194" s="49"/>
      <c r="BL194" s="49"/>
      <c r="BM194" s="38"/>
      <c r="BN194" s="38"/>
      <c r="BO194" s="38"/>
      <c r="BP194" s="38"/>
      <c r="BQ194" s="25">
        <f>AL194+BP194</f>
        <v>10.516666666666667</v>
      </c>
      <c r="BR194" s="40"/>
      <c r="BS194" s="40"/>
      <c r="BT194" s="23"/>
      <c r="BU194" s="38"/>
      <c r="BV194" s="38"/>
      <c r="BW194" s="40"/>
      <c r="BX194" s="49">
        <f>BY194*Q194</f>
        <v>126.20000000000002</v>
      </c>
      <c r="BY194" s="49">
        <f>(BQ194+BV194)*12</f>
        <v>126.20000000000002</v>
      </c>
      <c r="CK194">
        <f t="shared" si="82"/>
        <v>1386</v>
      </c>
      <c r="CL194" s="2" t="s">
        <v>376</v>
      </c>
    </row>
    <row r="195" spans="1:90" ht="12.75">
      <c r="A195" s="15">
        <v>1386</v>
      </c>
      <c r="B195" s="14" t="s">
        <v>875</v>
      </c>
      <c r="C195" s="14" t="s">
        <v>1133</v>
      </c>
      <c r="D195" s="14" t="s">
        <v>276</v>
      </c>
      <c r="E195" s="14" t="s">
        <v>291</v>
      </c>
      <c r="F195" s="2" t="s">
        <v>223</v>
      </c>
      <c r="G195" s="2">
        <v>1</v>
      </c>
      <c r="H195" s="2" t="s">
        <v>3</v>
      </c>
      <c r="I195" s="10">
        <v>1</v>
      </c>
      <c r="J195" s="25">
        <v>3.3</v>
      </c>
      <c r="K195" s="2" t="s">
        <v>722</v>
      </c>
      <c r="L195" s="14" t="s">
        <v>305</v>
      </c>
      <c r="M195" s="2" t="s">
        <v>895</v>
      </c>
      <c r="N195" s="14" t="s">
        <v>687</v>
      </c>
      <c r="O195" s="14" t="s">
        <v>866</v>
      </c>
      <c r="P195" s="2" t="s">
        <v>395</v>
      </c>
      <c r="Q195" s="10">
        <v>1</v>
      </c>
      <c r="T195" s="29">
        <v>39</v>
      </c>
      <c r="U195" s="21">
        <v>12</v>
      </c>
      <c r="V195" s="21">
        <v>0</v>
      </c>
      <c r="W195" s="49">
        <f t="shared" si="81"/>
        <v>39.6</v>
      </c>
      <c r="X195" s="49">
        <f>W195/Q195</f>
        <v>39.6</v>
      </c>
      <c r="Z195" s="25">
        <f>X195/12</f>
        <v>3.3000000000000003</v>
      </c>
      <c r="AA195" s="13">
        <v>39</v>
      </c>
      <c r="AB195" s="13">
        <v>12</v>
      </c>
      <c r="AC195" s="13">
        <v>0</v>
      </c>
      <c r="AD195" s="49">
        <f>AA195+AB195/20+AC195/240</f>
        <v>39.6</v>
      </c>
      <c r="AE195" s="13">
        <v>3</v>
      </c>
      <c r="AF195" s="13">
        <v>6</v>
      </c>
      <c r="AG195" s="13">
        <v>0</v>
      </c>
      <c r="AH195" s="25">
        <f>AE195+AF195/20+AG195/240</f>
        <v>3.3</v>
      </c>
      <c r="AI195">
        <v>3</v>
      </c>
      <c r="AJ195">
        <v>6</v>
      </c>
      <c r="AK195">
        <v>0</v>
      </c>
      <c r="AL195" s="25">
        <f>Z195*1</f>
        <v>3.3000000000000003</v>
      </c>
      <c r="AW195" s="25"/>
      <c r="AZ195" s="25">
        <v>3.3</v>
      </c>
      <c r="BH195" s="6"/>
      <c r="BK195" s="49"/>
      <c r="BL195" s="49"/>
      <c r="BM195" s="38"/>
      <c r="BN195" s="38"/>
      <c r="BO195" s="38"/>
      <c r="BP195" s="38"/>
      <c r="BQ195" s="25">
        <f>AL195+BP195</f>
        <v>3.3000000000000003</v>
      </c>
      <c r="BR195" s="40"/>
      <c r="BS195" s="40"/>
      <c r="BT195" s="23"/>
      <c r="BU195" s="38"/>
      <c r="BV195" s="38"/>
      <c r="BW195" s="40"/>
      <c r="BX195" s="49">
        <f>BY195*Q195</f>
        <v>39.6</v>
      </c>
      <c r="BY195" s="49">
        <f>(BQ195+BV195)*12</f>
        <v>39.6</v>
      </c>
      <c r="CK195">
        <f t="shared" si="82"/>
        <v>1386</v>
      </c>
      <c r="CL195" s="2" t="s">
        <v>895</v>
      </c>
    </row>
    <row r="196" spans="1:90" ht="12.75">
      <c r="A196" s="15"/>
      <c r="E196" s="14"/>
      <c r="F196" s="2"/>
      <c r="G196" s="2"/>
      <c r="M196" s="2"/>
      <c r="T196" s="29"/>
      <c r="AA196" s="13"/>
      <c r="AB196" s="13"/>
      <c r="AC196" s="13"/>
      <c r="AE196" s="13"/>
      <c r="AF196" s="13"/>
      <c r="AG196" s="13"/>
      <c r="AW196" s="25"/>
      <c r="BH196" s="6"/>
      <c r="BK196" s="49"/>
      <c r="BL196" s="49"/>
      <c r="BM196" s="38"/>
      <c r="BN196" s="38"/>
      <c r="BO196" s="38"/>
      <c r="BP196" s="38"/>
      <c r="BQ196" s="25"/>
      <c r="BR196" s="40"/>
      <c r="BS196" s="40"/>
      <c r="BT196" s="23"/>
      <c r="BU196" s="38"/>
      <c r="BV196" s="38"/>
      <c r="BW196" s="40"/>
      <c r="CL196" s="2"/>
    </row>
    <row r="197" spans="1:90" ht="12.75">
      <c r="A197" s="15">
        <v>1386</v>
      </c>
      <c r="B197" s="14" t="s">
        <v>875</v>
      </c>
      <c r="C197" s="14" t="s">
        <v>1133</v>
      </c>
      <c r="D197" s="14" t="s">
        <v>276</v>
      </c>
      <c r="E197" s="14" t="s">
        <v>291</v>
      </c>
      <c r="F197" s="2" t="s">
        <v>224</v>
      </c>
      <c r="G197" s="2">
        <v>2</v>
      </c>
      <c r="H197" s="2" t="s">
        <v>3</v>
      </c>
      <c r="I197" s="10">
        <v>1</v>
      </c>
      <c r="J197" s="25">
        <v>3.6333333333333333</v>
      </c>
      <c r="K197" s="2" t="s">
        <v>722</v>
      </c>
      <c r="L197" s="14" t="s">
        <v>305</v>
      </c>
      <c r="M197" s="2" t="s">
        <v>895</v>
      </c>
      <c r="N197" s="14" t="s">
        <v>687</v>
      </c>
      <c r="O197" s="14" t="s">
        <v>866</v>
      </c>
      <c r="P197" s="2" t="s">
        <v>400</v>
      </c>
      <c r="Q197" s="10">
        <v>1</v>
      </c>
      <c r="T197" s="29">
        <v>43</v>
      </c>
      <c r="U197" s="21">
        <v>12</v>
      </c>
      <c r="V197" s="21">
        <v>0</v>
      </c>
      <c r="W197" s="49">
        <f aca="true" t="shared" si="83" ref="W197:W205">T197+U197/20+V197/240</f>
        <v>43.6</v>
      </c>
      <c r="X197" s="49">
        <f aca="true" t="shared" si="84" ref="X197:X205">W197/Q197</f>
        <v>43.6</v>
      </c>
      <c r="Z197" s="25">
        <f aca="true" t="shared" si="85" ref="Z197:Z205">X197/12</f>
        <v>3.6333333333333333</v>
      </c>
      <c r="AA197" s="13">
        <v>43</v>
      </c>
      <c r="AB197" s="13">
        <v>12</v>
      </c>
      <c r="AC197" s="13">
        <v>0</v>
      </c>
      <c r="AD197" s="49">
        <f aca="true" t="shared" si="86" ref="AD197:AD205">AA197+AB197/20+AC197/240</f>
        <v>43.6</v>
      </c>
      <c r="AE197" s="13">
        <v>3</v>
      </c>
      <c r="AF197" s="13">
        <v>12</v>
      </c>
      <c r="AG197" s="13">
        <v>0</v>
      </c>
      <c r="AH197" s="25">
        <f>AE197+AF197/20+AG197/240</f>
        <v>3.6</v>
      </c>
      <c r="AI197">
        <v>3</v>
      </c>
      <c r="AJ197">
        <v>12</v>
      </c>
      <c r="AK197">
        <v>0</v>
      </c>
      <c r="AL197" s="25">
        <f aca="true" t="shared" si="87" ref="AL197:AL205">Z197*1</f>
        <v>3.6333333333333333</v>
      </c>
      <c r="AW197" s="25"/>
      <c r="AZ197" s="25">
        <v>3.6333333333333333</v>
      </c>
      <c r="BH197" s="6"/>
      <c r="BK197" s="49"/>
      <c r="BL197" s="49"/>
      <c r="BM197" s="38"/>
      <c r="BN197" s="38"/>
      <c r="BO197" s="38"/>
      <c r="BP197" s="38"/>
      <c r="BQ197" s="25">
        <f aca="true" t="shared" si="88" ref="BQ197:BQ205">AL197+BP197</f>
        <v>3.6333333333333333</v>
      </c>
      <c r="BR197" s="40"/>
      <c r="BS197" s="40"/>
      <c r="BT197" s="23"/>
      <c r="BU197" s="38"/>
      <c r="BV197" s="38"/>
      <c r="BW197" s="40"/>
      <c r="BX197" s="49">
        <f aca="true" t="shared" si="89" ref="BX197:BX205">BY197*Q197</f>
        <v>43.6</v>
      </c>
      <c r="BY197" s="49">
        <f aca="true" t="shared" si="90" ref="BY197:BY205">(BQ197+BV197)*12</f>
        <v>43.6</v>
      </c>
      <c r="CK197">
        <f aca="true" t="shared" si="91" ref="CK197:CK205">A197*1</f>
        <v>1386</v>
      </c>
      <c r="CL197" s="2" t="s">
        <v>895</v>
      </c>
    </row>
    <row r="198" spans="1:90" ht="12.75">
      <c r="A198" s="15">
        <v>1386</v>
      </c>
      <c r="B198" s="14" t="s">
        <v>875</v>
      </c>
      <c r="C198" s="14" t="s">
        <v>1133</v>
      </c>
      <c r="D198" s="14" t="s">
        <v>276</v>
      </c>
      <c r="E198" s="14" t="s">
        <v>291</v>
      </c>
      <c r="F198" s="2" t="s">
        <v>225</v>
      </c>
      <c r="G198" s="2">
        <v>2</v>
      </c>
      <c r="H198" s="2" t="s">
        <v>350</v>
      </c>
      <c r="I198" s="10">
        <v>1</v>
      </c>
      <c r="J198" s="25">
        <v>4</v>
      </c>
      <c r="K198" s="2" t="s">
        <v>387</v>
      </c>
      <c r="L198" s="14" t="s">
        <v>305</v>
      </c>
      <c r="M198" s="2" t="s">
        <v>361</v>
      </c>
      <c r="N198" s="14" t="s">
        <v>342</v>
      </c>
      <c r="O198" s="14" t="s">
        <v>866</v>
      </c>
      <c r="P198" s="2" t="s">
        <v>395</v>
      </c>
      <c r="Q198" s="10">
        <v>1</v>
      </c>
      <c r="T198" s="29">
        <v>48</v>
      </c>
      <c r="U198" s="21">
        <v>0</v>
      </c>
      <c r="V198" s="21">
        <v>0</v>
      </c>
      <c r="W198" s="49">
        <f t="shared" si="83"/>
        <v>48</v>
      </c>
      <c r="X198" s="49">
        <f t="shared" si="84"/>
        <v>48</v>
      </c>
      <c r="Z198" s="25">
        <f t="shared" si="85"/>
        <v>4</v>
      </c>
      <c r="AA198" s="13">
        <v>48</v>
      </c>
      <c r="AB198" s="13">
        <v>0</v>
      </c>
      <c r="AC198" s="13">
        <v>0</v>
      </c>
      <c r="AD198" s="49">
        <f t="shared" si="86"/>
        <v>48</v>
      </c>
      <c r="AE198" s="13">
        <v>4</v>
      </c>
      <c r="AF198" s="13">
        <v>0</v>
      </c>
      <c r="AG198" s="13">
        <v>0</v>
      </c>
      <c r="AH198" s="25">
        <f>AE198+AF198/20+AG198/240</f>
        <v>4</v>
      </c>
      <c r="AI198">
        <v>4</v>
      </c>
      <c r="AJ198">
        <v>0</v>
      </c>
      <c r="AK198">
        <v>0</v>
      </c>
      <c r="AL198" s="25">
        <f t="shared" si="87"/>
        <v>4</v>
      </c>
      <c r="AW198" s="25"/>
      <c r="AZ198" s="25">
        <v>4</v>
      </c>
      <c r="BH198" s="6"/>
      <c r="BK198" s="49"/>
      <c r="BL198" s="49"/>
      <c r="BM198" s="38"/>
      <c r="BN198" s="38"/>
      <c r="BO198" s="38"/>
      <c r="BP198" s="38"/>
      <c r="BQ198" s="25">
        <f t="shared" si="88"/>
        <v>4</v>
      </c>
      <c r="BR198" s="40"/>
      <c r="BS198" s="40"/>
      <c r="BT198" s="23"/>
      <c r="BU198" s="38"/>
      <c r="BV198" s="38"/>
      <c r="BW198" s="40"/>
      <c r="BX198" s="49">
        <f t="shared" si="89"/>
        <v>48</v>
      </c>
      <c r="BY198" s="49">
        <f t="shared" si="90"/>
        <v>48</v>
      </c>
      <c r="CK198">
        <f t="shared" si="91"/>
        <v>1386</v>
      </c>
      <c r="CL198" s="2" t="s">
        <v>361</v>
      </c>
    </row>
    <row r="199" spans="1:90" ht="12.75">
      <c r="A199" s="15">
        <v>1386</v>
      </c>
      <c r="B199" s="14" t="s">
        <v>875</v>
      </c>
      <c r="C199" s="14" t="s">
        <v>1133</v>
      </c>
      <c r="D199" s="14" t="s">
        <v>276</v>
      </c>
      <c r="E199" s="14" t="s">
        <v>291</v>
      </c>
      <c r="F199" s="2" t="s">
        <v>226</v>
      </c>
      <c r="G199" s="2">
        <v>2</v>
      </c>
      <c r="H199" s="2" t="s">
        <v>731</v>
      </c>
      <c r="I199" s="10">
        <v>1</v>
      </c>
      <c r="J199" s="25">
        <v>7.375</v>
      </c>
      <c r="K199" s="2" t="s">
        <v>738</v>
      </c>
      <c r="L199" s="14" t="s">
        <v>305</v>
      </c>
      <c r="M199" s="2" t="s">
        <v>740</v>
      </c>
      <c r="N199" s="14" t="s">
        <v>792</v>
      </c>
      <c r="O199" s="14" t="s">
        <v>1198</v>
      </c>
      <c r="P199" s="2" t="s">
        <v>1184</v>
      </c>
      <c r="Q199" s="10">
        <v>1</v>
      </c>
      <c r="T199" s="29">
        <v>88</v>
      </c>
      <c r="U199" s="21">
        <v>10</v>
      </c>
      <c r="V199" s="21">
        <v>0</v>
      </c>
      <c r="W199" s="49">
        <f t="shared" si="83"/>
        <v>88.5</v>
      </c>
      <c r="X199" s="49">
        <f t="shared" si="84"/>
        <v>88.5</v>
      </c>
      <c r="Z199" s="25">
        <f t="shared" si="85"/>
        <v>7.375</v>
      </c>
      <c r="AA199" s="13">
        <v>88</v>
      </c>
      <c r="AB199" s="13">
        <v>10</v>
      </c>
      <c r="AC199" s="13">
        <v>0</v>
      </c>
      <c r="AD199" s="49">
        <f t="shared" si="86"/>
        <v>88.5</v>
      </c>
      <c r="AE199" s="13">
        <v>7</v>
      </c>
      <c r="AF199" s="13">
        <v>7</v>
      </c>
      <c r="AG199" s="13">
        <v>0</v>
      </c>
      <c r="AH199" s="25">
        <f>AE199+AF199/20+AG199/240</f>
        <v>7.35</v>
      </c>
      <c r="AI199">
        <v>7</v>
      </c>
      <c r="AJ199">
        <v>7</v>
      </c>
      <c r="AK199">
        <v>6</v>
      </c>
      <c r="AL199" s="25">
        <f t="shared" si="87"/>
        <v>7.375</v>
      </c>
      <c r="AW199" s="25"/>
      <c r="BE199" s="25">
        <v>7.375</v>
      </c>
      <c r="BH199" s="6"/>
      <c r="BK199" s="49"/>
      <c r="BL199" s="49"/>
      <c r="BM199" s="38"/>
      <c r="BN199" s="38"/>
      <c r="BO199" s="38"/>
      <c r="BP199" s="38"/>
      <c r="BQ199" s="25">
        <f t="shared" si="88"/>
        <v>7.375</v>
      </c>
      <c r="BR199" s="40"/>
      <c r="BS199" s="40"/>
      <c r="BT199" s="23"/>
      <c r="BU199" s="38"/>
      <c r="BV199" s="38"/>
      <c r="BW199" s="40"/>
      <c r="BX199" s="49">
        <f t="shared" si="89"/>
        <v>88.5</v>
      </c>
      <c r="BY199" s="49">
        <f t="shared" si="90"/>
        <v>88.5</v>
      </c>
      <c r="CK199">
        <f t="shared" si="91"/>
        <v>1386</v>
      </c>
      <c r="CL199" s="2" t="s">
        <v>740</v>
      </c>
    </row>
    <row r="200" spans="1:90" ht="12.75">
      <c r="A200" s="15">
        <v>1386</v>
      </c>
      <c r="B200" s="14" t="s">
        <v>875</v>
      </c>
      <c r="C200" s="14" t="s">
        <v>1133</v>
      </c>
      <c r="D200" s="14" t="s">
        <v>276</v>
      </c>
      <c r="E200" s="14" t="s">
        <v>291</v>
      </c>
      <c r="F200" s="2" t="s">
        <v>206</v>
      </c>
      <c r="G200" s="2">
        <v>2</v>
      </c>
      <c r="H200" s="2" t="s">
        <v>3</v>
      </c>
      <c r="I200" s="10">
        <v>1</v>
      </c>
      <c r="J200" s="25">
        <v>5.6</v>
      </c>
      <c r="K200" s="2" t="s">
        <v>1113</v>
      </c>
      <c r="L200" s="14" t="s">
        <v>305</v>
      </c>
      <c r="M200" s="2" t="s">
        <v>1084</v>
      </c>
      <c r="N200" s="14" t="s">
        <v>1294</v>
      </c>
      <c r="O200" s="14" t="s">
        <v>1058</v>
      </c>
      <c r="P200" s="2" t="s">
        <v>1184</v>
      </c>
      <c r="Q200" s="10">
        <v>1</v>
      </c>
      <c r="T200" s="29">
        <v>67</v>
      </c>
      <c r="U200" s="21">
        <v>4</v>
      </c>
      <c r="V200" s="21">
        <v>0</v>
      </c>
      <c r="W200" s="49">
        <f t="shared" si="83"/>
        <v>67.2</v>
      </c>
      <c r="X200" s="49">
        <f t="shared" si="84"/>
        <v>67.2</v>
      </c>
      <c r="Z200" s="25">
        <f t="shared" si="85"/>
        <v>5.6000000000000005</v>
      </c>
      <c r="AA200" s="13">
        <v>67</v>
      </c>
      <c r="AB200" s="13">
        <v>4</v>
      </c>
      <c r="AC200" s="13">
        <v>0</v>
      </c>
      <c r="AD200" s="49">
        <f t="shared" si="86"/>
        <v>67.2</v>
      </c>
      <c r="AE200" s="13">
        <v>5</v>
      </c>
      <c r="AF200" s="13">
        <v>12</v>
      </c>
      <c r="AG200" s="13">
        <v>0</v>
      </c>
      <c r="AH200" s="25">
        <f>AE200+AF200/20+AG200/240</f>
        <v>5.6</v>
      </c>
      <c r="AI200">
        <v>5</v>
      </c>
      <c r="AJ200">
        <v>12</v>
      </c>
      <c r="AK200">
        <v>0</v>
      </c>
      <c r="AL200" s="25">
        <f t="shared" si="87"/>
        <v>5.6000000000000005</v>
      </c>
      <c r="AW200" s="25"/>
      <c r="BE200" s="25">
        <v>5.6</v>
      </c>
      <c r="BH200" s="6"/>
      <c r="BK200" s="49"/>
      <c r="BL200" s="49"/>
      <c r="BM200" s="38"/>
      <c r="BN200" s="38"/>
      <c r="BO200" s="38"/>
      <c r="BP200" s="38"/>
      <c r="BQ200" s="25">
        <f t="shared" si="88"/>
        <v>5.6000000000000005</v>
      </c>
      <c r="BR200" s="40"/>
      <c r="BS200" s="40"/>
      <c r="BT200" s="23"/>
      <c r="BU200" s="38"/>
      <c r="BV200" s="38"/>
      <c r="BW200" s="40"/>
      <c r="BX200" s="49">
        <f t="shared" si="89"/>
        <v>67.2</v>
      </c>
      <c r="BY200" s="49">
        <f t="shared" si="90"/>
        <v>67.2</v>
      </c>
      <c r="CK200">
        <f t="shared" si="91"/>
        <v>1386</v>
      </c>
      <c r="CL200" s="2" t="s">
        <v>1084</v>
      </c>
    </row>
    <row r="201" spans="1:90" ht="12.75">
      <c r="A201" s="15">
        <v>1386</v>
      </c>
      <c r="B201" s="14" t="s">
        <v>875</v>
      </c>
      <c r="C201" s="14" t="s">
        <v>1133</v>
      </c>
      <c r="D201" s="14" t="s">
        <v>276</v>
      </c>
      <c r="E201" s="14" t="s">
        <v>291</v>
      </c>
      <c r="F201" s="2" t="s">
        <v>207</v>
      </c>
      <c r="G201" s="2">
        <v>2</v>
      </c>
      <c r="H201" s="2" t="s">
        <v>731</v>
      </c>
      <c r="I201" s="10">
        <v>2</v>
      </c>
      <c r="J201" s="25">
        <v>3.1</v>
      </c>
      <c r="K201" s="2" t="s">
        <v>1115</v>
      </c>
      <c r="L201" s="14" t="s">
        <v>305</v>
      </c>
      <c r="M201" s="2" t="s">
        <v>735</v>
      </c>
      <c r="N201" s="14" t="s">
        <v>792</v>
      </c>
      <c r="O201" s="14" t="s">
        <v>1063</v>
      </c>
      <c r="P201" s="2" t="s">
        <v>1346</v>
      </c>
      <c r="Q201" s="10">
        <v>2</v>
      </c>
      <c r="T201" s="29">
        <v>74</v>
      </c>
      <c r="U201" s="21">
        <v>8</v>
      </c>
      <c r="V201" s="21">
        <v>0</v>
      </c>
      <c r="W201" s="49">
        <f t="shared" si="83"/>
        <v>74.4</v>
      </c>
      <c r="X201" s="49">
        <f t="shared" si="84"/>
        <v>37.2</v>
      </c>
      <c r="Z201" s="25">
        <f t="shared" si="85"/>
        <v>3.1</v>
      </c>
      <c r="AA201" s="13">
        <v>37</v>
      </c>
      <c r="AB201" s="13">
        <v>4</v>
      </c>
      <c r="AC201" s="13">
        <v>0</v>
      </c>
      <c r="AD201" s="49">
        <f t="shared" si="86"/>
        <v>37.2</v>
      </c>
      <c r="AE201" s="13"/>
      <c r="AF201" s="13"/>
      <c r="AG201" s="13"/>
      <c r="AH201" s="25"/>
      <c r="AI201">
        <v>3</v>
      </c>
      <c r="AJ201">
        <v>2</v>
      </c>
      <c r="AK201">
        <v>0</v>
      </c>
      <c r="AL201" s="25">
        <f t="shared" si="87"/>
        <v>3.1</v>
      </c>
      <c r="AW201" s="25"/>
      <c r="BH201" s="25">
        <v>3.1</v>
      </c>
      <c r="BK201" s="49"/>
      <c r="BL201" s="49"/>
      <c r="BM201" s="38"/>
      <c r="BN201" s="38"/>
      <c r="BO201" s="38"/>
      <c r="BP201" s="38"/>
      <c r="BQ201" s="25">
        <f t="shared" si="88"/>
        <v>3.1</v>
      </c>
      <c r="BR201" s="40"/>
      <c r="BS201" s="40"/>
      <c r="BT201" s="23"/>
      <c r="BU201" s="38"/>
      <c r="BV201" s="38"/>
      <c r="BW201" s="40"/>
      <c r="BX201" s="49">
        <f t="shared" si="89"/>
        <v>74.4</v>
      </c>
      <c r="BY201" s="49">
        <f t="shared" si="90"/>
        <v>37.2</v>
      </c>
      <c r="CK201">
        <f t="shared" si="91"/>
        <v>1386</v>
      </c>
      <c r="CL201" s="2" t="s">
        <v>735</v>
      </c>
    </row>
    <row r="202" spans="1:90" ht="12.75">
      <c r="A202" s="15">
        <v>1386</v>
      </c>
      <c r="B202" s="14" t="s">
        <v>875</v>
      </c>
      <c r="C202" s="14" t="s">
        <v>1133</v>
      </c>
      <c r="D202" s="14" t="s">
        <v>276</v>
      </c>
      <c r="E202" s="14" t="s">
        <v>291</v>
      </c>
      <c r="F202" s="2" t="s">
        <v>208</v>
      </c>
      <c r="G202" s="2">
        <v>2</v>
      </c>
      <c r="H202" s="2" t="s">
        <v>878</v>
      </c>
      <c r="I202" s="10">
        <v>2</v>
      </c>
      <c r="J202" s="25">
        <v>3.3</v>
      </c>
      <c r="K202" s="2" t="s">
        <v>370</v>
      </c>
      <c r="L202" s="14" t="s">
        <v>305</v>
      </c>
      <c r="M202" s="2" t="s">
        <v>882</v>
      </c>
      <c r="N202" s="14" t="s">
        <v>687</v>
      </c>
      <c r="O202" s="14" t="s">
        <v>311</v>
      </c>
      <c r="P202" s="2" t="s">
        <v>1345</v>
      </c>
      <c r="Q202" s="10">
        <v>2</v>
      </c>
      <c r="T202" s="29">
        <v>79</v>
      </c>
      <c r="U202" s="21">
        <v>4</v>
      </c>
      <c r="V202" s="21">
        <v>0</v>
      </c>
      <c r="W202" s="49">
        <f t="shared" si="83"/>
        <v>79.2</v>
      </c>
      <c r="X202" s="49">
        <f t="shared" si="84"/>
        <v>39.6</v>
      </c>
      <c r="Z202" s="25">
        <f t="shared" si="85"/>
        <v>3.3000000000000003</v>
      </c>
      <c r="AA202" s="13">
        <v>39</v>
      </c>
      <c r="AB202" s="13">
        <v>12</v>
      </c>
      <c r="AC202" s="13">
        <v>0</v>
      </c>
      <c r="AD202" s="49">
        <f t="shared" si="86"/>
        <v>39.6</v>
      </c>
      <c r="AE202" s="13"/>
      <c r="AF202" s="13"/>
      <c r="AG202" s="13"/>
      <c r="AH202" s="25"/>
      <c r="AI202">
        <v>3</v>
      </c>
      <c r="AJ202">
        <v>6</v>
      </c>
      <c r="AK202">
        <v>0</v>
      </c>
      <c r="AL202" s="25">
        <f t="shared" si="87"/>
        <v>3.3000000000000003</v>
      </c>
      <c r="AW202" s="25"/>
      <c r="BH202" s="25">
        <v>3.3</v>
      </c>
      <c r="BK202" s="49"/>
      <c r="BL202" s="49"/>
      <c r="BM202" s="38"/>
      <c r="BN202" s="38"/>
      <c r="BO202" s="38"/>
      <c r="BP202" s="38"/>
      <c r="BQ202" s="25">
        <f t="shared" si="88"/>
        <v>3.3000000000000003</v>
      </c>
      <c r="BR202" s="40"/>
      <c r="BS202" s="40"/>
      <c r="BT202" s="23"/>
      <c r="BU202" s="38"/>
      <c r="BV202" s="38"/>
      <c r="BW202" s="40"/>
      <c r="BX202" s="49">
        <f t="shared" si="89"/>
        <v>79.2</v>
      </c>
      <c r="BY202" s="49">
        <f t="shared" si="90"/>
        <v>39.6</v>
      </c>
      <c r="CK202">
        <f t="shared" si="91"/>
        <v>1386</v>
      </c>
      <c r="CL202" s="2" t="s">
        <v>882</v>
      </c>
    </row>
    <row r="203" spans="1:90" ht="12.75">
      <c r="A203" s="15">
        <v>1386</v>
      </c>
      <c r="B203" s="14" t="s">
        <v>875</v>
      </c>
      <c r="C203" s="14" t="s">
        <v>1133</v>
      </c>
      <c r="D203" s="14" t="s">
        <v>276</v>
      </c>
      <c r="E203" s="14" t="s">
        <v>291</v>
      </c>
      <c r="F203" s="2" t="s">
        <v>209</v>
      </c>
      <c r="G203" s="2">
        <v>2</v>
      </c>
      <c r="H203" s="2" t="s">
        <v>3</v>
      </c>
      <c r="I203" s="10">
        <v>2</v>
      </c>
      <c r="J203" s="25">
        <v>2.7</v>
      </c>
      <c r="K203" s="2" t="s">
        <v>1227</v>
      </c>
      <c r="L203" s="14" t="s">
        <v>305</v>
      </c>
      <c r="M203" s="2" t="s">
        <v>1231</v>
      </c>
      <c r="N203" s="14" t="s">
        <v>1198</v>
      </c>
      <c r="O203" s="14" t="s">
        <v>1198</v>
      </c>
      <c r="P203" s="2" t="s">
        <v>697</v>
      </c>
      <c r="Q203" s="10">
        <v>2</v>
      </c>
      <c r="T203" s="29">
        <v>64</v>
      </c>
      <c r="U203" s="21">
        <v>16</v>
      </c>
      <c r="V203" s="21">
        <v>0</v>
      </c>
      <c r="W203" s="49">
        <f t="shared" si="83"/>
        <v>64.8</v>
      </c>
      <c r="X203" s="49">
        <f t="shared" si="84"/>
        <v>32.4</v>
      </c>
      <c r="Z203" s="25">
        <f t="shared" si="85"/>
        <v>2.6999999999999997</v>
      </c>
      <c r="AA203" s="13">
        <v>32</v>
      </c>
      <c r="AB203" s="13">
        <v>8</v>
      </c>
      <c r="AC203" s="13">
        <v>0</v>
      </c>
      <c r="AD203" s="49">
        <f t="shared" si="86"/>
        <v>32.4</v>
      </c>
      <c r="AE203" s="13"/>
      <c r="AF203" s="13"/>
      <c r="AG203" s="13"/>
      <c r="AH203" s="25"/>
      <c r="AI203">
        <v>2</v>
      </c>
      <c r="AJ203">
        <v>14</v>
      </c>
      <c r="AK203">
        <v>0</v>
      </c>
      <c r="AL203" s="25">
        <f t="shared" si="87"/>
        <v>2.6999999999999997</v>
      </c>
      <c r="AW203" s="25"/>
      <c r="BH203" s="25">
        <v>2.7</v>
      </c>
      <c r="BK203" s="49"/>
      <c r="BL203" s="49"/>
      <c r="BM203" s="38"/>
      <c r="BN203" s="38"/>
      <c r="BO203" s="38"/>
      <c r="BP203" s="38"/>
      <c r="BQ203" s="25">
        <f t="shared" si="88"/>
        <v>2.6999999999999997</v>
      </c>
      <c r="BR203" s="40"/>
      <c r="BS203" s="40"/>
      <c r="BT203" s="23"/>
      <c r="BU203" s="38"/>
      <c r="BV203" s="38"/>
      <c r="BW203" s="40"/>
      <c r="BX203" s="49">
        <f t="shared" si="89"/>
        <v>64.8</v>
      </c>
      <c r="BY203" s="49">
        <f t="shared" si="90"/>
        <v>32.4</v>
      </c>
      <c r="CK203">
        <f t="shared" si="91"/>
        <v>1386</v>
      </c>
      <c r="CL203" s="2" t="s">
        <v>1231</v>
      </c>
    </row>
    <row r="204" spans="1:90" ht="12.75">
      <c r="A204" s="15">
        <v>1386</v>
      </c>
      <c r="B204" s="14" t="s">
        <v>875</v>
      </c>
      <c r="C204" s="14" t="s">
        <v>1133</v>
      </c>
      <c r="D204" s="14" t="s">
        <v>276</v>
      </c>
      <c r="E204" s="14" t="s">
        <v>291</v>
      </c>
      <c r="F204" s="2" t="s">
        <v>210</v>
      </c>
      <c r="G204" s="2">
        <v>2</v>
      </c>
      <c r="H204" s="2" t="s">
        <v>3</v>
      </c>
      <c r="I204" s="10">
        <v>2</v>
      </c>
      <c r="J204" s="25">
        <v>3.1</v>
      </c>
      <c r="K204" s="2" t="s">
        <v>714</v>
      </c>
      <c r="L204" s="14" t="s">
        <v>305</v>
      </c>
      <c r="M204" s="2" t="s">
        <v>895</v>
      </c>
      <c r="N204" s="14" t="s">
        <v>687</v>
      </c>
      <c r="O204" s="14" t="s">
        <v>866</v>
      </c>
      <c r="P204" s="2" t="s">
        <v>697</v>
      </c>
      <c r="Q204" s="10">
        <v>2</v>
      </c>
      <c r="T204" s="29">
        <v>74</v>
      </c>
      <c r="U204" s="21">
        <v>8</v>
      </c>
      <c r="V204" s="21">
        <v>0</v>
      </c>
      <c r="W204" s="49">
        <f t="shared" si="83"/>
        <v>74.4</v>
      </c>
      <c r="X204" s="49">
        <f t="shared" si="84"/>
        <v>37.2</v>
      </c>
      <c r="Z204" s="25">
        <f t="shared" si="85"/>
        <v>3.1</v>
      </c>
      <c r="AA204" s="13">
        <v>37</v>
      </c>
      <c r="AB204" s="13">
        <v>4</v>
      </c>
      <c r="AC204" s="13">
        <v>0</v>
      </c>
      <c r="AD204" s="49">
        <f t="shared" si="86"/>
        <v>37.2</v>
      </c>
      <c r="AE204" s="13"/>
      <c r="AF204" s="13"/>
      <c r="AG204" s="13"/>
      <c r="AH204" s="25"/>
      <c r="AI204">
        <v>3</v>
      </c>
      <c r="AJ204">
        <v>2</v>
      </c>
      <c r="AK204">
        <v>0</v>
      </c>
      <c r="AL204" s="25">
        <f t="shared" si="87"/>
        <v>3.1</v>
      </c>
      <c r="AW204" s="25"/>
      <c r="BH204" s="25">
        <v>3.1</v>
      </c>
      <c r="BK204" s="49"/>
      <c r="BL204" s="49"/>
      <c r="BM204" s="38"/>
      <c r="BN204" s="38"/>
      <c r="BO204" s="38"/>
      <c r="BP204" s="38"/>
      <c r="BQ204" s="25">
        <f t="shared" si="88"/>
        <v>3.1</v>
      </c>
      <c r="BR204" s="40"/>
      <c r="BS204" s="40"/>
      <c r="BT204" s="23"/>
      <c r="BU204" s="38"/>
      <c r="BV204" s="38"/>
      <c r="BW204" s="40"/>
      <c r="BX204" s="49">
        <f t="shared" si="89"/>
        <v>74.4</v>
      </c>
      <c r="BY204" s="49">
        <f t="shared" si="90"/>
        <v>37.2</v>
      </c>
      <c r="CK204">
        <f t="shared" si="91"/>
        <v>1386</v>
      </c>
      <c r="CL204" s="2" t="s">
        <v>895</v>
      </c>
    </row>
    <row r="205" spans="1:90" ht="12.75">
      <c r="A205" s="15">
        <v>1386</v>
      </c>
      <c r="B205" s="14" t="s">
        <v>875</v>
      </c>
      <c r="C205" s="14" t="s">
        <v>1133</v>
      </c>
      <c r="D205" s="14" t="s">
        <v>276</v>
      </c>
      <c r="E205" s="14" t="s">
        <v>291</v>
      </c>
      <c r="F205" s="2" t="s">
        <v>211</v>
      </c>
      <c r="G205" s="2">
        <v>2</v>
      </c>
      <c r="H205" s="2" t="s">
        <v>3</v>
      </c>
      <c r="I205" s="10">
        <v>1</v>
      </c>
      <c r="J205" s="25">
        <v>2.4</v>
      </c>
      <c r="K205" s="2" t="s">
        <v>1226</v>
      </c>
      <c r="L205" s="14" t="s">
        <v>305</v>
      </c>
      <c r="M205" s="2" t="s">
        <v>1231</v>
      </c>
      <c r="N205" s="14" t="s">
        <v>1198</v>
      </c>
      <c r="O205" s="14" t="s">
        <v>1198</v>
      </c>
      <c r="P205" s="2" t="s">
        <v>1332</v>
      </c>
      <c r="Q205" s="10">
        <v>1</v>
      </c>
      <c r="T205" s="29">
        <v>28</v>
      </c>
      <c r="U205" s="21">
        <v>16</v>
      </c>
      <c r="V205" s="21">
        <v>0</v>
      </c>
      <c r="W205" s="49">
        <f t="shared" si="83"/>
        <v>28.8</v>
      </c>
      <c r="X205" s="49">
        <f t="shared" si="84"/>
        <v>28.8</v>
      </c>
      <c r="Z205" s="25">
        <f t="shared" si="85"/>
        <v>2.4</v>
      </c>
      <c r="AA205" s="13">
        <v>28</v>
      </c>
      <c r="AB205" s="13">
        <v>16</v>
      </c>
      <c r="AC205" s="13">
        <v>0</v>
      </c>
      <c r="AD205" s="49">
        <f t="shared" si="86"/>
        <v>28.8</v>
      </c>
      <c r="AE205" s="13">
        <v>2</v>
      </c>
      <c r="AF205" s="13">
        <v>8</v>
      </c>
      <c r="AG205" s="13">
        <v>0</v>
      </c>
      <c r="AH205" s="25">
        <f>AE205+AF205/20+AG205/240</f>
        <v>2.4</v>
      </c>
      <c r="AI205">
        <v>2</v>
      </c>
      <c r="AJ205">
        <v>8</v>
      </c>
      <c r="AK205">
        <v>0</v>
      </c>
      <c r="AL205" s="25">
        <f t="shared" si="87"/>
        <v>2.4</v>
      </c>
      <c r="AW205" s="25"/>
      <c r="BH205" s="25">
        <v>2.4</v>
      </c>
      <c r="BK205" s="49"/>
      <c r="BL205" s="49"/>
      <c r="BM205" s="38"/>
      <c r="BN205" s="38"/>
      <c r="BO205" s="38"/>
      <c r="BP205" s="38"/>
      <c r="BQ205" s="25">
        <f t="shared" si="88"/>
        <v>2.4</v>
      </c>
      <c r="BR205" s="40"/>
      <c r="BS205" s="40"/>
      <c r="BT205" s="23"/>
      <c r="BU205" s="38"/>
      <c r="BV205" s="38"/>
      <c r="BW205" s="40"/>
      <c r="BX205" s="49">
        <f t="shared" si="89"/>
        <v>28.799999999999997</v>
      </c>
      <c r="BY205" s="49">
        <f t="shared" si="90"/>
        <v>28.799999999999997</v>
      </c>
      <c r="CK205">
        <f t="shared" si="91"/>
        <v>1386</v>
      </c>
      <c r="CL205" s="2" t="s">
        <v>1231</v>
      </c>
    </row>
    <row r="206" spans="1:90" ht="12.75">
      <c r="A206" s="15"/>
      <c r="E206" s="14"/>
      <c r="F206" s="2"/>
      <c r="G206" s="2"/>
      <c r="M206" s="2"/>
      <c r="T206" s="29"/>
      <c r="W206" s="49"/>
      <c r="X206" s="49"/>
      <c r="AA206" s="13"/>
      <c r="AB206" s="13"/>
      <c r="AC206" s="13"/>
      <c r="AE206" s="13"/>
      <c r="AF206" s="13"/>
      <c r="AG206" s="13"/>
      <c r="AW206" s="25"/>
      <c r="BH206" s="6"/>
      <c r="BK206" s="49"/>
      <c r="BL206" s="49"/>
      <c r="BM206" s="38"/>
      <c r="BN206" s="38"/>
      <c r="BO206" s="38"/>
      <c r="BP206" s="38"/>
      <c r="BQ206" s="25"/>
      <c r="BR206" s="40"/>
      <c r="BS206" s="40"/>
      <c r="BT206" s="23"/>
      <c r="BU206" s="38"/>
      <c r="BV206" s="38"/>
      <c r="BW206" s="40"/>
      <c r="BX206" s="49"/>
      <c r="BY206" s="49"/>
      <c r="CL206" s="2"/>
    </row>
    <row r="207" spans="1:91" ht="12.75">
      <c r="A207" s="15">
        <v>1386</v>
      </c>
      <c r="B207" s="14" t="s">
        <v>875</v>
      </c>
      <c r="C207" s="14" t="s">
        <v>1133</v>
      </c>
      <c r="D207" s="14" t="s">
        <v>276</v>
      </c>
      <c r="E207" s="14" t="s">
        <v>291</v>
      </c>
      <c r="F207" s="2" t="s">
        <v>212</v>
      </c>
      <c r="G207" s="2">
        <v>3</v>
      </c>
      <c r="H207" s="2" t="s">
        <v>3</v>
      </c>
      <c r="I207" s="10">
        <v>1.5</v>
      </c>
      <c r="J207" s="25">
        <v>2.4</v>
      </c>
      <c r="K207" s="2" t="s">
        <v>286</v>
      </c>
      <c r="L207" s="14" t="s">
        <v>305</v>
      </c>
      <c r="M207" s="2" t="s">
        <v>285</v>
      </c>
      <c r="N207" s="14" t="s">
        <v>1198</v>
      </c>
      <c r="O207" s="14" t="s">
        <v>1198</v>
      </c>
      <c r="P207" s="2" t="s">
        <v>1374</v>
      </c>
      <c r="Q207" s="10">
        <v>1.5</v>
      </c>
      <c r="T207" s="29">
        <v>43</v>
      </c>
      <c r="U207" s="21">
        <v>4</v>
      </c>
      <c r="V207" s="21">
        <v>0</v>
      </c>
      <c r="W207" s="49">
        <f>T207+U207/20+V207/240</f>
        <v>43.2</v>
      </c>
      <c r="X207" s="49">
        <f>W207/Q207</f>
        <v>28.8</v>
      </c>
      <c r="Z207" s="25">
        <f>X207/12</f>
        <v>2.4</v>
      </c>
      <c r="AA207" s="13"/>
      <c r="AB207" s="13"/>
      <c r="AC207" s="13"/>
      <c r="AE207" s="13"/>
      <c r="AF207" s="13"/>
      <c r="AG207" s="13"/>
      <c r="AH207" s="25"/>
      <c r="AI207">
        <v>2</v>
      </c>
      <c r="AJ207">
        <v>8</v>
      </c>
      <c r="AK207">
        <v>0</v>
      </c>
      <c r="AL207" s="25">
        <f aca="true" t="shared" si="92" ref="AL207:AL212">Z207*1</f>
        <v>2.4</v>
      </c>
      <c r="AW207" s="25"/>
      <c r="BH207" s="25">
        <v>2.4</v>
      </c>
      <c r="BK207" s="49"/>
      <c r="BL207" s="49"/>
      <c r="BM207" s="38"/>
      <c r="BN207" s="38"/>
      <c r="BO207" s="38"/>
      <c r="BP207" s="38"/>
      <c r="BQ207" s="25">
        <f aca="true" t="shared" si="93" ref="BQ207:BQ212">AL207+BP207</f>
        <v>2.4</v>
      </c>
      <c r="BR207" s="40"/>
      <c r="BS207" s="40"/>
      <c r="BT207" s="23"/>
      <c r="BU207" s="38"/>
      <c r="BV207" s="38"/>
      <c r="BW207" s="40"/>
      <c r="BX207" s="49">
        <f aca="true" t="shared" si="94" ref="BX207:BX212">BY207*Q207</f>
        <v>43.199999999999996</v>
      </c>
      <c r="BY207" s="49">
        <f aca="true" t="shared" si="95" ref="BY207:BY212">(BQ207+BV207)*12</f>
        <v>28.799999999999997</v>
      </c>
      <c r="CK207">
        <f aca="true" t="shared" si="96" ref="CK207:CK212">A207*1</f>
        <v>1386</v>
      </c>
      <c r="CL207" s="2" t="s">
        <v>285</v>
      </c>
      <c r="CM207" t="s">
        <v>50</v>
      </c>
    </row>
    <row r="208" spans="1:90" ht="12.75">
      <c r="A208" s="15">
        <v>1386</v>
      </c>
      <c r="B208" s="14" t="s">
        <v>875</v>
      </c>
      <c r="C208" s="14" t="s">
        <v>1133</v>
      </c>
      <c r="D208" s="14" t="s">
        <v>276</v>
      </c>
      <c r="E208" s="14" t="s">
        <v>291</v>
      </c>
      <c r="F208" s="2" t="s">
        <v>213</v>
      </c>
      <c r="G208" s="2">
        <v>3</v>
      </c>
      <c r="H208" s="2" t="s">
        <v>350</v>
      </c>
      <c r="I208" s="10">
        <v>3</v>
      </c>
      <c r="J208" s="25">
        <v>0.8999999999999999</v>
      </c>
      <c r="K208" s="2" t="s">
        <v>491</v>
      </c>
      <c r="L208" s="14" t="s">
        <v>305</v>
      </c>
      <c r="M208" s="2" t="s">
        <v>355</v>
      </c>
      <c r="N208" s="14" t="s">
        <v>343</v>
      </c>
      <c r="O208" s="14" t="s">
        <v>3</v>
      </c>
      <c r="P208" s="2" t="s">
        <v>1073</v>
      </c>
      <c r="Q208" s="10">
        <v>3</v>
      </c>
      <c r="T208" s="29">
        <v>32</v>
      </c>
      <c r="U208" s="21">
        <v>8</v>
      </c>
      <c r="V208" s="21">
        <v>0</v>
      </c>
      <c r="W208" s="49">
        <f>T208+U208/20+V208/240</f>
        <v>32.4</v>
      </c>
      <c r="X208" s="49">
        <f>W208/Q208</f>
        <v>10.799999999999999</v>
      </c>
      <c r="Z208" s="25">
        <f>X208/12</f>
        <v>0.8999999999999999</v>
      </c>
      <c r="AA208" s="13"/>
      <c r="AB208" s="13"/>
      <c r="AC208" s="13"/>
      <c r="AE208" s="13"/>
      <c r="AF208" s="13"/>
      <c r="AG208" s="13"/>
      <c r="AH208" s="25"/>
      <c r="AJ208">
        <v>18</v>
      </c>
      <c r="AK208">
        <v>0</v>
      </c>
      <c r="AL208" s="25">
        <f t="shared" si="92"/>
        <v>0.8999999999999999</v>
      </c>
      <c r="AW208" s="25"/>
      <c r="BH208" s="25">
        <v>0.8999999999999999</v>
      </c>
      <c r="BK208" s="49"/>
      <c r="BL208" s="49"/>
      <c r="BM208" s="38"/>
      <c r="BN208" s="38"/>
      <c r="BO208" s="38"/>
      <c r="BP208" s="38"/>
      <c r="BQ208" s="25">
        <f t="shared" si="93"/>
        <v>0.8999999999999999</v>
      </c>
      <c r="BR208" s="40"/>
      <c r="BS208" s="40"/>
      <c r="BT208" s="23"/>
      <c r="BU208" s="38"/>
      <c r="BV208" s="38"/>
      <c r="BW208" s="40"/>
      <c r="BX208" s="49">
        <f t="shared" si="94"/>
        <v>32.4</v>
      </c>
      <c r="BY208" s="49">
        <f t="shared" si="95"/>
        <v>10.799999999999999</v>
      </c>
      <c r="CK208">
        <f t="shared" si="96"/>
        <v>1386</v>
      </c>
      <c r="CL208" s="2" t="s">
        <v>355</v>
      </c>
    </row>
    <row r="209" spans="1:90" ht="12.75">
      <c r="A209" s="15">
        <v>1386</v>
      </c>
      <c r="B209" s="14" t="s">
        <v>875</v>
      </c>
      <c r="C209" s="14" t="s">
        <v>1133</v>
      </c>
      <c r="D209" s="14" t="s">
        <v>276</v>
      </c>
      <c r="E209" s="14" t="s">
        <v>291</v>
      </c>
      <c r="F209" s="2" t="s">
        <v>214</v>
      </c>
      <c r="G209" s="2">
        <v>3</v>
      </c>
      <c r="H209" s="2" t="s">
        <v>350</v>
      </c>
      <c r="I209" s="10">
        <v>25</v>
      </c>
      <c r="J209" s="25">
        <v>3.35</v>
      </c>
      <c r="K209" s="2" t="s">
        <v>488</v>
      </c>
      <c r="L209" s="14" t="s">
        <v>305</v>
      </c>
      <c r="M209" s="2" t="s">
        <v>360</v>
      </c>
      <c r="N209" s="14" t="s">
        <v>343</v>
      </c>
      <c r="O209" s="14" t="s">
        <v>688</v>
      </c>
      <c r="P209" s="2" t="s">
        <v>3</v>
      </c>
      <c r="Q209" s="10">
        <v>25</v>
      </c>
      <c r="T209" s="29"/>
      <c r="W209" s="49">
        <f>2010/2</f>
        <v>1005</v>
      </c>
      <c r="X209" s="49">
        <f>W209/Q209</f>
        <v>40.2</v>
      </c>
      <c r="Z209" s="25">
        <f>X209/12</f>
        <v>3.35</v>
      </c>
      <c r="AA209" s="13"/>
      <c r="AB209" s="13"/>
      <c r="AC209" s="13"/>
      <c r="AE209" s="13"/>
      <c r="AF209" s="13"/>
      <c r="AG209" s="13"/>
      <c r="AH209" s="25"/>
      <c r="AI209">
        <v>3</v>
      </c>
      <c r="AJ209">
        <v>7</v>
      </c>
      <c r="AK209">
        <v>0</v>
      </c>
      <c r="AL209" s="25">
        <f t="shared" si="92"/>
        <v>3.35</v>
      </c>
      <c r="AW209" s="25"/>
      <c r="BH209" s="6"/>
      <c r="BK209" s="49"/>
      <c r="BL209" s="49"/>
      <c r="BM209" s="38"/>
      <c r="BN209" s="38"/>
      <c r="BO209" s="38"/>
      <c r="BP209" s="38"/>
      <c r="BQ209" s="25">
        <f t="shared" si="93"/>
        <v>3.35</v>
      </c>
      <c r="BR209" s="40"/>
      <c r="BS209" s="40"/>
      <c r="BT209" s="23"/>
      <c r="BU209" s="38"/>
      <c r="BV209" s="38"/>
      <c r="BW209" s="40"/>
      <c r="BX209" s="49">
        <f t="shared" si="94"/>
        <v>1005.0000000000001</v>
      </c>
      <c r="BY209" s="49">
        <f t="shared" si="95"/>
        <v>40.2</v>
      </c>
      <c r="CK209">
        <f t="shared" si="96"/>
        <v>1386</v>
      </c>
      <c r="CL209" s="2" t="s">
        <v>360</v>
      </c>
    </row>
    <row r="210" spans="1:90" ht="12.75">
      <c r="A210" s="15">
        <v>1386</v>
      </c>
      <c r="B210" s="14" t="s">
        <v>875</v>
      </c>
      <c r="C210" s="14" t="s">
        <v>1133</v>
      </c>
      <c r="D210" s="14" t="s">
        <v>276</v>
      </c>
      <c r="E210" s="14" t="s">
        <v>291</v>
      </c>
      <c r="F210" s="2" t="s">
        <v>215</v>
      </c>
      <c r="G210" s="2">
        <v>3</v>
      </c>
      <c r="H210" s="2" t="s">
        <v>350</v>
      </c>
      <c r="I210" s="10">
        <v>25</v>
      </c>
      <c r="J210" s="25">
        <v>3.35</v>
      </c>
      <c r="K210" s="2" t="s">
        <v>494</v>
      </c>
      <c r="L210" s="14" t="s">
        <v>305</v>
      </c>
      <c r="M210" s="2" t="s">
        <v>368</v>
      </c>
      <c r="N210" s="14" t="s">
        <v>343</v>
      </c>
      <c r="O210" s="14" t="s">
        <v>1327</v>
      </c>
      <c r="P210" s="2" t="s">
        <v>3</v>
      </c>
      <c r="Q210" s="10">
        <v>25</v>
      </c>
      <c r="T210" s="29"/>
      <c r="W210" s="49">
        <f>2010/2</f>
        <v>1005</v>
      </c>
      <c r="X210" s="49">
        <f>W210/Q210</f>
        <v>40.2</v>
      </c>
      <c r="Z210" s="25">
        <f>X210/12</f>
        <v>3.35</v>
      </c>
      <c r="AA210" s="13"/>
      <c r="AB210" s="13"/>
      <c r="AC210" s="13"/>
      <c r="AE210" s="13"/>
      <c r="AF210" s="13"/>
      <c r="AG210" s="13"/>
      <c r="AH210" s="25"/>
      <c r="AI210">
        <v>3</v>
      </c>
      <c r="AJ210">
        <v>7</v>
      </c>
      <c r="AK210">
        <v>0</v>
      </c>
      <c r="AL210" s="25">
        <f t="shared" si="92"/>
        <v>3.35</v>
      </c>
      <c r="AW210" s="25"/>
      <c r="BH210" s="6"/>
      <c r="BK210" s="49"/>
      <c r="BL210" s="49"/>
      <c r="BM210" s="38"/>
      <c r="BN210" s="38"/>
      <c r="BO210" s="38"/>
      <c r="BP210" s="38"/>
      <c r="BQ210" s="25">
        <f t="shared" si="93"/>
        <v>3.35</v>
      </c>
      <c r="BR210" s="40"/>
      <c r="BS210" s="40"/>
      <c r="BT210" s="23"/>
      <c r="BU210" s="38"/>
      <c r="BV210" s="38"/>
      <c r="BW210" s="40"/>
      <c r="BX210" s="49">
        <f t="shared" si="94"/>
        <v>1005.0000000000001</v>
      </c>
      <c r="BY210" s="49">
        <f t="shared" si="95"/>
        <v>40.2</v>
      </c>
      <c r="CK210">
        <f t="shared" si="96"/>
        <v>1386</v>
      </c>
      <c r="CL210" s="2" t="s">
        <v>368</v>
      </c>
    </row>
    <row r="211" spans="1:90" ht="12.75">
      <c r="A211" s="15">
        <v>1386</v>
      </c>
      <c r="B211" s="14" t="s">
        <v>875</v>
      </c>
      <c r="C211" s="14" t="s">
        <v>1133</v>
      </c>
      <c r="D211" s="14" t="s">
        <v>276</v>
      </c>
      <c r="E211" s="14" t="s">
        <v>291</v>
      </c>
      <c r="F211" s="2" t="s">
        <v>216</v>
      </c>
      <c r="G211" s="2">
        <v>3</v>
      </c>
      <c r="H211" s="2" t="s">
        <v>878</v>
      </c>
      <c r="I211" s="10">
        <v>4</v>
      </c>
      <c r="J211" s="25">
        <v>6.333333333333333</v>
      </c>
      <c r="K211" s="2" t="s">
        <v>768</v>
      </c>
      <c r="L211" s="14" t="s">
        <v>305</v>
      </c>
      <c r="M211" s="2" t="s">
        <v>879</v>
      </c>
      <c r="N211" s="14" t="s">
        <v>923</v>
      </c>
      <c r="O211" s="14" t="s">
        <v>3</v>
      </c>
      <c r="P211" s="2" t="s">
        <v>1369</v>
      </c>
      <c r="Q211" s="10">
        <v>4</v>
      </c>
      <c r="T211" s="29">
        <v>304</v>
      </c>
      <c r="U211" s="21">
        <v>0</v>
      </c>
      <c r="V211" s="21">
        <v>0</v>
      </c>
      <c r="W211" s="49">
        <f>T211+U211/20+V211/240</f>
        <v>304</v>
      </c>
      <c r="X211" s="49">
        <f>W211/Q211</f>
        <v>76</v>
      </c>
      <c r="Z211" s="25">
        <f>X211/12</f>
        <v>6.333333333333333</v>
      </c>
      <c r="AA211" s="13"/>
      <c r="AB211" s="13"/>
      <c r="AC211" s="13"/>
      <c r="AE211" s="13"/>
      <c r="AF211" s="13"/>
      <c r="AG211" s="13"/>
      <c r="AH211" s="25"/>
      <c r="AI211">
        <v>6</v>
      </c>
      <c r="AJ211">
        <v>6</v>
      </c>
      <c r="AK211">
        <v>8</v>
      </c>
      <c r="AL211" s="25">
        <f t="shared" si="92"/>
        <v>6.333333333333333</v>
      </c>
      <c r="AW211" s="25"/>
      <c r="BH211" s="6"/>
      <c r="BK211" s="49"/>
      <c r="BL211" s="49"/>
      <c r="BM211" s="38"/>
      <c r="BN211" s="38"/>
      <c r="BO211" s="38"/>
      <c r="BP211" s="38"/>
      <c r="BQ211" s="25">
        <f t="shared" si="93"/>
        <v>6.333333333333333</v>
      </c>
      <c r="BR211" s="40"/>
      <c r="BS211" s="40"/>
      <c r="BT211" s="23"/>
      <c r="BU211" s="38"/>
      <c r="BV211" s="38"/>
      <c r="BW211" s="40"/>
      <c r="BX211" s="49">
        <f t="shared" si="94"/>
        <v>304</v>
      </c>
      <c r="BY211" s="49">
        <f t="shared" si="95"/>
        <v>76</v>
      </c>
      <c r="CK211">
        <f t="shared" si="96"/>
        <v>1386</v>
      </c>
      <c r="CL211" s="2" t="s">
        <v>879</v>
      </c>
    </row>
    <row r="212" spans="1:90" ht="12.75">
      <c r="A212" s="15">
        <v>1386</v>
      </c>
      <c r="B212" s="14" t="s">
        <v>875</v>
      </c>
      <c r="C212" s="14" t="s">
        <v>1133</v>
      </c>
      <c r="D212" s="14" t="s">
        <v>276</v>
      </c>
      <c r="E212" s="14" t="s">
        <v>291</v>
      </c>
      <c r="F212" s="2" t="s">
        <v>218</v>
      </c>
      <c r="G212" s="2">
        <v>3</v>
      </c>
      <c r="H212" s="2" t="s">
        <v>878</v>
      </c>
      <c r="I212" s="10">
        <v>4</v>
      </c>
      <c r="J212" s="25">
        <v>5.333333333333333</v>
      </c>
      <c r="K212" s="2" t="s">
        <v>1387</v>
      </c>
      <c r="L212" s="14" t="s">
        <v>305</v>
      </c>
      <c r="M212" s="2" t="s">
        <v>890</v>
      </c>
      <c r="N212" s="14" t="s">
        <v>923</v>
      </c>
      <c r="O212" s="14" t="s">
        <v>1327</v>
      </c>
      <c r="P212" s="2" t="s">
        <v>1369</v>
      </c>
      <c r="Q212" s="10">
        <v>4</v>
      </c>
      <c r="T212" s="29"/>
      <c r="W212" s="49">
        <f>Q212*X212</f>
        <v>256</v>
      </c>
      <c r="X212" s="49">
        <f>Z212*12</f>
        <v>64</v>
      </c>
      <c r="Z212" s="25">
        <f>5+6/20+8/240</f>
        <v>5.333333333333333</v>
      </c>
      <c r="AA212" s="13"/>
      <c r="AB212" s="13"/>
      <c r="AC212" s="13"/>
      <c r="AE212" s="13"/>
      <c r="AF212" s="13"/>
      <c r="AG212" s="13"/>
      <c r="AH212" s="25"/>
      <c r="AI212">
        <v>5</v>
      </c>
      <c r="AJ212">
        <v>6</v>
      </c>
      <c r="AK212">
        <v>8</v>
      </c>
      <c r="AL212" s="25">
        <f t="shared" si="92"/>
        <v>5.333333333333333</v>
      </c>
      <c r="AW212" s="25"/>
      <c r="BH212" s="6"/>
      <c r="BK212" s="49"/>
      <c r="BL212" s="49"/>
      <c r="BM212" s="38"/>
      <c r="BN212" s="38"/>
      <c r="BO212" s="38"/>
      <c r="BP212" s="38"/>
      <c r="BQ212" s="25">
        <f t="shared" si="93"/>
        <v>5.333333333333333</v>
      </c>
      <c r="BR212" s="40"/>
      <c r="BS212" s="40"/>
      <c r="BT212" s="23"/>
      <c r="BU212" s="38"/>
      <c r="BV212" s="38"/>
      <c r="BW212" s="40"/>
      <c r="BX212" s="49">
        <f t="shared" si="94"/>
        <v>256</v>
      </c>
      <c r="BY212" s="49">
        <f t="shared" si="95"/>
        <v>64</v>
      </c>
      <c r="CK212">
        <f t="shared" si="96"/>
        <v>1386</v>
      </c>
      <c r="CL212" s="2" t="s">
        <v>890</v>
      </c>
    </row>
    <row r="213" spans="1:90" ht="12.75">
      <c r="A213" s="15"/>
      <c r="E213" s="14"/>
      <c r="F213" s="2"/>
      <c r="G213" s="2"/>
      <c r="J213" s="25"/>
      <c r="M213" s="2"/>
      <c r="T213" s="29"/>
      <c r="AA213" s="13"/>
      <c r="AB213" s="13"/>
      <c r="AC213" s="13"/>
      <c r="AE213" s="13"/>
      <c r="AF213" s="13"/>
      <c r="AG213" s="13"/>
      <c r="AH213" s="25"/>
      <c r="AL213" s="25"/>
      <c r="AW213" s="25"/>
      <c r="BH213" s="6"/>
      <c r="BK213" s="49"/>
      <c r="BL213" s="49"/>
      <c r="BM213" s="38"/>
      <c r="BN213" s="38"/>
      <c r="BO213" s="38"/>
      <c r="BP213" s="38"/>
      <c r="BQ213" s="25"/>
      <c r="BR213" s="40"/>
      <c r="BS213" s="40"/>
      <c r="BT213" s="23"/>
      <c r="BU213" s="38"/>
      <c r="BV213" s="38"/>
      <c r="BW213" s="40"/>
      <c r="CL213" s="2"/>
    </row>
    <row r="214" spans="1:91" ht="12.75">
      <c r="A214" s="15">
        <v>1386</v>
      </c>
      <c r="B214" s="14" t="s">
        <v>3</v>
      </c>
      <c r="C214" s="14" t="s">
        <v>1133</v>
      </c>
      <c r="D214" s="14" t="s">
        <v>277</v>
      </c>
      <c r="E214" s="14" t="s">
        <v>283</v>
      </c>
      <c r="F214" s="2" t="s">
        <v>227</v>
      </c>
      <c r="G214" s="2"/>
      <c r="H214" s="2" t="s">
        <v>350</v>
      </c>
      <c r="I214" s="10">
        <v>3</v>
      </c>
      <c r="J214" s="25">
        <v>3.65</v>
      </c>
      <c r="K214" s="2" t="s">
        <v>320</v>
      </c>
      <c r="L214" s="14" t="s">
        <v>305</v>
      </c>
      <c r="M214" s="2" t="s">
        <v>351</v>
      </c>
      <c r="N214" s="14" t="s">
        <v>343</v>
      </c>
      <c r="O214" s="14" t="s">
        <v>306</v>
      </c>
      <c r="P214" s="2" t="s">
        <v>1160</v>
      </c>
      <c r="Q214" s="10">
        <v>3</v>
      </c>
      <c r="T214" s="29">
        <v>122</v>
      </c>
      <c r="U214" s="21">
        <v>8</v>
      </c>
      <c r="V214" s="21">
        <v>0</v>
      </c>
      <c r="W214" s="49">
        <f>T214+U214/20+V214/240</f>
        <v>122.4</v>
      </c>
      <c r="X214" s="49">
        <f>W214/Q214</f>
        <v>40.800000000000004</v>
      </c>
      <c r="Z214" s="25">
        <f>3+13/20</f>
        <v>3.65</v>
      </c>
      <c r="AA214" s="13"/>
      <c r="AB214" s="13"/>
      <c r="AC214" s="13"/>
      <c r="AE214" s="13"/>
      <c r="AF214" s="13"/>
      <c r="AG214" s="13"/>
      <c r="AI214">
        <v>3</v>
      </c>
      <c r="AJ214">
        <v>13</v>
      </c>
      <c r="AK214">
        <v>0</v>
      </c>
      <c r="AL214" s="25">
        <f>Z214*1</f>
        <v>3.65</v>
      </c>
      <c r="AW214" s="25"/>
      <c r="BG214" s="25">
        <f>3+13/20</f>
        <v>3.65</v>
      </c>
      <c r="BH214" s="6"/>
      <c r="BK214" s="49"/>
      <c r="BL214" s="49"/>
      <c r="BM214" s="38"/>
      <c r="BN214" s="38"/>
      <c r="BO214" s="38"/>
      <c r="BP214" s="38"/>
      <c r="BQ214" s="25">
        <f>AL214+BP214</f>
        <v>3.65</v>
      </c>
      <c r="BR214" s="40"/>
      <c r="BS214" s="40"/>
      <c r="BT214" s="23"/>
      <c r="BU214" s="38"/>
      <c r="BV214" s="38"/>
      <c r="BW214" s="40"/>
      <c r="BX214" s="49">
        <f>BY214*Q214</f>
        <v>131.39999999999998</v>
      </c>
      <c r="BY214" s="49">
        <f>(BQ214+BV214)*12</f>
        <v>43.8</v>
      </c>
      <c r="CK214">
        <f>A214*1</f>
        <v>1386</v>
      </c>
      <c r="CL214" s="2" t="s">
        <v>351</v>
      </c>
      <c r="CM214" t="s">
        <v>63</v>
      </c>
    </row>
    <row r="215" spans="1:90" ht="12.75">
      <c r="A215" s="15">
        <v>1386</v>
      </c>
      <c r="B215" s="14" t="s">
        <v>3</v>
      </c>
      <c r="C215" s="14" t="s">
        <v>1133</v>
      </c>
      <c r="D215" s="14" t="s">
        <v>277</v>
      </c>
      <c r="E215" s="14" t="s">
        <v>283</v>
      </c>
      <c r="F215" s="2" t="s">
        <v>228</v>
      </c>
      <c r="G215" s="2"/>
      <c r="H215" s="2" t="s">
        <v>3</v>
      </c>
      <c r="J215" s="25"/>
      <c r="K215" s="2" t="s">
        <v>662</v>
      </c>
      <c r="L215" s="14" t="s">
        <v>305</v>
      </c>
      <c r="M215" s="2" t="s">
        <v>659</v>
      </c>
      <c r="N215" s="14" t="s">
        <v>1294</v>
      </c>
      <c r="O215" s="14" t="s">
        <v>1058</v>
      </c>
      <c r="P215" s="2" t="s">
        <v>1160</v>
      </c>
      <c r="R215" s="10">
        <v>15</v>
      </c>
      <c r="T215" s="29">
        <v>24</v>
      </c>
      <c r="U215" s="21">
        <v>0</v>
      </c>
      <c r="V215" s="21">
        <v>0</v>
      </c>
      <c r="W215" s="49">
        <f>T215+U215/20+V215/240</f>
        <v>24</v>
      </c>
      <c r="X215" s="49"/>
      <c r="Y215" s="25">
        <f>(W215*20)/R215</f>
        <v>32</v>
      </c>
      <c r="AA215" s="13"/>
      <c r="AB215" s="13"/>
      <c r="AC215" s="13"/>
      <c r="AE215" s="13"/>
      <c r="AF215" s="13"/>
      <c r="AG215" s="13"/>
      <c r="AL215" s="25"/>
      <c r="AM215" s="25">
        <f>Y215/12</f>
        <v>2.6666666666666665</v>
      </c>
      <c r="AW215" s="25"/>
      <c r="BG215" s="25"/>
      <c r="BH215" s="6"/>
      <c r="BK215" s="49"/>
      <c r="BL215" s="49"/>
      <c r="BM215" s="38"/>
      <c r="BN215" s="38"/>
      <c r="BO215" s="38"/>
      <c r="BP215" s="38"/>
      <c r="BQ215" s="25"/>
      <c r="BR215" s="40"/>
      <c r="BS215" s="40"/>
      <c r="BT215" s="23"/>
      <c r="BU215" s="38"/>
      <c r="BV215" s="38"/>
      <c r="BW215" s="40"/>
      <c r="BX215" s="49">
        <f>W215*1</f>
        <v>24</v>
      </c>
      <c r="BY215" s="49"/>
      <c r="CK215">
        <f>A215*1</f>
        <v>1386</v>
      </c>
      <c r="CL215" s="2" t="s">
        <v>659</v>
      </c>
    </row>
    <row r="216" spans="1:91" ht="12.75">
      <c r="A216" s="15">
        <v>1386</v>
      </c>
      <c r="B216" s="14" t="s">
        <v>3</v>
      </c>
      <c r="C216" s="14" t="s">
        <v>1133</v>
      </c>
      <c r="D216" s="14" t="s">
        <v>277</v>
      </c>
      <c r="E216" s="14" t="s">
        <v>283</v>
      </c>
      <c r="F216" s="2" t="s">
        <v>229</v>
      </c>
      <c r="G216" s="2"/>
      <c r="H216" s="2" t="s">
        <v>350</v>
      </c>
      <c r="I216" s="10">
        <v>2</v>
      </c>
      <c r="J216" s="25">
        <v>4</v>
      </c>
      <c r="K216" s="2" t="s">
        <v>488</v>
      </c>
      <c r="L216" s="14" t="s">
        <v>305</v>
      </c>
      <c r="M216" s="2" t="s">
        <v>360</v>
      </c>
      <c r="N216" s="14" t="s">
        <v>343</v>
      </c>
      <c r="O216" s="14" t="s">
        <v>688</v>
      </c>
      <c r="P216" s="2" t="s">
        <v>1160</v>
      </c>
      <c r="Q216" s="10">
        <v>2</v>
      </c>
      <c r="T216" s="29"/>
      <c r="W216" s="49">
        <f>192/2</f>
        <v>96</v>
      </c>
      <c r="X216" s="49">
        <f>W216/Q216</f>
        <v>48</v>
      </c>
      <c r="Z216" s="25">
        <f>X216/12</f>
        <v>4</v>
      </c>
      <c r="AA216" s="13">
        <v>48</v>
      </c>
      <c r="AB216" s="13">
        <v>0</v>
      </c>
      <c r="AC216" s="13">
        <v>0</v>
      </c>
      <c r="AD216" s="49">
        <f>AA216+AB216/20+AC216/240</f>
        <v>48</v>
      </c>
      <c r="AE216" s="13"/>
      <c r="AF216" s="13"/>
      <c r="AG216" s="13"/>
      <c r="AI216">
        <v>4</v>
      </c>
      <c r="AJ216">
        <v>0</v>
      </c>
      <c r="AK216">
        <v>0</v>
      </c>
      <c r="AL216" s="25">
        <f>Z216*1</f>
        <v>4</v>
      </c>
      <c r="AW216" s="25"/>
      <c r="BG216" s="25">
        <v>4</v>
      </c>
      <c r="BH216" s="6"/>
      <c r="BK216" s="49"/>
      <c r="BL216" s="49"/>
      <c r="BM216" s="38"/>
      <c r="BN216" s="38"/>
      <c r="BO216" s="38"/>
      <c r="BP216" s="38"/>
      <c r="BQ216" s="25">
        <f>AL216+BP216</f>
        <v>4</v>
      </c>
      <c r="BR216" s="40"/>
      <c r="BS216" s="40"/>
      <c r="BT216" s="23"/>
      <c r="BU216" s="38"/>
      <c r="BV216" s="38"/>
      <c r="BW216" s="40"/>
      <c r="BX216" s="49">
        <f>BY216*Q216</f>
        <v>96</v>
      </c>
      <c r="BY216" s="49">
        <f>(BQ216+BV216)*12</f>
        <v>48</v>
      </c>
      <c r="CK216">
        <f>A216*1</f>
        <v>1386</v>
      </c>
      <c r="CL216" s="2" t="s">
        <v>360</v>
      </c>
      <c r="CM216" t="s">
        <v>19</v>
      </c>
    </row>
    <row r="217" spans="1:90" ht="12.75">
      <c r="A217" s="15">
        <v>1386</v>
      </c>
      <c r="B217" s="14" t="s">
        <v>3</v>
      </c>
      <c r="C217" s="14" t="s">
        <v>1133</v>
      </c>
      <c r="D217" s="14" t="s">
        <v>277</v>
      </c>
      <c r="E217" s="14" t="s">
        <v>283</v>
      </c>
      <c r="F217" s="2" t="s">
        <v>230</v>
      </c>
      <c r="G217" s="2"/>
      <c r="H217" s="2" t="s">
        <v>350</v>
      </c>
      <c r="I217" s="10">
        <v>2</v>
      </c>
      <c r="J217" s="25">
        <v>4</v>
      </c>
      <c r="K217" s="2" t="s">
        <v>494</v>
      </c>
      <c r="L217" s="14" t="s">
        <v>305</v>
      </c>
      <c r="M217" s="2" t="s">
        <v>368</v>
      </c>
      <c r="N217" s="14" t="s">
        <v>343</v>
      </c>
      <c r="O217" s="14" t="s">
        <v>1327</v>
      </c>
      <c r="P217" s="2" t="s">
        <v>1160</v>
      </c>
      <c r="Q217" s="10">
        <v>2</v>
      </c>
      <c r="T217" s="29"/>
      <c r="W217" s="49">
        <f>192/2</f>
        <v>96</v>
      </c>
      <c r="X217" s="49">
        <f>W217/Q217</f>
        <v>48</v>
      </c>
      <c r="Z217" s="25">
        <f>X217/12</f>
        <v>4</v>
      </c>
      <c r="AA217" s="13">
        <v>48</v>
      </c>
      <c r="AB217" s="13">
        <v>0</v>
      </c>
      <c r="AC217" s="13">
        <v>0</v>
      </c>
      <c r="AD217" s="49">
        <f>AA217+AB217/20+AC217/240</f>
        <v>48</v>
      </c>
      <c r="AE217" s="13"/>
      <c r="AF217" s="13"/>
      <c r="AG217" s="13"/>
      <c r="AI217">
        <v>4</v>
      </c>
      <c r="AJ217">
        <v>0</v>
      </c>
      <c r="AK217">
        <v>0</v>
      </c>
      <c r="AL217" s="25">
        <f>Z217*1</f>
        <v>4</v>
      </c>
      <c r="AW217" s="25"/>
      <c r="BG217" s="25">
        <v>4</v>
      </c>
      <c r="BH217" s="6"/>
      <c r="BK217" s="49"/>
      <c r="BL217" s="49"/>
      <c r="BM217" s="38"/>
      <c r="BN217" s="38"/>
      <c r="BO217" s="38"/>
      <c r="BP217" s="38"/>
      <c r="BQ217" s="25">
        <f>AL217+BP217</f>
        <v>4</v>
      </c>
      <c r="BR217" s="40"/>
      <c r="BS217" s="40"/>
      <c r="BT217" s="23"/>
      <c r="BU217" s="38"/>
      <c r="BV217" s="38"/>
      <c r="BW217" s="40"/>
      <c r="BX217" s="49">
        <f>BY217*Q217</f>
        <v>96</v>
      </c>
      <c r="BY217" s="49">
        <f>(BQ217+BV217)*12</f>
        <v>48</v>
      </c>
      <c r="CK217">
        <f>A217*1</f>
        <v>1386</v>
      </c>
      <c r="CL217" s="2" t="s">
        <v>368</v>
      </c>
    </row>
    <row r="218" spans="1:90" ht="12.75">
      <c r="A218" s="15">
        <v>1386</v>
      </c>
      <c r="B218" s="14" t="s">
        <v>3</v>
      </c>
      <c r="C218" s="14" t="s">
        <v>1133</v>
      </c>
      <c r="D218" s="14" t="s">
        <v>277</v>
      </c>
      <c r="E218" s="14" t="s">
        <v>283</v>
      </c>
      <c r="F218" s="2" t="s">
        <v>231</v>
      </c>
      <c r="G218" s="2"/>
      <c r="H218" s="2" t="s">
        <v>350</v>
      </c>
      <c r="J218" s="25"/>
      <c r="K218" s="2" t="s">
        <v>656</v>
      </c>
      <c r="L218" s="14" t="s">
        <v>305</v>
      </c>
      <c r="M218" s="2" t="s">
        <v>633</v>
      </c>
      <c r="N218" s="14" t="s">
        <v>343</v>
      </c>
      <c r="O218" s="14" t="s">
        <v>688</v>
      </c>
      <c r="P218" s="2" t="s">
        <v>1160</v>
      </c>
      <c r="R218" s="10">
        <v>11</v>
      </c>
      <c r="T218" s="29">
        <v>13</v>
      </c>
      <c r="U218" s="21">
        <v>4</v>
      </c>
      <c r="V218">
        <v>0</v>
      </c>
      <c r="W218" s="49">
        <f>T218+U218/20+V218/240</f>
        <v>13.2</v>
      </c>
      <c r="X218" s="49"/>
      <c r="Y218" s="25">
        <f>(W218*20)/R218</f>
        <v>24</v>
      </c>
      <c r="AA218" s="13"/>
      <c r="AB218" s="13"/>
      <c r="AC218" s="13"/>
      <c r="AE218" s="13"/>
      <c r="AF218" s="13"/>
      <c r="AG218" s="13"/>
      <c r="AL218" s="25"/>
      <c r="AM218" s="25">
        <f>Y218/12</f>
        <v>2</v>
      </c>
      <c r="AW218" s="25"/>
      <c r="BG218" s="25"/>
      <c r="BH218" s="6"/>
      <c r="BK218" s="49"/>
      <c r="BL218" s="49"/>
      <c r="BM218" s="38"/>
      <c r="BN218" s="38"/>
      <c r="BO218" s="38"/>
      <c r="BP218" s="38"/>
      <c r="BQ218" s="25"/>
      <c r="BR218" s="40"/>
      <c r="BS218" s="40"/>
      <c r="BT218" s="23"/>
      <c r="BU218" s="38"/>
      <c r="BV218" s="38"/>
      <c r="BW218" s="40"/>
      <c r="BX218" s="49">
        <f>W218*1</f>
        <v>13.2</v>
      </c>
      <c r="BY218" s="49"/>
      <c r="CK218">
        <f>A218*1</f>
        <v>1386</v>
      </c>
      <c r="CL218" s="2" t="s">
        <v>633</v>
      </c>
    </row>
    <row r="219" spans="1:90" ht="12.75">
      <c r="A219" s="15"/>
      <c r="E219" s="14"/>
      <c r="F219" s="2"/>
      <c r="G219" s="2"/>
      <c r="J219" s="25"/>
      <c r="M219" s="2"/>
      <c r="T219" s="29"/>
      <c r="AE219" s="13"/>
      <c r="AF219" s="13"/>
      <c r="AG219" s="13"/>
      <c r="AL219" s="25"/>
      <c r="AW219" s="25"/>
      <c r="BH219" s="6"/>
      <c r="BK219" s="49"/>
      <c r="BL219" s="49"/>
      <c r="BM219" s="38"/>
      <c r="BN219" s="38"/>
      <c r="BO219" s="38"/>
      <c r="BP219" s="38"/>
      <c r="BQ219" s="25"/>
      <c r="BR219" s="40"/>
      <c r="BS219" s="40"/>
      <c r="BT219" s="23"/>
      <c r="BU219" s="38"/>
      <c r="BV219" s="38"/>
      <c r="BW219" s="40"/>
      <c r="BX219" s="49"/>
      <c r="BY219" s="49"/>
      <c r="CL219" s="2"/>
    </row>
    <row r="220" spans="1:90" ht="12.75">
      <c r="A220" s="15">
        <v>1386</v>
      </c>
      <c r="B220" s="14" t="s">
        <v>960</v>
      </c>
      <c r="C220" s="14" t="s">
        <v>1133</v>
      </c>
      <c r="D220" s="14" t="s">
        <v>277</v>
      </c>
      <c r="E220" s="14" t="s">
        <v>290</v>
      </c>
      <c r="F220" s="2" t="s">
        <v>232</v>
      </c>
      <c r="G220" s="2">
        <v>1</v>
      </c>
      <c r="H220" s="2" t="s">
        <v>1414</v>
      </c>
      <c r="I220" s="10">
        <v>5</v>
      </c>
      <c r="J220" s="25">
        <v>6</v>
      </c>
      <c r="K220" s="2" t="s">
        <v>339</v>
      </c>
      <c r="L220" s="14" t="s">
        <v>305</v>
      </c>
      <c r="M220" s="2" t="s">
        <v>1423</v>
      </c>
      <c r="N220" s="14" t="s">
        <v>1408</v>
      </c>
      <c r="O220" s="14" t="s">
        <v>994</v>
      </c>
      <c r="P220" s="2" t="s">
        <v>1360</v>
      </c>
      <c r="Q220" s="10">
        <v>5</v>
      </c>
      <c r="T220" s="29"/>
      <c r="W220" s="49">
        <f>720/2</f>
        <v>360</v>
      </c>
      <c r="X220" s="49">
        <f>W220/Q220</f>
        <v>72</v>
      </c>
      <c r="Z220" s="25">
        <f>X220/12</f>
        <v>6</v>
      </c>
      <c r="AA220" s="13">
        <v>72</v>
      </c>
      <c r="AB220" s="13">
        <v>0</v>
      </c>
      <c r="AC220" s="13">
        <v>0</v>
      </c>
      <c r="AD220" s="49">
        <f>AA220+AB220/20+AC220/240</f>
        <v>72</v>
      </c>
      <c r="AE220" s="13"/>
      <c r="AF220" s="13"/>
      <c r="AG220" s="13"/>
      <c r="AL220" s="25">
        <f>Z220*1</f>
        <v>6</v>
      </c>
      <c r="AW220" s="25"/>
      <c r="BH220" s="6"/>
      <c r="BK220" s="49"/>
      <c r="BL220" s="49"/>
      <c r="BM220" s="38"/>
      <c r="BN220" s="38"/>
      <c r="BO220" s="38"/>
      <c r="BP220" s="38"/>
      <c r="BQ220" s="25">
        <f>AL220+BP220</f>
        <v>6</v>
      </c>
      <c r="BR220" s="40"/>
      <c r="BS220" s="40"/>
      <c r="BT220" s="23"/>
      <c r="BU220" s="38"/>
      <c r="BV220" s="38"/>
      <c r="BW220" s="40"/>
      <c r="BX220" s="49">
        <f>BY220*Q220</f>
        <v>360</v>
      </c>
      <c r="BY220" s="49">
        <f>(BQ220+BV220)*12</f>
        <v>72</v>
      </c>
      <c r="CK220">
        <f aca="true" t="shared" si="97" ref="CK220:CK226">A220*1</f>
        <v>1386</v>
      </c>
      <c r="CL220" s="2" t="s">
        <v>1423</v>
      </c>
    </row>
    <row r="221" spans="1:90" ht="12.75">
      <c r="A221" s="15">
        <v>1386</v>
      </c>
      <c r="B221" s="14" t="s">
        <v>960</v>
      </c>
      <c r="C221" s="14" t="s">
        <v>1133</v>
      </c>
      <c r="D221" s="14" t="s">
        <v>277</v>
      </c>
      <c r="E221" s="14" t="s">
        <v>290</v>
      </c>
      <c r="F221" s="2" t="s">
        <v>233</v>
      </c>
      <c r="G221" s="2">
        <v>1</v>
      </c>
      <c r="H221" s="2" t="s">
        <v>1414</v>
      </c>
      <c r="I221" s="10">
        <v>5</v>
      </c>
      <c r="J221" s="25">
        <v>6</v>
      </c>
      <c r="K221" s="2" t="s">
        <v>340</v>
      </c>
      <c r="L221" s="14" t="s">
        <v>305</v>
      </c>
      <c r="M221" s="2" t="s">
        <v>1432</v>
      </c>
      <c r="N221" s="14" t="s">
        <v>1408</v>
      </c>
      <c r="O221" s="14" t="s">
        <v>1058</v>
      </c>
      <c r="P221" s="2" t="s">
        <v>1360</v>
      </c>
      <c r="Q221" s="10">
        <v>5</v>
      </c>
      <c r="T221" s="29"/>
      <c r="W221" s="49">
        <f>720/2</f>
        <v>360</v>
      </c>
      <c r="X221" s="49">
        <f>W221/Q221</f>
        <v>72</v>
      </c>
      <c r="Z221" s="25">
        <f>X221/12</f>
        <v>6</v>
      </c>
      <c r="AA221" s="13">
        <v>72</v>
      </c>
      <c r="AB221" s="13">
        <v>0</v>
      </c>
      <c r="AC221" s="13">
        <v>0</v>
      </c>
      <c r="AD221" s="49">
        <f>AA221+AB221/20+AC221/240</f>
        <v>72</v>
      </c>
      <c r="AE221" s="13"/>
      <c r="AF221" s="13"/>
      <c r="AG221" s="13"/>
      <c r="AL221" s="25">
        <f>Z221*1</f>
        <v>6</v>
      </c>
      <c r="AW221" s="25"/>
      <c r="BH221" s="6"/>
      <c r="BK221" s="49"/>
      <c r="BL221" s="49"/>
      <c r="BM221" s="38"/>
      <c r="BN221" s="38"/>
      <c r="BO221" s="38"/>
      <c r="BP221" s="38"/>
      <c r="BQ221" s="25">
        <f>AL221+BP221</f>
        <v>6</v>
      </c>
      <c r="BR221" s="40"/>
      <c r="BS221" s="40"/>
      <c r="BT221" s="23"/>
      <c r="BU221" s="38"/>
      <c r="BV221" s="38"/>
      <c r="BW221" s="40"/>
      <c r="BX221" s="49">
        <f>BY221*Q221</f>
        <v>360</v>
      </c>
      <c r="BY221" s="49">
        <f>(BQ221+BV221)*12</f>
        <v>72</v>
      </c>
      <c r="CK221">
        <f t="shared" si="97"/>
        <v>1386</v>
      </c>
      <c r="CL221" s="2" t="s">
        <v>1432</v>
      </c>
    </row>
    <row r="222" spans="1:90" ht="12.75">
      <c r="A222" s="15">
        <v>1386</v>
      </c>
      <c r="B222" s="14" t="s">
        <v>960</v>
      </c>
      <c r="C222" s="14" t="s">
        <v>1133</v>
      </c>
      <c r="D222" s="14" t="s">
        <v>277</v>
      </c>
      <c r="E222" s="14" t="s">
        <v>290</v>
      </c>
      <c r="F222" s="2" t="s">
        <v>234</v>
      </c>
      <c r="G222" s="2">
        <v>1</v>
      </c>
      <c r="H222" s="2" t="s">
        <v>1414</v>
      </c>
      <c r="K222" s="2" t="s">
        <v>657</v>
      </c>
      <c r="L222" s="14" t="s">
        <v>305</v>
      </c>
      <c r="M222" s="2" t="s">
        <v>658</v>
      </c>
      <c r="N222" s="14" t="s">
        <v>1408</v>
      </c>
      <c r="O222" s="14" t="s">
        <v>1058</v>
      </c>
      <c r="P222" s="2" t="s">
        <v>1372</v>
      </c>
      <c r="R222" s="10">
        <v>10</v>
      </c>
      <c r="T222" s="29">
        <v>22</v>
      </c>
      <c r="U222" s="21">
        <v>0</v>
      </c>
      <c r="V222" s="21">
        <v>0</v>
      </c>
      <c r="W222" s="49">
        <f>T222+U222/20+V222/240</f>
        <v>22</v>
      </c>
      <c r="Y222" s="25">
        <f>(W222*20)/R222</f>
        <v>44</v>
      </c>
      <c r="AA222" s="13"/>
      <c r="AB222" s="13"/>
      <c r="AC222" s="13"/>
      <c r="AD222" s="49"/>
      <c r="AE222" s="13"/>
      <c r="AF222" s="13"/>
      <c r="AG222" s="13"/>
      <c r="AM222" s="25">
        <f>Y222/12</f>
        <v>3.6666666666666665</v>
      </c>
      <c r="AW222" s="25"/>
      <c r="BH222" s="6"/>
      <c r="BK222" s="49"/>
      <c r="BL222" s="49"/>
      <c r="BM222" s="38"/>
      <c r="BN222" s="38"/>
      <c r="BO222" s="38"/>
      <c r="BP222" s="38"/>
      <c r="BQ222" s="25"/>
      <c r="BR222" s="40"/>
      <c r="BS222" s="40"/>
      <c r="BT222" s="23"/>
      <c r="BU222" s="38"/>
      <c r="BV222" s="38"/>
      <c r="BW222" s="40"/>
      <c r="BX222" s="49">
        <f>W222*1</f>
        <v>22</v>
      </c>
      <c r="CK222">
        <f t="shared" si="97"/>
        <v>1386</v>
      </c>
      <c r="CL222" s="2" t="s">
        <v>658</v>
      </c>
    </row>
    <row r="223" spans="1:91" ht="12.75">
      <c r="A223" s="15">
        <v>1386</v>
      </c>
      <c r="B223" s="14" t="s">
        <v>960</v>
      </c>
      <c r="C223" s="14" t="s">
        <v>1133</v>
      </c>
      <c r="D223" s="14" t="s">
        <v>277</v>
      </c>
      <c r="E223" s="14" t="s">
        <v>290</v>
      </c>
      <c r="F223" s="2" t="s">
        <v>239</v>
      </c>
      <c r="G223" s="2">
        <v>1</v>
      </c>
      <c r="H223" s="2" t="s">
        <v>1414</v>
      </c>
      <c r="I223" s="10">
        <v>1.5</v>
      </c>
      <c r="J223" s="25">
        <v>6.5</v>
      </c>
      <c r="K223" s="2" t="s">
        <v>386</v>
      </c>
      <c r="L223" s="14" t="s">
        <v>305</v>
      </c>
      <c r="M223" s="2" t="s">
        <v>1424</v>
      </c>
      <c r="N223" s="14" t="s">
        <v>1408</v>
      </c>
      <c r="O223" s="14" t="s">
        <v>993</v>
      </c>
      <c r="P223" s="2" t="s">
        <v>395</v>
      </c>
      <c r="Q223" s="10">
        <v>1.5</v>
      </c>
      <c r="T223" s="29">
        <v>117</v>
      </c>
      <c r="U223" s="21">
        <v>0</v>
      </c>
      <c r="V223" s="21">
        <v>0</v>
      </c>
      <c r="W223" s="49">
        <f>T223+U223/20+V223/240</f>
        <v>117</v>
      </c>
      <c r="X223" s="49">
        <f>W223/Q223</f>
        <v>78</v>
      </c>
      <c r="Z223" s="25">
        <f>X223/12</f>
        <v>6.5</v>
      </c>
      <c r="AA223" s="13">
        <v>78</v>
      </c>
      <c r="AB223" s="13">
        <v>0</v>
      </c>
      <c r="AC223" s="13">
        <v>0</v>
      </c>
      <c r="AD223" s="49">
        <f>AA223+AB223/20+AC223/240</f>
        <v>78</v>
      </c>
      <c r="AE223" s="13"/>
      <c r="AF223" s="13"/>
      <c r="AG223" s="13"/>
      <c r="AL223" s="25">
        <f>Z223*1</f>
        <v>6.5</v>
      </c>
      <c r="AW223" s="25"/>
      <c r="AZ223" s="25">
        <v>6.5</v>
      </c>
      <c r="BH223" s="6"/>
      <c r="BK223" s="49"/>
      <c r="BL223" s="49"/>
      <c r="BM223" s="38"/>
      <c r="BN223" s="38"/>
      <c r="BO223" s="38"/>
      <c r="BP223" s="38"/>
      <c r="BQ223" s="25">
        <f>AL223+BP223</f>
        <v>6.5</v>
      </c>
      <c r="BR223" s="40"/>
      <c r="BS223" s="40"/>
      <c r="BT223" s="23"/>
      <c r="BU223" s="38"/>
      <c r="BV223" s="38"/>
      <c r="BW223" s="40"/>
      <c r="BX223" s="49">
        <f>BY223*Q223</f>
        <v>117</v>
      </c>
      <c r="BY223" s="49">
        <f>(BQ223+BV223)*12</f>
        <v>78</v>
      </c>
      <c r="CK223">
        <f t="shared" si="97"/>
        <v>1386</v>
      </c>
      <c r="CL223" s="2" t="s">
        <v>1424</v>
      </c>
      <c r="CM223" t="s">
        <v>13</v>
      </c>
    </row>
    <row r="224" spans="1:90" ht="12.75">
      <c r="A224" s="15">
        <v>1386</v>
      </c>
      <c r="B224" s="14" t="s">
        <v>960</v>
      </c>
      <c r="C224" s="14" t="s">
        <v>1133</v>
      </c>
      <c r="D224" s="14" t="s">
        <v>277</v>
      </c>
      <c r="E224" s="14" t="s">
        <v>290</v>
      </c>
      <c r="F224" s="2" t="s">
        <v>240</v>
      </c>
      <c r="G224" s="2">
        <v>1</v>
      </c>
      <c r="H224" s="2" t="s">
        <v>1414</v>
      </c>
      <c r="I224" s="10">
        <v>1</v>
      </c>
      <c r="J224" s="25">
        <v>6.5</v>
      </c>
      <c r="K224" s="2" t="s">
        <v>330</v>
      </c>
      <c r="L224" s="14" t="s">
        <v>305</v>
      </c>
      <c r="M224" s="2" t="s">
        <v>1418</v>
      </c>
      <c r="N224" s="14" t="s">
        <v>1406</v>
      </c>
      <c r="O224" s="14" t="s">
        <v>309</v>
      </c>
      <c r="P224" s="2" t="s">
        <v>395</v>
      </c>
      <c r="Q224" s="10">
        <v>1</v>
      </c>
      <c r="T224" s="29">
        <v>78</v>
      </c>
      <c r="U224" s="21">
        <v>0</v>
      </c>
      <c r="V224" s="21">
        <v>0</v>
      </c>
      <c r="W224" s="49">
        <f>T224+U224/20+V224/240</f>
        <v>78</v>
      </c>
      <c r="X224" s="49">
        <f>W224/Q224</f>
        <v>78</v>
      </c>
      <c r="Z224" s="25">
        <f>X224/12</f>
        <v>6.5</v>
      </c>
      <c r="AA224" s="13">
        <v>78</v>
      </c>
      <c r="AB224" s="13">
        <v>0</v>
      </c>
      <c r="AC224" s="13">
        <v>0</v>
      </c>
      <c r="AD224" s="49">
        <f>AA224+AB224/20+AC224/240</f>
        <v>78</v>
      </c>
      <c r="AE224" s="13">
        <v>6</v>
      </c>
      <c r="AF224" s="13">
        <v>10</v>
      </c>
      <c r="AG224" s="13">
        <v>0</v>
      </c>
      <c r="AH224" s="25">
        <f>AE224+AF224/20+AG224/240</f>
        <v>6.5</v>
      </c>
      <c r="AL224" s="25">
        <f>Z224*1</f>
        <v>6.5</v>
      </c>
      <c r="AW224" s="25"/>
      <c r="AZ224" s="25">
        <v>6.5</v>
      </c>
      <c r="BH224" s="6"/>
      <c r="BK224" s="49"/>
      <c r="BL224" s="49"/>
      <c r="BM224" s="38"/>
      <c r="BN224" s="38"/>
      <c r="BO224" s="38"/>
      <c r="BP224" s="38"/>
      <c r="BQ224" s="25">
        <f>AL224+BP224</f>
        <v>6.5</v>
      </c>
      <c r="BR224" s="40"/>
      <c r="BS224" s="40"/>
      <c r="BT224" s="23"/>
      <c r="BU224" s="38"/>
      <c r="BV224" s="38"/>
      <c r="BW224" s="40"/>
      <c r="BX224" s="49">
        <f>BY224*Q224</f>
        <v>78</v>
      </c>
      <c r="BY224" s="49">
        <f>(BQ224+BV224)*12</f>
        <v>78</v>
      </c>
      <c r="CK224">
        <f t="shared" si="97"/>
        <v>1386</v>
      </c>
      <c r="CL224" s="2" t="s">
        <v>1418</v>
      </c>
    </row>
    <row r="225" spans="1:90" ht="12.75">
      <c r="A225" s="15">
        <v>1386</v>
      </c>
      <c r="B225" s="14" t="s">
        <v>960</v>
      </c>
      <c r="C225" s="14" t="s">
        <v>1133</v>
      </c>
      <c r="D225" s="14" t="s">
        <v>277</v>
      </c>
      <c r="E225" s="14" t="s">
        <v>290</v>
      </c>
      <c r="F225" s="2" t="s">
        <v>241</v>
      </c>
      <c r="G225" s="2">
        <v>1</v>
      </c>
      <c r="H225" s="2" t="s">
        <v>1414</v>
      </c>
      <c r="J225" s="25"/>
      <c r="K225" s="2" t="s">
        <v>643</v>
      </c>
      <c r="L225" s="14" t="s">
        <v>305</v>
      </c>
      <c r="M225" s="2" t="s">
        <v>649</v>
      </c>
      <c r="N225" s="14" t="s">
        <v>1406</v>
      </c>
      <c r="O225" s="14" t="s">
        <v>309</v>
      </c>
      <c r="P225" s="2" t="s">
        <v>398</v>
      </c>
      <c r="R225" s="10">
        <v>18</v>
      </c>
      <c r="T225" s="29">
        <v>43</v>
      </c>
      <c r="U225" s="21">
        <v>4</v>
      </c>
      <c r="V225" s="21">
        <v>0</v>
      </c>
      <c r="W225" s="49">
        <f>T225+U225/20+V225/240</f>
        <v>43.2</v>
      </c>
      <c r="Y225" s="25">
        <f>(W225*20)/R225</f>
        <v>48</v>
      </c>
      <c r="AA225" s="13"/>
      <c r="AB225" s="13"/>
      <c r="AC225" s="13"/>
      <c r="AE225" s="13"/>
      <c r="AF225" s="13"/>
      <c r="AG225" s="13"/>
      <c r="AL225" s="25"/>
      <c r="AM225" s="25">
        <f>Y225/12</f>
        <v>4</v>
      </c>
      <c r="AW225" s="25"/>
      <c r="BE225" s="25"/>
      <c r="BH225" s="6"/>
      <c r="BK225" s="49"/>
      <c r="BL225" s="49"/>
      <c r="BM225" s="38"/>
      <c r="BN225" s="38"/>
      <c r="BO225" s="38"/>
      <c r="BP225" s="38"/>
      <c r="BQ225" s="25"/>
      <c r="BR225" s="40"/>
      <c r="BS225" s="40"/>
      <c r="BT225" s="23"/>
      <c r="BU225" s="38"/>
      <c r="BV225" s="38"/>
      <c r="BW225" s="40"/>
      <c r="BX225" s="49">
        <f>W225*1</f>
        <v>43.2</v>
      </c>
      <c r="BY225" s="49"/>
      <c r="CK225">
        <f t="shared" si="97"/>
        <v>1386</v>
      </c>
      <c r="CL225" s="2" t="s">
        <v>649</v>
      </c>
    </row>
    <row r="226" spans="1:90" ht="12.75">
      <c r="A226" s="15">
        <v>1386</v>
      </c>
      <c r="B226" s="14" t="s">
        <v>960</v>
      </c>
      <c r="C226" s="14" t="s">
        <v>1133</v>
      </c>
      <c r="D226" s="14" t="s">
        <v>277</v>
      </c>
      <c r="E226" s="14" t="s">
        <v>290</v>
      </c>
      <c r="F226" s="2" t="s">
        <v>242</v>
      </c>
      <c r="G226" s="2">
        <v>1</v>
      </c>
      <c r="H226" s="2" t="s">
        <v>350</v>
      </c>
      <c r="I226" s="10">
        <v>2</v>
      </c>
      <c r="J226" s="25">
        <v>7</v>
      </c>
      <c r="K226" s="2" t="s">
        <v>390</v>
      </c>
      <c r="L226" s="14" t="s">
        <v>305</v>
      </c>
      <c r="M226" s="2" t="s">
        <v>356</v>
      </c>
      <c r="N226" s="14" t="s">
        <v>343</v>
      </c>
      <c r="O226" s="14" t="s">
        <v>3</v>
      </c>
      <c r="P226" s="2" t="s">
        <v>1186</v>
      </c>
      <c r="Q226" s="10">
        <v>2</v>
      </c>
      <c r="T226" s="29">
        <v>168</v>
      </c>
      <c r="U226" s="21">
        <v>0</v>
      </c>
      <c r="V226" s="21">
        <v>0</v>
      </c>
      <c r="W226" s="49">
        <f>T226+U226/20+V226/240</f>
        <v>168</v>
      </c>
      <c r="X226" s="49">
        <f>W226/Q226</f>
        <v>84</v>
      </c>
      <c r="Z226" s="25">
        <f>X226/12</f>
        <v>7</v>
      </c>
      <c r="AA226" s="13">
        <v>84</v>
      </c>
      <c r="AB226" s="13">
        <v>0</v>
      </c>
      <c r="AC226" s="13">
        <v>0</v>
      </c>
      <c r="AD226" s="49">
        <f>AA226+AB226/20+AC226/240</f>
        <v>84</v>
      </c>
      <c r="AE226" s="13"/>
      <c r="AF226" s="13"/>
      <c r="AG226" s="13"/>
      <c r="AL226" s="25">
        <f>Z226*1</f>
        <v>7</v>
      </c>
      <c r="AW226" s="25"/>
      <c r="BE226" s="25">
        <v>7</v>
      </c>
      <c r="BH226" s="6"/>
      <c r="BK226" s="49"/>
      <c r="BL226" s="49"/>
      <c r="BM226" s="38"/>
      <c r="BN226" s="38"/>
      <c r="BO226" s="38"/>
      <c r="BP226" s="38"/>
      <c r="BQ226" s="25">
        <f>AL226+BP226</f>
        <v>7</v>
      </c>
      <c r="BR226" s="40"/>
      <c r="BS226" s="40"/>
      <c r="BT226" s="23"/>
      <c r="BU226" s="38"/>
      <c r="BV226" s="38"/>
      <c r="BW226" s="40"/>
      <c r="BX226" s="49">
        <f>BY226*Q226</f>
        <v>168</v>
      </c>
      <c r="BY226" s="49">
        <f>(BQ226+BV226)*12</f>
        <v>84</v>
      </c>
      <c r="CK226">
        <f t="shared" si="97"/>
        <v>1386</v>
      </c>
      <c r="CL226" s="2" t="s">
        <v>356</v>
      </c>
    </row>
    <row r="227" spans="1:90" ht="12.75">
      <c r="A227" s="15"/>
      <c r="E227" s="14"/>
      <c r="F227" s="2"/>
      <c r="G227" s="2"/>
      <c r="M227" s="2"/>
      <c r="T227" s="29"/>
      <c r="AA227" s="13"/>
      <c r="AB227" s="13"/>
      <c r="AC227" s="13"/>
      <c r="AE227" s="13"/>
      <c r="AF227" s="13"/>
      <c r="AG227" s="13"/>
      <c r="AW227" s="25"/>
      <c r="BH227" s="6"/>
      <c r="BK227" s="49"/>
      <c r="BL227" s="49"/>
      <c r="BM227" s="38"/>
      <c r="BN227" s="38"/>
      <c r="BO227" s="38"/>
      <c r="BP227" s="38"/>
      <c r="BQ227" s="25"/>
      <c r="BR227" s="40"/>
      <c r="BS227" s="40"/>
      <c r="BT227" s="23"/>
      <c r="BU227" s="38"/>
      <c r="BV227" s="38"/>
      <c r="BW227" s="40"/>
      <c r="CL227" s="2"/>
    </row>
    <row r="228" spans="1:90" ht="12.75">
      <c r="A228" s="15">
        <v>1386</v>
      </c>
      <c r="B228" s="14" t="s">
        <v>960</v>
      </c>
      <c r="C228" s="14" t="s">
        <v>1133</v>
      </c>
      <c r="D228" s="14" t="s">
        <v>277</v>
      </c>
      <c r="E228" s="14" t="s">
        <v>290</v>
      </c>
      <c r="F228" s="2" t="s">
        <v>243</v>
      </c>
      <c r="G228" s="2">
        <v>2</v>
      </c>
      <c r="H228" s="2" t="s">
        <v>1138</v>
      </c>
      <c r="I228" s="10">
        <v>2</v>
      </c>
      <c r="J228" s="25">
        <v>3.4</v>
      </c>
      <c r="K228" s="2" t="s">
        <v>719</v>
      </c>
      <c r="L228" s="14" t="s">
        <v>305</v>
      </c>
      <c r="M228" s="2" t="s">
        <v>1140</v>
      </c>
      <c r="N228" s="14" t="s">
        <v>1209</v>
      </c>
      <c r="O228" s="14" t="s">
        <v>866</v>
      </c>
      <c r="P228" s="2" t="s">
        <v>1346</v>
      </c>
      <c r="Q228" s="10">
        <v>2</v>
      </c>
      <c r="T228" s="29">
        <v>81</v>
      </c>
      <c r="U228" s="21">
        <v>12</v>
      </c>
      <c r="V228" s="21">
        <v>0</v>
      </c>
      <c r="W228" s="49">
        <f>T228+U228/20+V228/240</f>
        <v>81.6</v>
      </c>
      <c r="X228" s="49">
        <f>W228/Q228</f>
        <v>40.8</v>
      </c>
      <c r="Z228" s="25">
        <f>X228/12</f>
        <v>3.4</v>
      </c>
      <c r="AA228" s="13"/>
      <c r="AB228" s="13"/>
      <c r="AC228" s="13"/>
      <c r="AD228" s="49"/>
      <c r="AE228" s="13"/>
      <c r="AF228" s="13"/>
      <c r="AG228" s="13"/>
      <c r="AI228">
        <v>3</v>
      </c>
      <c r="AJ228">
        <v>8</v>
      </c>
      <c r="AK228">
        <v>0</v>
      </c>
      <c r="AL228" s="25">
        <f>Z228*1</f>
        <v>3.4</v>
      </c>
      <c r="AW228" s="25"/>
      <c r="BH228" s="25">
        <v>3.4</v>
      </c>
      <c r="BK228" s="49"/>
      <c r="BL228" s="49"/>
      <c r="BM228" s="38"/>
      <c r="BN228" s="38"/>
      <c r="BO228" s="38"/>
      <c r="BP228" s="38"/>
      <c r="BQ228" s="25">
        <f>AL228+BP228</f>
        <v>3.4</v>
      </c>
      <c r="BR228" s="40"/>
      <c r="BS228" s="40"/>
      <c r="BT228" s="23"/>
      <c r="BU228" s="38"/>
      <c r="BV228" s="38"/>
      <c r="BW228" s="40"/>
      <c r="BX228" s="49">
        <f>BY228*Q228</f>
        <v>81.6</v>
      </c>
      <c r="BY228" s="49">
        <f>(BQ228+BV228)*12</f>
        <v>40.8</v>
      </c>
      <c r="CK228">
        <f aca="true" t="shared" si="98" ref="CK228:CK238">A228*1</f>
        <v>1386</v>
      </c>
      <c r="CL228" s="2" t="s">
        <v>1140</v>
      </c>
    </row>
    <row r="229" spans="1:90" ht="12.75">
      <c r="A229" s="15">
        <v>1386</v>
      </c>
      <c r="B229" s="14" t="s">
        <v>960</v>
      </c>
      <c r="C229" s="14" t="s">
        <v>1133</v>
      </c>
      <c r="D229" s="14" t="s">
        <v>277</v>
      </c>
      <c r="E229" s="14" t="s">
        <v>290</v>
      </c>
      <c r="F229" s="2" t="s">
        <v>244</v>
      </c>
      <c r="G229" s="2">
        <v>2</v>
      </c>
      <c r="H229" s="2" t="s">
        <v>350</v>
      </c>
      <c r="I229" s="10">
        <v>2</v>
      </c>
      <c r="J229" s="25">
        <v>4</v>
      </c>
      <c r="K229" s="2" t="s">
        <v>487</v>
      </c>
      <c r="L229" s="14" t="s">
        <v>305</v>
      </c>
      <c r="M229" s="2" t="s">
        <v>351</v>
      </c>
      <c r="N229" s="14" t="s">
        <v>343</v>
      </c>
      <c r="O229" s="14" t="s">
        <v>306</v>
      </c>
      <c r="P229" s="2" t="s">
        <v>1346</v>
      </c>
      <c r="Q229" s="10">
        <v>2</v>
      </c>
      <c r="T229" s="29">
        <v>96</v>
      </c>
      <c r="U229" s="21">
        <v>0</v>
      </c>
      <c r="V229" s="21">
        <v>0</v>
      </c>
      <c r="W229" s="49">
        <f>T229+U229/20+V229/240</f>
        <v>96</v>
      </c>
      <c r="X229" s="49">
        <f>W229/Q229</f>
        <v>48</v>
      </c>
      <c r="Z229" s="25">
        <f>X229/12</f>
        <v>4</v>
      </c>
      <c r="AA229" s="13">
        <v>48</v>
      </c>
      <c r="AB229" s="13">
        <v>0</v>
      </c>
      <c r="AC229" s="13">
        <v>0</v>
      </c>
      <c r="AD229" s="49">
        <f>AA229+AB229/20+AC229/240</f>
        <v>48</v>
      </c>
      <c r="AE229" s="13"/>
      <c r="AF229" s="13"/>
      <c r="AG229" s="13"/>
      <c r="AI229">
        <v>4</v>
      </c>
      <c r="AJ229">
        <v>0</v>
      </c>
      <c r="AK229">
        <v>0</v>
      </c>
      <c r="AL229" s="25">
        <f>Z229*1</f>
        <v>4</v>
      </c>
      <c r="AW229" s="25"/>
      <c r="BH229" s="25">
        <v>4</v>
      </c>
      <c r="BK229" s="49"/>
      <c r="BL229" s="49"/>
      <c r="BM229" s="38"/>
      <c r="BN229" s="38"/>
      <c r="BO229" s="38"/>
      <c r="BP229" s="38"/>
      <c r="BQ229" s="25">
        <f>AL229+BP229</f>
        <v>4</v>
      </c>
      <c r="BR229" s="40"/>
      <c r="BS229" s="40"/>
      <c r="BT229" s="23"/>
      <c r="BU229" s="38"/>
      <c r="BV229" s="38"/>
      <c r="BW229" s="40"/>
      <c r="BX229" s="49">
        <f>BY229*Q229</f>
        <v>96</v>
      </c>
      <c r="BY229" s="49">
        <f>(BQ229+BV229)*12</f>
        <v>48</v>
      </c>
      <c r="CK229">
        <f t="shared" si="98"/>
        <v>1386</v>
      </c>
      <c r="CL229" s="2" t="s">
        <v>351</v>
      </c>
    </row>
    <row r="230" spans="1:90" ht="12.75">
      <c r="A230" s="15">
        <v>1386</v>
      </c>
      <c r="B230" s="14" t="s">
        <v>960</v>
      </c>
      <c r="C230" s="14" t="s">
        <v>1133</v>
      </c>
      <c r="D230" s="14" t="s">
        <v>277</v>
      </c>
      <c r="E230" s="14" t="s">
        <v>290</v>
      </c>
      <c r="F230" s="2" t="s">
        <v>245</v>
      </c>
      <c r="G230" s="2">
        <v>2</v>
      </c>
      <c r="H230" s="2" t="s">
        <v>350</v>
      </c>
      <c r="J230" s="25"/>
      <c r="K230" s="2" t="s">
        <v>641</v>
      </c>
      <c r="L230" s="14" t="s">
        <v>305</v>
      </c>
      <c r="M230" s="2" t="s">
        <v>632</v>
      </c>
      <c r="N230" s="14" t="s">
        <v>343</v>
      </c>
      <c r="O230" s="14" t="s">
        <v>306</v>
      </c>
      <c r="P230" s="2" t="s">
        <v>3</v>
      </c>
      <c r="R230" s="10">
        <v>9</v>
      </c>
      <c r="T230" s="29">
        <v>12</v>
      </c>
      <c r="U230" s="21">
        <v>0</v>
      </c>
      <c r="V230" s="21">
        <v>0</v>
      </c>
      <c r="W230" s="49">
        <f>T230+U230/20+V230/240</f>
        <v>12</v>
      </c>
      <c r="Y230" s="25">
        <f>(W230*20)/R230</f>
        <v>26.666666666666668</v>
      </c>
      <c r="AA230" s="13"/>
      <c r="AB230" s="13"/>
      <c r="AC230" s="13"/>
      <c r="AD230" s="49"/>
      <c r="AE230" s="13"/>
      <c r="AF230" s="13"/>
      <c r="AG230" s="13"/>
      <c r="AL230" s="25"/>
      <c r="AM230" s="25">
        <f>Y230/12</f>
        <v>2.2222222222222223</v>
      </c>
      <c r="AW230" s="25"/>
      <c r="BH230" s="25"/>
      <c r="BK230" s="49"/>
      <c r="BL230" s="49"/>
      <c r="BM230" s="38"/>
      <c r="BN230" s="38"/>
      <c r="BO230" s="38"/>
      <c r="BP230" s="38"/>
      <c r="BQ230" s="25"/>
      <c r="BR230" s="40"/>
      <c r="BS230" s="40"/>
      <c r="BT230" s="23"/>
      <c r="BU230" s="38"/>
      <c r="BV230" s="38"/>
      <c r="BW230" s="40"/>
      <c r="BX230" s="49">
        <f>W230*1</f>
        <v>12</v>
      </c>
      <c r="CK230">
        <f t="shared" si="98"/>
        <v>1386</v>
      </c>
      <c r="CL230" s="2" t="s">
        <v>632</v>
      </c>
    </row>
    <row r="231" spans="1:90" ht="12.75">
      <c r="A231" s="15">
        <v>1386</v>
      </c>
      <c r="B231" s="14" t="s">
        <v>960</v>
      </c>
      <c r="C231" s="14" t="s">
        <v>1133</v>
      </c>
      <c r="D231" s="14" t="s">
        <v>277</v>
      </c>
      <c r="E231" s="14" t="s">
        <v>290</v>
      </c>
      <c r="F231" s="2" t="s">
        <v>246</v>
      </c>
      <c r="G231" s="2">
        <v>2</v>
      </c>
      <c r="H231" s="2" t="s">
        <v>3</v>
      </c>
      <c r="I231" s="10">
        <v>2</v>
      </c>
      <c r="J231" s="25">
        <v>2.5</v>
      </c>
      <c r="K231" s="2" t="s">
        <v>997</v>
      </c>
      <c r="L231" s="14" t="s">
        <v>305</v>
      </c>
      <c r="M231" s="2" t="s">
        <v>1014</v>
      </c>
      <c r="N231" s="14" t="s">
        <v>1294</v>
      </c>
      <c r="O231" s="14" t="s">
        <v>991</v>
      </c>
      <c r="P231" s="2" t="s">
        <v>697</v>
      </c>
      <c r="Q231" s="10">
        <v>2</v>
      </c>
      <c r="T231" s="29"/>
      <c r="W231" s="49">
        <f>120/2</f>
        <v>60</v>
      </c>
      <c r="X231" s="49">
        <f aca="true" t="shared" si="99" ref="X231:X237">W231/Q231</f>
        <v>30</v>
      </c>
      <c r="Z231" s="25">
        <f aca="true" t="shared" si="100" ref="Z231:Z237">X231/12</f>
        <v>2.5</v>
      </c>
      <c r="AA231" s="13">
        <v>30</v>
      </c>
      <c r="AB231" s="13">
        <v>0</v>
      </c>
      <c r="AC231" s="13">
        <v>0</v>
      </c>
      <c r="AD231" s="49">
        <f>AA231+AB231/20+AC231/240</f>
        <v>30</v>
      </c>
      <c r="AE231" s="13"/>
      <c r="AF231" s="13"/>
      <c r="AG231" s="13"/>
      <c r="AI231">
        <v>2</v>
      </c>
      <c r="AJ231">
        <v>10</v>
      </c>
      <c r="AK231">
        <v>0</v>
      </c>
      <c r="AL231" s="25">
        <f aca="true" t="shared" si="101" ref="AL231:AL237">Z231*1</f>
        <v>2.5</v>
      </c>
      <c r="AW231" s="25"/>
      <c r="BH231" s="25">
        <v>2.5</v>
      </c>
      <c r="BK231" s="49"/>
      <c r="BL231" s="49"/>
      <c r="BM231" s="38"/>
      <c r="BN231" s="38"/>
      <c r="BO231" s="38"/>
      <c r="BP231" s="38"/>
      <c r="BQ231" s="25">
        <f aca="true" t="shared" si="102" ref="BQ231:BQ237">AL231+BP231</f>
        <v>2.5</v>
      </c>
      <c r="BR231" s="40"/>
      <c r="BS231" s="40"/>
      <c r="BT231" s="23"/>
      <c r="BU231" s="38"/>
      <c r="BV231" s="38"/>
      <c r="BW231" s="40"/>
      <c r="BX231" s="49">
        <f aca="true" t="shared" si="103" ref="BX231:BX237">BY231*Q231</f>
        <v>60</v>
      </c>
      <c r="BY231" s="49">
        <f aca="true" t="shared" si="104" ref="BY231:BY237">(BQ231+BV231)*12</f>
        <v>30</v>
      </c>
      <c r="CK231">
        <f t="shared" si="98"/>
        <v>1386</v>
      </c>
      <c r="CL231" s="2" t="s">
        <v>1014</v>
      </c>
    </row>
    <row r="232" spans="1:90" ht="12.75">
      <c r="A232" s="15">
        <v>1386</v>
      </c>
      <c r="B232" s="14" t="s">
        <v>960</v>
      </c>
      <c r="C232" s="14" t="s">
        <v>1133</v>
      </c>
      <c r="D232" s="14" t="s">
        <v>277</v>
      </c>
      <c r="E232" s="14" t="s">
        <v>290</v>
      </c>
      <c r="F232" s="2" t="s">
        <v>247</v>
      </c>
      <c r="G232" s="2">
        <v>2</v>
      </c>
      <c r="H232" s="2" t="s">
        <v>3</v>
      </c>
      <c r="I232" s="10">
        <v>2</v>
      </c>
      <c r="J232" s="25">
        <v>2.5</v>
      </c>
      <c r="K232" s="2" t="s">
        <v>1116</v>
      </c>
      <c r="L232" s="14" t="s">
        <v>305</v>
      </c>
      <c r="M232" s="2" t="s">
        <v>1080</v>
      </c>
      <c r="N232" s="14" t="s">
        <v>1294</v>
      </c>
      <c r="O232" s="14" t="s">
        <v>1054</v>
      </c>
      <c r="P232" s="2" t="s">
        <v>697</v>
      </c>
      <c r="Q232" s="10">
        <v>2</v>
      </c>
      <c r="T232" s="29"/>
      <c r="W232" s="49">
        <f>120/2</f>
        <v>60</v>
      </c>
      <c r="X232" s="49">
        <f t="shared" si="99"/>
        <v>30</v>
      </c>
      <c r="Z232" s="25">
        <f t="shared" si="100"/>
        <v>2.5</v>
      </c>
      <c r="AA232" s="13">
        <v>30</v>
      </c>
      <c r="AB232" s="13">
        <v>0</v>
      </c>
      <c r="AC232" s="13">
        <v>0</v>
      </c>
      <c r="AD232" s="49">
        <f>AA232+AB232/20+AC232/240</f>
        <v>30</v>
      </c>
      <c r="AE232" s="13"/>
      <c r="AF232" s="13"/>
      <c r="AG232" s="13"/>
      <c r="AI232">
        <v>2</v>
      </c>
      <c r="AJ232">
        <v>10</v>
      </c>
      <c r="AK232">
        <v>0</v>
      </c>
      <c r="AL232" s="25">
        <f t="shared" si="101"/>
        <v>2.5</v>
      </c>
      <c r="AW232" s="25"/>
      <c r="BH232" s="25">
        <v>2.5</v>
      </c>
      <c r="BK232" s="49"/>
      <c r="BL232" s="49"/>
      <c r="BM232" s="38"/>
      <c r="BN232" s="38"/>
      <c r="BO232" s="38"/>
      <c r="BP232" s="38"/>
      <c r="BQ232" s="25">
        <f t="shared" si="102"/>
        <v>2.5</v>
      </c>
      <c r="BR232" s="40"/>
      <c r="BS232" s="40"/>
      <c r="BT232" s="23"/>
      <c r="BU232" s="38"/>
      <c r="BV232" s="38"/>
      <c r="BW232" s="40"/>
      <c r="BX232" s="49">
        <f t="shared" si="103"/>
        <v>60</v>
      </c>
      <c r="BY232" s="49">
        <f t="shared" si="104"/>
        <v>30</v>
      </c>
      <c r="CK232">
        <f t="shared" si="98"/>
        <v>1386</v>
      </c>
      <c r="CL232" s="2" t="s">
        <v>1080</v>
      </c>
    </row>
    <row r="233" spans="1:90" ht="12.75">
      <c r="A233" s="15">
        <v>1386</v>
      </c>
      <c r="B233" s="14" t="s">
        <v>960</v>
      </c>
      <c r="C233" s="14" t="s">
        <v>1133</v>
      </c>
      <c r="D233" s="14" t="s">
        <v>277</v>
      </c>
      <c r="E233" s="14" t="s">
        <v>290</v>
      </c>
      <c r="F233" s="2" t="s">
        <v>248</v>
      </c>
      <c r="G233" s="2">
        <v>2</v>
      </c>
      <c r="H233" s="2" t="s">
        <v>1138</v>
      </c>
      <c r="I233" s="10">
        <v>1</v>
      </c>
      <c r="J233" s="25">
        <v>2.6</v>
      </c>
      <c r="K233" s="2" t="s">
        <v>1137</v>
      </c>
      <c r="L233" s="14" t="s">
        <v>305</v>
      </c>
      <c r="M233" s="2" t="s">
        <v>1139</v>
      </c>
      <c r="N233" s="14" t="s">
        <v>1210</v>
      </c>
      <c r="O233" s="14" t="s">
        <v>3</v>
      </c>
      <c r="P233" s="2" t="s">
        <v>1374</v>
      </c>
      <c r="Q233" s="10">
        <v>1</v>
      </c>
      <c r="T233" s="29">
        <v>31</v>
      </c>
      <c r="U233" s="21">
        <v>4</v>
      </c>
      <c r="V233" s="21">
        <v>0</v>
      </c>
      <c r="W233" s="49">
        <f>T233+U233/20+V233/240</f>
        <v>31.2</v>
      </c>
      <c r="X233" s="49">
        <f t="shared" si="99"/>
        <v>31.2</v>
      </c>
      <c r="Z233" s="25">
        <f t="shared" si="100"/>
        <v>2.6</v>
      </c>
      <c r="AA233" s="13">
        <v>31</v>
      </c>
      <c r="AB233" s="13">
        <v>4</v>
      </c>
      <c r="AC233" s="13">
        <v>0</v>
      </c>
      <c r="AD233" s="49">
        <f>AA233+AB233/20+AC233/240</f>
        <v>31.2</v>
      </c>
      <c r="AE233" s="13">
        <v>2</v>
      </c>
      <c r="AF233" s="13">
        <v>12</v>
      </c>
      <c r="AG233" s="13">
        <v>0</v>
      </c>
      <c r="AH233" s="25">
        <f>AE233+AF233/20+AG233/240</f>
        <v>2.6</v>
      </c>
      <c r="AI233">
        <v>2</v>
      </c>
      <c r="AJ233">
        <v>12</v>
      </c>
      <c r="AK233">
        <v>0</v>
      </c>
      <c r="AL233" s="25">
        <f t="shared" si="101"/>
        <v>2.6</v>
      </c>
      <c r="AW233" s="25"/>
      <c r="BH233" s="25">
        <v>2.6</v>
      </c>
      <c r="BK233" s="49"/>
      <c r="BL233" s="49"/>
      <c r="BM233" s="38"/>
      <c r="BN233" s="38"/>
      <c r="BO233" s="38"/>
      <c r="BP233" s="38"/>
      <c r="BQ233" s="25">
        <f t="shared" si="102"/>
        <v>2.6</v>
      </c>
      <c r="BR233" s="40"/>
      <c r="BS233" s="40"/>
      <c r="BT233" s="23"/>
      <c r="BU233" s="38"/>
      <c r="BV233" s="38"/>
      <c r="BW233" s="40"/>
      <c r="BX233" s="49">
        <f t="shared" si="103"/>
        <v>31.200000000000003</v>
      </c>
      <c r="BY233" s="49">
        <f t="shared" si="104"/>
        <v>31.200000000000003</v>
      </c>
      <c r="CK233">
        <f t="shared" si="98"/>
        <v>1386</v>
      </c>
      <c r="CL233" s="2" t="s">
        <v>1139</v>
      </c>
    </row>
    <row r="234" spans="1:90" ht="12.75">
      <c r="A234" s="15">
        <v>1386</v>
      </c>
      <c r="B234" s="14" t="s">
        <v>960</v>
      </c>
      <c r="C234" s="14" t="s">
        <v>1133</v>
      </c>
      <c r="D234" s="14" t="s">
        <v>277</v>
      </c>
      <c r="E234" s="14" t="s">
        <v>290</v>
      </c>
      <c r="F234" s="2" t="s">
        <v>249</v>
      </c>
      <c r="G234" s="2">
        <v>2</v>
      </c>
      <c r="H234" s="2" t="s">
        <v>1138</v>
      </c>
      <c r="I234" s="10">
        <v>1</v>
      </c>
      <c r="J234" s="25">
        <v>2.6</v>
      </c>
      <c r="K234" s="2" t="s">
        <v>1137</v>
      </c>
      <c r="L234" s="14" t="s">
        <v>305</v>
      </c>
      <c r="M234" s="2" t="s">
        <v>1139</v>
      </c>
      <c r="N234" s="14" t="s">
        <v>1210</v>
      </c>
      <c r="O234" s="14" t="s">
        <v>3</v>
      </c>
      <c r="P234" s="2" t="s">
        <v>1332</v>
      </c>
      <c r="Q234" s="10">
        <v>1</v>
      </c>
      <c r="T234" s="29">
        <v>31</v>
      </c>
      <c r="U234" s="21">
        <v>4</v>
      </c>
      <c r="V234" s="21">
        <v>0</v>
      </c>
      <c r="W234" s="49">
        <f>T234+U234/20+V234/240</f>
        <v>31.2</v>
      </c>
      <c r="X234" s="49">
        <f t="shared" si="99"/>
        <v>31.2</v>
      </c>
      <c r="Z234" s="25">
        <f t="shared" si="100"/>
        <v>2.6</v>
      </c>
      <c r="AA234" s="13">
        <v>31</v>
      </c>
      <c r="AB234" s="13">
        <v>4</v>
      </c>
      <c r="AC234" s="13">
        <v>0</v>
      </c>
      <c r="AD234" s="49">
        <f>AA234+AB234/20+AC234/240</f>
        <v>31.2</v>
      </c>
      <c r="AE234" s="13">
        <v>2</v>
      </c>
      <c r="AF234" s="13">
        <v>12</v>
      </c>
      <c r="AG234" s="13">
        <v>0</v>
      </c>
      <c r="AH234" s="25">
        <f>AE234+AF234/20+AG234/240</f>
        <v>2.6</v>
      </c>
      <c r="AI234">
        <v>2</v>
      </c>
      <c r="AJ234">
        <v>12</v>
      </c>
      <c r="AK234">
        <v>0</v>
      </c>
      <c r="AL234" s="25">
        <f t="shared" si="101"/>
        <v>2.6</v>
      </c>
      <c r="AW234" s="25"/>
      <c r="BH234" s="25">
        <v>2.6</v>
      </c>
      <c r="BK234" s="49"/>
      <c r="BL234" s="49"/>
      <c r="BM234" s="38"/>
      <c r="BN234" s="38"/>
      <c r="BO234" s="38"/>
      <c r="BP234" s="38"/>
      <c r="BQ234" s="25">
        <f t="shared" si="102"/>
        <v>2.6</v>
      </c>
      <c r="BR234" s="40"/>
      <c r="BS234" s="40"/>
      <c r="BT234" s="23"/>
      <c r="BU234" s="38"/>
      <c r="BV234" s="38"/>
      <c r="BW234" s="40"/>
      <c r="BX234" s="49">
        <f t="shared" si="103"/>
        <v>31.200000000000003</v>
      </c>
      <c r="BY234" s="49">
        <f t="shared" si="104"/>
        <v>31.200000000000003</v>
      </c>
      <c r="CK234">
        <f t="shared" si="98"/>
        <v>1386</v>
      </c>
      <c r="CL234" s="2" t="s">
        <v>1139</v>
      </c>
    </row>
    <row r="235" spans="1:90" ht="12.75">
      <c r="A235" s="15">
        <v>1386</v>
      </c>
      <c r="B235" s="14" t="s">
        <v>960</v>
      </c>
      <c r="C235" s="14" t="s">
        <v>1133</v>
      </c>
      <c r="D235" s="14" t="s">
        <v>277</v>
      </c>
      <c r="E235" s="14" t="s">
        <v>290</v>
      </c>
      <c r="F235" s="2" t="s">
        <v>235</v>
      </c>
      <c r="G235" s="2">
        <v>2</v>
      </c>
      <c r="H235" s="2" t="s">
        <v>350</v>
      </c>
      <c r="I235" s="10">
        <v>2</v>
      </c>
      <c r="J235" s="25">
        <v>0.8517361111111111</v>
      </c>
      <c r="K235" s="2" t="s">
        <v>492</v>
      </c>
      <c r="L235" s="14" t="s">
        <v>305</v>
      </c>
      <c r="M235" s="2" t="s">
        <v>353</v>
      </c>
      <c r="N235" s="14" t="s">
        <v>343</v>
      </c>
      <c r="O235" s="14" t="s">
        <v>3</v>
      </c>
      <c r="P235" s="2" t="s">
        <v>1053</v>
      </c>
      <c r="Q235" s="10">
        <v>2</v>
      </c>
      <c r="T235" s="29">
        <v>20</v>
      </c>
      <c r="U235" s="21">
        <v>8</v>
      </c>
      <c r="V235" s="21">
        <v>10</v>
      </c>
      <c r="W235" s="49">
        <f>T235+U235/20+V235/240</f>
        <v>20.441666666666666</v>
      </c>
      <c r="X235" s="49">
        <f t="shared" si="99"/>
        <v>10.220833333333333</v>
      </c>
      <c r="Z235" s="25">
        <f t="shared" si="100"/>
        <v>0.8517361111111111</v>
      </c>
      <c r="AA235" s="13"/>
      <c r="AB235" s="13">
        <v>17</v>
      </c>
      <c r="AC235" s="13">
        <v>0</v>
      </c>
      <c r="AD235" s="49">
        <f>AA235+AB235/20+AC235/240</f>
        <v>0.85</v>
      </c>
      <c r="AE235" s="13"/>
      <c r="AF235" s="13"/>
      <c r="AG235" s="13"/>
      <c r="AJ235">
        <v>17</v>
      </c>
      <c r="AK235">
        <v>0</v>
      </c>
      <c r="AL235" s="25">
        <f t="shared" si="101"/>
        <v>0.8517361111111111</v>
      </c>
      <c r="AW235" s="25"/>
      <c r="BH235" s="25">
        <v>0.8517361111111111</v>
      </c>
      <c r="BK235" s="49"/>
      <c r="BL235" s="49"/>
      <c r="BM235" s="38"/>
      <c r="BN235" s="38"/>
      <c r="BO235" s="38"/>
      <c r="BP235" s="38"/>
      <c r="BQ235" s="25">
        <f t="shared" si="102"/>
        <v>0.8517361111111111</v>
      </c>
      <c r="BR235" s="40"/>
      <c r="BS235" s="40"/>
      <c r="BT235" s="23"/>
      <c r="BU235" s="38"/>
      <c r="BV235" s="38"/>
      <c r="BW235" s="40"/>
      <c r="BX235" s="49">
        <f t="shared" si="103"/>
        <v>20.441666666666666</v>
      </c>
      <c r="BY235" s="49">
        <f t="shared" si="104"/>
        <v>10.220833333333333</v>
      </c>
      <c r="CK235">
        <f t="shared" si="98"/>
        <v>1386</v>
      </c>
      <c r="CL235" s="2" t="s">
        <v>353</v>
      </c>
    </row>
    <row r="236" spans="1:90" ht="12.75">
      <c r="A236" s="15">
        <v>1386</v>
      </c>
      <c r="B236" s="14" t="s">
        <v>960</v>
      </c>
      <c r="C236" s="14" t="s">
        <v>1133</v>
      </c>
      <c r="D236" s="14" t="s">
        <v>277</v>
      </c>
      <c r="E236" s="14" t="s">
        <v>290</v>
      </c>
      <c r="F236" s="2" t="s">
        <v>236</v>
      </c>
      <c r="G236" s="2">
        <v>2</v>
      </c>
      <c r="H236" s="2" t="s">
        <v>878</v>
      </c>
      <c r="I236" s="10">
        <v>1</v>
      </c>
      <c r="J236" s="25">
        <v>4.5</v>
      </c>
      <c r="K236" s="2" t="s">
        <v>891</v>
      </c>
      <c r="L236" s="14" t="s">
        <v>305</v>
      </c>
      <c r="M236" s="2" t="s">
        <v>888</v>
      </c>
      <c r="N236" s="14" t="s">
        <v>923</v>
      </c>
      <c r="O236" s="14" t="s">
        <v>1054</v>
      </c>
      <c r="P236" s="2" t="s">
        <v>1361</v>
      </c>
      <c r="Q236" s="10">
        <v>1</v>
      </c>
      <c r="T236" s="29"/>
      <c r="W236" s="49">
        <f>108/2</f>
        <v>54</v>
      </c>
      <c r="X236" s="49">
        <f t="shared" si="99"/>
        <v>54</v>
      </c>
      <c r="Z236" s="25">
        <f t="shared" si="100"/>
        <v>4.5</v>
      </c>
      <c r="AA236" s="13"/>
      <c r="AB236" s="13"/>
      <c r="AC236" s="13"/>
      <c r="AE236" s="13"/>
      <c r="AF236" s="13"/>
      <c r="AG236" s="13"/>
      <c r="AI236">
        <v>4</v>
      </c>
      <c r="AJ236">
        <v>5</v>
      </c>
      <c r="AK236">
        <v>0</v>
      </c>
      <c r="AL236" s="25">
        <f t="shared" si="101"/>
        <v>4.5</v>
      </c>
      <c r="AW236" s="25"/>
      <c r="BH236" s="6"/>
      <c r="BK236" s="49"/>
      <c r="BL236" s="49"/>
      <c r="BM236" s="38"/>
      <c r="BN236" s="38"/>
      <c r="BO236" s="38"/>
      <c r="BP236" s="38"/>
      <c r="BQ236" s="25">
        <f t="shared" si="102"/>
        <v>4.5</v>
      </c>
      <c r="BR236" s="40"/>
      <c r="BS236" s="40"/>
      <c r="BT236" s="23"/>
      <c r="BU236" s="38"/>
      <c r="BV236" s="38"/>
      <c r="BW236" s="40"/>
      <c r="BX236" s="49">
        <f t="shared" si="103"/>
        <v>54</v>
      </c>
      <c r="BY236" s="49">
        <f t="shared" si="104"/>
        <v>54</v>
      </c>
      <c r="CK236">
        <f t="shared" si="98"/>
        <v>1386</v>
      </c>
      <c r="CL236" s="2" t="s">
        <v>888</v>
      </c>
    </row>
    <row r="237" spans="1:90" ht="12.75">
      <c r="A237" s="15">
        <v>1386</v>
      </c>
      <c r="B237" s="14" t="s">
        <v>960</v>
      </c>
      <c r="C237" s="14" t="s">
        <v>1133</v>
      </c>
      <c r="D237" s="14" t="s">
        <v>277</v>
      </c>
      <c r="E237" s="14" t="s">
        <v>290</v>
      </c>
      <c r="F237" s="2" t="s">
        <v>237</v>
      </c>
      <c r="G237" s="2">
        <v>2</v>
      </c>
      <c r="H237" s="2" t="s">
        <v>878</v>
      </c>
      <c r="I237" s="10">
        <v>1</v>
      </c>
      <c r="J237" s="25">
        <v>4.5</v>
      </c>
      <c r="K237" s="2" t="s">
        <v>892</v>
      </c>
      <c r="L237" s="14" t="s">
        <v>305</v>
      </c>
      <c r="M237" s="2" t="s">
        <v>890</v>
      </c>
      <c r="N237" s="14" t="s">
        <v>923</v>
      </c>
      <c r="O237" s="14" t="s">
        <v>1327</v>
      </c>
      <c r="P237" s="2" t="s">
        <v>1361</v>
      </c>
      <c r="Q237" s="10">
        <v>1</v>
      </c>
      <c r="T237" s="29"/>
      <c r="W237" s="49">
        <f>108/2</f>
        <v>54</v>
      </c>
      <c r="X237" s="49">
        <f t="shared" si="99"/>
        <v>54</v>
      </c>
      <c r="Z237" s="25">
        <f t="shared" si="100"/>
        <v>4.5</v>
      </c>
      <c r="AA237" s="13"/>
      <c r="AB237" s="13"/>
      <c r="AC237" s="13"/>
      <c r="AE237" s="13"/>
      <c r="AF237" s="13"/>
      <c r="AG237" s="13"/>
      <c r="AI237">
        <v>4</v>
      </c>
      <c r="AJ237">
        <v>5</v>
      </c>
      <c r="AK237">
        <v>0</v>
      </c>
      <c r="AL237" s="25">
        <f t="shared" si="101"/>
        <v>4.5</v>
      </c>
      <c r="AW237" s="25"/>
      <c r="BH237" s="6"/>
      <c r="BK237" s="49"/>
      <c r="BL237" s="49"/>
      <c r="BM237" s="38"/>
      <c r="BN237" s="38"/>
      <c r="BO237" s="38"/>
      <c r="BP237" s="38"/>
      <c r="BQ237" s="25">
        <f t="shared" si="102"/>
        <v>4.5</v>
      </c>
      <c r="BR237" s="40"/>
      <c r="BS237" s="40"/>
      <c r="BT237" s="23"/>
      <c r="BU237" s="38"/>
      <c r="BV237" s="38"/>
      <c r="BW237" s="40"/>
      <c r="BX237" s="49">
        <f t="shared" si="103"/>
        <v>54</v>
      </c>
      <c r="BY237" s="49">
        <f t="shared" si="104"/>
        <v>54</v>
      </c>
      <c r="CK237">
        <f t="shared" si="98"/>
        <v>1386</v>
      </c>
      <c r="CL237" s="2" t="s">
        <v>890</v>
      </c>
    </row>
    <row r="238" spans="1:90" ht="12.75">
      <c r="A238" s="15">
        <v>1386</v>
      </c>
      <c r="B238" s="14" t="s">
        <v>960</v>
      </c>
      <c r="C238" s="14" t="s">
        <v>1133</v>
      </c>
      <c r="D238" s="14" t="s">
        <v>277</v>
      </c>
      <c r="E238" s="14" t="s">
        <v>290</v>
      </c>
      <c r="F238" s="2" t="s">
        <v>238</v>
      </c>
      <c r="G238" s="2">
        <v>2</v>
      </c>
      <c r="H238" s="2" t="s">
        <v>878</v>
      </c>
      <c r="J238" s="25"/>
      <c r="K238" s="2" t="s">
        <v>663</v>
      </c>
      <c r="L238" s="14" t="s">
        <v>305</v>
      </c>
      <c r="M238" s="2" t="s">
        <v>647</v>
      </c>
      <c r="N238" s="14" t="s">
        <v>923</v>
      </c>
      <c r="O238" s="14" t="s">
        <v>3</v>
      </c>
      <c r="P238" s="2" t="s">
        <v>3</v>
      </c>
      <c r="R238" s="10">
        <v>28</v>
      </c>
      <c r="T238" s="29">
        <v>39</v>
      </c>
      <c r="U238" s="21">
        <v>4</v>
      </c>
      <c r="V238" s="21">
        <v>0</v>
      </c>
      <c r="W238" s="49">
        <f>T238+U238/20+V238/240</f>
        <v>39.2</v>
      </c>
      <c r="Y238" s="25">
        <f>(W238*20)/R238</f>
        <v>28</v>
      </c>
      <c r="AA238" s="13"/>
      <c r="AB238" s="13"/>
      <c r="AC238" s="13"/>
      <c r="AE238" s="13"/>
      <c r="AF238" s="13"/>
      <c r="AG238" s="13"/>
      <c r="AL238" s="25"/>
      <c r="AM238" s="25">
        <f>Y238/12</f>
        <v>2.3333333333333335</v>
      </c>
      <c r="AW238" s="25"/>
      <c r="BH238" s="6"/>
      <c r="BK238" s="49"/>
      <c r="BL238" s="49"/>
      <c r="BM238" s="38"/>
      <c r="BN238" s="38"/>
      <c r="BO238" s="38"/>
      <c r="BP238" s="38"/>
      <c r="BQ238" s="25"/>
      <c r="BR238" s="40"/>
      <c r="BS238" s="40"/>
      <c r="BT238" s="23"/>
      <c r="BU238" s="38"/>
      <c r="BV238" s="38"/>
      <c r="BW238" s="40"/>
      <c r="BX238" s="49">
        <f>W238*1</f>
        <v>39.2</v>
      </c>
      <c r="BY238" s="49"/>
      <c r="CK238">
        <f t="shared" si="98"/>
        <v>1386</v>
      </c>
      <c r="CL238" s="2" t="s">
        <v>647</v>
      </c>
    </row>
    <row r="239" spans="1:90" ht="12.75">
      <c r="A239" s="15"/>
      <c r="E239" s="14"/>
      <c r="F239" s="2"/>
      <c r="G239" s="2"/>
      <c r="J239" s="25"/>
      <c r="M239" s="2"/>
      <c r="T239" s="29"/>
      <c r="W239" s="49"/>
      <c r="X239" s="49"/>
      <c r="AA239" s="13"/>
      <c r="AB239" s="13"/>
      <c r="AC239" s="13"/>
      <c r="AE239" s="13"/>
      <c r="AF239" s="13"/>
      <c r="AG239" s="13"/>
      <c r="AL239" s="25"/>
      <c r="AW239" s="25"/>
      <c r="BH239" s="6"/>
      <c r="BK239" s="49"/>
      <c r="BL239" s="49"/>
      <c r="BM239" s="38"/>
      <c r="BN239" s="38"/>
      <c r="BO239" s="38"/>
      <c r="BP239" s="38"/>
      <c r="BQ239" s="25"/>
      <c r="BR239" s="40"/>
      <c r="BS239" s="40"/>
      <c r="BT239" s="23"/>
      <c r="BU239" s="38"/>
      <c r="BV239" s="38"/>
      <c r="BW239" s="40"/>
      <c r="CL239" s="2"/>
    </row>
    <row r="240" spans="1:90" ht="12.75">
      <c r="A240" s="15">
        <v>1387</v>
      </c>
      <c r="B240" s="14" t="s">
        <v>875</v>
      </c>
      <c r="C240" s="14" t="s">
        <v>1133</v>
      </c>
      <c r="D240" s="14" t="s">
        <v>277</v>
      </c>
      <c r="E240" s="14" t="s">
        <v>291</v>
      </c>
      <c r="F240" s="2" t="s">
        <v>250</v>
      </c>
      <c r="G240" s="2">
        <v>1</v>
      </c>
      <c r="H240" s="2" t="s">
        <v>1414</v>
      </c>
      <c r="I240" s="10">
        <v>10</v>
      </c>
      <c r="J240" s="25">
        <v>12.5</v>
      </c>
      <c r="K240" s="2" t="s">
        <v>1117</v>
      </c>
      <c r="L240" s="14" t="s">
        <v>305</v>
      </c>
      <c r="M240" s="2" t="s">
        <v>1434</v>
      </c>
      <c r="N240" s="14" t="s">
        <v>1149</v>
      </c>
      <c r="O240" s="14" t="s">
        <v>1061</v>
      </c>
      <c r="P240" s="2" t="s">
        <v>1360</v>
      </c>
      <c r="Q240" s="10">
        <v>10</v>
      </c>
      <c r="T240" s="29">
        <v>1500</v>
      </c>
      <c r="U240" s="21">
        <v>0</v>
      </c>
      <c r="V240" s="21">
        <v>0</v>
      </c>
      <c r="W240" s="49">
        <f aca="true" t="shared" si="105" ref="W240:W246">T240+U240/20+V240/240</f>
        <v>1500</v>
      </c>
      <c r="X240" s="49">
        <f>W240/Q240</f>
        <v>150</v>
      </c>
      <c r="Z240" s="25">
        <f>X240/12</f>
        <v>12.5</v>
      </c>
      <c r="AA240" s="13">
        <v>150</v>
      </c>
      <c r="AB240" s="13">
        <v>0</v>
      </c>
      <c r="AC240" s="13">
        <v>0</v>
      </c>
      <c r="AD240" s="49">
        <f>AA240+AB240/20+AC240/240</f>
        <v>150</v>
      </c>
      <c r="AE240" s="13"/>
      <c r="AF240" s="13"/>
      <c r="AG240" s="13"/>
      <c r="AH240" s="25"/>
      <c r="AI240">
        <v>12</v>
      </c>
      <c r="AJ240">
        <v>10</v>
      </c>
      <c r="AK240">
        <v>0</v>
      </c>
      <c r="AL240" s="25">
        <f>Z240*1</f>
        <v>12.5</v>
      </c>
      <c r="AW240" s="25">
        <v>12.5</v>
      </c>
      <c r="BH240" s="6"/>
      <c r="BK240" s="49"/>
      <c r="BL240" s="49"/>
      <c r="BM240" s="38"/>
      <c r="BN240" s="38"/>
      <c r="BO240" s="38"/>
      <c r="BP240" s="38"/>
      <c r="BQ240" s="25">
        <f>AL240+BP240</f>
        <v>12.5</v>
      </c>
      <c r="BR240" s="40"/>
      <c r="BS240" s="40"/>
      <c r="BT240" s="23"/>
      <c r="BU240" s="38"/>
      <c r="BV240" s="38"/>
      <c r="BW240" s="40"/>
      <c r="BX240" s="49">
        <f>BY240*Q240</f>
        <v>1500</v>
      </c>
      <c r="BY240" s="49">
        <f>(BQ240+BV240)*12</f>
        <v>150</v>
      </c>
      <c r="CK240">
        <f aca="true" t="shared" si="106" ref="CK240:CK246">A240*1</f>
        <v>1387</v>
      </c>
      <c r="CL240" s="2" t="s">
        <v>1434</v>
      </c>
    </row>
    <row r="241" spans="1:90" ht="12.75">
      <c r="A241" s="15">
        <v>1387</v>
      </c>
      <c r="B241" s="14" t="s">
        <v>875</v>
      </c>
      <c r="C241" s="14" t="s">
        <v>1133</v>
      </c>
      <c r="D241" s="14" t="s">
        <v>277</v>
      </c>
      <c r="E241" s="14" t="s">
        <v>291</v>
      </c>
      <c r="F241" s="2" t="s">
        <v>260</v>
      </c>
      <c r="G241" s="2">
        <v>1</v>
      </c>
      <c r="H241" s="2" t="s">
        <v>1414</v>
      </c>
      <c r="I241" s="10">
        <v>9</v>
      </c>
      <c r="J241" s="25">
        <v>8.5</v>
      </c>
      <c r="K241" s="2" t="s">
        <v>1041</v>
      </c>
      <c r="L241" s="14" t="s">
        <v>305</v>
      </c>
      <c r="M241" s="2" t="s">
        <v>1428</v>
      </c>
      <c r="N241" s="14" t="s">
        <v>1406</v>
      </c>
      <c r="O241" s="14" t="s">
        <v>690</v>
      </c>
      <c r="P241" s="2" t="s">
        <v>1360</v>
      </c>
      <c r="Q241" s="10">
        <v>9</v>
      </c>
      <c r="T241" s="29">
        <v>918</v>
      </c>
      <c r="U241" s="21">
        <v>0</v>
      </c>
      <c r="V241" s="21">
        <v>0</v>
      </c>
      <c r="W241" s="49">
        <f t="shared" si="105"/>
        <v>918</v>
      </c>
      <c r="X241" s="49">
        <f>W241/Q241</f>
        <v>102</v>
      </c>
      <c r="Z241" s="25">
        <f>X241/12</f>
        <v>8.5</v>
      </c>
      <c r="AA241" s="13"/>
      <c r="AB241" s="13"/>
      <c r="AC241" s="13"/>
      <c r="AE241" s="13"/>
      <c r="AF241" s="13"/>
      <c r="AG241" s="13"/>
      <c r="AH241" s="25"/>
      <c r="AI241">
        <v>8</v>
      </c>
      <c r="AJ241">
        <v>10</v>
      </c>
      <c r="AK241">
        <v>0</v>
      </c>
      <c r="AL241" s="25">
        <f>Z241*1</f>
        <v>8.5</v>
      </c>
      <c r="AW241" s="25"/>
      <c r="BH241" s="6"/>
      <c r="BK241" s="49"/>
      <c r="BL241" s="49"/>
      <c r="BM241" s="38"/>
      <c r="BN241" s="38"/>
      <c r="BO241" s="38"/>
      <c r="BP241" s="38"/>
      <c r="BQ241" s="25">
        <f>AL241+BP241</f>
        <v>8.5</v>
      </c>
      <c r="BR241" s="40"/>
      <c r="BS241" s="40"/>
      <c r="BT241" s="23"/>
      <c r="BU241" s="38"/>
      <c r="BV241" s="38"/>
      <c r="BW241" s="40"/>
      <c r="BX241" s="49">
        <f>BY241*Q241</f>
        <v>918</v>
      </c>
      <c r="BY241" s="49">
        <f>(BQ241+BV241)*12</f>
        <v>102</v>
      </c>
      <c r="CK241">
        <f t="shared" si="106"/>
        <v>1387</v>
      </c>
      <c r="CL241" s="2" t="s">
        <v>1428</v>
      </c>
    </row>
    <row r="242" spans="1:90" ht="12.75">
      <c r="A242" s="15">
        <v>1387</v>
      </c>
      <c r="B242" s="14" t="s">
        <v>875</v>
      </c>
      <c r="C242" s="14" t="s">
        <v>1133</v>
      </c>
      <c r="D242" s="14" t="s">
        <v>277</v>
      </c>
      <c r="E242" s="14" t="s">
        <v>291</v>
      </c>
      <c r="F242" s="2" t="s">
        <v>261</v>
      </c>
      <c r="G242" s="2">
        <v>1</v>
      </c>
      <c r="H242" s="2" t="s">
        <v>1414</v>
      </c>
      <c r="K242" s="2" t="s">
        <v>653</v>
      </c>
      <c r="L242" s="14" t="s">
        <v>305</v>
      </c>
      <c r="M242" s="2" t="s">
        <v>671</v>
      </c>
      <c r="N242" s="14" t="s">
        <v>1406</v>
      </c>
      <c r="O242" s="14" t="s">
        <v>690</v>
      </c>
      <c r="P242" s="2" t="s">
        <v>1372</v>
      </c>
      <c r="R242" s="10">
        <v>9</v>
      </c>
      <c r="T242" s="29">
        <v>25</v>
      </c>
      <c r="U242" s="21">
        <v>10</v>
      </c>
      <c r="V242" s="21">
        <v>0</v>
      </c>
      <c r="W242" s="49">
        <f t="shared" si="105"/>
        <v>25.5</v>
      </c>
      <c r="Y242" s="25">
        <f>(W242*20)/R242</f>
        <v>56.666666666666664</v>
      </c>
      <c r="AA242" s="13"/>
      <c r="AB242" s="13"/>
      <c r="AC242" s="13"/>
      <c r="AE242" s="13"/>
      <c r="AF242" s="13"/>
      <c r="AG242" s="13"/>
      <c r="AH242" s="25"/>
      <c r="AM242" s="25">
        <f>Y242/12</f>
        <v>4.722222222222222</v>
      </c>
      <c r="AW242" s="25"/>
      <c r="BH242" s="6"/>
      <c r="BK242" s="49"/>
      <c r="BL242" s="49"/>
      <c r="BM242" s="38"/>
      <c r="BN242" s="38"/>
      <c r="BO242" s="38"/>
      <c r="BP242" s="38"/>
      <c r="BQ242" s="25"/>
      <c r="BR242" s="40"/>
      <c r="BS242" s="40"/>
      <c r="BT242" s="23"/>
      <c r="BU242" s="38"/>
      <c r="BV242" s="38"/>
      <c r="BW242" s="40"/>
      <c r="BX242" s="49">
        <f>W242*1</f>
        <v>25.5</v>
      </c>
      <c r="CK242">
        <f t="shared" si="106"/>
        <v>1387</v>
      </c>
      <c r="CL242" s="2" t="s">
        <v>671</v>
      </c>
    </row>
    <row r="243" spans="1:90" ht="12.75">
      <c r="A243" s="15">
        <v>1387</v>
      </c>
      <c r="B243" s="14" t="s">
        <v>875</v>
      </c>
      <c r="C243" s="14" t="s">
        <v>1133</v>
      </c>
      <c r="D243" s="14" t="s">
        <v>277</v>
      </c>
      <c r="E243" s="14" t="s">
        <v>291</v>
      </c>
      <c r="F243" s="2" t="s">
        <v>262</v>
      </c>
      <c r="G243" s="2">
        <v>1</v>
      </c>
      <c r="H243" s="2" t="s">
        <v>878</v>
      </c>
      <c r="I243" s="10">
        <v>9</v>
      </c>
      <c r="J243" s="25">
        <v>6.662962962962964</v>
      </c>
      <c r="K243" s="2" t="s">
        <v>322</v>
      </c>
      <c r="L243" s="14" t="s">
        <v>305</v>
      </c>
      <c r="M243" s="2" t="s">
        <v>881</v>
      </c>
      <c r="N243" s="14" t="s">
        <v>923</v>
      </c>
      <c r="O243" s="14" t="s">
        <v>306</v>
      </c>
      <c r="P243" s="2" t="s">
        <v>1365</v>
      </c>
      <c r="Q243" s="10">
        <v>9</v>
      </c>
      <c r="T243" s="29">
        <v>719</v>
      </c>
      <c r="U243" s="21">
        <v>12</v>
      </c>
      <c r="V243" s="21">
        <v>0</v>
      </c>
      <c r="W243" s="49">
        <f t="shared" si="105"/>
        <v>719.6</v>
      </c>
      <c r="X243" s="49">
        <f>W243/Q243</f>
        <v>79.95555555555556</v>
      </c>
      <c r="Z243" s="25">
        <f>X243/12</f>
        <v>6.662962962962964</v>
      </c>
      <c r="AA243" s="13"/>
      <c r="AB243" s="13"/>
      <c r="AC243" s="13"/>
      <c r="AE243" s="13">
        <v>59</v>
      </c>
      <c r="AF243" s="13">
        <v>19</v>
      </c>
      <c r="AG243" s="13">
        <v>4</v>
      </c>
      <c r="AH243" s="25">
        <f>AE243+AF243/20+AG243/240</f>
        <v>59.96666666666667</v>
      </c>
      <c r="AI243">
        <v>6</v>
      </c>
      <c r="AJ243">
        <v>13</v>
      </c>
      <c r="AK243">
        <v>4</v>
      </c>
      <c r="AL243" s="25">
        <f>Z243*1</f>
        <v>6.662962962962964</v>
      </c>
      <c r="AW243" s="25"/>
      <c r="BH243" s="6"/>
      <c r="BK243" s="49"/>
      <c r="BL243" s="49"/>
      <c r="BM243" s="38"/>
      <c r="BN243" s="38"/>
      <c r="BO243" s="38"/>
      <c r="BP243" s="38"/>
      <c r="BQ243" s="25">
        <f>AL243+BP243</f>
        <v>6.662962962962964</v>
      </c>
      <c r="BR243" s="40"/>
      <c r="BS243" s="40"/>
      <c r="BT243" s="23"/>
      <c r="BU243" s="38"/>
      <c r="BV243" s="38"/>
      <c r="BW243" s="40"/>
      <c r="BX243" s="49">
        <f>BY243*Q243</f>
        <v>719.6</v>
      </c>
      <c r="BY243" s="49">
        <f>(BQ243+BV243)*12</f>
        <v>79.95555555555556</v>
      </c>
      <c r="CK243">
        <f t="shared" si="106"/>
        <v>1387</v>
      </c>
      <c r="CL243" s="2" t="s">
        <v>881</v>
      </c>
    </row>
    <row r="244" spans="1:90" ht="12.75">
      <c r="A244" s="15">
        <v>1387</v>
      </c>
      <c r="B244" s="14" t="s">
        <v>875</v>
      </c>
      <c r="C244" s="14" t="s">
        <v>1133</v>
      </c>
      <c r="D244" s="14" t="s">
        <v>277</v>
      </c>
      <c r="E244" s="14" t="s">
        <v>291</v>
      </c>
      <c r="F244" s="2" t="s">
        <v>263</v>
      </c>
      <c r="G244" s="2">
        <v>1</v>
      </c>
      <c r="H244" s="2" t="s">
        <v>878</v>
      </c>
      <c r="I244" s="10">
        <v>1</v>
      </c>
      <c r="J244" s="25">
        <v>7</v>
      </c>
      <c r="K244" s="2" t="s">
        <v>782</v>
      </c>
      <c r="L244" s="14" t="s">
        <v>305</v>
      </c>
      <c r="M244" s="2" t="s">
        <v>886</v>
      </c>
      <c r="N244" s="14" t="s">
        <v>923</v>
      </c>
      <c r="O244" s="14" t="s">
        <v>688</v>
      </c>
      <c r="P244" s="2" t="s">
        <v>395</v>
      </c>
      <c r="Q244" s="10">
        <v>1</v>
      </c>
      <c r="T244" s="29">
        <v>84</v>
      </c>
      <c r="U244" s="21">
        <v>0</v>
      </c>
      <c r="V244" s="21">
        <v>0</v>
      </c>
      <c r="W244" s="49">
        <f t="shared" si="105"/>
        <v>84</v>
      </c>
      <c r="X244" s="49">
        <f>W244/Q244</f>
        <v>84</v>
      </c>
      <c r="Z244" s="25">
        <f>X244/12</f>
        <v>7</v>
      </c>
      <c r="AA244" s="13">
        <v>84</v>
      </c>
      <c r="AB244" s="13">
        <v>0</v>
      </c>
      <c r="AC244" s="13">
        <v>0</v>
      </c>
      <c r="AD244" s="49">
        <f>AA244+AB244/20+AC244/240</f>
        <v>84</v>
      </c>
      <c r="AE244" s="13">
        <v>7</v>
      </c>
      <c r="AF244" s="13">
        <v>0</v>
      </c>
      <c r="AG244" s="13">
        <v>0</v>
      </c>
      <c r="AH244" s="25">
        <f>AE244+AF244/20+AG244/240</f>
        <v>7</v>
      </c>
      <c r="AI244">
        <v>7</v>
      </c>
      <c r="AJ244">
        <v>0</v>
      </c>
      <c r="AK244">
        <v>0</v>
      </c>
      <c r="AL244" s="25">
        <f>Z244*1</f>
        <v>7</v>
      </c>
      <c r="AW244" s="25"/>
      <c r="AZ244" s="25">
        <v>7</v>
      </c>
      <c r="BH244" s="6"/>
      <c r="BK244" s="49"/>
      <c r="BL244" s="49"/>
      <c r="BM244" s="38"/>
      <c r="BN244" s="38"/>
      <c r="BO244" s="38"/>
      <c r="BP244" s="38"/>
      <c r="BQ244" s="25">
        <f>AL244+BP244</f>
        <v>7</v>
      </c>
      <c r="BR244" s="40"/>
      <c r="BS244" s="40"/>
      <c r="BT244" s="23"/>
      <c r="BU244" s="38"/>
      <c r="BV244" s="38"/>
      <c r="BW244" s="40"/>
      <c r="BX244" s="49">
        <f>BY244*Q244</f>
        <v>84</v>
      </c>
      <c r="BY244" s="49">
        <f>(BQ244+BV244)*12</f>
        <v>84</v>
      </c>
      <c r="CK244">
        <f t="shared" si="106"/>
        <v>1387</v>
      </c>
      <c r="CL244" s="2" t="s">
        <v>886</v>
      </c>
    </row>
    <row r="245" spans="1:90" ht="12.75">
      <c r="A245" s="15">
        <v>1387</v>
      </c>
      <c r="B245" s="14" t="s">
        <v>875</v>
      </c>
      <c r="C245" s="14" t="s">
        <v>1133</v>
      </c>
      <c r="D245" s="14" t="s">
        <v>277</v>
      </c>
      <c r="E245" s="14" t="s">
        <v>291</v>
      </c>
      <c r="F245" s="2" t="s">
        <v>264</v>
      </c>
      <c r="G245" s="2">
        <v>1</v>
      </c>
      <c r="H245" s="2" t="s">
        <v>878</v>
      </c>
      <c r="K245" s="2" t="s">
        <v>652</v>
      </c>
      <c r="L245" s="14" t="s">
        <v>305</v>
      </c>
      <c r="M245" s="2" t="s">
        <v>648</v>
      </c>
      <c r="N245" s="14" t="s">
        <v>923</v>
      </c>
      <c r="O245" s="14" t="s">
        <v>688</v>
      </c>
      <c r="P245" s="2" t="s">
        <v>395</v>
      </c>
      <c r="R245" s="10">
        <v>9</v>
      </c>
      <c r="T245" s="29">
        <v>21</v>
      </c>
      <c r="U245" s="21">
        <v>0</v>
      </c>
      <c r="V245" s="21">
        <v>0</v>
      </c>
      <c r="W245" s="49">
        <f t="shared" si="105"/>
        <v>21</v>
      </c>
      <c r="X245" s="49"/>
      <c r="Y245" s="25">
        <f>(W245*20)/R245</f>
        <v>46.666666666666664</v>
      </c>
      <c r="AA245" s="13"/>
      <c r="AB245" s="13"/>
      <c r="AC245" s="13"/>
      <c r="AE245" s="13">
        <v>1</v>
      </c>
      <c r="AF245" s="13">
        <v>15</v>
      </c>
      <c r="AG245" s="13">
        <v>0</v>
      </c>
      <c r="AH245" s="25">
        <f>AE245+AF245/20+AG245/240</f>
        <v>1.75</v>
      </c>
      <c r="AM245" s="25">
        <f>Y245/12</f>
        <v>3.888888888888889</v>
      </c>
      <c r="AW245" s="25"/>
      <c r="BH245" s="6"/>
      <c r="BK245" s="49"/>
      <c r="BL245" s="49"/>
      <c r="BM245" s="38"/>
      <c r="BN245" s="38"/>
      <c r="BO245" s="38"/>
      <c r="BP245" s="38"/>
      <c r="BQ245" s="25"/>
      <c r="BR245" s="40"/>
      <c r="BS245" s="40"/>
      <c r="BT245" s="23"/>
      <c r="BU245" s="38"/>
      <c r="BV245" s="38"/>
      <c r="BW245" s="40"/>
      <c r="BX245" s="49">
        <f>W245*1</f>
        <v>21</v>
      </c>
      <c r="CK245">
        <f t="shared" si="106"/>
        <v>1387</v>
      </c>
      <c r="CL245" s="2" t="s">
        <v>648</v>
      </c>
    </row>
    <row r="246" spans="1:90" ht="12.75">
      <c r="A246" s="15">
        <v>1387</v>
      </c>
      <c r="B246" s="14" t="s">
        <v>875</v>
      </c>
      <c r="C246" s="14" t="s">
        <v>1133</v>
      </c>
      <c r="D246" s="14" t="s">
        <v>277</v>
      </c>
      <c r="E246" s="14" t="s">
        <v>291</v>
      </c>
      <c r="F246" s="2" t="s">
        <v>265</v>
      </c>
      <c r="G246" s="2">
        <v>1</v>
      </c>
      <c r="H246" s="2" t="s">
        <v>1414</v>
      </c>
      <c r="K246" s="2" t="s">
        <v>639</v>
      </c>
      <c r="L246" s="14" t="s">
        <v>1131</v>
      </c>
      <c r="M246" s="2" t="s">
        <v>670</v>
      </c>
      <c r="N246" s="14" t="s">
        <v>1408</v>
      </c>
      <c r="O246" s="14" t="s">
        <v>310</v>
      </c>
      <c r="P246" s="2" t="s">
        <v>3</v>
      </c>
      <c r="R246" s="10">
        <v>27.25</v>
      </c>
      <c r="T246" s="29">
        <v>46</v>
      </c>
      <c r="U246" s="21">
        <v>6</v>
      </c>
      <c r="V246" s="21">
        <v>6</v>
      </c>
      <c r="W246" s="49">
        <f t="shared" si="105"/>
        <v>46.324999999999996</v>
      </c>
      <c r="X246" s="49"/>
      <c r="Y246" s="25">
        <f>(W246*20)/R246</f>
        <v>33.99999999999999</v>
      </c>
      <c r="AA246" s="13"/>
      <c r="AB246" s="13"/>
      <c r="AC246" s="13"/>
      <c r="AE246" s="13"/>
      <c r="AF246" s="13"/>
      <c r="AG246" s="13"/>
      <c r="AM246" s="25">
        <f>Y246/12</f>
        <v>2.8333333333333326</v>
      </c>
      <c r="AW246" s="25"/>
      <c r="BH246" s="6"/>
      <c r="BK246" s="49"/>
      <c r="BL246" s="49"/>
      <c r="BM246" s="38"/>
      <c r="BN246" s="38"/>
      <c r="BO246" s="38"/>
      <c r="BP246" s="38"/>
      <c r="BQ246" s="25"/>
      <c r="BR246" s="40"/>
      <c r="BS246" s="40"/>
      <c r="BT246" s="23"/>
      <c r="BU246" s="38"/>
      <c r="BV246" s="38"/>
      <c r="BW246" s="40"/>
      <c r="BX246" s="49">
        <f>W246*1</f>
        <v>46.324999999999996</v>
      </c>
      <c r="CK246">
        <f t="shared" si="106"/>
        <v>1387</v>
      </c>
      <c r="CL246" s="2" t="s">
        <v>670</v>
      </c>
    </row>
    <row r="247" spans="1:90" ht="12.75">
      <c r="A247" s="15"/>
      <c r="E247" s="14"/>
      <c r="F247" s="2"/>
      <c r="G247" s="2"/>
      <c r="J247" s="25"/>
      <c r="M247" s="2"/>
      <c r="T247" s="29"/>
      <c r="W247" s="49"/>
      <c r="X247" s="49"/>
      <c r="AA247" s="13"/>
      <c r="AB247" s="13"/>
      <c r="AC247" s="13"/>
      <c r="AD247" s="49"/>
      <c r="AE247" s="13"/>
      <c r="AF247" s="13"/>
      <c r="AG247" s="13"/>
      <c r="AH247" s="25"/>
      <c r="AL247" s="25"/>
      <c r="AW247" s="25"/>
      <c r="BH247" s="6"/>
      <c r="BK247" s="49"/>
      <c r="BL247" s="49"/>
      <c r="BM247" s="38"/>
      <c r="BN247" s="38"/>
      <c r="BO247" s="38"/>
      <c r="BP247" s="38"/>
      <c r="BQ247" s="25"/>
      <c r="BR247" s="40"/>
      <c r="BS247" s="40"/>
      <c r="BT247" s="23"/>
      <c r="BU247" s="38"/>
      <c r="BV247" s="38"/>
      <c r="BW247" s="40"/>
      <c r="CL247" s="2"/>
    </row>
    <row r="248" spans="1:90" ht="12.75">
      <c r="A248" s="15">
        <v>1387</v>
      </c>
      <c r="B248" s="14" t="s">
        <v>875</v>
      </c>
      <c r="C248" s="14" t="s">
        <v>1133</v>
      </c>
      <c r="D248" s="14" t="s">
        <v>277</v>
      </c>
      <c r="E248" s="14" t="s">
        <v>291</v>
      </c>
      <c r="F248" s="2" t="s">
        <v>266</v>
      </c>
      <c r="G248" s="2">
        <v>2</v>
      </c>
      <c r="H248" s="2" t="s">
        <v>731</v>
      </c>
      <c r="I248" s="10">
        <v>1.5</v>
      </c>
      <c r="J248" s="25">
        <v>5.558333333333334</v>
      </c>
      <c r="K248" s="2" t="s">
        <v>727</v>
      </c>
      <c r="L248" s="14" t="s">
        <v>305</v>
      </c>
      <c r="M248" s="2" t="s">
        <v>740</v>
      </c>
      <c r="N248" s="14" t="s">
        <v>792</v>
      </c>
      <c r="O248" s="14" t="s">
        <v>1198</v>
      </c>
      <c r="P248" s="2" t="s">
        <v>1184</v>
      </c>
      <c r="Q248" s="10">
        <v>1.5</v>
      </c>
      <c r="T248" s="29">
        <v>100</v>
      </c>
      <c r="U248" s="21">
        <v>1</v>
      </c>
      <c r="V248" s="21">
        <v>0</v>
      </c>
      <c r="W248" s="49">
        <f aca="true" t="shared" si="107" ref="W248:W255">T248+U248/20+V248/240</f>
        <v>100.05</v>
      </c>
      <c r="X248" s="49">
        <f>W248/Q248</f>
        <v>66.7</v>
      </c>
      <c r="Z248" s="25">
        <f>X248/12</f>
        <v>5.558333333333334</v>
      </c>
      <c r="AA248" s="13"/>
      <c r="AB248" s="13"/>
      <c r="AC248" s="13"/>
      <c r="AE248" s="13"/>
      <c r="AF248" s="13"/>
      <c r="AG248" s="13"/>
      <c r="AI248">
        <v>5</v>
      </c>
      <c r="AJ248">
        <v>11</v>
      </c>
      <c r="AK248">
        <v>2</v>
      </c>
      <c r="AL248" s="25">
        <f>Z248*1</f>
        <v>5.558333333333334</v>
      </c>
      <c r="AW248" s="25"/>
      <c r="BE248" s="25">
        <v>5.558333333333334</v>
      </c>
      <c r="BH248" s="6"/>
      <c r="BK248" s="49"/>
      <c r="BL248" s="49"/>
      <c r="BM248" s="38"/>
      <c r="BN248" s="38"/>
      <c r="BO248" s="38"/>
      <c r="BP248" s="38"/>
      <c r="BQ248" s="25">
        <f>AL248+BP248</f>
        <v>5.558333333333334</v>
      </c>
      <c r="BR248" s="40"/>
      <c r="BS248" s="40"/>
      <c r="BT248" s="23"/>
      <c r="BU248" s="38"/>
      <c r="BV248" s="38"/>
      <c r="BW248" s="40"/>
      <c r="BX248" s="49">
        <f>BY248*Q248</f>
        <v>100.05000000000001</v>
      </c>
      <c r="BY248" s="49">
        <f>(BQ248+BV248)*12</f>
        <v>66.7</v>
      </c>
      <c r="CK248">
        <f aca="true" t="shared" si="108" ref="CK248:CK255">A248*1</f>
        <v>1387</v>
      </c>
      <c r="CL248" s="2" t="s">
        <v>740</v>
      </c>
    </row>
    <row r="249" spans="1:90" ht="12.75">
      <c r="A249" s="15">
        <v>1387</v>
      </c>
      <c r="B249" s="14" t="s">
        <v>875</v>
      </c>
      <c r="C249" s="14" t="s">
        <v>1133</v>
      </c>
      <c r="D249" s="14" t="s">
        <v>277</v>
      </c>
      <c r="E249" s="14" t="s">
        <v>291</v>
      </c>
      <c r="F249" s="2" t="s">
        <v>267</v>
      </c>
      <c r="G249" s="2">
        <v>2</v>
      </c>
      <c r="H249" s="2" t="s">
        <v>350</v>
      </c>
      <c r="I249" s="10">
        <v>1</v>
      </c>
      <c r="J249" s="25">
        <v>4.3999999999999995</v>
      </c>
      <c r="K249" s="2" t="s">
        <v>317</v>
      </c>
      <c r="L249" s="14" t="s">
        <v>305</v>
      </c>
      <c r="M249" s="2" t="s">
        <v>351</v>
      </c>
      <c r="N249" s="14" t="s">
        <v>343</v>
      </c>
      <c r="O249" s="14" t="s">
        <v>306</v>
      </c>
      <c r="P249" s="2" t="s">
        <v>1184</v>
      </c>
      <c r="Q249" s="10">
        <v>1</v>
      </c>
      <c r="T249" s="29">
        <v>52</v>
      </c>
      <c r="U249" s="21">
        <v>16</v>
      </c>
      <c r="V249" s="21">
        <v>0</v>
      </c>
      <c r="W249" s="49">
        <f t="shared" si="107"/>
        <v>52.8</v>
      </c>
      <c r="X249" s="49">
        <f>W249/Q249</f>
        <v>52.8</v>
      </c>
      <c r="Z249" s="25">
        <f>X249/12</f>
        <v>4.3999999999999995</v>
      </c>
      <c r="AA249" s="13">
        <v>52</v>
      </c>
      <c r="AB249" s="13">
        <v>16</v>
      </c>
      <c r="AC249" s="13">
        <v>0</v>
      </c>
      <c r="AD249" s="49">
        <f>AA249+AB249/20+AC249/240</f>
        <v>52.8</v>
      </c>
      <c r="AE249" s="13">
        <v>4</v>
      </c>
      <c r="AF249" s="13">
        <v>8</v>
      </c>
      <c r="AG249" s="13">
        <v>0</v>
      </c>
      <c r="AH249" s="25">
        <f>AE249+AF249/20+AG249/240</f>
        <v>4.4</v>
      </c>
      <c r="AI249">
        <v>4</v>
      </c>
      <c r="AJ249">
        <v>8</v>
      </c>
      <c r="AK249">
        <v>0</v>
      </c>
      <c r="AL249" s="25">
        <f>Z249*1</f>
        <v>4.3999999999999995</v>
      </c>
      <c r="AW249" s="25"/>
      <c r="BE249" s="25">
        <v>4.3999999999999995</v>
      </c>
      <c r="BH249" s="6"/>
      <c r="BK249" s="49"/>
      <c r="BL249" s="49"/>
      <c r="BM249" s="38"/>
      <c r="BN249" s="38"/>
      <c r="BO249" s="38"/>
      <c r="BP249" s="38"/>
      <c r="BQ249" s="25">
        <f>AL249+BP249</f>
        <v>4.3999999999999995</v>
      </c>
      <c r="BR249" s="40"/>
      <c r="BS249" s="40"/>
      <c r="BT249" s="23"/>
      <c r="BU249" s="38"/>
      <c r="BV249" s="38"/>
      <c r="BW249" s="40"/>
      <c r="BX249" s="49">
        <f>BY249*Q249</f>
        <v>52.8</v>
      </c>
      <c r="BY249" s="49">
        <f>(BQ249+BV249)*12</f>
        <v>52.8</v>
      </c>
      <c r="CK249">
        <f t="shared" si="108"/>
        <v>1387</v>
      </c>
      <c r="CL249" s="2" t="s">
        <v>351</v>
      </c>
    </row>
    <row r="250" spans="1:90" ht="12.75">
      <c r="A250" s="15">
        <v>1387</v>
      </c>
      <c r="B250" s="14" t="s">
        <v>875</v>
      </c>
      <c r="C250" s="14" t="s">
        <v>1133</v>
      </c>
      <c r="D250" s="14" t="s">
        <v>277</v>
      </c>
      <c r="E250" s="14" t="s">
        <v>291</v>
      </c>
      <c r="F250" s="2" t="s">
        <v>268</v>
      </c>
      <c r="G250" s="2">
        <v>2</v>
      </c>
      <c r="H250" s="2" t="s">
        <v>731</v>
      </c>
      <c r="I250" s="10">
        <v>2</v>
      </c>
      <c r="J250" s="25">
        <v>3.6125</v>
      </c>
      <c r="K250" s="2" t="s">
        <v>729</v>
      </c>
      <c r="L250" s="14" t="s">
        <v>305</v>
      </c>
      <c r="M250" s="2" t="s">
        <v>740</v>
      </c>
      <c r="N250" s="14" t="s">
        <v>792</v>
      </c>
      <c r="O250" s="14" t="s">
        <v>1198</v>
      </c>
      <c r="P250" s="2" t="s">
        <v>1346</v>
      </c>
      <c r="Q250" s="10">
        <v>2</v>
      </c>
      <c r="T250" s="29">
        <v>86</v>
      </c>
      <c r="U250" s="21">
        <v>14</v>
      </c>
      <c r="V250" s="21">
        <v>0</v>
      </c>
      <c r="W250" s="49">
        <f t="shared" si="107"/>
        <v>86.7</v>
      </c>
      <c r="X250" s="49">
        <f>W250/Q250</f>
        <v>43.35</v>
      </c>
      <c r="Z250" s="25">
        <f>X250/12</f>
        <v>3.6125000000000003</v>
      </c>
      <c r="AA250" s="13"/>
      <c r="AB250" s="13"/>
      <c r="AC250" s="13"/>
      <c r="AE250" s="13">
        <v>7</v>
      </c>
      <c r="AF250" s="13">
        <v>4</v>
      </c>
      <c r="AG250" s="13">
        <v>6</v>
      </c>
      <c r="AH250" s="25">
        <f>AE250+AF250/20+AG250/240</f>
        <v>7.2250000000000005</v>
      </c>
      <c r="AL250" s="25">
        <f>Z250*1</f>
        <v>3.6125000000000003</v>
      </c>
      <c r="AW250" s="25"/>
      <c r="BH250" s="25">
        <v>3.6125</v>
      </c>
      <c r="BK250" s="49"/>
      <c r="BL250" s="49"/>
      <c r="BM250" s="38"/>
      <c r="BN250" s="38"/>
      <c r="BO250" s="38"/>
      <c r="BP250" s="38"/>
      <c r="BQ250" s="25">
        <f>AL250+BP250</f>
        <v>3.6125000000000003</v>
      </c>
      <c r="BR250" s="40"/>
      <c r="BS250" s="40"/>
      <c r="BT250" s="23"/>
      <c r="BU250" s="38"/>
      <c r="BV250" s="38"/>
      <c r="BW250" s="40"/>
      <c r="BX250" s="49">
        <f>BY250*Q250</f>
        <v>86.7</v>
      </c>
      <c r="BY250" s="49">
        <f>(BQ250+BV250)*12</f>
        <v>43.35</v>
      </c>
      <c r="CK250">
        <f t="shared" si="108"/>
        <v>1387</v>
      </c>
      <c r="CL250" s="2" t="s">
        <v>740</v>
      </c>
    </row>
    <row r="251" spans="1:90" ht="12.75">
      <c r="A251" s="15">
        <v>1387</v>
      </c>
      <c r="B251" s="14" t="s">
        <v>875</v>
      </c>
      <c r="C251" s="14" t="s">
        <v>1133</v>
      </c>
      <c r="D251" s="14" t="s">
        <v>277</v>
      </c>
      <c r="E251" s="14" t="s">
        <v>291</v>
      </c>
      <c r="F251" s="2" t="s">
        <v>269</v>
      </c>
      <c r="G251" s="2">
        <v>2</v>
      </c>
      <c r="H251" s="2" t="s">
        <v>1414</v>
      </c>
      <c r="I251" s="10">
        <v>2</v>
      </c>
      <c r="J251" s="25">
        <v>3.95</v>
      </c>
      <c r="K251" s="2" t="s">
        <v>1205</v>
      </c>
      <c r="L251" s="14" t="s">
        <v>1131</v>
      </c>
      <c r="M251" s="2" t="s">
        <v>1435</v>
      </c>
      <c r="N251" s="14" t="s">
        <v>1408</v>
      </c>
      <c r="O251" s="14" t="s">
        <v>3</v>
      </c>
      <c r="P251" s="2" t="s">
        <v>1346</v>
      </c>
      <c r="Q251" s="10">
        <v>2</v>
      </c>
      <c r="T251" s="29">
        <v>94</v>
      </c>
      <c r="U251" s="21">
        <v>16</v>
      </c>
      <c r="V251" s="21">
        <v>0</v>
      </c>
      <c r="W251" s="49">
        <f t="shared" si="107"/>
        <v>94.8</v>
      </c>
      <c r="X251" s="49">
        <f>W251/Q251</f>
        <v>47.4</v>
      </c>
      <c r="Z251" s="25">
        <f>X251/12</f>
        <v>3.9499999999999997</v>
      </c>
      <c r="AA251" s="13"/>
      <c r="AB251" s="13"/>
      <c r="AC251" s="13"/>
      <c r="AE251" s="13"/>
      <c r="AF251" s="13"/>
      <c r="AG251" s="13"/>
      <c r="AI251">
        <v>3</v>
      </c>
      <c r="AJ251">
        <v>19</v>
      </c>
      <c r="AK251">
        <v>0</v>
      </c>
      <c r="AL251" s="25">
        <f>Z251*1</f>
        <v>3.9499999999999997</v>
      </c>
      <c r="AN251" s="25">
        <v>3.95</v>
      </c>
      <c r="AW251" s="25"/>
      <c r="BH251" s="6"/>
      <c r="BK251" s="49"/>
      <c r="BL251" s="49"/>
      <c r="BM251" s="38"/>
      <c r="BN251" s="38"/>
      <c r="BO251" s="38"/>
      <c r="BP251" s="38"/>
      <c r="BQ251" s="25">
        <f>AL251+BP251</f>
        <v>3.9499999999999997</v>
      </c>
      <c r="BR251" s="40"/>
      <c r="BS251" s="40"/>
      <c r="BT251" s="23"/>
      <c r="BU251" s="38"/>
      <c r="BV251" s="38"/>
      <c r="BW251" s="40"/>
      <c r="BX251" s="49">
        <f>BY251*Q251</f>
        <v>94.8</v>
      </c>
      <c r="BY251" s="49">
        <f>(BQ251+BV251)*12</f>
        <v>47.4</v>
      </c>
      <c r="CK251">
        <f t="shared" si="108"/>
        <v>1387</v>
      </c>
      <c r="CL251" s="2" t="s">
        <v>1435</v>
      </c>
    </row>
    <row r="252" spans="1:90" ht="12.75">
      <c r="A252" s="15">
        <v>1387</v>
      </c>
      <c r="B252" s="14" t="s">
        <v>875</v>
      </c>
      <c r="C252" s="14" t="s">
        <v>1133</v>
      </c>
      <c r="D252" s="14" t="s">
        <v>277</v>
      </c>
      <c r="E252" s="14" t="s">
        <v>291</v>
      </c>
      <c r="F252" s="2" t="s">
        <v>251</v>
      </c>
      <c r="G252" s="2">
        <v>2</v>
      </c>
      <c r="H252" s="2" t="s">
        <v>1414</v>
      </c>
      <c r="K252" s="2" t="s">
        <v>645</v>
      </c>
      <c r="L252" s="14" t="s">
        <v>305</v>
      </c>
      <c r="M252" s="2" t="s">
        <v>667</v>
      </c>
      <c r="N252" s="14" t="s">
        <v>1408</v>
      </c>
      <c r="O252" s="14" t="s">
        <v>3</v>
      </c>
      <c r="P252" s="2" t="s">
        <v>400</v>
      </c>
      <c r="R252" s="10">
        <v>27</v>
      </c>
      <c r="T252" s="29">
        <v>39</v>
      </c>
      <c r="U252" s="21">
        <v>3</v>
      </c>
      <c r="V252" s="21">
        <v>0</v>
      </c>
      <c r="W252" s="49">
        <f t="shared" si="107"/>
        <v>39.15</v>
      </c>
      <c r="Y252" s="25">
        <f>(W252*20)/R252</f>
        <v>29</v>
      </c>
      <c r="AA252" s="13"/>
      <c r="AB252" s="13"/>
      <c r="AC252" s="13"/>
      <c r="AE252" s="13"/>
      <c r="AF252" s="13"/>
      <c r="AG252" s="13"/>
      <c r="AM252" s="25">
        <f>Y252/12</f>
        <v>2.4166666666666665</v>
      </c>
      <c r="AW252" s="25"/>
      <c r="BH252" s="6"/>
      <c r="BK252" s="49"/>
      <c r="BL252" s="49"/>
      <c r="BM252" s="38"/>
      <c r="BN252" s="38"/>
      <c r="BO252" s="38"/>
      <c r="BP252" s="38"/>
      <c r="BQ252" s="25"/>
      <c r="BR252" s="40"/>
      <c r="BS252" s="40"/>
      <c r="BT252" s="23"/>
      <c r="BU252" s="38"/>
      <c r="BV252" s="38"/>
      <c r="BW252" s="40"/>
      <c r="BX252" s="49">
        <f>W252*1</f>
        <v>39.15</v>
      </c>
      <c r="BY252" s="49"/>
      <c r="CK252">
        <f t="shared" si="108"/>
        <v>1387</v>
      </c>
      <c r="CL252" s="2" t="s">
        <v>667</v>
      </c>
    </row>
    <row r="253" spans="1:90" ht="12.75">
      <c r="A253" s="15">
        <v>1387</v>
      </c>
      <c r="B253" s="14" t="s">
        <v>875</v>
      </c>
      <c r="C253" s="14" t="s">
        <v>1133</v>
      </c>
      <c r="D253" s="14" t="s">
        <v>277</v>
      </c>
      <c r="E253" s="14" t="s">
        <v>291</v>
      </c>
      <c r="F253" s="2" t="s">
        <v>252</v>
      </c>
      <c r="G253" s="2">
        <v>2</v>
      </c>
      <c r="H253" s="2" t="s">
        <v>3</v>
      </c>
      <c r="I253" s="10">
        <v>2</v>
      </c>
      <c r="J253" s="25">
        <v>2.5</v>
      </c>
      <c r="K253" s="2" t="s">
        <v>1227</v>
      </c>
      <c r="L253" s="14" t="s">
        <v>305</v>
      </c>
      <c r="M253" s="2" t="s">
        <v>1231</v>
      </c>
      <c r="N253" s="14" t="s">
        <v>1198</v>
      </c>
      <c r="O253" s="14" t="s">
        <v>1198</v>
      </c>
      <c r="P253" s="2" t="s">
        <v>696</v>
      </c>
      <c r="Q253" s="10">
        <v>2</v>
      </c>
      <c r="T253" s="29">
        <v>60</v>
      </c>
      <c r="U253" s="21">
        <v>0</v>
      </c>
      <c r="V253" s="21">
        <v>0</v>
      </c>
      <c r="W253" s="49">
        <f t="shared" si="107"/>
        <v>60</v>
      </c>
      <c r="X253" s="49">
        <f>W253/Q253</f>
        <v>30</v>
      </c>
      <c r="Z253" s="25">
        <f>X253/12</f>
        <v>2.5</v>
      </c>
      <c r="AA253" s="13">
        <v>30</v>
      </c>
      <c r="AB253" s="13">
        <v>0</v>
      </c>
      <c r="AC253" s="13">
        <v>0</v>
      </c>
      <c r="AD253" s="49">
        <f>AA253+AB253/20+AC253/240</f>
        <v>30</v>
      </c>
      <c r="AE253" s="13"/>
      <c r="AF253" s="13"/>
      <c r="AG253" s="13"/>
      <c r="AI253">
        <v>2</v>
      </c>
      <c r="AJ253">
        <v>10</v>
      </c>
      <c r="AK253">
        <v>0</v>
      </c>
      <c r="AL253" s="25">
        <f>Z253*1</f>
        <v>2.5</v>
      </c>
      <c r="AW253" s="25"/>
      <c r="BH253" s="25">
        <v>2.5</v>
      </c>
      <c r="BK253" s="49"/>
      <c r="BL253" s="49"/>
      <c r="BM253" s="38"/>
      <c r="BN253" s="38"/>
      <c r="BO253" s="38"/>
      <c r="BP253" s="38"/>
      <c r="BQ253" s="25">
        <f>AL253+BP253</f>
        <v>2.5</v>
      </c>
      <c r="BR253" s="40"/>
      <c r="BS253" s="40"/>
      <c r="BT253" s="23"/>
      <c r="BU253" s="38"/>
      <c r="BV253" s="38"/>
      <c r="BW253" s="40"/>
      <c r="BX253" s="49">
        <f>BY253*Q253</f>
        <v>60</v>
      </c>
      <c r="BY253" s="49">
        <f>(BQ253+BV253)*12</f>
        <v>30</v>
      </c>
      <c r="CK253">
        <f t="shared" si="108"/>
        <v>1387</v>
      </c>
      <c r="CL253" s="2" t="s">
        <v>1231</v>
      </c>
    </row>
    <row r="254" spans="1:90" ht="12.75">
      <c r="A254" s="15">
        <v>1387</v>
      </c>
      <c r="B254" s="14" t="s">
        <v>875</v>
      </c>
      <c r="C254" s="14" t="s">
        <v>1133</v>
      </c>
      <c r="D254" s="14" t="s">
        <v>277</v>
      </c>
      <c r="E254" s="14" t="s">
        <v>291</v>
      </c>
      <c r="F254" s="2" t="s">
        <v>253</v>
      </c>
      <c r="G254" s="2">
        <v>2</v>
      </c>
      <c r="H254" s="2" t="s">
        <v>1127</v>
      </c>
      <c r="I254" s="10">
        <v>2</v>
      </c>
      <c r="J254" s="25">
        <v>3.2</v>
      </c>
      <c r="K254" s="2" t="s">
        <v>784</v>
      </c>
      <c r="L254" s="14" t="s">
        <v>305</v>
      </c>
      <c r="M254" s="2" t="s">
        <v>1129</v>
      </c>
      <c r="N254" s="14" t="s">
        <v>1107</v>
      </c>
      <c r="O254" s="14" t="s">
        <v>688</v>
      </c>
      <c r="P254" s="2" t="s">
        <v>697</v>
      </c>
      <c r="Q254" s="10">
        <v>2</v>
      </c>
      <c r="T254" s="29">
        <v>76</v>
      </c>
      <c r="U254" s="21">
        <v>16</v>
      </c>
      <c r="V254" s="21">
        <v>0</v>
      </c>
      <c r="W254" s="49">
        <f t="shared" si="107"/>
        <v>76.8</v>
      </c>
      <c r="X254" s="49">
        <f>W254/Q254</f>
        <v>38.4</v>
      </c>
      <c r="Z254" s="25">
        <f>X254/12</f>
        <v>3.1999999999999997</v>
      </c>
      <c r="AA254" s="13">
        <v>38</v>
      </c>
      <c r="AB254" s="13">
        <v>8</v>
      </c>
      <c r="AC254" s="13">
        <v>0</v>
      </c>
      <c r="AD254" s="49">
        <f>AA254+AB254/20+AC254/240</f>
        <v>38.4</v>
      </c>
      <c r="AE254" s="13"/>
      <c r="AF254" s="13"/>
      <c r="AG254" s="13"/>
      <c r="AI254">
        <v>3</v>
      </c>
      <c r="AJ254">
        <v>4</v>
      </c>
      <c r="AK254">
        <v>0</v>
      </c>
      <c r="AL254" s="25">
        <f>Z254*1</f>
        <v>3.1999999999999997</v>
      </c>
      <c r="AW254" s="25"/>
      <c r="BH254" s="25">
        <v>3.2</v>
      </c>
      <c r="BK254" s="49"/>
      <c r="BL254" s="49"/>
      <c r="BM254" s="38"/>
      <c r="BN254" s="38"/>
      <c r="BO254" s="38"/>
      <c r="BP254" s="38"/>
      <c r="BQ254" s="25">
        <f>AL254+BP254</f>
        <v>3.1999999999999997</v>
      </c>
      <c r="BR254" s="40"/>
      <c r="BS254" s="40"/>
      <c r="BT254" s="23"/>
      <c r="BU254" s="38"/>
      <c r="BV254" s="38"/>
      <c r="BW254" s="40"/>
      <c r="BX254" s="49">
        <f>BY254*Q254</f>
        <v>76.8</v>
      </c>
      <c r="BY254" s="49">
        <f>(BQ254+BV254)*12</f>
        <v>38.4</v>
      </c>
      <c r="CK254">
        <f t="shared" si="108"/>
        <v>1387</v>
      </c>
      <c r="CL254" s="2" t="s">
        <v>1129</v>
      </c>
    </row>
    <row r="255" spans="1:90" ht="12.75">
      <c r="A255" s="15">
        <v>1387</v>
      </c>
      <c r="B255" s="14" t="s">
        <v>875</v>
      </c>
      <c r="C255" s="14" t="s">
        <v>1133</v>
      </c>
      <c r="D255" s="14" t="s">
        <v>277</v>
      </c>
      <c r="E255" s="14" t="s">
        <v>291</v>
      </c>
      <c r="F255" s="2" t="s">
        <v>254</v>
      </c>
      <c r="G255" s="2">
        <v>2</v>
      </c>
      <c r="H255" s="2" t="s">
        <v>3</v>
      </c>
      <c r="I255" s="10">
        <v>1</v>
      </c>
      <c r="J255" s="25">
        <v>2</v>
      </c>
      <c r="K255" s="2" t="s">
        <v>1226</v>
      </c>
      <c r="L255" s="14" t="s">
        <v>305</v>
      </c>
      <c r="M255" s="2" t="s">
        <v>1231</v>
      </c>
      <c r="N255" s="14" t="s">
        <v>1198</v>
      </c>
      <c r="O255" s="14" t="s">
        <v>1198</v>
      </c>
      <c r="P255" s="2" t="s">
        <v>1332</v>
      </c>
      <c r="Q255" s="10">
        <v>1</v>
      </c>
      <c r="T255" s="29">
        <v>24</v>
      </c>
      <c r="U255" s="21">
        <v>0</v>
      </c>
      <c r="V255" s="21">
        <v>0</v>
      </c>
      <c r="W255" s="49">
        <f t="shared" si="107"/>
        <v>24</v>
      </c>
      <c r="X255" s="49">
        <f>W255/Q255</f>
        <v>24</v>
      </c>
      <c r="Z255" s="25">
        <f>X255/12</f>
        <v>2</v>
      </c>
      <c r="AA255" s="13">
        <v>24</v>
      </c>
      <c r="AB255" s="13">
        <v>0</v>
      </c>
      <c r="AC255" s="13">
        <v>0</v>
      </c>
      <c r="AD255" s="49">
        <f>AA255+AB255/20+AC255/240</f>
        <v>24</v>
      </c>
      <c r="AE255" s="13">
        <v>2</v>
      </c>
      <c r="AF255" s="13">
        <v>0</v>
      </c>
      <c r="AG255" s="13">
        <v>0</v>
      </c>
      <c r="AH255" s="25">
        <f>AE255+AF255/20+AG255/240</f>
        <v>2</v>
      </c>
      <c r="AI255">
        <v>2</v>
      </c>
      <c r="AJ255">
        <v>0</v>
      </c>
      <c r="AK255">
        <v>0</v>
      </c>
      <c r="AL255" s="25">
        <f>Z255*1</f>
        <v>2</v>
      </c>
      <c r="AW255" s="25"/>
      <c r="BH255" s="25">
        <v>2</v>
      </c>
      <c r="BK255" s="49"/>
      <c r="BL255" s="49"/>
      <c r="BM255" s="38"/>
      <c r="BN255" s="38"/>
      <c r="BO255" s="38"/>
      <c r="BP255" s="38"/>
      <c r="BQ255" s="25">
        <f>AL255+BP255</f>
        <v>2</v>
      </c>
      <c r="BR255" s="40"/>
      <c r="BS255" s="40"/>
      <c r="BT255" s="23"/>
      <c r="BU255" s="38"/>
      <c r="BV255" s="38"/>
      <c r="BW255" s="40"/>
      <c r="BX255" s="49">
        <f>BY255*Q255</f>
        <v>24</v>
      </c>
      <c r="BY255" s="49">
        <f>(BQ255+BV255)*12</f>
        <v>24</v>
      </c>
      <c r="CK255">
        <f t="shared" si="108"/>
        <v>1387</v>
      </c>
      <c r="CL255" s="2" t="s">
        <v>1231</v>
      </c>
    </row>
    <row r="256" spans="1:90" ht="12.75">
      <c r="A256" s="15"/>
      <c r="E256" s="14"/>
      <c r="F256" s="2"/>
      <c r="G256" s="2"/>
      <c r="M256" s="2"/>
      <c r="T256" s="29"/>
      <c r="AA256" s="13"/>
      <c r="AB256" s="13"/>
      <c r="AC256" s="13"/>
      <c r="AE256" s="13"/>
      <c r="AF256" s="13"/>
      <c r="AG256" s="13"/>
      <c r="AW256" s="25"/>
      <c r="BH256" s="6"/>
      <c r="BK256" s="49"/>
      <c r="BL256" s="49"/>
      <c r="BM256" s="38"/>
      <c r="BN256" s="38"/>
      <c r="BO256" s="38"/>
      <c r="BP256" s="38"/>
      <c r="BQ256" s="25"/>
      <c r="BR256" s="40"/>
      <c r="BS256" s="40"/>
      <c r="BT256" s="23"/>
      <c r="BU256" s="38"/>
      <c r="BV256" s="38"/>
      <c r="BW256" s="40"/>
      <c r="BX256" s="49"/>
      <c r="BY256" s="49"/>
      <c r="CL256" s="2"/>
    </row>
    <row r="257" spans="1:90" ht="12.75">
      <c r="A257" s="15">
        <v>1387</v>
      </c>
      <c r="B257" s="14" t="s">
        <v>875</v>
      </c>
      <c r="C257" s="14" t="s">
        <v>1133</v>
      </c>
      <c r="D257" s="14" t="s">
        <v>277</v>
      </c>
      <c r="E257" s="14" t="s">
        <v>291</v>
      </c>
      <c r="F257" s="2" t="s">
        <v>255</v>
      </c>
      <c r="G257" s="2">
        <v>3</v>
      </c>
      <c r="H257" s="2" t="s">
        <v>3</v>
      </c>
      <c r="I257" s="10">
        <v>1.5</v>
      </c>
      <c r="J257" s="25">
        <v>1.9</v>
      </c>
      <c r="K257" s="2" t="s">
        <v>286</v>
      </c>
      <c r="L257" s="14" t="s">
        <v>305</v>
      </c>
      <c r="M257" s="2" t="s">
        <v>285</v>
      </c>
      <c r="N257" s="14" t="s">
        <v>1198</v>
      </c>
      <c r="O257" s="14" t="s">
        <v>1198</v>
      </c>
      <c r="P257" s="2" t="s">
        <v>1329</v>
      </c>
      <c r="Q257" s="10">
        <v>1.5</v>
      </c>
      <c r="T257" s="29">
        <v>34</v>
      </c>
      <c r="U257" s="21">
        <v>4</v>
      </c>
      <c r="V257" s="21">
        <v>0</v>
      </c>
      <c r="W257" s="49">
        <f>T257+U257/20+V257/240</f>
        <v>34.2</v>
      </c>
      <c r="X257" s="49">
        <f>W257/Q257</f>
        <v>22.8</v>
      </c>
      <c r="Z257" s="25">
        <f>X257/12</f>
        <v>1.9000000000000001</v>
      </c>
      <c r="AA257" s="13"/>
      <c r="AB257" s="13"/>
      <c r="AC257" s="13"/>
      <c r="AE257" s="13">
        <v>2</v>
      </c>
      <c r="AF257" s="13">
        <v>17</v>
      </c>
      <c r="AG257" s="13">
        <v>0</v>
      </c>
      <c r="AH257" s="25">
        <f>AE257+AF257/20+AG257/240</f>
        <v>2.85</v>
      </c>
      <c r="AL257" s="25">
        <f>Z257*1</f>
        <v>1.9000000000000001</v>
      </c>
      <c r="AW257" s="25"/>
      <c r="BH257" s="25">
        <v>1.9</v>
      </c>
      <c r="BK257" s="49"/>
      <c r="BL257" s="49"/>
      <c r="BM257" s="38"/>
      <c r="BN257" s="38"/>
      <c r="BO257" s="38"/>
      <c r="BP257" s="38"/>
      <c r="BQ257" s="25">
        <f>AL257+BP257</f>
        <v>1.9000000000000001</v>
      </c>
      <c r="BR257" s="40"/>
      <c r="BS257" s="40"/>
      <c r="BT257" s="23"/>
      <c r="BU257" s="38"/>
      <c r="BV257" s="38"/>
      <c r="BW257" s="40"/>
      <c r="BX257" s="49">
        <f>BY257*Q257</f>
        <v>34.2</v>
      </c>
      <c r="BY257" s="49">
        <f>(BQ257+BV257)*12</f>
        <v>22.8</v>
      </c>
      <c r="CK257">
        <f>A257*1</f>
        <v>1387</v>
      </c>
      <c r="CL257" s="2" t="s">
        <v>285</v>
      </c>
    </row>
    <row r="258" spans="1:90" ht="12.75">
      <c r="A258" s="15">
        <v>1387</v>
      </c>
      <c r="B258" s="14" t="s">
        <v>875</v>
      </c>
      <c r="C258" s="14" t="s">
        <v>1133</v>
      </c>
      <c r="D258" s="14" t="s">
        <v>277</v>
      </c>
      <c r="E258" s="14" t="s">
        <v>291</v>
      </c>
      <c r="F258" s="2" t="s">
        <v>256</v>
      </c>
      <c r="G258" s="2">
        <v>3</v>
      </c>
      <c r="H258" s="2" t="s">
        <v>350</v>
      </c>
      <c r="I258" s="10">
        <v>3</v>
      </c>
      <c r="J258" s="25">
        <v>0.7777777777777778</v>
      </c>
      <c r="K258" s="2" t="s">
        <v>491</v>
      </c>
      <c r="L258" s="14" t="s">
        <v>305</v>
      </c>
      <c r="M258" s="2" t="s">
        <v>353</v>
      </c>
      <c r="N258" s="14" t="s">
        <v>343</v>
      </c>
      <c r="O258" s="14" t="s">
        <v>3</v>
      </c>
      <c r="P258" s="2" t="s">
        <v>1072</v>
      </c>
      <c r="Q258" s="10">
        <v>3</v>
      </c>
      <c r="T258" s="29">
        <v>28</v>
      </c>
      <c r="U258" s="21">
        <v>0</v>
      </c>
      <c r="V258" s="21">
        <v>0</v>
      </c>
      <c r="W258" s="49">
        <f>T258+U258/20+V258/240</f>
        <v>28</v>
      </c>
      <c r="X258" s="49">
        <f>W258/Q258</f>
        <v>9.333333333333334</v>
      </c>
      <c r="Z258" s="25">
        <f>X258/12</f>
        <v>0.7777777777777778</v>
      </c>
      <c r="AA258" s="13"/>
      <c r="AB258" s="13"/>
      <c r="AC258" s="13"/>
      <c r="AE258" s="13">
        <v>2</v>
      </c>
      <c r="AF258" s="13">
        <v>6</v>
      </c>
      <c r="AG258" s="13">
        <v>8</v>
      </c>
      <c r="AH258" s="25">
        <f>AE258+AF258/20+AG258/240</f>
        <v>2.333333333333333</v>
      </c>
      <c r="AL258" s="25">
        <f>Z258*1</f>
        <v>0.7777777777777778</v>
      </c>
      <c r="AW258" s="25"/>
      <c r="BH258" s="25">
        <v>0.7777777777777778</v>
      </c>
      <c r="BK258" s="49"/>
      <c r="BL258" s="49"/>
      <c r="BM258" s="38"/>
      <c r="BN258" s="38"/>
      <c r="BO258" s="38"/>
      <c r="BP258" s="38"/>
      <c r="BQ258" s="25">
        <f>AL258+BP258</f>
        <v>0.7777777777777778</v>
      </c>
      <c r="BR258" s="40"/>
      <c r="BS258" s="40"/>
      <c r="BT258" s="23"/>
      <c r="BU258" s="38"/>
      <c r="BV258" s="38"/>
      <c r="BW258" s="40"/>
      <c r="BX258" s="49">
        <f>BY258*Q258</f>
        <v>28</v>
      </c>
      <c r="BY258" s="49">
        <f>(BQ258+BV258)*12</f>
        <v>9.333333333333334</v>
      </c>
      <c r="CK258">
        <f>A258*1</f>
        <v>1387</v>
      </c>
      <c r="CL258" s="2" t="s">
        <v>353</v>
      </c>
    </row>
    <row r="259" spans="1:90" ht="12.75">
      <c r="A259" s="15">
        <v>1387</v>
      </c>
      <c r="B259" s="14" t="s">
        <v>875</v>
      </c>
      <c r="C259" s="14" t="s">
        <v>1133</v>
      </c>
      <c r="D259" s="14" t="s">
        <v>277</v>
      </c>
      <c r="E259" s="14" t="s">
        <v>291</v>
      </c>
      <c r="F259" s="2" t="s">
        <v>257</v>
      </c>
      <c r="G259" s="2">
        <v>3</v>
      </c>
      <c r="H259" s="2" t="s">
        <v>350</v>
      </c>
      <c r="I259" s="10">
        <v>25</v>
      </c>
      <c r="J259" s="25">
        <v>3.55</v>
      </c>
      <c r="K259" s="2" t="s">
        <v>489</v>
      </c>
      <c r="L259" s="14" t="s">
        <v>305</v>
      </c>
      <c r="M259" s="2" t="s">
        <v>366</v>
      </c>
      <c r="N259" s="14" t="s">
        <v>343</v>
      </c>
      <c r="O259" s="14" t="s">
        <v>1058</v>
      </c>
      <c r="P259" s="2" t="s">
        <v>1171</v>
      </c>
      <c r="Q259" s="10">
        <v>25</v>
      </c>
      <c r="T259" s="29"/>
      <c r="W259" s="49">
        <f>2130/2</f>
        <v>1065</v>
      </c>
      <c r="X259" s="49">
        <f>W259/Q259</f>
        <v>42.6</v>
      </c>
      <c r="Z259" s="25">
        <f>X259/12</f>
        <v>3.5500000000000003</v>
      </c>
      <c r="AA259" s="13"/>
      <c r="AB259" s="13"/>
      <c r="AC259" s="13"/>
      <c r="AE259" s="13"/>
      <c r="AF259" s="13"/>
      <c r="AG259" s="13"/>
      <c r="AH259" s="25"/>
      <c r="AI259">
        <v>3</v>
      </c>
      <c r="AJ259">
        <v>11</v>
      </c>
      <c r="AK259">
        <v>0</v>
      </c>
      <c r="AL259" s="25">
        <f>Z259*1</f>
        <v>3.5500000000000003</v>
      </c>
      <c r="AW259" s="25"/>
      <c r="BF259" s="25">
        <v>3.55</v>
      </c>
      <c r="BH259" s="6"/>
      <c r="BK259" s="49"/>
      <c r="BL259" s="49"/>
      <c r="BM259" s="38"/>
      <c r="BN259" s="38"/>
      <c r="BO259" s="38"/>
      <c r="BP259" s="38"/>
      <c r="BQ259" s="25">
        <f>AL259+BP259</f>
        <v>3.5500000000000003</v>
      </c>
      <c r="BR259" s="40"/>
      <c r="BS259" s="40"/>
      <c r="BT259" s="23"/>
      <c r="BU259" s="38"/>
      <c r="BV259" s="38"/>
      <c r="BW259" s="40"/>
      <c r="BX259" s="49">
        <f>BY259*Q259</f>
        <v>1065</v>
      </c>
      <c r="BY259" s="49">
        <f>(BQ259+BV259)*12</f>
        <v>42.6</v>
      </c>
      <c r="CK259">
        <f>A259*1</f>
        <v>1387</v>
      </c>
      <c r="CL259" s="2" t="s">
        <v>366</v>
      </c>
    </row>
    <row r="260" spans="1:90" ht="12.75">
      <c r="A260" s="15">
        <v>1387</v>
      </c>
      <c r="B260" s="14" t="s">
        <v>875</v>
      </c>
      <c r="C260" s="14" t="s">
        <v>1133</v>
      </c>
      <c r="D260" s="14" t="s">
        <v>277</v>
      </c>
      <c r="E260" s="14" t="s">
        <v>291</v>
      </c>
      <c r="F260" s="2" t="s">
        <v>258</v>
      </c>
      <c r="G260" s="2">
        <v>3</v>
      </c>
      <c r="H260" s="2" t="s">
        <v>350</v>
      </c>
      <c r="I260" s="10">
        <v>25</v>
      </c>
      <c r="J260" s="25">
        <v>3.55</v>
      </c>
      <c r="K260" s="2" t="s">
        <v>494</v>
      </c>
      <c r="L260" s="14" t="s">
        <v>305</v>
      </c>
      <c r="M260" s="2" t="s">
        <v>368</v>
      </c>
      <c r="N260" s="14" t="s">
        <v>343</v>
      </c>
      <c r="O260" s="14" t="s">
        <v>1327</v>
      </c>
      <c r="P260" s="2" t="s">
        <v>1171</v>
      </c>
      <c r="Q260" s="10">
        <v>25</v>
      </c>
      <c r="T260" s="29"/>
      <c r="W260" s="49">
        <f>2130/2</f>
        <v>1065</v>
      </c>
      <c r="X260" s="49">
        <f>W260/Q260</f>
        <v>42.6</v>
      </c>
      <c r="Z260" s="25">
        <f>X260/12</f>
        <v>3.5500000000000003</v>
      </c>
      <c r="AA260" s="13"/>
      <c r="AB260" s="13"/>
      <c r="AC260" s="13"/>
      <c r="AE260" s="13"/>
      <c r="AF260" s="13"/>
      <c r="AG260" s="13"/>
      <c r="AH260" s="25"/>
      <c r="AI260">
        <v>3</v>
      </c>
      <c r="AJ260">
        <v>11</v>
      </c>
      <c r="AK260">
        <v>0</v>
      </c>
      <c r="AL260" s="25">
        <f>Z260*1</f>
        <v>3.5500000000000003</v>
      </c>
      <c r="AW260" s="25"/>
      <c r="BF260" s="25">
        <v>3.55</v>
      </c>
      <c r="BH260" s="6"/>
      <c r="BK260" s="49"/>
      <c r="BL260" s="49"/>
      <c r="BM260" s="38"/>
      <c r="BN260" s="38"/>
      <c r="BO260" s="38"/>
      <c r="BP260" s="38"/>
      <c r="BQ260" s="25">
        <f>AL260+BP260</f>
        <v>3.5500000000000003</v>
      </c>
      <c r="BR260" s="40"/>
      <c r="BS260" s="40"/>
      <c r="BT260" s="23"/>
      <c r="BU260" s="38"/>
      <c r="BV260" s="38"/>
      <c r="BW260" s="40"/>
      <c r="BX260" s="49">
        <f>BY260*Q260</f>
        <v>1065</v>
      </c>
      <c r="BY260" s="49">
        <f>(BQ260+BV260)*12</f>
        <v>42.6</v>
      </c>
      <c r="CK260">
        <f>A260*1</f>
        <v>1387</v>
      </c>
      <c r="CL260" s="2" t="s">
        <v>368</v>
      </c>
    </row>
    <row r="261" spans="1:90" ht="12.75">
      <c r="A261" s="15">
        <v>1387</v>
      </c>
      <c r="B261" s="14" t="s">
        <v>875</v>
      </c>
      <c r="C261" s="14" t="s">
        <v>1133</v>
      </c>
      <c r="D261" s="14" t="s">
        <v>277</v>
      </c>
      <c r="E261" s="14" t="s">
        <v>291</v>
      </c>
      <c r="F261" s="2" t="s">
        <v>259</v>
      </c>
      <c r="G261" s="2">
        <v>3</v>
      </c>
      <c r="H261" s="2" t="s">
        <v>1350</v>
      </c>
      <c r="I261" s="10">
        <v>9</v>
      </c>
      <c r="J261" s="25">
        <v>4</v>
      </c>
      <c r="K261" s="2" t="s">
        <v>1358</v>
      </c>
      <c r="L261" s="14" t="s">
        <v>305</v>
      </c>
      <c r="M261" s="2" t="s">
        <v>1353</v>
      </c>
      <c r="N261" s="14" t="s">
        <v>1390</v>
      </c>
      <c r="O261" s="14" t="s">
        <v>307</v>
      </c>
      <c r="P261" s="2" t="s">
        <v>3</v>
      </c>
      <c r="Q261" s="10">
        <v>9</v>
      </c>
      <c r="T261" s="29">
        <v>432</v>
      </c>
      <c r="W261" s="49">
        <f>T261+U261/20+V261/240</f>
        <v>432</v>
      </c>
      <c r="X261" s="49">
        <f>W261/Q261</f>
        <v>48</v>
      </c>
      <c r="Z261" s="25">
        <f>X261/12</f>
        <v>4</v>
      </c>
      <c r="AA261" s="13"/>
      <c r="AB261" s="13"/>
      <c r="AC261" s="13"/>
      <c r="AE261" s="13"/>
      <c r="AF261" s="13"/>
      <c r="AG261" s="13"/>
      <c r="AH261" s="25"/>
      <c r="AI261">
        <v>4</v>
      </c>
      <c r="AJ261">
        <v>0</v>
      </c>
      <c r="AK261">
        <v>0</v>
      </c>
      <c r="AL261" s="25">
        <f>Z261*1</f>
        <v>4</v>
      </c>
      <c r="AW261" s="25"/>
      <c r="BH261" s="6"/>
      <c r="BK261" s="49"/>
      <c r="BL261" s="49"/>
      <c r="BM261" s="38"/>
      <c r="BN261" s="38"/>
      <c r="BO261" s="38"/>
      <c r="BP261" s="38"/>
      <c r="BQ261" s="25">
        <f>AL261+BP261</f>
        <v>4</v>
      </c>
      <c r="BR261" s="40"/>
      <c r="BS261" s="40"/>
      <c r="BT261" s="23"/>
      <c r="BU261" s="38"/>
      <c r="BV261" s="38"/>
      <c r="BW261" s="40"/>
      <c r="BX261" s="49">
        <f>BY261*Q261</f>
        <v>432</v>
      </c>
      <c r="BY261" s="49">
        <f>(BQ261+BV261)*12</f>
        <v>48</v>
      </c>
      <c r="CK261">
        <f>A261*1</f>
        <v>1387</v>
      </c>
      <c r="CL261" s="2" t="s">
        <v>1353</v>
      </c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spans="1:90" ht="12.75">
      <c r="A281" s="15"/>
      <c r="E281" s="14"/>
      <c r="F281" s="2"/>
      <c r="G281" s="2"/>
      <c r="J281" s="25"/>
      <c r="M281" s="2"/>
      <c r="T281" s="29"/>
      <c r="W281" s="49"/>
      <c r="X281" s="49"/>
      <c r="AA281" s="13"/>
      <c r="AB281" s="13"/>
      <c r="AC281" s="13"/>
      <c r="AE281" s="13"/>
      <c r="AF281" s="13"/>
      <c r="AG281" s="13"/>
      <c r="AH281" s="25"/>
      <c r="AL281" s="25"/>
      <c r="AW281" s="25"/>
      <c r="BH281" s="25"/>
      <c r="BK281" s="49"/>
      <c r="BL281" s="49"/>
      <c r="BM281" s="38"/>
      <c r="BN281" s="38"/>
      <c r="BO281" s="38"/>
      <c r="BP281" s="38"/>
      <c r="BR281" s="40"/>
      <c r="BS281" s="40"/>
      <c r="BT281" s="23"/>
      <c r="BU281" s="38"/>
      <c r="BV281" s="38"/>
      <c r="BW281" s="40"/>
      <c r="CL281" s="2"/>
    </row>
    <row r="282" spans="1:90" ht="12.75">
      <c r="A282" s="15"/>
      <c r="E282" s="14"/>
      <c r="F282" s="2"/>
      <c r="M282" s="2"/>
      <c r="T282" s="29"/>
      <c r="CL282" s="2"/>
    </row>
    <row r="283" spans="1:90" ht="12.75">
      <c r="A283" s="15"/>
      <c r="E283" s="14"/>
      <c r="F283" s="2"/>
      <c r="G283" s="2"/>
      <c r="M283" s="2"/>
      <c r="T283" s="29"/>
      <c r="CL283" s="2"/>
    </row>
    <row r="284" spans="1:90" ht="12.75">
      <c r="A284" s="15"/>
      <c r="E284" s="14"/>
      <c r="F284" s="2"/>
      <c r="G284" s="2"/>
      <c r="M284" s="2"/>
      <c r="T284" s="29"/>
      <c r="CL284" s="2"/>
    </row>
    <row r="285" spans="1:90" ht="12.75">
      <c r="A285" s="15"/>
      <c r="E285" s="14"/>
      <c r="F285" s="2"/>
      <c r="G285" s="2"/>
      <c r="M285" s="2"/>
      <c r="T285" s="29"/>
      <c r="CL285" s="2"/>
    </row>
    <row r="286" spans="1:90" ht="12.75">
      <c r="A286" s="15"/>
      <c r="E286" s="14"/>
      <c r="F286" s="2"/>
      <c r="G286" s="2"/>
      <c r="M286" s="2"/>
      <c r="T286" s="29"/>
      <c r="CL286" s="2"/>
    </row>
    <row r="287" spans="1:90" ht="12.75">
      <c r="A287" s="15"/>
      <c r="E287" s="14"/>
      <c r="F287" s="2"/>
      <c r="G287" s="2"/>
      <c r="M287" s="2"/>
      <c r="T287" s="29"/>
      <c r="CL287" s="2"/>
    </row>
    <row r="288" spans="1:90" ht="12.75">
      <c r="A288" s="15"/>
      <c r="E288" s="14"/>
      <c r="F288" s="2"/>
      <c r="G288" s="2"/>
      <c r="M288" s="2"/>
      <c r="T288" s="29"/>
      <c r="CL288" s="2"/>
    </row>
    <row r="289" spans="1:90" ht="12.75">
      <c r="A289" s="15"/>
      <c r="E289" s="14"/>
      <c r="F289" s="2"/>
      <c r="G289" s="2"/>
      <c r="M289" s="2"/>
      <c r="T289" s="29"/>
      <c r="CL289" s="2"/>
    </row>
    <row r="290" spans="1:90" ht="12.75">
      <c r="A290" s="15"/>
      <c r="E290" s="14"/>
      <c r="F290" s="2"/>
      <c r="G290" s="2"/>
      <c r="M290" s="2"/>
      <c r="T290" s="29"/>
      <c r="CL290" s="2"/>
    </row>
    <row r="291" spans="1:90" ht="12.75">
      <c r="A291" s="15"/>
      <c r="E291" s="14"/>
      <c r="F291" s="2"/>
      <c r="G291" s="2"/>
      <c r="M291" s="2"/>
      <c r="T291" s="29"/>
      <c r="CL291" s="2"/>
    </row>
    <row r="292" spans="1:90" ht="12.75">
      <c r="A292" s="15"/>
      <c r="E292" s="14"/>
      <c r="F292" s="2"/>
      <c r="G292" s="2"/>
      <c r="M292" s="2"/>
      <c r="T292" s="29"/>
      <c r="CL292" s="2"/>
    </row>
    <row r="293" spans="1:90" ht="12.75">
      <c r="A293" s="15"/>
      <c r="E293" s="14"/>
      <c r="F293" s="2"/>
      <c r="G293" s="2"/>
      <c r="M293" s="2"/>
      <c r="T293" s="29"/>
      <c r="CL293" s="2"/>
    </row>
    <row r="294" spans="1:90" ht="12.75">
      <c r="A294" s="15"/>
      <c r="E294" s="14"/>
      <c r="F294" s="2"/>
      <c r="G294" s="2"/>
      <c r="M294" s="2"/>
      <c r="T294" s="29"/>
      <c r="CL294" s="2"/>
    </row>
    <row r="295" spans="1:90" ht="12.75">
      <c r="A295" s="15"/>
      <c r="E295" s="14"/>
      <c r="F295" s="2"/>
      <c r="G295" s="2"/>
      <c r="M295" s="2"/>
      <c r="T295" s="29"/>
      <c r="CL295" s="2"/>
    </row>
    <row r="296" spans="1:90" ht="12.75">
      <c r="A296" s="15"/>
      <c r="E296" s="14"/>
      <c r="F296" s="2"/>
      <c r="G296" s="2"/>
      <c r="M296" s="2"/>
      <c r="T296" s="29"/>
      <c r="CL296" s="2"/>
    </row>
    <row r="297" spans="1:90" ht="12.75">
      <c r="A297" s="15"/>
      <c r="E297" s="14"/>
      <c r="F297" s="2"/>
      <c r="G297" s="2"/>
      <c r="M297" s="2"/>
      <c r="T297" s="29"/>
      <c r="CL297" s="2"/>
    </row>
    <row r="298" spans="1:90" ht="12.75">
      <c r="A298" s="15"/>
      <c r="E298" s="14"/>
      <c r="F298" s="2"/>
      <c r="G298" s="2"/>
      <c r="M298" s="2"/>
      <c r="T298" s="29"/>
      <c r="CL298" s="2"/>
    </row>
    <row r="299" spans="1:90" ht="12.75">
      <c r="A299" s="15"/>
      <c r="E299" s="14"/>
      <c r="F299" s="2"/>
      <c r="G299" s="2"/>
      <c r="M299" s="2"/>
      <c r="W299" s="49"/>
      <c r="X299" s="49"/>
      <c r="AD299" s="49"/>
      <c r="AH299" s="25"/>
      <c r="AM299" s="25"/>
      <c r="BH299" s="6"/>
      <c r="BQ299" s="49"/>
      <c r="BR299" s="40"/>
      <c r="BS299" s="40"/>
      <c r="BT299" s="23"/>
      <c r="BU299" s="38"/>
      <c r="BV299" s="38"/>
      <c r="BW299" s="40"/>
      <c r="BX299" s="49"/>
      <c r="BY299" s="49"/>
      <c r="CL299" s="2"/>
    </row>
    <row r="300" spans="1:90" ht="12.75">
      <c r="A300" s="15"/>
      <c r="E300" s="14"/>
      <c r="F300" s="2"/>
      <c r="G300" s="2"/>
      <c r="M300" s="2"/>
      <c r="W300" s="49"/>
      <c r="X300" s="49"/>
      <c r="AD300" s="49"/>
      <c r="AH300" s="25"/>
      <c r="AM300" s="25"/>
      <c r="BH300" s="7"/>
      <c r="BQ300" s="49"/>
      <c r="BR300" s="40"/>
      <c r="BS300" s="40"/>
      <c r="BT300" s="23"/>
      <c r="BU300" s="38"/>
      <c r="BV300" s="38"/>
      <c r="BW300" s="40"/>
      <c r="BY300" s="49"/>
      <c r="CL300" s="2"/>
    </row>
    <row r="301" spans="1:90" ht="12.75">
      <c r="A301" s="15"/>
      <c r="E301" s="14"/>
      <c r="F301" s="2"/>
      <c r="G301" s="2"/>
      <c r="M301" s="2"/>
      <c r="W301" s="49"/>
      <c r="X301" s="49"/>
      <c r="AD301" s="49"/>
      <c r="AH301" s="25"/>
      <c r="AM301" s="25"/>
      <c r="BH301" s="6"/>
      <c r="BQ301" s="49"/>
      <c r="BR301" s="40"/>
      <c r="BS301" s="40"/>
      <c r="BT301" s="23"/>
      <c r="BU301" s="38"/>
      <c r="BV301" s="38"/>
      <c r="BW301" s="40"/>
      <c r="BX301" s="49"/>
      <c r="BY301" s="49"/>
      <c r="CL301" s="2"/>
    </row>
    <row r="302" spans="1:90" ht="12.75">
      <c r="A302" s="15"/>
      <c r="E302" s="14"/>
      <c r="F302" s="2"/>
      <c r="G302" s="2"/>
      <c r="M302" s="2"/>
      <c r="W302" s="49"/>
      <c r="X302" s="49"/>
      <c r="AD302" s="49"/>
      <c r="AH302" s="25"/>
      <c r="AM302" s="25"/>
      <c r="BH302" s="6"/>
      <c r="BQ302" s="49"/>
      <c r="BR302" s="40"/>
      <c r="BS302" s="40"/>
      <c r="BT302" s="23"/>
      <c r="BU302" s="38"/>
      <c r="BV302" s="38"/>
      <c r="BW302" s="40"/>
      <c r="BX302" s="49"/>
      <c r="BY302" s="49"/>
      <c r="CL302" s="2"/>
    </row>
    <row r="303" spans="1:90" ht="12.75">
      <c r="A303" s="15"/>
      <c r="E303" s="14"/>
      <c r="F303" s="2"/>
      <c r="G303" s="2"/>
      <c r="M303" s="2"/>
      <c r="W303" s="49"/>
      <c r="X303" s="49"/>
      <c r="AD303" s="49"/>
      <c r="AH303" s="25"/>
      <c r="AM303" s="25"/>
      <c r="BF303" s="6"/>
      <c r="BH303" s="7"/>
      <c r="BQ303" s="49"/>
      <c r="BR303" s="40"/>
      <c r="BS303" s="40"/>
      <c r="BT303" s="23"/>
      <c r="BU303" s="38"/>
      <c r="BV303" s="38"/>
      <c r="BW303" s="40"/>
      <c r="BX303" s="49"/>
      <c r="BY303" s="49"/>
      <c r="CL303" s="2"/>
    </row>
    <row r="304" spans="1:90" ht="12.75">
      <c r="A304" s="15"/>
      <c r="E304" s="14"/>
      <c r="F304" s="2"/>
      <c r="G304" s="2"/>
      <c r="M304" s="2"/>
      <c r="W304" s="49"/>
      <c r="X304" s="49"/>
      <c r="AD304" s="49"/>
      <c r="AH304" s="25"/>
      <c r="AM304" s="25"/>
      <c r="BH304" s="7"/>
      <c r="BQ304" s="49"/>
      <c r="BR304" s="40"/>
      <c r="BS304" s="40"/>
      <c r="BT304" s="23"/>
      <c r="BU304" s="38"/>
      <c r="BV304" s="38"/>
      <c r="BW304" s="40"/>
      <c r="BX304" s="49"/>
      <c r="BY304" s="49"/>
      <c r="CL304" s="2"/>
    </row>
    <row r="305" spans="1:90" ht="12.75">
      <c r="A305" s="15"/>
      <c r="E305" s="14"/>
      <c r="F305" s="2"/>
      <c r="G305" s="2"/>
      <c r="M305" s="2"/>
      <c r="W305" s="49"/>
      <c r="X305" s="49"/>
      <c r="AD305" s="49"/>
      <c r="AH305" s="25"/>
      <c r="AM305" s="25"/>
      <c r="AZ305" s="6"/>
      <c r="BH305" s="7"/>
      <c r="BQ305" s="49"/>
      <c r="BR305" s="40"/>
      <c r="BS305" s="40"/>
      <c r="BT305" s="23"/>
      <c r="BU305" s="38"/>
      <c r="BV305" s="38"/>
      <c r="BW305" s="40"/>
      <c r="BX305" s="49"/>
      <c r="BY305" s="49"/>
      <c r="CL305" s="2"/>
    </row>
    <row r="306" spans="1:90" ht="12.75">
      <c r="A306" s="15"/>
      <c r="E306" s="14"/>
      <c r="F306" s="2"/>
      <c r="G306" s="2"/>
      <c r="M306" s="2"/>
      <c r="W306" s="49"/>
      <c r="X306" s="49"/>
      <c r="AD306" s="49"/>
      <c r="AH306" s="25"/>
      <c r="AM306" s="25"/>
      <c r="BH306" s="7"/>
      <c r="BQ306" s="49"/>
      <c r="BR306" s="40"/>
      <c r="BS306" s="40"/>
      <c r="BT306" s="23"/>
      <c r="BU306" s="38"/>
      <c r="BV306" s="38"/>
      <c r="BW306" s="40"/>
      <c r="BX306" s="49"/>
      <c r="BY306" s="49"/>
      <c r="CL306" s="2"/>
    </row>
    <row r="307" spans="1:90" ht="12.75">
      <c r="A307" s="15"/>
      <c r="E307" s="14"/>
      <c r="F307" s="2"/>
      <c r="G307" s="2"/>
      <c r="M307" s="2"/>
      <c r="W307" s="49"/>
      <c r="X307" s="49"/>
      <c r="AD307" s="49"/>
      <c r="AH307" s="25"/>
      <c r="AM307" s="25"/>
      <c r="BH307" s="7"/>
      <c r="BQ307" s="49"/>
      <c r="BR307" s="40"/>
      <c r="BS307" s="40"/>
      <c r="BT307" s="23"/>
      <c r="BU307" s="38"/>
      <c r="BV307" s="38"/>
      <c r="BW307" s="40"/>
      <c r="BY307" s="49"/>
      <c r="CL307" s="2"/>
    </row>
    <row r="308" spans="1:90" ht="12.75">
      <c r="A308" s="15"/>
      <c r="E308" s="14"/>
      <c r="F308" s="2"/>
      <c r="G308" s="2"/>
      <c r="M308" s="2"/>
      <c r="W308" s="49"/>
      <c r="X308" s="49"/>
      <c r="AD308" s="49"/>
      <c r="AH308" s="25"/>
      <c r="AM308" s="25"/>
      <c r="BH308" s="7"/>
      <c r="BQ308" s="49"/>
      <c r="BR308" s="40"/>
      <c r="BS308" s="40"/>
      <c r="BT308" s="23"/>
      <c r="BU308" s="38"/>
      <c r="BV308" s="38"/>
      <c r="BW308" s="40"/>
      <c r="BY308" s="49"/>
      <c r="CL308" s="2"/>
    </row>
    <row r="309" spans="1:90" ht="12.75">
      <c r="A309" s="15"/>
      <c r="E309" s="14"/>
      <c r="F309" s="2"/>
      <c r="G309" s="2"/>
      <c r="M309" s="2"/>
      <c r="W309" s="49"/>
      <c r="X309" s="49"/>
      <c r="AD309" s="49"/>
      <c r="AH309" s="25"/>
      <c r="BH309" s="7"/>
      <c r="BQ309" s="49"/>
      <c r="BR309" s="40"/>
      <c r="BS309" s="40"/>
      <c r="BT309" s="23"/>
      <c r="BU309" s="38"/>
      <c r="BV309" s="38"/>
      <c r="BW309" s="40"/>
      <c r="BY309" s="49"/>
      <c r="CL309" s="2"/>
    </row>
    <row r="310" spans="1:90" ht="12.75">
      <c r="A310" s="15"/>
      <c r="E310" s="14"/>
      <c r="F310" s="2"/>
      <c r="G310" s="2"/>
      <c r="M310" s="2"/>
      <c r="W310" s="49"/>
      <c r="X310" s="49"/>
      <c r="AH310" s="25"/>
      <c r="AM310" s="25"/>
      <c r="BH310" s="7"/>
      <c r="BQ310" s="49"/>
      <c r="BR310" s="40"/>
      <c r="BS310" s="40"/>
      <c r="BT310" s="23"/>
      <c r="BU310" s="38"/>
      <c r="BV310" s="38"/>
      <c r="BW310" s="40"/>
      <c r="CL310" s="2"/>
    </row>
    <row r="311" spans="1:90" ht="12.75">
      <c r="A311" s="15"/>
      <c r="E311" s="14"/>
      <c r="F311" s="2"/>
      <c r="G311" s="2"/>
      <c r="M311" s="2"/>
      <c r="W311" s="49"/>
      <c r="X311" s="49"/>
      <c r="AM311" s="25"/>
      <c r="BH311" s="7"/>
      <c r="BQ311" s="49"/>
      <c r="BR311" s="40"/>
      <c r="BS311" s="40"/>
      <c r="BT311" s="23"/>
      <c r="BU311" s="38"/>
      <c r="BV311" s="38"/>
      <c r="BW311" s="40"/>
      <c r="CL311" s="2"/>
    </row>
    <row r="312" spans="1:90" ht="12.75">
      <c r="A312" s="15"/>
      <c r="E312" s="14"/>
      <c r="F312" s="2"/>
      <c r="G312" s="2"/>
      <c r="M312" s="2"/>
      <c r="W312" s="49"/>
      <c r="X312" s="49"/>
      <c r="BH312" s="7"/>
      <c r="BQ312" s="49"/>
      <c r="BR312" s="40"/>
      <c r="BS312" s="40"/>
      <c r="BT312" s="23"/>
      <c r="BU312" s="38"/>
      <c r="BV312" s="38"/>
      <c r="BW312" s="40"/>
      <c r="CL312" s="2"/>
    </row>
    <row r="313" spans="1:90" ht="12.75">
      <c r="A313" s="15"/>
      <c r="E313" s="14"/>
      <c r="F313" s="2"/>
      <c r="G313" s="2"/>
      <c r="M313" s="2"/>
      <c r="W313" s="49"/>
      <c r="X313" s="49"/>
      <c r="AD313" s="49"/>
      <c r="AH313" s="25"/>
      <c r="AM313" s="25"/>
      <c r="BH313" s="6"/>
      <c r="BQ313" s="49"/>
      <c r="BR313" s="40"/>
      <c r="BS313" s="40"/>
      <c r="BT313" s="23"/>
      <c r="BU313" s="38"/>
      <c r="BV313" s="38"/>
      <c r="BW313" s="40"/>
      <c r="BX313" s="49"/>
      <c r="BY313" s="49"/>
      <c r="CL313" s="2"/>
    </row>
    <row r="314" spans="1:90" ht="12.75">
      <c r="A314" s="15"/>
      <c r="E314" s="14"/>
      <c r="F314" s="2"/>
      <c r="G314" s="2"/>
      <c r="M314" s="2"/>
      <c r="W314" s="49"/>
      <c r="X314" s="49"/>
      <c r="AD314" s="49"/>
      <c r="AH314" s="25"/>
      <c r="AM314" s="25"/>
      <c r="BH314" s="6"/>
      <c r="BQ314" s="49"/>
      <c r="BR314" s="40"/>
      <c r="BS314" s="40"/>
      <c r="BT314" s="23"/>
      <c r="BU314" s="38"/>
      <c r="BV314" s="38"/>
      <c r="BW314" s="40"/>
      <c r="BX314" s="49"/>
      <c r="BY314" s="49"/>
      <c r="CL314" s="2"/>
    </row>
    <row r="315" spans="1:90" ht="12.75">
      <c r="A315" s="15"/>
      <c r="E315" s="14"/>
      <c r="F315" s="2"/>
      <c r="G315" s="2"/>
      <c r="M315" s="2"/>
      <c r="W315" s="49"/>
      <c r="X315" s="49"/>
      <c r="AD315" s="49"/>
      <c r="AH315" s="25"/>
      <c r="AM315" s="25"/>
      <c r="AZ315" s="6"/>
      <c r="BH315" s="7"/>
      <c r="BQ315" s="49"/>
      <c r="BR315" s="40"/>
      <c r="BS315" s="40"/>
      <c r="BT315" s="23"/>
      <c r="BU315" s="38"/>
      <c r="BV315" s="38"/>
      <c r="BW315" s="40"/>
      <c r="BX315" s="49"/>
      <c r="BY315" s="49"/>
      <c r="CL315" s="2"/>
    </row>
    <row r="316" spans="1:90" ht="12.75">
      <c r="A316" s="15"/>
      <c r="E316" s="14"/>
      <c r="F316" s="2"/>
      <c r="G316" s="2"/>
      <c r="M316" s="2"/>
      <c r="W316" s="49"/>
      <c r="X316" s="49"/>
      <c r="AD316" s="49"/>
      <c r="AH316" s="25"/>
      <c r="AM316" s="25"/>
      <c r="AZ316" s="6"/>
      <c r="BH316" s="7"/>
      <c r="BQ316" s="49"/>
      <c r="BR316" s="40"/>
      <c r="BS316" s="40"/>
      <c r="BT316" s="23"/>
      <c r="BU316" s="38"/>
      <c r="BV316" s="38"/>
      <c r="BW316" s="40"/>
      <c r="BX316" s="49"/>
      <c r="BY316" s="49"/>
      <c r="CL316" s="2"/>
    </row>
    <row r="317" spans="1:90" ht="12.75">
      <c r="A317" s="15"/>
      <c r="E317" s="14"/>
      <c r="F317" s="2"/>
      <c r="G317" s="2"/>
      <c r="M317" s="2"/>
      <c r="W317" s="49"/>
      <c r="X317" s="49"/>
      <c r="AD317" s="49"/>
      <c r="AH317" s="25"/>
      <c r="AM317" s="25"/>
      <c r="AZ317" s="6"/>
      <c r="BH317" s="7"/>
      <c r="BQ317" s="49"/>
      <c r="BR317" s="40"/>
      <c r="BS317" s="40"/>
      <c r="BT317" s="23"/>
      <c r="BU317" s="38"/>
      <c r="BV317" s="38"/>
      <c r="BW317" s="40"/>
      <c r="BX317" s="49"/>
      <c r="BY317" s="49"/>
      <c r="CL317" s="2"/>
    </row>
    <row r="318" spans="1:90" ht="12.75">
      <c r="A318" s="15"/>
      <c r="E318" s="14"/>
      <c r="F318" s="2"/>
      <c r="G318" s="2"/>
      <c r="M318" s="2"/>
      <c r="W318" s="49"/>
      <c r="X318" s="49"/>
      <c r="AD318" s="49"/>
      <c r="AH318" s="25"/>
      <c r="AM318" s="25"/>
      <c r="AZ318" s="6"/>
      <c r="BH318" s="7"/>
      <c r="BQ318" s="49"/>
      <c r="BR318" s="40"/>
      <c r="BS318" s="40"/>
      <c r="BT318" s="23"/>
      <c r="BU318" s="38"/>
      <c r="BV318" s="38"/>
      <c r="BW318" s="40"/>
      <c r="BX318" s="49"/>
      <c r="BY318" s="49"/>
      <c r="CL318" s="2"/>
    </row>
    <row r="319" spans="1:90" ht="12.75">
      <c r="A319" s="15"/>
      <c r="E319" s="14"/>
      <c r="F319" s="2"/>
      <c r="G319" s="2"/>
      <c r="M319" s="2"/>
      <c r="W319" s="49"/>
      <c r="X319" s="49"/>
      <c r="AD319" s="49"/>
      <c r="AH319" s="25"/>
      <c r="AM319" s="25"/>
      <c r="AR319" s="38"/>
      <c r="AS319" s="38"/>
      <c r="AT319" s="38"/>
      <c r="AU319" s="38"/>
      <c r="AV319" s="38"/>
      <c r="AZ319" s="6"/>
      <c r="BH319" s="7"/>
      <c r="BQ319" s="49"/>
      <c r="BR319" s="40"/>
      <c r="BS319" s="40"/>
      <c r="BT319" s="23"/>
      <c r="BU319" s="38"/>
      <c r="BV319" s="38"/>
      <c r="BW319" s="40"/>
      <c r="BX319" s="49"/>
      <c r="BY319" s="49"/>
      <c r="CL319" s="2"/>
    </row>
    <row r="320" spans="1:90" ht="12.75">
      <c r="A320" s="15"/>
      <c r="E320" s="14"/>
      <c r="F320" s="2"/>
      <c r="G320" s="2"/>
      <c r="M320" s="2"/>
      <c r="AD320" s="49"/>
      <c r="AM320" s="25"/>
      <c r="AR320" s="38"/>
      <c r="AS320" s="38"/>
      <c r="AT320" s="38"/>
      <c r="AU320" s="38"/>
      <c r="AV320" s="38"/>
      <c r="BH320" s="7"/>
      <c r="BR320" s="40"/>
      <c r="BS320" s="40"/>
      <c r="BT320" s="23"/>
      <c r="BU320" s="38"/>
      <c r="BV320" s="38"/>
      <c r="BW320" s="40"/>
      <c r="BX320" s="49"/>
      <c r="BY320" s="49"/>
      <c r="CL320" s="2"/>
    </row>
    <row r="321" spans="1:90" ht="12.75">
      <c r="A321" s="15"/>
      <c r="E321" s="14"/>
      <c r="F321" s="2"/>
      <c r="G321" s="2"/>
      <c r="M321" s="2"/>
      <c r="W321" s="49"/>
      <c r="X321" s="49"/>
      <c r="AD321" s="49"/>
      <c r="AH321" s="25"/>
      <c r="BE321" s="6"/>
      <c r="BH321" s="7"/>
      <c r="BQ321" s="49"/>
      <c r="BR321" s="40"/>
      <c r="BS321" s="40"/>
      <c r="BT321" s="23"/>
      <c r="BU321" s="38"/>
      <c r="BV321" s="38"/>
      <c r="BW321" s="40"/>
      <c r="BX321" s="49"/>
      <c r="BY321" s="49"/>
      <c r="CL321" s="2"/>
    </row>
    <row r="322" spans="1:90" ht="12.75">
      <c r="A322" s="15"/>
      <c r="E322" s="14"/>
      <c r="F322" s="2"/>
      <c r="G322" s="2"/>
      <c r="M322" s="2"/>
      <c r="W322" s="49"/>
      <c r="X322" s="49"/>
      <c r="AD322" s="49"/>
      <c r="AH322" s="25"/>
      <c r="BE322" s="6"/>
      <c r="BH322" s="7"/>
      <c r="BQ322" s="49"/>
      <c r="BR322" s="40"/>
      <c r="BS322" s="40"/>
      <c r="BT322" s="23"/>
      <c r="BU322" s="38"/>
      <c r="BV322" s="38"/>
      <c r="BW322" s="40"/>
      <c r="BX322" s="49"/>
      <c r="BY322" s="49"/>
      <c r="CL322" s="2"/>
    </row>
    <row r="323" spans="1:90" ht="12.75">
      <c r="A323" s="15"/>
      <c r="E323" s="14"/>
      <c r="F323" s="2"/>
      <c r="G323" s="2"/>
      <c r="M323" s="2"/>
      <c r="W323" s="49"/>
      <c r="X323" s="49"/>
      <c r="AD323" s="49"/>
      <c r="AH323" s="25"/>
      <c r="BH323" s="6"/>
      <c r="BQ323" s="49"/>
      <c r="BR323" s="40"/>
      <c r="BS323" s="40"/>
      <c r="BT323" s="23"/>
      <c r="BU323" s="38"/>
      <c r="BV323" s="38"/>
      <c r="BW323" s="40"/>
      <c r="BX323" s="49"/>
      <c r="BY323" s="49"/>
      <c r="CL323" s="2"/>
    </row>
    <row r="324" spans="1:90" ht="12.75">
      <c r="A324" s="15"/>
      <c r="E324" s="14"/>
      <c r="F324" s="2"/>
      <c r="G324" s="2"/>
      <c r="M324" s="2"/>
      <c r="W324" s="49"/>
      <c r="X324" s="49"/>
      <c r="AD324" s="49"/>
      <c r="AH324" s="25"/>
      <c r="BH324" s="6"/>
      <c r="BQ324" s="49"/>
      <c r="BR324" s="40"/>
      <c r="BS324" s="40"/>
      <c r="BT324" s="23"/>
      <c r="BU324" s="38"/>
      <c r="BV324" s="38"/>
      <c r="BW324" s="40"/>
      <c r="BX324" s="49"/>
      <c r="BY324" s="49"/>
      <c r="CL324" s="2"/>
    </row>
    <row r="325" spans="1:90" ht="12.75">
      <c r="A325" s="15"/>
      <c r="E325" s="14"/>
      <c r="F325" s="2"/>
      <c r="G325" s="2"/>
      <c r="M325" s="2"/>
      <c r="W325" s="49"/>
      <c r="X325" s="49"/>
      <c r="AH325" s="25"/>
      <c r="BH325" s="6"/>
      <c r="BQ325" s="49"/>
      <c r="BR325" s="40"/>
      <c r="BS325" s="40"/>
      <c r="BT325" s="23"/>
      <c r="BU325" s="38"/>
      <c r="BV325" s="38"/>
      <c r="BW325" s="40"/>
      <c r="BX325" s="49"/>
      <c r="BY325" s="49"/>
      <c r="CL325" s="2"/>
    </row>
    <row r="326" spans="1:90" ht="12.75">
      <c r="A326" s="15"/>
      <c r="E326" s="14"/>
      <c r="F326" s="2"/>
      <c r="G326" s="2"/>
      <c r="M326" s="2"/>
      <c r="W326" s="49"/>
      <c r="X326" s="49"/>
      <c r="AH326" s="25"/>
      <c r="BH326" s="6"/>
      <c r="BQ326" s="49"/>
      <c r="BR326" s="40"/>
      <c r="BS326" s="40"/>
      <c r="BT326" s="23"/>
      <c r="BU326" s="38"/>
      <c r="BV326" s="38"/>
      <c r="BW326" s="40"/>
      <c r="BX326" s="49"/>
      <c r="BY326" s="49"/>
      <c r="CL326" s="2"/>
    </row>
    <row r="327" spans="1:90" ht="12.75">
      <c r="A327" s="15"/>
      <c r="E327" s="14"/>
      <c r="F327" s="2"/>
      <c r="G327" s="2"/>
      <c r="M327" s="2"/>
      <c r="W327" s="49"/>
      <c r="X327" s="49"/>
      <c r="AD327" s="49"/>
      <c r="AH327" s="25"/>
      <c r="BH327" s="6"/>
      <c r="BQ327" s="49"/>
      <c r="BR327" s="40"/>
      <c r="BS327" s="40"/>
      <c r="BT327" s="23"/>
      <c r="BU327" s="38"/>
      <c r="BV327" s="38"/>
      <c r="BW327" s="40"/>
      <c r="BX327" s="49"/>
      <c r="BY327" s="49"/>
      <c r="CL327" s="2"/>
    </row>
    <row r="328" spans="1:90" ht="12.75">
      <c r="A328" s="15"/>
      <c r="E328" s="14"/>
      <c r="F328" s="2"/>
      <c r="G328" s="2"/>
      <c r="M328" s="2"/>
      <c r="W328" s="49"/>
      <c r="X328" s="49"/>
      <c r="AD328" s="49"/>
      <c r="AH328" s="25"/>
      <c r="BH328" s="6"/>
      <c r="BQ328" s="49"/>
      <c r="BR328" s="40"/>
      <c r="BS328" s="40"/>
      <c r="BT328" s="23"/>
      <c r="BU328" s="38"/>
      <c r="BV328" s="38"/>
      <c r="BW328" s="40"/>
      <c r="BX328" s="49"/>
      <c r="BY328" s="49"/>
      <c r="CL328" s="2"/>
    </row>
    <row r="329" spans="1:90" ht="12.75">
      <c r="A329" s="15"/>
      <c r="E329" s="14"/>
      <c r="F329" s="2"/>
      <c r="G329" s="2"/>
      <c r="M329" s="2"/>
      <c r="W329" s="49"/>
      <c r="X329" s="49"/>
      <c r="AD329" s="49"/>
      <c r="AH329" s="25"/>
      <c r="BH329" s="6"/>
      <c r="BQ329" s="49"/>
      <c r="BR329" s="40"/>
      <c r="BS329" s="40"/>
      <c r="BT329" s="23"/>
      <c r="BU329" s="38"/>
      <c r="BV329" s="38"/>
      <c r="BW329" s="40"/>
      <c r="BX329" s="49"/>
      <c r="BY329" s="49"/>
      <c r="CL329" s="2"/>
    </row>
    <row r="330" spans="1:90" ht="12.75">
      <c r="A330" s="15"/>
      <c r="E330" s="14"/>
      <c r="F330" s="2"/>
      <c r="G330" s="2"/>
      <c r="M330" s="2"/>
      <c r="AD330" s="49"/>
      <c r="AH330" s="25"/>
      <c r="BH330" s="7"/>
      <c r="BQ330" s="49"/>
      <c r="BR330" s="40"/>
      <c r="BS330" s="40"/>
      <c r="BT330" s="23"/>
      <c r="BU330" s="38"/>
      <c r="BV330" s="38"/>
      <c r="BW330" s="40"/>
      <c r="CL330" s="2"/>
    </row>
    <row r="331" spans="1:90" ht="12.75">
      <c r="A331" s="15"/>
      <c r="E331" s="14"/>
      <c r="F331" s="2"/>
      <c r="G331" s="2"/>
      <c r="M331" s="2"/>
      <c r="W331" s="49"/>
      <c r="X331" s="49"/>
      <c r="AH331" s="25"/>
      <c r="AM331" s="25"/>
      <c r="AR331" s="38"/>
      <c r="AS331" s="38"/>
      <c r="AT331" s="38"/>
      <c r="AU331" s="38"/>
      <c r="AV331" s="38"/>
      <c r="BG331" s="6"/>
      <c r="BH331" s="7"/>
      <c r="BQ331" s="49"/>
      <c r="BR331" s="40"/>
      <c r="BS331" s="40"/>
      <c r="BT331" s="23"/>
      <c r="BU331" s="38"/>
      <c r="BV331" s="38"/>
      <c r="BW331" s="40"/>
      <c r="BX331" s="49"/>
      <c r="BY331" s="49"/>
      <c r="CL331" s="2"/>
    </row>
    <row r="332" spans="1:90" ht="12.75">
      <c r="A332" s="15"/>
      <c r="E332" s="14"/>
      <c r="F332" s="2"/>
      <c r="G332" s="2"/>
      <c r="M332" s="2"/>
      <c r="W332" s="49"/>
      <c r="X332" s="49"/>
      <c r="AH332" s="25"/>
      <c r="AM332" s="25"/>
      <c r="AR332" s="38"/>
      <c r="AS332" s="38"/>
      <c r="AT332" s="38"/>
      <c r="AU332" s="38"/>
      <c r="AV332" s="38"/>
      <c r="BG332" s="6"/>
      <c r="BH332" s="7"/>
      <c r="BQ332" s="49"/>
      <c r="BR332" s="40"/>
      <c r="BS332" s="40"/>
      <c r="BT332" s="23"/>
      <c r="BU332" s="38"/>
      <c r="BV332" s="38"/>
      <c r="BW332" s="40"/>
      <c r="BX332" s="49"/>
      <c r="BY332" s="49"/>
      <c r="CL332" s="2"/>
    </row>
    <row r="333" spans="1:90" ht="12.75">
      <c r="A333" s="15"/>
      <c r="E333" s="14"/>
      <c r="F333" s="2"/>
      <c r="G333" s="2"/>
      <c r="M333" s="2"/>
      <c r="W333" s="49"/>
      <c r="X333" s="49"/>
      <c r="AH333" s="25"/>
      <c r="AM333" s="25"/>
      <c r="AR333" s="38"/>
      <c r="AS333" s="38"/>
      <c r="AT333" s="38"/>
      <c r="AU333" s="38"/>
      <c r="AV333" s="38"/>
      <c r="BG333" s="6"/>
      <c r="BH333" s="7"/>
      <c r="BQ333" s="49"/>
      <c r="BR333" s="40"/>
      <c r="BS333" s="40"/>
      <c r="BT333" s="23"/>
      <c r="BU333" s="38"/>
      <c r="BV333" s="38"/>
      <c r="BW333" s="40"/>
      <c r="BX333" s="49"/>
      <c r="BY333" s="49"/>
      <c r="CL333" s="2"/>
    </row>
    <row r="334" spans="1:90" ht="12.75">
      <c r="A334" s="15"/>
      <c r="E334" s="14"/>
      <c r="F334" s="2"/>
      <c r="G334" s="2"/>
      <c r="M334" s="2"/>
      <c r="W334" s="49"/>
      <c r="X334" s="49"/>
      <c r="AH334" s="25"/>
      <c r="AM334" s="25"/>
      <c r="AR334" s="38"/>
      <c r="AS334" s="38"/>
      <c r="AT334" s="38"/>
      <c r="AU334" s="38"/>
      <c r="AV334" s="38"/>
      <c r="BG334" s="6"/>
      <c r="BH334" s="7"/>
      <c r="BQ334" s="49"/>
      <c r="BR334" s="40"/>
      <c r="BS334" s="40"/>
      <c r="BT334" s="23"/>
      <c r="BU334" s="38"/>
      <c r="BV334" s="38"/>
      <c r="BW334" s="40"/>
      <c r="BX334" s="49"/>
      <c r="BY334" s="49"/>
      <c r="CL334" s="2"/>
    </row>
    <row r="335" spans="1:90" ht="12.75">
      <c r="A335" s="15"/>
      <c r="E335" s="14"/>
      <c r="F335" s="2"/>
      <c r="G335" s="2"/>
      <c r="M335" s="2"/>
      <c r="W335" s="49"/>
      <c r="AM335" s="25"/>
      <c r="AR335" s="38"/>
      <c r="AS335" s="38"/>
      <c r="AT335" s="38"/>
      <c r="AU335" s="38"/>
      <c r="AV335" s="38"/>
      <c r="BH335" s="7"/>
      <c r="BQ335" s="49"/>
      <c r="BR335" s="40"/>
      <c r="BS335" s="40"/>
      <c r="BT335" s="23"/>
      <c r="BU335" s="38"/>
      <c r="BV335" s="38"/>
      <c r="BW335" s="40"/>
      <c r="BX335" s="49"/>
      <c r="BY335" s="49"/>
      <c r="CL335" s="2"/>
    </row>
    <row r="336" spans="1:90" ht="12.75">
      <c r="A336" s="15"/>
      <c r="E336" s="14"/>
      <c r="F336" s="2"/>
      <c r="G336" s="2"/>
      <c r="M336" s="2"/>
      <c r="W336" s="49"/>
      <c r="X336" s="49"/>
      <c r="AM336" s="25"/>
      <c r="AR336" s="38"/>
      <c r="AS336" s="38"/>
      <c r="AT336" s="38"/>
      <c r="AU336" s="38"/>
      <c r="AV336" s="38"/>
      <c r="BH336" s="7"/>
      <c r="BQ336" s="49"/>
      <c r="BR336" s="40"/>
      <c r="BS336" s="40"/>
      <c r="BT336" s="23"/>
      <c r="BU336" s="38"/>
      <c r="BV336" s="38"/>
      <c r="BW336" s="40"/>
      <c r="BX336" s="49"/>
      <c r="BY336" s="49"/>
      <c r="CL336" s="2"/>
    </row>
    <row r="337" spans="1:90" ht="12.75">
      <c r="A337" s="15"/>
      <c r="E337" s="14"/>
      <c r="F337" s="2"/>
      <c r="G337" s="2"/>
      <c r="M337" s="2"/>
      <c r="W337" s="49"/>
      <c r="X337" s="49"/>
      <c r="AD337" s="49"/>
      <c r="AH337" s="25"/>
      <c r="AM337" s="25"/>
      <c r="AR337" s="38"/>
      <c r="AS337" s="38"/>
      <c r="AT337" s="38"/>
      <c r="AU337" s="38"/>
      <c r="AV337" s="38"/>
      <c r="AW337" s="6"/>
      <c r="BH337" s="6"/>
      <c r="BQ337" s="49"/>
      <c r="BR337" s="40"/>
      <c r="BS337" s="40"/>
      <c r="BT337" s="23"/>
      <c r="BU337" s="38"/>
      <c r="BV337" s="38"/>
      <c r="BW337" s="40"/>
      <c r="BX337" s="49"/>
      <c r="BY337" s="49"/>
      <c r="CL337" s="2"/>
    </row>
    <row r="338" spans="1:90" ht="12.75">
      <c r="A338" s="15"/>
      <c r="E338" s="14"/>
      <c r="F338" s="2"/>
      <c r="G338" s="2"/>
      <c r="M338" s="2"/>
      <c r="W338" s="49"/>
      <c r="X338" s="49"/>
      <c r="AD338" s="49"/>
      <c r="AH338" s="25"/>
      <c r="AM338" s="25"/>
      <c r="AR338" s="38"/>
      <c r="AS338" s="38"/>
      <c r="AT338" s="38"/>
      <c r="AU338" s="38"/>
      <c r="AV338" s="38"/>
      <c r="AW338" s="6"/>
      <c r="BH338" s="6"/>
      <c r="BQ338" s="49"/>
      <c r="BR338" s="40"/>
      <c r="BS338" s="40"/>
      <c r="BT338" s="23"/>
      <c r="BU338" s="38"/>
      <c r="BV338" s="38"/>
      <c r="BW338" s="40"/>
      <c r="BX338" s="49"/>
      <c r="BY338" s="49"/>
      <c r="CL338" s="2"/>
    </row>
    <row r="339" spans="1:90" ht="12.75">
      <c r="A339" s="15"/>
      <c r="E339" s="14"/>
      <c r="F339" s="2"/>
      <c r="G339" s="2"/>
      <c r="M339" s="2"/>
      <c r="W339" s="49"/>
      <c r="X339" s="49"/>
      <c r="AD339" s="49"/>
      <c r="AH339" s="25"/>
      <c r="AM339" s="25"/>
      <c r="AR339" s="38"/>
      <c r="AS339" s="38"/>
      <c r="AT339" s="38"/>
      <c r="AU339" s="38"/>
      <c r="AV339" s="38"/>
      <c r="AW339" s="6"/>
      <c r="BH339" s="6"/>
      <c r="BQ339" s="49"/>
      <c r="BR339" s="40"/>
      <c r="BS339" s="40"/>
      <c r="BT339" s="23"/>
      <c r="BU339" s="38"/>
      <c r="BV339" s="38"/>
      <c r="BW339" s="40"/>
      <c r="BX339" s="49"/>
      <c r="BY339" s="49"/>
      <c r="CL339" s="2"/>
    </row>
    <row r="340" spans="1:90" ht="12.75">
      <c r="A340" s="15"/>
      <c r="E340" s="14"/>
      <c r="F340" s="2"/>
      <c r="G340" s="2"/>
      <c r="M340" s="2"/>
      <c r="W340" s="49"/>
      <c r="X340" s="49"/>
      <c r="AD340" s="49"/>
      <c r="AH340" s="25"/>
      <c r="AM340" s="25"/>
      <c r="AR340" s="38"/>
      <c r="AS340" s="38"/>
      <c r="AT340" s="38"/>
      <c r="AU340" s="38"/>
      <c r="AV340" s="38"/>
      <c r="BH340" s="6"/>
      <c r="BQ340" s="49"/>
      <c r="BR340" s="40"/>
      <c r="BS340" s="40"/>
      <c r="BT340" s="23"/>
      <c r="BU340" s="38"/>
      <c r="BV340" s="38"/>
      <c r="BW340" s="40"/>
      <c r="BX340" s="49"/>
      <c r="BY340" s="49"/>
      <c r="CD340" s="49"/>
      <c r="CL340" s="2"/>
    </row>
    <row r="341" spans="1:90" ht="12.75">
      <c r="A341" s="15"/>
      <c r="E341" s="14"/>
      <c r="F341" s="2"/>
      <c r="G341" s="2"/>
      <c r="M341" s="2"/>
      <c r="W341" s="49"/>
      <c r="X341" s="49"/>
      <c r="AD341" s="49"/>
      <c r="AH341" s="25"/>
      <c r="AM341" s="25"/>
      <c r="BH341" s="6"/>
      <c r="BQ341" s="49"/>
      <c r="BR341" s="40"/>
      <c r="BS341" s="40"/>
      <c r="BT341" s="23"/>
      <c r="BU341" s="38"/>
      <c r="BV341" s="38"/>
      <c r="BW341" s="40"/>
      <c r="BX341" s="49"/>
      <c r="BY341" s="49"/>
      <c r="CL341" s="2"/>
    </row>
    <row r="342" spans="1:90" ht="12.75">
      <c r="A342" s="15"/>
      <c r="E342" s="14"/>
      <c r="F342" s="2"/>
      <c r="G342" s="2"/>
      <c r="M342" s="2"/>
      <c r="W342" s="49"/>
      <c r="X342" s="49"/>
      <c r="AD342" s="49"/>
      <c r="AH342" s="25"/>
      <c r="AM342" s="25"/>
      <c r="AZ342" s="6"/>
      <c r="BH342" s="6"/>
      <c r="BQ342" s="49"/>
      <c r="BR342" s="40"/>
      <c r="BS342" s="40"/>
      <c r="BT342" s="23"/>
      <c r="BU342" s="38"/>
      <c r="BV342" s="38"/>
      <c r="BW342" s="40"/>
      <c r="BX342" s="49"/>
      <c r="BY342" s="49"/>
      <c r="CL342" s="2"/>
    </row>
    <row r="343" spans="1:90" ht="12.75">
      <c r="A343" s="15"/>
      <c r="E343" s="14"/>
      <c r="F343" s="2"/>
      <c r="G343" s="2"/>
      <c r="M343" s="2"/>
      <c r="W343" s="49"/>
      <c r="X343" s="49"/>
      <c r="AD343" s="49"/>
      <c r="AH343" s="25"/>
      <c r="AM343" s="25"/>
      <c r="AZ343" s="6"/>
      <c r="BH343" s="7"/>
      <c r="BQ343" s="49"/>
      <c r="BR343" s="40"/>
      <c r="BS343" s="40"/>
      <c r="BT343" s="23"/>
      <c r="BU343" s="38"/>
      <c r="BV343" s="38"/>
      <c r="BW343" s="40"/>
      <c r="BX343" s="49"/>
      <c r="BY343" s="49"/>
      <c r="CL343" s="2"/>
    </row>
    <row r="344" spans="1:90" ht="12.75">
      <c r="A344" s="15"/>
      <c r="E344" s="14"/>
      <c r="F344" s="2"/>
      <c r="G344" s="2"/>
      <c r="M344" s="2"/>
      <c r="W344" s="49"/>
      <c r="X344" s="49"/>
      <c r="AD344" s="49"/>
      <c r="AH344" s="25"/>
      <c r="AM344" s="25"/>
      <c r="AZ344" s="6"/>
      <c r="BH344" s="7"/>
      <c r="BQ344" s="49"/>
      <c r="BR344" s="40"/>
      <c r="BS344" s="40"/>
      <c r="BT344" s="23"/>
      <c r="BU344" s="38"/>
      <c r="BV344" s="38"/>
      <c r="BW344" s="40"/>
      <c r="BX344" s="49"/>
      <c r="BY344" s="49"/>
      <c r="CL344" s="2"/>
    </row>
    <row r="345" spans="1:90" ht="12.75">
      <c r="A345" s="15"/>
      <c r="E345" s="14"/>
      <c r="F345" s="2"/>
      <c r="G345" s="2"/>
      <c r="M345" s="2"/>
      <c r="W345" s="49"/>
      <c r="X345" s="49"/>
      <c r="AM345" s="25"/>
      <c r="BH345" s="7"/>
      <c r="BQ345" s="49"/>
      <c r="BR345" s="40"/>
      <c r="BS345" s="40"/>
      <c r="BT345" s="23"/>
      <c r="BU345" s="38"/>
      <c r="BV345" s="38"/>
      <c r="BW345" s="40"/>
      <c r="CL345" s="2"/>
    </row>
    <row r="346" spans="1:90" ht="12.75">
      <c r="A346" s="15"/>
      <c r="E346" s="14"/>
      <c r="F346" s="2"/>
      <c r="G346" s="2"/>
      <c r="M346" s="2"/>
      <c r="W346" s="49"/>
      <c r="X346" s="49"/>
      <c r="AD346" s="49"/>
      <c r="AH346" s="25"/>
      <c r="AM346" s="25"/>
      <c r="BE346" s="6"/>
      <c r="BH346" s="7"/>
      <c r="BQ346" s="49"/>
      <c r="BR346" s="40"/>
      <c r="BS346" s="40"/>
      <c r="BT346" s="23"/>
      <c r="BU346" s="38"/>
      <c r="BV346" s="38"/>
      <c r="BW346" s="40"/>
      <c r="BX346" s="49"/>
      <c r="BY346" s="49"/>
      <c r="CL346" s="2"/>
    </row>
    <row r="347" spans="1:90" ht="12.75">
      <c r="A347" s="15"/>
      <c r="E347" s="14"/>
      <c r="F347" s="2"/>
      <c r="G347" s="2"/>
      <c r="M347" s="2"/>
      <c r="W347" s="49"/>
      <c r="X347" s="49"/>
      <c r="AD347" s="49"/>
      <c r="AH347" s="25"/>
      <c r="AM347" s="25"/>
      <c r="BE347" s="6"/>
      <c r="BH347" s="7"/>
      <c r="BQ347" s="49"/>
      <c r="BR347" s="40"/>
      <c r="BS347" s="40"/>
      <c r="BT347" s="23"/>
      <c r="BU347" s="38"/>
      <c r="BV347" s="38"/>
      <c r="BW347" s="40"/>
      <c r="BX347" s="49"/>
      <c r="BY347" s="49"/>
      <c r="CL347" s="2"/>
    </row>
    <row r="348" spans="1:90" ht="12.75">
      <c r="A348" s="15"/>
      <c r="E348" s="14"/>
      <c r="F348" s="2"/>
      <c r="G348" s="2"/>
      <c r="M348" s="2"/>
      <c r="W348" s="49"/>
      <c r="X348" s="49"/>
      <c r="AD348" s="49"/>
      <c r="AH348" s="25"/>
      <c r="AM348" s="25"/>
      <c r="BH348" s="6"/>
      <c r="BQ348" s="49"/>
      <c r="BR348" s="40"/>
      <c r="BS348" s="40"/>
      <c r="BT348" s="23"/>
      <c r="BU348" s="38"/>
      <c r="BV348" s="38"/>
      <c r="BW348" s="40"/>
      <c r="BX348" s="49"/>
      <c r="BY348" s="49"/>
      <c r="CL348" s="2"/>
    </row>
    <row r="349" spans="1:90" ht="12.75">
      <c r="A349" s="15"/>
      <c r="E349" s="14"/>
      <c r="F349" s="2"/>
      <c r="G349" s="2"/>
      <c r="M349" s="2"/>
      <c r="W349" s="49"/>
      <c r="X349" s="49"/>
      <c r="AD349" s="49"/>
      <c r="AH349" s="25"/>
      <c r="AM349" s="25"/>
      <c r="BH349" s="6"/>
      <c r="BQ349" s="49"/>
      <c r="BR349" s="40"/>
      <c r="BS349" s="40"/>
      <c r="BT349" s="23"/>
      <c r="BU349" s="38"/>
      <c r="BV349" s="38"/>
      <c r="BW349" s="40"/>
      <c r="BX349" s="49"/>
      <c r="BY349" s="49"/>
      <c r="CL349" s="2"/>
    </row>
    <row r="350" spans="1:90" ht="12.75">
      <c r="A350" s="15"/>
      <c r="E350" s="14"/>
      <c r="F350" s="2"/>
      <c r="G350" s="2"/>
      <c r="M350" s="2"/>
      <c r="W350" s="49"/>
      <c r="X350" s="49"/>
      <c r="AD350" s="49"/>
      <c r="AH350" s="25"/>
      <c r="AM350" s="25"/>
      <c r="BH350" s="6"/>
      <c r="BQ350" s="49"/>
      <c r="BR350" s="40"/>
      <c r="BS350" s="40"/>
      <c r="BT350" s="23"/>
      <c r="BU350" s="38"/>
      <c r="BV350" s="38"/>
      <c r="BW350" s="40"/>
      <c r="BX350" s="49"/>
      <c r="BY350" s="49"/>
      <c r="CL350" s="2"/>
    </row>
    <row r="351" spans="1:90" ht="12.75">
      <c r="A351" s="15"/>
      <c r="E351" s="14"/>
      <c r="F351" s="2"/>
      <c r="G351" s="2"/>
      <c r="M351" s="2"/>
      <c r="W351" s="49"/>
      <c r="X351" s="49"/>
      <c r="AD351" s="49"/>
      <c r="AH351" s="25"/>
      <c r="AM351" s="25"/>
      <c r="BH351" s="6"/>
      <c r="BQ351" s="49"/>
      <c r="BR351" s="40"/>
      <c r="BS351" s="40"/>
      <c r="BT351" s="23"/>
      <c r="BU351" s="38"/>
      <c r="BV351" s="38"/>
      <c r="BW351" s="40"/>
      <c r="BX351" s="49"/>
      <c r="BY351" s="49"/>
      <c r="CL351" s="2"/>
    </row>
    <row r="352" spans="1:90" ht="12.75">
      <c r="A352" s="15"/>
      <c r="E352" s="14"/>
      <c r="F352" s="2"/>
      <c r="G352" s="2"/>
      <c r="M352" s="2"/>
      <c r="W352" s="49"/>
      <c r="X352" s="49"/>
      <c r="AD352" s="49"/>
      <c r="AH352" s="25"/>
      <c r="AM352" s="25"/>
      <c r="BH352" s="6"/>
      <c r="BQ352" s="49"/>
      <c r="BR352" s="40"/>
      <c r="BS352" s="40"/>
      <c r="BT352" s="23"/>
      <c r="BU352" s="38"/>
      <c r="BV352" s="38"/>
      <c r="BW352" s="40"/>
      <c r="BX352" s="49"/>
      <c r="BY352" s="49"/>
      <c r="CL352" s="2"/>
    </row>
    <row r="353" spans="1:90" ht="12.75">
      <c r="A353" s="15"/>
      <c r="E353" s="14"/>
      <c r="F353" s="2"/>
      <c r="G353" s="2"/>
      <c r="M353" s="2"/>
      <c r="W353" s="49"/>
      <c r="X353" s="49"/>
      <c r="AD353" s="49"/>
      <c r="AH353" s="25"/>
      <c r="AM353" s="25"/>
      <c r="BH353" s="6"/>
      <c r="BQ353" s="49"/>
      <c r="BR353" s="40"/>
      <c r="BS353" s="40"/>
      <c r="BT353" s="23"/>
      <c r="BU353" s="38"/>
      <c r="BV353" s="38"/>
      <c r="BW353" s="40"/>
      <c r="BX353" s="49"/>
      <c r="BY353" s="49"/>
      <c r="CL353" s="2"/>
    </row>
    <row r="354" spans="1:90" ht="12.75">
      <c r="A354" s="15"/>
      <c r="E354" s="14"/>
      <c r="F354" s="2"/>
      <c r="G354" s="2"/>
      <c r="M354" s="2"/>
      <c r="W354" s="49"/>
      <c r="X354" s="49"/>
      <c r="AD354" s="49"/>
      <c r="AH354" s="25"/>
      <c r="AM354" s="25"/>
      <c r="BH354" s="6"/>
      <c r="BQ354" s="49"/>
      <c r="BR354" s="40"/>
      <c r="BS354" s="40"/>
      <c r="BT354" s="23"/>
      <c r="BU354" s="38"/>
      <c r="BV354" s="38"/>
      <c r="BW354" s="40"/>
      <c r="BX354" s="49"/>
      <c r="BY354" s="49"/>
      <c r="CL354" s="2"/>
    </row>
    <row r="355" spans="1:90" ht="12.75">
      <c r="A355" s="15"/>
      <c r="E355" s="14"/>
      <c r="F355" s="2"/>
      <c r="G355" s="2"/>
      <c r="M355" s="2"/>
      <c r="W355" s="49"/>
      <c r="X355" s="49"/>
      <c r="AD355" s="49"/>
      <c r="AH355" s="25"/>
      <c r="AM355" s="25"/>
      <c r="BF355" s="6"/>
      <c r="BH355" s="7"/>
      <c r="BQ355" s="49"/>
      <c r="BR355" s="40"/>
      <c r="BS355" s="40"/>
      <c r="BT355" s="23"/>
      <c r="BU355" s="38"/>
      <c r="BV355" s="38"/>
      <c r="BW355" s="40"/>
      <c r="BX355" s="49"/>
      <c r="BY355" s="49"/>
      <c r="CL355" s="2"/>
    </row>
    <row r="356" spans="1:90" ht="12.75">
      <c r="A356" s="15"/>
      <c r="E356" s="14"/>
      <c r="F356" s="2"/>
      <c r="G356" s="2"/>
      <c r="M356" s="2"/>
      <c r="AD356" s="49"/>
      <c r="AM356" s="25"/>
      <c r="AR356" s="38"/>
      <c r="AS356" s="38"/>
      <c r="AT356" s="38"/>
      <c r="AU356" s="38"/>
      <c r="AV356" s="38"/>
      <c r="BH356" s="7"/>
      <c r="BR356" s="40"/>
      <c r="BS356" s="40"/>
      <c r="BT356" s="23"/>
      <c r="BU356" s="38"/>
      <c r="BV356" s="38"/>
      <c r="BW356" s="40"/>
      <c r="BX356" s="49"/>
      <c r="BY356" s="49"/>
      <c r="CL356" s="2"/>
    </row>
    <row r="357" spans="1:90" ht="12.75">
      <c r="A357" s="15"/>
      <c r="E357" s="14"/>
      <c r="F357" s="2"/>
      <c r="G357" s="2"/>
      <c r="M357" s="2"/>
      <c r="W357" s="49"/>
      <c r="X357" s="49"/>
      <c r="AD357" s="49"/>
      <c r="AH357" s="25"/>
      <c r="AR357" s="38"/>
      <c r="AS357" s="38"/>
      <c r="AT357" s="38"/>
      <c r="AU357" s="38"/>
      <c r="AV357" s="38"/>
      <c r="AW357" s="6"/>
      <c r="BH357" s="7"/>
      <c r="BQ357" s="49"/>
      <c r="BR357" s="40"/>
      <c r="BS357" s="40"/>
      <c r="BT357" s="23"/>
      <c r="BU357" s="38"/>
      <c r="BV357" s="38"/>
      <c r="BW357" s="40"/>
      <c r="BX357" s="49"/>
      <c r="BY357" s="49"/>
      <c r="CL357" s="2"/>
    </row>
    <row r="358" spans="1:90" ht="12.75">
      <c r="A358" s="15"/>
      <c r="E358" s="14"/>
      <c r="F358" s="2"/>
      <c r="G358" s="2"/>
      <c r="M358" s="2"/>
      <c r="W358" s="49"/>
      <c r="X358" s="49"/>
      <c r="AD358" s="49"/>
      <c r="AH358" s="25"/>
      <c r="AR358" s="38"/>
      <c r="AS358" s="38"/>
      <c r="AT358" s="38"/>
      <c r="AU358" s="38"/>
      <c r="AV358" s="38"/>
      <c r="BH358" s="6"/>
      <c r="BQ358" s="49"/>
      <c r="BR358" s="40"/>
      <c r="BS358" s="40"/>
      <c r="BT358" s="23"/>
      <c r="BU358" s="38"/>
      <c r="BV358" s="38"/>
      <c r="BW358" s="40"/>
      <c r="BX358" s="49"/>
      <c r="BY358" s="49"/>
      <c r="CC358" s="25"/>
      <c r="CL358" s="2"/>
    </row>
    <row r="359" spans="1:90" ht="12.75">
      <c r="A359" s="15"/>
      <c r="E359" s="14"/>
      <c r="F359" s="2"/>
      <c r="G359" s="2"/>
      <c r="M359" s="2"/>
      <c r="W359" s="49"/>
      <c r="X359" s="49"/>
      <c r="AD359" s="49"/>
      <c r="AH359" s="25"/>
      <c r="AR359" s="38"/>
      <c r="AS359" s="38"/>
      <c r="AT359" s="38"/>
      <c r="AU359" s="38"/>
      <c r="AV359" s="38"/>
      <c r="AZ359" s="6"/>
      <c r="BH359" s="7"/>
      <c r="BQ359" s="49"/>
      <c r="BR359" s="40"/>
      <c r="BS359" s="40"/>
      <c r="BT359" s="23"/>
      <c r="BU359" s="38"/>
      <c r="BV359" s="38"/>
      <c r="BW359" s="40"/>
      <c r="BX359" s="49"/>
      <c r="BY359" s="49"/>
      <c r="CC359" s="25"/>
      <c r="CL359" s="2"/>
    </row>
    <row r="360" spans="1:90" ht="12.75">
      <c r="A360" s="15"/>
      <c r="E360" s="14"/>
      <c r="F360" s="2"/>
      <c r="G360" s="2"/>
      <c r="M360" s="2"/>
      <c r="W360" s="49"/>
      <c r="X360" s="49"/>
      <c r="AH360" s="25"/>
      <c r="AM360" s="25"/>
      <c r="AR360" s="38"/>
      <c r="AS360" s="38"/>
      <c r="AT360" s="38"/>
      <c r="AU360" s="38"/>
      <c r="AV360" s="38"/>
      <c r="BH360" s="7"/>
      <c r="BR360" s="40"/>
      <c r="BS360" s="40"/>
      <c r="BT360" s="23"/>
      <c r="BU360" s="38"/>
      <c r="BV360" s="38"/>
      <c r="BW360" s="40"/>
      <c r="CL360" s="2"/>
    </row>
    <row r="361" spans="1:90" ht="12.75">
      <c r="A361" s="15"/>
      <c r="E361" s="14"/>
      <c r="F361" s="2"/>
      <c r="G361" s="2"/>
      <c r="M361" s="2"/>
      <c r="W361" s="49"/>
      <c r="X361" s="49"/>
      <c r="AH361" s="25"/>
      <c r="AM361" s="25"/>
      <c r="AR361" s="38"/>
      <c r="AS361" s="38"/>
      <c r="AT361" s="38"/>
      <c r="AU361" s="38"/>
      <c r="AV361" s="38"/>
      <c r="BH361" s="7"/>
      <c r="BR361" s="40"/>
      <c r="BS361" s="40"/>
      <c r="BT361" s="23"/>
      <c r="BU361" s="38"/>
      <c r="BV361" s="38"/>
      <c r="BW361" s="40"/>
      <c r="CL361" s="2"/>
    </row>
    <row r="362" spans="1:90" ht="12.75">
      <c r="A362" s="15"/>
      <c r="E362" s="14"/>
      <c r="F362" s="2"/>
      <c r="G362" s="2"/>
      <c r="M362" s="2"/>
      <c r="W362" s="49"/>
      <c r="X362" s="49"/>
      <c r="AH362" s="25"/>
      <c r="AM362" s="25"/>
      <c r="AR362" s="38"/>
      <c r="AS362" s="38"/>
      <c r="AT362" s="38"/>
      <c r="AU362" s="38"/>
      <c r="AV362" s="38"/>
      <c r="BH362" s="7"/>
      <c r="BR362" s="40"/>
      <c r="BS362" s="40"/>
      <c r="BT362" s="23"/>
      <c r="BU362" s="38"/>
      <c r="BV362" s="38"/>
      <c r="BW362" s="40"/>
      <c r="CL362" s="2"/>
    </row>
    <row r="363" spans="1:90" ht="12.75">
      <c r="A363" s="15"/>
      <c r="E363" s="14"/>
      <c r="F363" s="2"/>
      <c r="G363" s="2"/>
      <c r="M363" s="2"/>
      <c r="W363" s="49"/>
      <c r="AH363" s="25"/>
      <c r="AM363" s="25"/>
      <c r="AR363" s="38"/>
      <c r="AS363" s="38"/>
      <c r="AT363" s="38"/>
      <c r="AU363" s="38"/>
      <c r="AV363" s="38"/>
      <c r="BH363" s="7"/>
      <c r="BR363" s="40"/>
      <c r="BS363" s="40"/>
      <c r="BT363" s="23"/>
      <c r="BU363" s="38"/>
      <c r="BV363" s="38"/>
      <c r="BW363" s="40"/>
      <c r="CL363" s="2"/>
    </row>
    <row r="364" spans="1:90" ht="12.75">
      <c r="A364" s="15"/>
      <c r="E364" s="14"/>
      <c r="F364" s="2"/>
      <c r="G364" s="2"/>
      <c r="M364" s="2"/>
      <c r="AH364" s="25"/>
      <c r="AM364" s="25"/>
      <c r="AR364" s="38"/>
      <c r="AS364" s="38"/>
      <c r="AT364" s="38"/>
      <c r="AU364" s="38"/>
      <c r="AV364" s="38"/>
      <c r="BH364" s="7"/>
      <c r="BR364" s="40"/>
      <c r="BS364" s="40"/>
      <c r="BT364" s="23"/>
      <c r="BU364" s="38"/>
      <c r="BV364" s="38"/>
      <c r="BW364" s="40"/>
      <c r="CL364" s="2"/>
    </row>
    <row r="365" spans="1:90" ht="12.75">
      <c r="A365" s="15"/>
      <c r="E365" s="14"/>
      <c r="F365" s="2"/>
      <c r="G365" s="2"/>
      <c r="M365" s="2"/>
      <c r="W365" s="49"/>
      <c r="X365" s="49"/>
      <c r="AH365" s="25"/>
      <c r="AM365" s="25"/>
      <c r="AR365" s="38"/>
      <c r="AS365" s="38"/>
      <c r="AT365" s="38"/>
      <c r="AU365" s="38"/>
      <c r="AV365" s="38"/>
      <c r="BG365" s="6"/>
      <c r="BH365" s="7"/>
      <c r="BQ365" s="49"/>
      <c r="BR365" s="40"/>
      <c r="BS365" s="40"/>
      <c r="BT365" s="23"/>
      <c r="BU365" s="38"/>
      <c r="BV365" s="38"/>
      <c r="BW365" s="40"/>
      <c r="BX365" s="49"/>
      <c r="BY365" s="49"/>
      <c r="CL365" s="2"/>
    </row>
    <row r="366" spans="1:90" ht="12.75">
      <c r="A366" s="15"/>
      <c r="E366" s="14"/>
      <c r="F366" s="2"/>
      <c r="G366" s="2"/>
      <c r="M366" s="2"/>
      <c r="W366" s="49"/>
      <c r="X366" s="49"/>
      <c r="AH366" s="25"/>
      <c r="AM366" s="25"/>
      <c r="AR366" s="38"/>
      <c r="AS366" s="38"/>
      <c r="AT366" s="38"/>
      <c r="AU366" s="38"/>
      <c r="AV366" s="38"/>
      <c r="BG366" s="6"/>
      <c r="BH366" s="7"/>
      <c r="BQ366" s="49"/>
      <c r="BR366" s="40"/>
      <c r="BS366" s="40"/>
      <c r="BT366" s="23"/>
      <c r="BU366" s="38"/>
      <c r="BV366" s="38"/>
      <c r="BW366" s="40"/>
      <c r="BX366" s="49"/>
      <c r="BY366" s="49"/>
      <c r="CL366" s="2"/>
    </row>
    <row r="367" spans="1:90" ht="12.75">
      <c r="A367" s="15"/>
      <c r="E367" s="14"/>
      <c r="F367" s="2"/>
      <c r="G367" s="2"/>
      <c r="M367" s="2"/>
      <c r="W367" s="49"/>
      <c r="X367" s="49"/>
      <c r="AD367" s="49"/>
      <c r="AH367" s="25"/>
      <c r="AM367" s="25"/>
      <c r="AR367" s="38"/>
      <c r="AS367" s="38"/>
      <c r="AT367" s="38"/>
      <c r="AU367" s="38"/>
      <c r="AV367" s="38"/>
      <c r="BG367" s="6"/>
      <c r="BH367" s="7"/>
      <c r="BQ367" s="49"/>
      <c r="BR367" s="40"/>
      <c r="BS367" s="40"/>
      <c r="BT367" s="23"/>
      <c r="BU367" s="38"/>
      <c r="BV367" s="38"/>
      <c r="BW367" s="40"/>
      <c r="BX367" s="49"/>
      <c r="BY367" s="49"/>
      <c r="CL367" s="2"/>
    </row>
    <row r="368" spans="1:90" ht="12.75">
      <c r="A368" s="15"/>
      <c r="E368" s="14"/>
      <c r="F368" s="2"/>
      <c r="G368" s="2"/>
      <c r="M368" s="2"/>
      <c r="W368" s="49"/>
      <c r="X368" s="49"/>
      <c r="AD368" s="49"/>
      <c r="AH368" s="25"/>
      <c r="AM368" s="25"/>
      <c r="AR368" s="38"/>
      <c r="AS368" s="38"/>
      <c r="AT368" s="38"/>
      <c r="AU368" s="38"/>
      <c r="AV368" s="38"/>
      <c r="BH368" s="7"/>
      <c r="BQ368" s="49"/>
      <c r="BR368" s="40"/>
      <c r="BS368" s="40"/>
      <c r="BT368" s="23"/>
      <c r="BU368" s="38"/>
      <c r="BV368" s="38"/>
      <c r="BW368" s="40"/>
      <c r="BX368" s="49"/>
      <c r="BY368" s="49"/>
      <c r="CL368" s="2"/>
    </row>
    <row r="369" spans="1:90" ht="12.75">
      <c r="A369" s="15"/>
      <c r="E369" s="14"/>
      <c r="F369" s="2"/>
      <c r="G369" s="2"/>
      <c r="M369" s="2"/>
      <c r="W369" s="49"/>
      <c r="X369" s="49"/>
      <c r="AD369" s="49"/>
      <c r="AH369" s="25"/>
      <c r="AR369" s="38"/>
      <c r="AS369" s="38"/>
      <c r="AT369" s="38"/>
      <c r="AU369" s="38"/>
      <c r="AV369" s="38"/>
      <c r="BG369" s="6"/>
      <c r="BH369" s="7"/>
      <c r="BQ369" s="49"/>
      <c r="BR369" s="40"/>
      <c r="BS369" s="40"/>
      <c r="BT369" s="23"/>
      <c r="BU369" s="38"/>
      <c r="BV369" s="38"/>
      <c r="BW369" s="40"/>
      <c r="BX369" s="49"/>
      <c r="BY369" s="49"/>
      <c r="CL369" s="2"/>
    </row>
    <row r="370" spans="1:90" ht="12.75">
      <c r="A370" s="15"/>
      <c r="E370" s="14"/>
      <c r="F370" s="2"/>
      <c r="G370" s="2"/>
      <c r="M370" s="2"/>
      <c r="W370" s="49"/>
      <c r="X370" s="49"/>
      <c r="AD370" s="49"/>
      <c r="AH370" s="25"/>
      <c r="AM370" s="25"/>
      <c r="AR370" s="38"/>
      <c r="AS370" s="38"/>
      <c r="AT370" s="38"/>
      <c r="AU370" s="38"/>
      <c r="AV370" s="38"/>
      <c r="BH370" s="7"/>
      <c r="BR370" s="40"/>
      <c r="BS370" s="40"/>
      <c r="BT370" s="23"/>
      <c r="BU370" s="38"/>
      <c r="BV370" s="38"/>
      <c r="BW370" s="40"/>
      <c r="CL370" s="2"/>
    </row>
    <row r="371" spans="1:90" ht="12.75">
      <c r="A371" s="15"/>
      <c r="E371" s="14"/>
      <c r="F371" s="2"/>
      <c r="G371" s="2"/>
      <c r="M371" s="2"/>
      <c r="W371" s="49"/>
      <c r="X371" s="49"/>
      <c r="AD371" s="49"/>
      <c r="AH371" s="25"/>
      <c r="AM371" s="25"/>
      <c r="BH371" s="7"/>
      <c r="BR371" s="40"/>
      <c r="BS371" s="40"/>
      <c r="BT371" s="23"/>
      <c r="BU371" s="38"/>
      <c r="BV371" s="38"/>
      <c r="BW371" s="40"/>
      <c r="CL371" s="2"/>
    </row>
    <row r="372" spans="1:90" ht="12.75">
      <c r="A372" s="15"/>
      <c r="E372" s="14"/>
      <c r="F372" s="2"/>
      <c r="G372" s="2"/>
      <c r="M372" s="2"/>
      <c r="W372" s="49"/>
      <c r="X372" s="49"/>
      <c r="AH372" s="25"/>
      <c r="AM372" s="25"/>
      <c r="BH372" s="6"/>
      <c r="BQ372" s="49"/>
      <c r="BR372" s="40"/>
      <c r="BS372" s="40"/>
      <c r="BT372" s="23"/>
      <c r="BU372" s="38"/>
      <c r="BV372" s="38"/>
      <c r="BW372" s="40"/>
      <c r="BX372" s="49"/>
      <c r="BY372" s="49"/>
      <c r="CL372" s="2"/>
    </row>
    <row r="373" spans="1:90" ht="12.75">
      <c r="A373" s="15"/>
      <c r="E373" s="14"/>
      <c r="F373" s="2"/>
      <c r="G373" s="2"/>
      <c r="M373" s="2"/>
      <c r="W373" s="49"/>
      <c r="X373" s="49"/>
      <c r="AD373" s="49"/>
      <c r="AH373" s="25"/>
      <c r="AM373" s="25"/>
      <c r="BH373" s="6"/>
      <c r="BQ373" s="49"/>
      <c r="BR373" s="40"/>
      <c r="BS373" s="40"/>
      <c r="BT373" s="23"/>
      <c r="BU373" s="38"/>
      <c r="BV373" s="38"/>
      <c r="BW373" s="40"/>
      <c r="BX373" s="49"/>
      <c r="BY373" s="49"/>
      <c r="CL373" s="2"/>
    </row>
    <row r="374" spans="1:90" ht="12.75">
      <c r="A374" s="15"/>
      <c r="E374" s="14"/>
      <c r="F374" s="2"/>
      <c r="G374" s="2"/>
      <c r="M374" s="2"/>
      <c r="W374" s="49"/>
      <c r="X374" s="49"/>
      <c r="AD374" s="49"/>
      <c r="AH374" s="25"/>
      <c r="AM374" s="25"/>
      <c r="AZ374" s="6"/>
      <c r="BH374" s="7"/>
      <c r="BQ374" s="49"/>
      <c r="BR374" s="40"/>
      <c r="BS374" s="40"/>
      <c r="BT374" s="23"/>
      <c r="BU374" s="38"/>
      <c r="BV374" s="38"/>
      <c r="BW374" s="40"/>
      <c r="BX374" s="49"/>
      <c r="BY374" s="49"/>
      <c r="CL374" s="2"/>
    </row>
    <row r="375" spans="1:90" ht="12.75">
      <c r="A375" s="15"/>
      <c r="E375" s="14"/>
      <c r="F375" s="2"/>
      <c r="G375" s="2"/>
      <c r="M375" s="2"/>
      <c r="W375" s="49"/>
      <c r="X375" s="49"/>
      <c r="AH375" s="25"/>
      <c r="AM375" s="25"/>
      <c r="AZ375" s="6"/>
      <c r="BH375" s="7"/>
      <c r="BQ375" s="49"/>
      <c r="BR375" s="40"/>
      <c r="BS375" s="40"/>
      <c r="BT375" s="23"/>
      <c r="BU375" s="38"/>
      <c r="BV375" s="38"/>
      <c r="BW375" s="40"/>
      <c r="BX375" s="49"/>
      <c r="BY375" s="49"/>
      <c r="CL375" s="2"/>
    </row>
    <row r="376" spans="1:90" ht="12.75">
      <c r="A376" s="15"/>
      <c r="E376" s="14"/>
      <c r="F376" s="2"/>
      <c r="G376" s="2"/>
      <c r="M376" s="2"/>
      <c r="W376" s="49"/>
      <c r="X376" s="49"/>
      <c r="AD376" s="49"/>
      <c r="AH376" s="25"/>
      <c r="AM376" s="25"/>
      <c r="AZ376" s="6"/>
      <c r="BH376" s="7"/>
      <c r="BQ376" s="49"/>
      <c r="BR376" s="40"/>
      <c r="BS376" s="40"/>
      <c r="BT376" s="23"/>
      <c r="BU376" s="38"/>
      <c r="BV376" s="38"/>
      <c r="BW376" s="40"/>
      <c r="BX376" s="49"/>
      <c r="BY376" s="49"/>
      <c r="CL376" s="2"/>
    </row>
    <row r="377" spans="1:90" ht="12.75">
      <c r="A377" s="15"/>
      <c r="E377" s="14"/>
      <c r="F377" s="2"/>
      <c r="G377" s="2"/>
      <c r="M377" s="2"/>
      <c r="W377" s="49"/>
      <c r="X377" s="49"/>
      <c r="AH377" s="25"/>
      <c r="AM377" s="25"/>
      <c r="BE377" s="6"/>
      <c r="BH377" s="7"/>
      <c r="BQ377" s="49"/>
      <c r="BR377" s="40"/>
      <c r="BS377" s="40"/>
      <c r="BT377" s="23"/>
      <c r="BU377" s="38"/>
      <c r="BV377" s="38"/>
      <c r="BW377" s="40"/>
      <c r="BX377" s="49"/>
      <c r="BY377" s="49"/>
      <c r="CL377" s="2"/>
    </row>
    <row r="378" spans="1:90" ht="12.75">
      <c r="A378" s="15"/>
      <c r="E378" s="14"/>
      <c r="F378" s="2"/>
      <c r="G378" s="2"/>
      <c r="M378" s="2"/>
      <c r="W378" s="49"/>
      <c r="X378" s="49"/>
      <c r="AH378" s="25"/>
      <c r="AM378" s="25"/>
      <c r="BE378" s="6"/>
      <c r="BH378" s="7"/>
      <c r="BQ378" s="49"/>
      <c r="BR378" s="40"/>
      <c r="BS378" s="40"/>
      <c r="BT378" s="23"/>
      <c r="BU378" s="38"/>
      <c r="BV378" s="38"/>
      <c r="BW378" s="40"/>
      <c r="BX378" s="49"/>
      <c r="BY378" s="49"/>
      <c r="CL378" s="2"/>
    </row>
    <row r="379" spans="1:90" ht="12.75">
      <c r="A379" s="15"/>
      <c r="E379" s="14"/>
      <c r="F379" s="2"/>
      <c r="G379" s="2"/>
      <c r="M379" s="2"/>
      <c r="W379" s="49"/>
      <c r="X379" s="49"/>
      <c r="AH379" s="25"/>
      <c r="AM379" s="25"/>
      <c r="BH379" s="6"/>
      <c r="BQ379" s="49"/>
      <c r="BR379" s="40"/>
      <c r="BS379" s="40"/>
      <c r="BT379" s="23"/>
      <c r="BU379" s="38"/>
      <c r="BV379" s="38"/>
      <c r="BW379" s="40"/>
      <c r="BX379" s="49"/>
      <c r="BY379" s="49"/>
      <c r="CL379" s="2"/>
    </row>
    <row r="380" spans="1:90" ht="12.75">
      <c r="A380" s="15"/>
      <c r="E380" s="14"/>
      <c r="F380" s="2"/>
      <c r="G380" s="2"/>
      <c r="M380" s="2"/>
      <c r="AM380" s="25"/>
      <c r="BH380" s="7"/>
      <c r="BQ380" s="49"/>
      <c r="BR380" s="40"/>
      <c r="BS380" s="40"/>
      <c r="BT380" s="23"/>
      <c r="BU380" s="38"/>
      <c r="BV380" s="38"/>
      <c r="BW380" s="40"/>
      <c r="CL380" s="2"/>
    </row>
    <row r="381" spans="1:90" ht="12.75">
      <c r="A381" s="15"/>
      <c r="E381" s="14"/>
      <c r="F381" s="2"/>
      <c r="G381" s="2"/>
      <c r="M381" s="2"/>
      <c r="W381" s="49"/>
      <c r="X381" s="49"/>
      <c r="AD381" s="49"/>
      <c r="AH381" s="25"/>
      <c r="BH381" s="6"/>
      <c r="BQ381" s="49"/>
      <c r="BR381" s="40"/>
      <c r="BS381" s="40"/>
      <c r="BT381" s="23"/>
      <c r="BU381" s="38"/>
      <c r="BV381" s="38"/>
      <c r="BW381" s="40"/>
      <c r="BX381" s="49"/>
      <c r="BY381" s="49"/>
      <c r="CL381" s="2"/>
    </row>
    <row r="382" spans="1:90" ht="12.75">
      <c r="A382" s="15"/>
      <c r="E382" s="14"/>
      <c r="F382" s="2"/>
      <c r="G382" s="2"/>
      <c r="M382" s="2"/>
      <c r="W382" s="49"/>
      <c r="X382" s="49"/>
      <c r="AD382" s="49"/>
      <c r="AH382" s="25"/>
      <c r="BH382" s="6"/>
      <c r="BQ382" s="49"/>
      <c r="BR382" s="40"/>
      <c r="BS382" s="40"/>
      <c r="BT382" s="23"/>
      <c r="BU382" s="38"/>
      <c r="BV382" s="38"/>
      <c r="BW382" s="40"/>
      <c r="BX382" s="49"/>
      <c r="BY382" s="49"/>
      <c r="CL382" s="2"/>
    </row>
    <row r="383" spans="1:90" ht="12.75">
      <c r="A383" s="15"/>
      <c r="E383" s="14"/>
      <c r="F383" s="2"/>
      <c r="G383" s="2"/>
      <c r="M383" s="2"/>
      <c r="W383" s="49"/>
      <c r="X383" s="49"/>
      <c r="AD383" s="49"/>
      <c r="AH383" s="25"/>
      <c r="BH383" s="6"/>
      <c r="BQ383" s="49"/>
      <c r="BR383" s="40"/>
      <c r="BS383" s="40"/>
      <c r="BT383" s="23"/>
      <c r="BU383" s="38"/>
      <c r="BV383" s="38"/>
      <c r="BW383" s="40"/>
      <c r="BX383" s="49"/>
      <c r="BY383" s="49"/>
      <c r="CL383" s="2"/>
    </row>
    <row r="384" spans="1:90" ht="12.75">
      <c r="A384" s="15"/>
      <c r="E384" s="14"/>
      <c r="F384" s="2"/>
      <c r="G384" s="2"/>
      <c r="M384" s="2"/>
      <c r="W384" s="49"/>
      <c r="X384" s="49"/>
      <c r="AD384" s="49"/>
      <c r="AH384" s="25"/>
      <c r="BH384" s="6"/>
      <c r="BQ384" s="49"/>
      <c r="BR384" s="40"/>
      <c r="BS384" s="40"/>
      <c r="BT384" s="23"/>
      <c r="BU384" s="38"/>
      <c r="BV384" s="38"/>
      <c r="BW384" s="40"/>
      <c r="BX384" s="49"/>
      <c r="BY384" s="49"/>
      <c r="CL384" s="2"/>
    </row>
    <row r="385" spans="1:90" ht="12.75">
      <c r="A385" s="15"/>
      <c r="E385" s="14"/>
      <c r="F385" s="2"/>
      <c r="G385" s="2"/>
      <c r="M385" s="2"/>
      <c r="W385" s="49"/>
      <c r="X385" s="49"/>
      <c r="AD385" s="49"/>
      <c r="AH385" s="25"/>
      <c r="BH385" s="6"/>
      <c r="BQ385" s="49"/>
      <c r="BR385" s="40"/>
      <c r="BS385" s="40"/>
      <c r="BT385" s="23"/>
      <c r="BU385" s="38"/>
      <c r="BV385" s="38"/>
      <c r="BW385" s="40"/>
      <c r="BX385" s="49"/>
      <c r="BY385" s="49"/>
      <c r="CL385" s="2"/>
    </row>
    <row r="386" spans="1:90" ht="12.75">
      <c r="A386" s="15"/>
      <c r="E386" s="14"/>
      <c r="F386" s="2"/>
      <c r="G386" s="2"/>
      <c r="M386" s="2"/>
      <c r="W386" s="49"/>
      <c r="X386" s="49"/>
      <c r="AD386" s="49"/>
      <c r="AH386" s="25"/>
      <c r="BH386" s="6"/>
      <c r="BQ386" s="49"/>
      <c r="BR386" s="40"/>
      <c r="BS386" s="40"/>
      <c r="BT386" s="23"/>
      <c r="BU386" s="38"/>
      <c r="BV386" s="38"/>
      <c r="BW386" s="40"/>
      <c r="BX386" s="49"/>
      <c r="BY386" s="49"/>
      <c r="CL386" s="2"/>
    </row>
    <row r="387" spans="1:90" ht="12.75">
      <c r="A387" s="15"/>
      <c r="E387" s="14"/>
      <c r="F387" s="2"/>
      <c r="G387" s="2"/>
      <c r="M387" s="2"/>
      <c r="BH387" s="7"/>
      <c r="BR387" s="40"/>
      <c r="BS387" s="40"/>
      <c r="BT387" s="23"/>
      <c r="BU387" s="38"/>
      <c r="BV387" s="38"/>
      <c r="BW387" s="40"/>
      <c r="CL387" s="2"/>
    </row>
    <row r="388" spans="1:90" ht="12.75">
      <c r="A388" s="15"/>
      <c r="E388" s="14"/>
      <c r="F388" s="2"/>
      <c r="G388" s="2"/>
      <c r="M388" s="2"/>
      <c r="W388" s="49"/>
      <c r="X388" s="49"/>
      <c r="AD388" s="49"/>
      <c r="AH388" s="25"/>
      <c r="BG388" s="6"/>
      <c r="BH388" s="7"/>
      <c r="BQ388" s="49"/>
      <c r="BR388" s="40"/>
      <c r="BS388" s="40"/>
      <c r="BT388" s="23"/>
      <c r="BU388" s="38"/>
      <c r="BV388" s="38"/>
      <c r="BW388" s="40"/>
      <c r="BX388" s="49"/>
      <c r="BY388" s="49"/>
      <c r="CL388" s="2"/>
    </row>
    <row r="389" spans="1:90" ht="12.75">
      <c r="A389" s="15"/>
      <c r="E389" s="14"/>
      <c r="F389" s="2"/>
      <c r="G389" s="2"/>
      <c r="M389" s="2"/>
      <c r="W389" s="49"/>
      <c r="AH389" s="25"/>
      <c r="AM389" s="25"/>
      <c r="BH389" s="7"/>
      <c r="BQ389" s="49"/>
      <c r="BR389" s="40"/>
      <c r="BS389" s="40"/>
      <c r="BT389" s="23"/>
      <c r="BU389" s="38"/>
      <c r="BV389" s="38"/>
      <c r="BW389" s="40"/>
      <c r="CL389" s="2"/>
    </row>
    <row r="390" spans="1:90" ht="12.75">
      <c r="A390" s="15"/>
      <c r="E390" s="14"/>
      <c r="F390" s="2"/>
      <c r="G390" s="2"/>
      <c r="M390" s="2"/>
      <c r="W390" s="49"/>
      <c r="X390" s="49"/>
      <c r="AD390" s="49"/>
      <c r="AH390" s="25"/>
      <c r="AM390" s="25"/>
      <c r="BG390" s="6"/>
      <c r="BH390" s="7"/>
      <c r="BQ390" s="49"/>
      <c r="BR390" s="40"/>
      <c r="BS390" s="40"/>
      <c r="BT390" s="23"/>
      <c r="BU390" s="38"/>
      <c r="BV390" s="38"/>
      <c r="BW390" s="40"/>
      <c r="BX390" s="49"/>
      <c r="BY390" s="49"/>
      <c r="CL390" s="2"/>
    </row>
    <row r="391" spans="1:90" ht="12.75">
      <c r="A391" s="15"/>
      <c r="E391" s="14"/>
      <c r="F391" s="2"/>
      <c r="G391" s="2"/>
      <c r="M391" s="2"/>
      <c r="W391" s="49"/>
      <c r="X391" s="49"/>
      <c r="AD391" s="49"/>
      <c r="AH391" s="25"/>
      <c r="AM391" s="25"/>
      <c r="BG391" s="6"/>
      <c r="BH391" s="7"/>
      <c r="BQ391" s="49"/>
      <c r="BR391" s="40"/>
      <c r="BS391" s="40"/>
      <c r="BT391" s="23"/>
      <c r="BU391" s="38"/>
      <c r="BV391" s="38"/>
      <c r="BW391" s="40"/>
      <c r="BX391" s="49"/>
      <c r="BY391" s="49"/>
      <c r="CL391" s="2"/>
    </row>
    <row r="392" spans="1:90" ht="12.75">
      <c r="A392" s="15"/>
      <c r="E392" s="14"/>
      <c r="F392" s="2"/>
      <c r="G392" s="2"/>
      <c r="M392" s="2"/>
      <c r="W392" s="49"/>
      <c r="AD392" s="49"/>
      <c r="AH392" s="25"/>
      <c r="AM392" s="25"/>
      <c r="BG392" s="6"/>
      <c r="BH392" s="7"/>
      <c r="BQ392" s="49"/>
      <c r="BR392" s="40"/>
      <c r="BS392" s="40"/>
      <c r="BT392" s="23"/>
      <c r="BU392" s="38"/>
      <c r="BV392" s="38"/>
      <c r="BW392" s="40"/>
      <c r="CL392" s="2"/>
    </row>
    <row r="393" spans="1:90" ht="12.75">
      <c r="A393" s="15"/>
      <c r="E393" s="14"/>
      <c r="F393" s="2"/>
      <c r="G393" s="2"/>
      <c r="M393" s="2"/>
      <c r="W393" s="49"/>
      <c r="X393" s="49"/>
      <c r="AD393" s="49"/>
      <c r="AH393" s="25"/>
      <c r="BG393" s="6"/>
      <c r="BH393" s="7"/>
      <c r="BQ393" s="49"/>
      <c r="BR393" s="40"/>
      <c r="BS393" s="40"/>
      <c r="BT393" s="23"/>
      <c r="BU393" s="38"/>
      <c r="BV393" s="38"/>
      <c r="BW393" s="40"/>
      <c r="BX393" s="49"/>
      <c r="BY393" s="49"/>
      <c r="CL393" s="2"/>
    </row>
    <row r="394" spans="1:90" ht="12.75">
      <c r="A394" s="15"/>
      <c r="E394" s="14"/>
      <c r="F394" s="2"/>
      <c r="G394" s="2"/>
      <c r="M394" s="2"/>
      <c r="W394" s="49"/>
      <c r="AD394" s="49"/>
      <c r="AM394" s="25"/>
      <c r="BG394" s="6"/>
      <c r="BH394" s="7"/>
      <c r="BQ394" s="49"/>
      <c r="BR394" s="40"/>
      <c r="BS394" s="40"/>
      <c r="BT394" s="23"/>
      <c r="BU394" s="38"/>
      <c r="BV394" s="38"/>
      <c r="BW394" s="40"/>
      <c r="BX394" s="49"/>
      <c r="BY394" s="49"/>
      <c r="CL394" s="2"/>
    </row>
    <row r="395" spans="1:90" ht="12.75">
      <c r="A395" s="15"/>
      <c r="E395" s="14"/>
      <c r="F395" s="2"/>
      <c r="G395" s="2"/>
      <c r="M395" s="2"/>
      <c r="AD395" s="49"/>
      <c r="AH395" s="25"/>
      <c r="BH395" s="7"/>
      <c r="BQ395" s="49"/>
      <c r="BR395" s="40"/>
      <c r="BS395" s="40"/>
      <c r="BT395" s="23"/>
      <c r="BU395" s="38"/>
      <c r="BV395" s="38"/>
      <c r="BW395" s="40"/>
      <c r="BX395" s="49"/>
      <c r="BY395" s="49"/>
      <c r="CL395" s="2"/>
    </row>
    <row r="396" spans="1:90" ht="12.75">
      <c r="A396" s="15"/>
      <c r="E396" s="14"/>
      <c r="F396" s="2"/>
      <c r="G396" s="2"/>
      <c r="M396" s="2"/>
      <c r="W396" s="49"/>
      <c r="X396" s="49"/>
      <c r="AD396" s="49"/>
      <c r="AH396" s="25"/>
      <c r="AM396" s="25"/>
      <c r="AR396" s="38"/>
      <c r="AS396" s="38"/>
      <c r="AT396" s="38"/>
      <c r="AU396" s="38"/>
      <c r="AV396" s="38"/>
      <c r="BH396" s="7"/>
      <c r="BQ396" s="49"/>
      <c r="BR396" s="40"/>
      <c r="BS396" s="40"/>
      <c r="BT396" s="23"/>
      <c r="BU396" s="38"/>
      <c r="BV396" s="38"/>
      <c r="BW396" s="40"/>
      <c r="BX396" s="49"/>
      <c r="BY396" s="49"/>
      <c r="CL396" s="2"/>
    </row>
    <row r="397" spans="1:90" ht="12.75">
      <c r="A397" s="15"/>
      <c r="E397" s="14"/>
      <c r="F397" s="2"/>
      <c r="G397" s="2"/>
      <c r="M397" s="2"/>
      <c r="W397" s="49"/>
      <c r="X397" s="49"/>
      <c r="AD397" s="49"/>
      <c r="AH397" s="25"/>
      <c r="AM397" s="25"/>
      <c r="AR397" s="38"/>
      <c r="AS397" s="38"/>
      <c r="AT397" s="38"/>
      <c r="AU397" s="38"/>
      <c r="AV397" s="38"/>
      <c r="BH397" s="7"/>
      <c r="BQ397" s="49"/>
      <c r="BR397" s="40"/>
      <c r="BS397" s="40"/>
      <c r="BT397" s="23"/>
      <c r="BU397" s="38"/>
      <c r="BV397" s="38"/>
      <c r="BW397" s="40"/>
      <c r="BX397" s="49"/>
      <c r="BY397" s="49"/>
      <c r="CL397" s="2"/>
    </row>
    <row r="398" spans="1:90" ht="12.75">
      <c r="A398" s="15"/>
      <c r="E398" s="14"/>
      <c r="F398" s="2"/>
      <c r="G398" s="2"/>
      <c r="M398" s="2"/>
      <c r="W398" s="49"/>
      <c r="X398" s="49"/>
      <c r="AD398" s="49"/>
      <c r="AH398" s="25"/>
      <c r="AM398" s="25"/>
      <c r="AR398" s="38"/>
      <c r="AS398" s="38"/>
      <c r="AT398" s="38"/>
      <c r="AU398" s="38"/>
      <c r="AV398" s="38"/>
      <c r="BH398" s="7"/>
      <c r="BQ398" s="49"/>
      <c r="BR398" s="40"/>
      <c r="BS398" s="40"/>
      <c r="BT398" s="23"/>
      <c r="BU398" s="38"/>
      <c r="BV398" s="38"/>
      <c r="BW398" s="40"/>
      <c r="BX398" s="49"/>
      <c r="BY398" s="49"/>
      <c r="CL398" s="2"/>
    </row>
    <row r="399" spans="1:90" ht="12.75">
      <c r="A399" s="15"/>
      <c r="E399" s="14"/>
      <c r="F399" s="2"/>
      <c r="G399" s="2"/>
      <c r="M399" s="2"/>
      <c r="W399" s="49"/>
      <c r="X399" s="49"/>
      <c r="AD399" s="49"/>
      <c r="AH399" s="25"/>
      <c r="AM399" s="25"/>
      <c r="AR399" s="38"/>
      <c r="AS399" s="38"/>
      <c r="AT399" s="38"/>
      <c r="AU399" s="38"/>
      <c r="AV399" s="38"/>
      <c r="BH399" s="7"/>
      <c r="BQ399" s="49"/>
      <c r="BR399" s="40"/>
      <c r="BS399" s="40"/>
      <c r="BT399" s="23"/>
      <c r="BU399" s="38"/>
      <c r="BV399" s="38"/>
      <c r="BW399" s="40"/>
      <c r="BX399" s="49"/>
      <c r="BY399" s="49"/>
      <c r="CL399" s="2"/>
    </row>
    <row r="400" spans="1:90" ht="12.75">
      <c r="A400" s="15"/>
      <c r="E400" s="14"/>
      <c r="F400" s="2"/>
      <c r="G400" s="2"/>
      <c r="M400" s="2"/>
      <c r="W400" s="49"/>
      <c r="X400" s="49"/>
      <c r="AD400" s="49"/>
      <c r="AH400" s="25"/>
      <c r="AM400" s="25"/>
      <c r="AR400" s="38"/>
      <c r="AS400" s="38"/>
      <c r="AT400" s="38"/>
      <c r="AU400" s="38"/>
      <c r="AV400" s="38"/>
      <c r="BH400" s="7"/>
      <c r="BQ400" s="49"/>
      <c r="BR400" s="40"/>
      <c r="BS400" s="40"/>
      <c r="BT400" s="23"/>
      <c r="BU400" s="38"/>
      <c r="BV400" s="38"/>
      <c r="BW400" s="40"/>
      <c r="BX400" s="49"/>
      <c r="BY400" s="49"/>
      <c r="CL400" s="2"/>
    </row>
    <row r="401" spans="1:90" ht="12.75">
      <c r="A401" s="15"/>
      <c r="E401" s="14"/>
      <c r="F401" s="2"/>
      <c r="G401" s="2"/>
      <c r="M401" s="2"/>
      <c r="W401" s="49"/>
      <c r="X401" s="49"/>
      <c r="AD401" s="49"/>
      <c r="AH401" s="25"/>
      <c r="AM401" s="25"/>
      <c r="AR401" s="38"/>
      <c r="AS401" s="38"/>
      <c r="AT401" s="38"/>
      <c r="AU401" s="38"/>
      <c r="AV401" s="38"/>
      <c r="BH401" s="7"/>
      <c r="BQ401" s="49"/>
      <c r="BR401" s="40"/>
      <c r="BS401" s="40"/>
      <c r="BT401" s="23"/>
      <c r="BU401" s="38"/>
      <c r="BV401" s="38"/>
      <c r="BW401" s="40"/>
      <c r="BX401" s="49"/>
      <c r="BY401" s="49"/>
      <c r="CL401" s="2"/>
    </row>
    <row r="402" spans="1:90" ht="12.75">
      <c r="A402" s="15"/>
      <c r="E402" s="14"/>
      <c r="F402" s="2"/>
      <c r="G402" s="2"/>
      <c r="M402" s="2"/>
      <c r="W402" s="49"/>
      <c r="X402" s="49"/>
      <c r="AD402" s="49"/>
      <c r="AH402" s="25"/>
      <c r="AM402" s="25"/>
      <c r="AR402" s="38"/>
      <c r="AS402" s="38"/>
      <c r="AT402" s="38"/>
      <c r="AU402" s="38"/>
      <c r="AV402" s="38"/>
      <c r="BH402" s="7"/>
      <c r="BQ402" s="49"/>
      <c r="BR402" s="40"/>
      <c r="BS402" s="40"/>
      <c r="BT402" s="23"/>
      <c r="BU402" s="38"/>
      <c r="BV402" s="38"/>
      <c r="BW402" s="40"/>
      <c r="BX402" s="49"/>
      <c r="BY402" s="49"/>
      <c r="CL402" s="2"/>
    </row>
    <row r="403" spans="1:90" ht="12.75">
      <c r="A403" s="15"/>
      <c r="E403" s="14"/>
      <c r="F403" s="2"/>
      <c r="G403" s="2"/>
      <c r="M403" s="2"/>
      <c r="W403" s="49"/>
      <c r="X403" s="49"/>
      <c r="AD403" s="49"/>
      <c r="AH403" s="25"/>
      <c r="AM403" s="25"/>
      <c r="AR403" s="38"/>
      <c r="AS403" s="38"/>
      <c r="AT403" s="38"/>
      <c r="AU403" s="38"/>
      <c r="AV403" s="38"/>
      <c r="BH403" s="7"/>
      <c r="BQ403" s="49"/>
      <c r="BR403" s="40"/>
      <c r="BS403" s="40"/>
      <c r="BT403" s="23"/>
      <c r="BU403" s="38"/>
      <c r="BV403" s="38"/>
      <c r="BW403" s="40"/>
      <c r="BX403" s="49"/>
      <c r="BY403" s="49"/>
      <c r="CL403" s="2"/>
    </row>
    <row r="404" spans="1:90" ht="12.75">
      <c r="A404" s="15"/>
      <c r="E404" s="14"/>
      <c r="F404" s="2"/>
      <c r="G404" s="2"/>
      <c r="M404" s="2"/>
      <c r="W404" s="49"/>
      <c r="X404" s="49"/>
      <c r="AD404" s="49"/>
      <c r="AH404" s="25"/>
      <c r="AM404" s="25"/>
      <c r="AR404" s="38"/>
      <c r="AS404" s="38"/>
      <c r="AT404" s="38"/>
      <c r="AU404" s="38"/>
      <c r="AV404" s="38"/>
      <c r="BH404" s="7"/>
      <c r="BQ404" s="49"/>
      <c r="BR404" s="40"/>
      <c r="BS404" s="40"/>
      <c r="BT404" s="23"/>
      <c r="BU404" s="38"/>
      <c r="BV404" s="38"/>
      <c r="BW404" s="40"/>
      <c r="BX404" s="49"/>
      <c r="BY404" s="49"/>
      <c r="CL404" s="2"/>
    </row>
    <row r="405" spans="1:90" ht="12.75">
      <c r="A405" s="15"/>
      <c r="E405" s="14"/>
      <c r="F405" s="2"/>
      <c r="G405" s="2"/>
      <c r="M405" s="2"/>
      <c r="W405" s="49"/>
      <c r="X405" s="49"/>
      <c r="AD405" s="49"/>
      <c r="AH405" s="25"/>
      <c r="AM405" s="25"/>
      <c r="AR405" s="38"/>
      <c r="AS405" s="38"/>
      <c r="AT405" s="38"/>
      <c r="AU405" s="38"/>
      <c r="AV405" s="38"/>
      <c r="BH405" s="7"/>
      <c r="BQ405" s="49"/>
      <c r="BR405" s="40"/>
      <c r="BS405" s="40"/>
      <c r="BT405" s="23"/>
      <c r="BU405" s="38"/>
      <c r="BV405" s="38"/>
      <c r="BW405" s="40"/>
      <c r="BX405" s="49"/>
      <c r="BY405" s="49"/>
      <c r="CL405" s="2"/>
    </row>
    <row r="406" spans="1:90" ht="12.75">
      <c r="A406" s="15"/>
      <c r="E406" s="14"/>
      <c r="F406" s="2"/>
      <c r="G406" s="2"/>
      <c r="M406" s="2"/>
      <c r="W406" s="49"/>
      <c r="X406" s="49"/>
      <c r="AD406" s="49"/>
      <c r="AH406" s="25"/>
      <c r="AM406" s="25"/>
      <c r="AR406" s="38"/>
      <c r="AS406" s="38"/>
      <c r="AT406" s="38"/>
      <c r="AU406" s="38"/>
      <c r="AV406" s="38"/>
      <c r="BH406" s="7"/>
      <c r="BQ406" s="49"/>
      <c r="BR406" s="40"/>
      <c r="BS406" s="40"/>
      <c r="BT406" s="23"/>
      <c r="BU406" s="38"/>
      <c r="BV406" s="38"/>
      <c r="BW406" s="40"/>
      <c r="BX406" s="49"/>
      <c r="BY406" s="49"/>
      <c r="CL406" s="2"/>
    </row>
    <row r="407" spans="1:90" ht="12.75">
      <c r="A407" s="15"/>
      <c r="E407" s="14"/>
      <c r="F407" s="2"/>
      <c r="G407" s="2"/>
      <c r="M407" s="2"/>
      <c r="W407" s="49"/>
      <c r="X407" s="49"/>
      <c r="AD407" s="49"/>
      <c r="AH407" s="25"/>
      <c r="AM407" s="25"/>
      <c r="AR407" s="38"/>
      <c r="AS407" s="38"/>
      <c r="AT407" s="38"/>
      <c r="AU407" s="38"/>
      <c r="AV407" s="38"/>
      <c r="BH407" s="7"/>
      <c r="BQ407" s="49"/>
      <c r="BR407" s="40"/>
      <c r="BS407" s="40"/>
      <c r="BT407" s="23"/>
      <c r="BU407" s="38"/>
      <c r="BV407" s="38"/>
      <c r="BW407" s="40"/>
      <c r="BX407" s="49"/>
      <c r="BY407" s="49"/>
      <c r="CL407" s="2"/>
    </row>
    <row r="408" spans="1:90" ht="12.75">
      <c r="A408" s="15"/>
      <c r="E408" s="14"/>
      <c r="F408" s="2"/>
      <c r="G408" s="2"/>
      <c r="M408" s="2"/>
      <c r="W408" s="49"/>
      <c r="X408" s="49"/>
      <c r="AD408" s="49"/>
      <c r="AH408" s="25"/>
      <c r="AM408" s="25"/>
      <c r="AR408" s="38"/>
      <c r="AS408" s="38"/>
      <c r="AT408" s="38"/>
      <c r="AU408" s="38"/>
      <c r="AV408" s="38"/>
      <c r="BH408" s="7"/>
      <c r="BQ408" s="49"/>
      <c r="BR408" s="40"/>
      <c r="BS408" s="40"/>
      <c r="BT408" s="23"/>
      <c r="BU408" s="38"/>
      <c r="BV408" s="38"/>
      <c r="BW408" s="40"/>
      <c r="BX408" s="49"/>
      <c r="BY408" s="49"/>
      <c r="CL408" s="2"/>
    </row>
    <row r="409" spans="1:90" ht="12.75">
      <c r="A409" s="15"/>
      <c r="E409" s="14"/>
      <c r="F409" s="2"/>
      <c r="G409" s="2"/>
      <c r="M409" s="2"/>
      <c r="W409" s="49"/>
      <c r="X409" s="49"/>
      <c r="AD409" s="49"/>
      <c r="AH409" s="25"/>
      <c r="AM409" s="25"/>
      <c r="AR409" s="38"/>
      <c r="AS409" s="38"/>
      <c r="AT409" s="38"/>
      <c r="AU409" s="38"/>
      <c r="AV409" s="38"/>
      <c r="BH409" s="7"/>
      <c r="BQ409" s="49"/>
      <c r="BR409" s="40"/>
      <c r="BS409" s="40"/>
      <c r="BT409" s="23"/>
      <c r="BU409" s="38"/>
      <c r="BV409" s="38"/>
      <c r="BW409" s="40"/>
      <c r="BX409" s="49"/>
      <c r="BY409" s="49"/>
      <c r="CL409" s="2"/>
    </row>
    <row r="410" spans="1:90" ht="12.75">
      <c r="A410" s="15"/>
      <c r="E410" s="14"/>
      <c r="F410" s="2"/>
      <c r="G410" s="2"/>
      <c r="M410" s="2"/>
      <c r="W410" s="49"/>
      <c r="X410" s="49"/>
      <c r="AD410" s="49"/>
      <c r="AH410" s="25"/>
      <c r="AM410" s="25"/>
      <c r="AR410" s="38"/>
      <c r="AS410" s="38"/>
      <c r="AT410" s="38"/>
      <c r="AU410" s="38"/>
      <c r="AV410" s="38"/>
      <c r="BH410" s="7"/>
      <c r="BQ410" s="49"/>
      <c r="BR410" s="40"/>
      <c r="BS410" s="40"/>
      <c r="BT410" s="23"/>
      <c r="BU410" s="38"/>
      <c r="BV410" s="38"/>
      <c r="BW410" s="40"/>
      <c r="BX410" s="49"/>
      <c r="BY410" s="49"/>
      <c r="CL410" s="2"/>
    </row>
    <row r="411" spans="1:90" ht="12.75">
      <c r="A411" s="15"/>
      <c r="E411" s="14"/>
      <c r="F411" s="2"/>
      <c r="G411" s="2"/>
      <c r="M411" s="2"/>
      <c r="W411" s="49"/>
      <c r="X411" s="49"/>
      <c r="AD411" s="49"/>
      <c r="AH411" s="25"/>
      <c r="AM411" s="25"/>
      <c r="AR411" s="38"/>
      <c r="AS411" s="38"/>
      <c r="AT411" s="38"/>
      <c r="AU411" s="38"/>
      <c r="AV411" s="38"/>
      <c r="BH411" s="7"/>
      <c r="BQ411" s="49"/>
      <c r="BR411" s="40"/>
      <c r="BS411" s="40"/>
      <c r="BT411" s="23"/>
      <c r="BU411" s="38"/>
      <c r="BV411" s="38"/>
      <c r="BW411" s="40"/>
      <c r="BX411" s="49"/>
      <c r="BY411" s="49"/>
      <c r="CL411" s="2"/>
    </row>
    <row r="412" spans="1:90" ht="12.75">
      <c r="A412" s="15"/>
      <c r="E412" s="14"/>
      <c r="F412" s="2"/>
      <c r="G412" s="2"/>
      <c r="M412" s="2"/>
      <c r="W412" s="49"/>
      <c r="X412" s="49"/>
      <c r="AD412" s="49"/>
      <c r="AH412" s="25"/>
      <c r="AM412" s="25"/>
      <c r="AR412" s="38"/>
      <c r="AS412" s="38"/>
      <c r="AT412" s="38"/>
      <c r="AU412" s="38"/>
      <c r="AV412" s="38"/>
      <c r="BH412" s="7"/>
      <c r="BQ412" s="49"/>
      <c r="BR412" s="40"/>
      <c r="BS412" s="40"/>
      <c r="BT412" s="23"/>
      <c r="BU412" s="38"/>
      <c r="BV412" s="38"/>
      <c r="BW412" s="40"/>
      <c r="BX412" s="49"/>
      <c r="BY412" s="49"/>
      <c r="CL412" s="2"/>
    </row>
    <row r="413" spans="1:90" ht="12.75">
      <c r="A413" s="15"/>
      <c r="E413" s="14"/>
      <c r="F413" s="2"/>
      <c r="G413" s="2"/>
      <c r="M413" s="2"/>
      <c r="W413" s="49"/>
      <c r="X413" s="49"/>
      <c r="AD413" s="49"/>
      <c r="AH413" s="25"/>
      <c r="AM413" s="25"/>
      <c r="AR413" s="38"/>
      <c r="AS413" s="38"/>
      <c r="AT413" s="38"/>
      <c r="AU413" s="38"/>
      <c r="AV413" s="38"/>
      <c r="BH413" s="7"/>
      <c r="BQ413" s="49"/>
      <c r="BR413" s="40"/>
      <c r="BS413" s="40"/>
      <c r="BT413" s="23"/>
      <c r="BU413" s="38"/>
      <c r="BV413" s="38"/>
      <c r="BW413" s="40"/>
      <c r="BX413" s="49"/>
      <c r="BY413" s="49"/>
      <c r="CL413" s="2"/>
    </row>
    <row r="414" spans="1:90" ht="12.75">
      <c r="A414" s="15"/>
      <c r="E414" s="14"/>
      <c r="F414" s="2"/>
      <c r="G414" s="2"/>
      <c r="M414" s="2"/>
      <c r="W414" s="49"/>
      <c r="X414" s="49"/>
      <c r="AD414" s="49"/>
      <c r="AH414" s="25"/>
      <c r="AM414" s="25"/>
      <c r="AR414" s="38"/>
      <c r="AS414" s="38"/>
      <c r="AT414" s="38"/>
      <c r="AU414" s="38"/>
      <c r="AV414" s="38"/>
      <c r="BH414" s="7"/>
      <c r="BQ414" s="49"/>
      <c r="BR414" s="40"/>
      <c r="BS414" s="40"/>
      <c r="BT414" s="23"/>
      <c r="BU414" s="38"/>
      <c r="BV414" s="38"/>
      <c r="BW414" s="40"/>
      <c r="BX414" s="49"/>
      <c r="BY414" s="49"/>
      <c r="CL414" s="2"/>
    </row>
    <row r="415" spans="1:90" ht="12.75">
      <c r="A415" s="15"/>
      <c r="E415" s="14"/>
      <c r="F415" s="2"/>
      <c r="G415" s="2"/>
      <c r="M415" s="2"/>
      <c r="W415" s="49"/>
      <c r="X415" s="49"/>
      <c r="AD415" s="49"/>
      <c r="AH415" s="25"/>
      <c r="AM415" s="25"/>
      <c r="AR415" s="38"/>
      <c r="AS415" s="38"/>
      <c r="AT415" s="38"/>
      <c r="AU415" s="38"/>
      <c r="AV415" s="38"/>
      <c r="BH415" s="7"/>
      <c r="BQ415" s="49"/>
      <c r="BR415" s="40"/>
      <c r="BS415" s="40"/>
      <c r="BT415" s="23"/>
      <c r="BU415" s="38"/>
      <c r="BV415" s="38"/>
      <c r="BW415" s="40"/>
      <c r="BX415" s="49"/>
      <c r="BY415" s="49"/>
      <c r="CL415" s="2"/>
    </row>
    <row r="416" spans="1:90" ht="12.75">
      <c r="A416" s="15"/>
      <c r="E416" s="14"/>
      <c r="F416" s="2"/>
      <c r="G416" s="2"/>
      <c r="M416" s="2"/>
      <c r="W416" s="49"/>
      <c r="X416" s="49"/>
      <c r="AD416" s="49"/>
      <c r="AH416" s="25"/>
      <c r="AM416" s="25"/>
      <c r="AR416" s="38"/>
      <c r="AS416" s="38"/>
      <c r="AT416" s="38"/>
      <c r="AU416" s="38"/>
      <c r="AV416" s="38"/>
      <c r="BH416" s="7"/>
      <c r="BQ416" s="49"/>
      <c r="BR416" s="40"/>
      <c r="BS416" s="40"/>
      <c r="BT416" s="23"/>
      <c r="BU416" s="38"/>
      <c r="BV416" s="38"/>
      <c r="BW416" s="40"/>
      <c r="BX416" s="49"/>
      <c r="BY416" s="49"/>
      <c r="CL416" s="2"/>
    </row>
    <row r="417" spans="1:90" ht="12.75">
      <c r="A417" s="15"/>
      <c r="E417" s="14"/>
      <c r="F417" s="2"/>
      <c r="G417" s="2"/>
      <c r="M417" s="2"/>
      <c r="W417" s="49"/>
      <c r="X417" s="49"/>
      <c r="AD417" s="49"/>
      <c r="AH417" s="25"/>
      <c r="AM417" s="25"/>
      <c r="AR417" s="38"/>
      <c r="AS417" s="38"/>
      <c r="AT417" s="38"/>
      <c r="AU417" s="38"/>
      <c r="AV417" s="38"/>
      <c r="BH417" s="7"/>
      <c r="BQ417" s="49"/>
      <c r="BR417" s="40"/>
      <c r="BS417" s="40"/>
      <c r="BT417" s="23"/>
      <c r="BU417" s="38"/>
      <c r="BV417" s="38"/>
      <c r="BW417" s="40"/>
      <c r="BX417" s="49"/>
      <c r="BY417" s="49"/>
      <c r="CL417" s="2"/>
    </row>
    <row r="418" spans="1:90" ht="12.75">
      <c r="A418" s="15"/>
      <c r="E418" s="14"/>
      <c r="F418" s="2"/>
      <c r="G418" s="2"/>
      <c r="M418" s="2"/>
      <c r="W418" s="49"/>
      <c r="X418" s="49"/>
      <c r="AD418" s="49"/>
      <c r="AH418" s="25"/>
      <c r="AM418" s="25"/>
      <c r="AR418" s="38"/>
      <c r="AS418" s="38"/>
      <c r="AT418" s="38"/>
      <c r="AU418" s="38"/>
      <c r="AV418" s="38"/>
      <c r="BH418" s="7"/>
      <c r="BQ418" s="49"/>
      <c r="BR418" s="40"/>
      <c r="BS418" s="40"/>
      <c r="BT418" s="23"/>
      <c r="BU418" s="38"/>
      <c r="BV418" s="38"/>
      <c r="BW418" s="40"/>
      <c r="BX418" s="49"/>
      <c r="BY418" s="49"/>
      <c r="CL418" s="2"/>
    </row>
    <row r="419" spans="1:90" ht="12.75">
      <c r="A419" s="15"/>
      <c r="E419" s="14"/>
      <c r="F419" s="2"/>
      <c r="G419" s="2"/>
      <c r="M419" s="2"/>
      <c r="W419" s="49"/>
      <c r="X419" s="49"/>
      <c r="AD419" s="49"/>
      <c r="AH419" s="25"/>
      <c r="AM419" s="25"/>
      <c r="AR419" s="38"/>
      <c r="AS419" s="38"/>
      <c r="AT419" s="38"/>
      <c r="AU419" s="38"/>
      <c r="AV419" s="38"/>
      <c r="BH419" s="7"/>
      <c r="BQ419" s="49"/>
      <c r="BR419" s="40"/>
      <c r="BS419" s="40"/>
      <c r="BT419" s="23"/>
      <c r="BU419" s="38"/>
      <c r="BV419" s="38"/>
      <c r="BW419" s="40"/>
      <c r="BX419" s="49"/>
      <c r="BY419" s="49"/>
      <c r="CL419" s="2"/>
    </row>
    <row r="420" spans="1:90" ht="12.75">
      <c r="A420" s="15"/>
      <c r="E420" s="14"/>
      <c r="F420" s="2"/>
      <c r="G420" s="2"/>
      <c r="M420" s="2"/>
      <c r="W420" s="49"/>
      <c r="X420" s="49"/>
      <c r="AD420" s="49"/>
      <c r="AH420" s="25"/>
      <c r="AM420" s="25"/>
      <c r="AR420" s="38"/>
      <c r="AS420" s="38"/>
      <c r="AT420" s="38"/>
      <c r="AU420" s="38"/>
      <c r="AV420" s="38"/>
      <c r="BH420" s="7"/>
      <c r="BQ420" s="49"/>
      <c r="BR420" s="40"/>
      <c r="BS420" s="40"/>
      <c r="BT420" s="23"/>
      <c r="BU420" s="38"/>
      <c r="BV420" s="38"/>
      <c r="BW420" s="40"/>
      <c r="BX420" s="49"/>
      <c r="BY420" s="49"/>
      <c r="CL420" s="2"/>
    </row>
    <row r="421" spans="1:90" ht="12.75">
      <c r="A421" s="15"/>
      <c r="E421" s="14"/>
      <c r="F421" s="2"/>
      <c r="G421" s="2"/>
      <c r="M421" s="2"/>
      <c r="W421" s="49"/>
      <c r="X421" s="49"/>
      <c r="AD421" s="49"/>
      <c r="AH421" s="25"/>
      <c r="AM421" s="25"/>
      <c r="AR421" s="38"/>
      <c r="AS421" s="38"/>
      <c r="AT421" s="38"/>
      <c r="AU421" s="38"/>
      <c r="AV421" s="38"/>
      <c r="BH421" s="7"/>
      <c r="BQ421" s="49"/>
      <c r="BR421" s="40"/>
      <c r="BS421" s="40"/>
      <c r="BT421" s="23"/>
      <c r="BU421" s="38"/>
      <c r="BV421" s="38"/>
      <c r="BW421" s="40"/>
      <c r="BX421" s="49"/>
      <c r="BY421" s="49"/>
      <c r="CL421" s="2"/>
    </row>
    <row r="422" spans="1:90" ht="12.75">
      <c r="A422" s="15"/>
      <c r="E422" s="14"/>
      <c r="F422" s="2"/>
      <c r="G422" s="2"/>
      <c r="M422" s="2"/>
      <c r="W422" s="49"/>
      <c r="X422" s="49"/>
      <c r="AD422" s="49"/>
      <c r="AH422" s="25"/>
      <c r="AM422" s="25"/>
      <c r="AR422" s="38"/>
      <c r="AS422" s="38"/>
      <c r="AT422" s="38"/>
      <c r="AU422" s="38"/>
      <c r="AV422" s="38"/>
      <c r="BH422" s="7"/>
      <c r="BQ422" s="49"/>
      <c r="BR422" s="40"/>
      <c r="BS422" s="40"/>
      <c r="BT422" s="23"/>
      <c r="BU422" s="38"/>
      <c r="BV422" s="38"/>
      <c r="BW422" s="40"/>
      <c r="BX422" s="49"/>
      <c r="BY422" s="49"/>
      <c r="CL422" s="2"/>
    </row>
    <row r="423" spans="1:90" ht="12.75">
      <c r="A423" s="15"/>
      <c r="E423" s="14"/>
      <c r="F423" s="2"/>
      <c r="G423" s="2"/>
      <c r="M423" s="2"/>
      <c r="W423" s="49"/>
      <c r="X423" s="49"/>
      <c r="AD423" s="49"/>
      <c r="AH423" s="25"/>
      <c r="AM423" s="25"/>
      <c r="AR423" s="38"/>
      <c r="AS423" s="38"/>
      <c r="AT423" s="38"/>
      <c r="AU423" s="38"/>
      <c r="AV423" s="38"/>
      <c r="BH423" s="7"/>
      <c r="BQ423" s="49"/>
      <c r="BR423" s="40"/>
      <c r="BS423" s="40"/>
      <c r="BT423" s="23"/>
      <c r="BU423" s="38"/>
      <c r="BV423" s="38"/>
      <c r="BW423" s="40"/>
      <c r="BX423" s="49"/>
      <c r="BY423" s="49"/>
      <c r="CL423" s="2"/>
    </row>
    <row r="424" spans="1:90" ht="12.75">
      <c r="A424" s="15"/>
      <c r="E424" s="14"/>
      <c r="F424" s="2"/>
      <c r="G424" s="2"/>
      <c r="M424" s="2"/>
      <c r="W424" s="49"/>
      <c r="X424" s="49"/>
      <c r="AD424" s="49"/>
      <c r="AH424" s="25"/>
      <c r="AM424" s="25"/>
      <c r="AR424" s="38"/>
      <c r="AS424" s="38"/>
      <c r="AT424" s="38"/>
      <c r="AU424" s="38"/>
      <c r="AV424" s="38"/>
      <c r="BH424" s="7"/>
      <c r="BQ424" s="49"/>
      <c r="BR424" s="40"/>
      <c r="BS424" s="40"/>
      <c r="BT424" s="23"/>
      <c r="BU424" s="38"/>
      <c r="BV424" s="38"/>
      <c r="BW424" s="40"/>
      <c r="BX424" s="49"/>
      <c r="BY424" s="49"/>
      <c r="CL424" s="2"/>
    </row>
    <row r="425" spans="1:90" ht="12.75">
      <c r="A425" s="15"/>
      <c r="E425" s="14"/>
      <c r="F425" s="2"/>
      <c r="G425" s="2"/>
      <c r="M425" s="2"/>
      <c r="W425" s="49"/>
      <c r="X425" s="49"/>
      <c r="AD425" s="49"/>
      <c r="AH425" s="25"/>
      <c r="AM425" s="25"/>
      <c r="AR425" s="38"/>
      <c r="AS425" s="38"/>
      <c r="AT425" s="38"/>
      <c r="AU425" s="38"/>
      <c r="AV425" s="38"/>
      <c r="BH425" s="7"/>
      <c r="BQ425" s="49"/>
      <c r="BR425" s="40"/>
      <c r="BS425" s="40"/>
      <c r="BT425" s="23"/>
      <c r="BU425" s="38"/>
      <c r="BV425" s="38"/>
      <c r="BW425" s="40"/>
      <c r="BX425" s="49"/>
      <c r="BY425" s="49"/>
      <c r="CL425" s="2"/>
    </row>
    <row r="426" spans="1:90" ht="12.75">
      <c r="A426" s="15"/>
      <c r="E426" s="14"/>
      <c r="F426" s="2"/>
      <c r="G426" s="2"/>
      <c r="M426" s="2"/>
      <c r="W426" s="49"/>
      <c r="X426" s="49"/>
      <c r="AD426" s="49"/>
      <c r="AH426" s="25"/>
      <c r="AM426" s="25"/>
      <c r="AR426" s="38"/>
      <c r="AS426" s="38"/>
      <c r="AT426" s="38"/>
      <c r="AU426" s="38"/>
      <c r="AV426" s="38"/>
      <c r="BH426" s="7"/>
      <c r="BQ426" s="49"/>
      <c r="BR426" s="40"/>
      <c r="BS426" s="40"/>
      <c r="BT426" s="23"/>
      <c r="BU426" s="38"/>
      <c r="BV426" s="38"/>
      <c r="BW426" s="40"/>
      <c r="BX426" s="49"/>
      <c r="BY426" s="49"/>
      <c r="CL426" s="2"/>
    </row>
    <row r="427" spans="1:90" ht="12.75">
      <c r="A427" s="15"/>
      <c r="E427" s="14"/>
      <c r="F427" s="2"/>
      <c r="G427" s="2"/>
      <c r="J427" s="6" t="e">
        <v>#VALUE!</v>
      </c>
      <c r="M427" s="2"/>
      <c r="W427" s="49">
        <f aca="true" t="shared" si="109" ref="W427:W436">T427+U427/20+V427/240</f>
        <v>0</v>
      </c>
      <c r="X427" s="49" t="e">
        <f aca="true" t="shared" si="110" ref="X427:X436">W427/Q427</f>
        <v>#DIV/0!</v>
      </c>
      <c r="Y427" s="25" t="e">
        <f aca="true" t="shared" si="111" ref="Y427:Y436">(W427*20)/R427</f>
        <v>#DIV/0!</v>
      </c>
      <c r="Z427" s="25" t="e">
        <f aca="true" t="shared" si="112" ref="Z427:Z436">X427/12</f>
        <v>#DIV/0!</v>
      </c>
      <c r="AD427" s="49">
        <f aca="true" t="shared" si="113" ref="AD427:AD436">AA427+AB427/20+AC427/240</f>
        <v>0</v>
      </c>
      <c r="AH427" s="25" t="e">
        <f aca="true" t="shared" si="114" ref="AH427:AH436">Q427*Z427</f>
        <v>#DIV/0!</v>
      </c>
      <c r="AL427" s="6" t="e">
        <f aca="true" t="shared" si="115" ref="AL427:AL436">1*Z427</f>
        <v>#DIV/0!</v>
      </c>
      <c r="AM427" s="25" t="e">
        <f aca="true" t="shared" si="116" ref="AM427:AM436">Y427/12</f>
        <v>#DIV/0!</v>
      </c>
      <c r="AR427" s="38">
        <f aca="true" t="shared" si="117" ref="AR427:AR436">AO427+AP427/20+AQ427/240</f>
        <v>0</v>
      </c>
      <c r="AS427" s="38"/>
      <c r="AT427" s="38"/>
      <c r="AU427" s="38"/>
      <c r="AV427" s="38"/>
      <c r="BH427" s="7"/>
      <c r="BQ427" s="49" t="e">
        <f aca="true" t="shared" si="118" ref="BQ427:BQ436">AL427+BP427</f>
        <v>#DIV/0!</v>
      </c>
      <c r="BR427" s="40"/>
      <c r="BS427" s="40"/>
      <c r="BT427" s="23"/>
      <c r="BU427" s="38"/>
      <c r="BV427" s="38"/>
      <c r="BW427" s="40"/>
      <c r="BX427" s="49" t="e">
        <f aca="true" t="shared" si="119" ref="BX427:BX436">BY427*Q427</f>
        <v>#DIV/0!</v>
      </c>
      <c r="BY427" s="49" t="e">
        <f aca="true" t="shared" si="120" ref="BY427:BY436">(BQ427+BV427/Q427)*12</f>
        <v>#DIV/0!</v>
      </c>
      <c r="CK427">
        <f aca="true" t="shared" si="121" ref="CK427:CK436">1*A427</f>
        <v>0</v>
      </c>
      <c r="CL427" s="2"/>
    </row>
    <row r="428" spans="1:90" ht="12.75">
      <c r="A428" s="15"/>
      <c r="E428" s="14"/>
      <c r="F428" s="2"/>
      <c r="G428" s="2"/>
      <c r="J428" s="6" t="e">
        <v>#VALUE!</v>
      </c>
      <c r="M428" s="2"/>
      <c r="W428" s="49">
        <f t="shared" si="109"/>
        <v>0</v>
      </c>
      <c r="X428" s="49" t="e">
        <f t="shared" si="110"/>
        <v>#DIV/0!</v>
      </c>
      <c r="Y428" s="25" t="e">
        <f t="shared" si="111"/>
        <v>#DIV/0!</v>
      </c>
      <c r="Z428" s="25" t="e">
        <f t="shared" si="112"/>
        <v>#DIV/0!</v>
      </c>
      <c r="AD428" s="49">
        <f t="shared" si="113"/>
        <v>0</v>
      </c>
      <c r="AH428" s="25" t="e">
        <f t="shared" si="114"/>
        <v>#DIV/0!</v>
      </c>
      <c r="AL428" s="6" t="e">
        <f t="shared" si="115"/>
        <v>#DIV/0!</v>
      </c>
      <c r="AM428" s="25" t="e">
        <f t="shared" si="116"/>
        <v>#DIV/0!</v>
      </c>
      <c r="AR428" s="38">
        <f t="shared" si="117"/>
        <v>0</v>
      </c>
      <c r="AS428" s="38"/>
      <c r="AT428" s="38"/>
      <c r="AU428" s="38"/>
      <c r="AV428" s="38"/>
      <c r="BH428" s="7"/>
      <c r="BQ428" s="49" t="e">
        <f t="shared" si="118"/>
        <v>#DIV/0!</v>
      </c>
      <c r="BR428" s="40"/>
      <c r="BS428" s="40"/>
      <c r="BT428" s="23"/>
      <c r="BU428" s="38"/>
      <c r="BV428" s="38"/>
      <c r="BW428" s="40"/>
      <c r="BX428" s="49" t="e">
        <f t="shared" si="119"/>
        <v>#DIV/0!</v>
      </c>
      <c r="BY428" s="49" t="e">
        <f t="shared" si="120"/>
        <v>#DIV/0!</v>
      </c>
      <c r="CK428">
        <f t="shared" si="121"/>
        <v>0</v>
      </c>
      <c r="CL428" s="2"/>
    </row>
    <row r="429" spans="1:90" ht="12.75">
      <c r="A429" s="15"/>
      <c r="E429" s="14"/>
      <c r="F429" s="2"/>
      <c r="G429" s="2"/>
      <c r="J429" s="6" t="e">
        <v>#VALUE!</v>
      </c>
      <c r="M429" s="2"/>
      <c r="W429" s="49">
        <f t="shared" si="109"/>
        <v>0</v>
      </c>
      <c r="X429" s="49" t="e">
        <f t="shared" si="110"/>
        <v>#DIV/0!</v>
      </c>
      <c r="Y429" s="25" t="e">
        <f t="shared" si="111"/>
        <v>#DIV/0!</v>
      </c>
      <c r="Z429" s="25" t="e">
        <f t="shared" si="112"/>
        <v>#DIV/0!</v>
      </c>
      <c r="AD429" s="49">
        <f t="shared" si="113"/>
        <v>0</v>
      </c>
      <c r="AH429" s="25" t="e">
        <f t="shared" si="114"/>
        <v>#DIV/0!</v>
      </c>
      <c r="AL429" s="6" t="e">
        <f t="shared" si="115"/>
        <v>#DIV/0!</v>
      </c>
      <c r="AM429" s="25" t="e">
        <f t="shared" si="116"/>
        <v>#DIV/0!</v>
      </c>
      <c r="AR429" s="38">
        <f t="shared" si="117"/>
        <v>0</v>
      </c>
      <c r="AS429" s="38"/>
      <c r="AT429" s="38"/>
      <c r="AU429" s="38"/>
      <c r="AV429" s="38"/>
      <c r="BH429" s="7"/>
      <c r="BQ429" s="49" t="e">
        <f t="shared" si="118"/>
        <v>#DIV/0!</v>
      </c>
      <c r="BR429" s="40"/>
      <c r="BS429" s="40"/>
      <c r="BT429" s="23"/>
      <c r="BU429" s="38"/>
      <c r="BV429" s="38"/>
      <c r="BW429" s="40"/>
      <c r="BX429" s="49" t="e">
        <f t="shared" si="119"/>
        <v>#DIV/0!</v>
      </c>
      <c r="BY429" s="49" t="e">
        <f t="shared" si="120"/>
        <v>#DIV/0!</v>
      </c>
      <c r="CK429">
        <f t="shared" si="121"/>
        <v>0</v>
      </c>
      <c r="CL429" s="2"/>
    </row>
    <row r="430" spans="1:90" ht="12.75">
      <c r="A430" s="15"/>
      <c r="E430" s="14"/>
      <c r="F430" s="2"/>
      <c r="G430" s="2"/>
      <c r="J430" s="6" t="e">
        <v>#VALUE!</v>
      </c>
      <c r="M430" s="2"/>
      <c r="W430" s="49">
        <f t="shared" si="109"/>
        <v>0</v>
      </c>
      <c r="X430" s="49" t="e">
        <f t="shared" si="110"/>
        <v>#DIV/0!</v>
      </c>
      <c r="Y430" s="25" t="e">
        <f t="shared" si="111"/>
        <v>#DIV/0!</v>
      </c>
      <c r="Z430" s="25" t="e">
        <f t="shared" si="112"/>
        <v>#DIV/0!</v>
      </c>
      <c r="AD430" s="49">
        <f t="shared" si="113"/>
        <v>0</v>
      </c>
      <c r="AH430" s="25" t="e">
        <f t="shared" si="114"/>
        <v>#DIV/0!</v>
      </c>
      <c r="AL430" s="6" t="e">
        <f t="shared" si="115"/>
        <v>#DIV/0!</v>
      </c>
      <c r="AM430" s="25" t="e">
        <f t="shared" si="116"/>
        <v>#DIV/0!</v>
      </c>
      <c r="AR430" s="38">
        <f t="shared" si="117"/>
        <v>0</v>
      </c>
      <c r="AS430" s="38"/>
      <c r="AT430" s="38"/>
      <c r="AU430" s="38"/>
      <c r="AV430" s="38"/>
      <c r="BH430" s="7"/>
      <c r="BQ430" s="49" t="e">
        <f t="shared" si="118"/>
        <v>#DIV/0!</v>
      </c>
      <c r="BR430" s="40"/>
      <c r="BS430" s="40"/>
      <c r="BT430" s="23"/>
      <c r="BU430" s="38"/>
      <c r="BV430" s="38"/>
      <c r="BW430" s="40"/>
      <c r="BX430" s="49" t="e">
        <f t="shared" si="119"/>
        <v>#DIV/0!</v>
      </c>
      <c r="BY430" s="49" t="e">
        <f t="shared" si="120"/>
        <v>#DIV/0!</v>
      </c>
      <c r="CK430">
        <f t="shared" si="121"/>
        <v>0</v>
      </c>
      <c r="CL430" s="2"/>
    </row>
    <row r="431" spans="1:90" ht="12.75">
      <c r="A431" s="15"/>
      <c r="E431" s="14"/>
      <c r="F431" s="2"/>
      <c r="G431" s="2"/>
      <c r="J431" s="6" t="e">
        <v>#VALUE!</v>
      </c>
      <c r="M431" s="2"/>
      <c r="W431" s="49">
        <f t="shared" si="109"/>
        <v>0</v>
      </c>
      <c r="X431" s="49" t="e">
        <f t="shared" si="110"/>
        <v>#DIV/0!</v>
      </c>
      <c r="Y431" s="25" t="e">
        <f t="shared" si="111"/>
        <v>#DIV/0!</v>
      </c>
      <c r="Z431" s="25" t="e">
        <f t="shared" si="112"/>
        <v>#DIV/0!</v>
      </c>
      <c r="AD431" s="49">
        <f t="shared" si="113"/>
        <v>0</v>
      </c>
      <c r="AH431" s="25" t="e">
        <f t="shared" si="114"/>
        <v>#DIV/0!</v>
      </c>
      <c r="AL431" s="6" t="e">
        <f t="shared" si="115"/>
        <v>#DIV/0!</v>
      </c>
      <c r="AM431" s="25" t="e">
        <f t="shared" si="116"/>
        <v>#DIV/0!</v>
      </c>
      <c r="AR431" s="38">
        <f t="shared" si="117"/>
        <v>0</v>
      </c>
      <c r="AS431" s="38"/>
      <c r="AT431" s="38"/>
      <c r="AU431" s="38"/>
      <c r="AV431" s="38"/>
      <c r="BH431" s="7"/>
      <c r="BQ431" s="49" t="e">
        <f t="shared" si="118"/>
        <v>#DIV/0!</v>
      </c>
      <c r="BR431" s="40"/>
      <c r="BS431" s="40"/>
      <c r="BT431" s="23"/>
      <c r="BU431" s="38"/>
      <c r="BV431" s="38"/>
      <c r="BW431" s="40"/>
      <c r="BX431" s="49" t="e">
        <f t="shared" si="119"/>
        <v>#DIV/0!</v>
      </c>
      <c r="BY431" s="49" t="e">
        <f t="shared" si="120"/>
        <v>#DIV/0!</v>
      </c>
      <c r="CK431">
        <f t="shared" si="121"/>
        <v>0</v>
      </c>
      <c r="CL431" s="2"/>
    </row>
    <row r="432" spans="1:90" ht="12.75">
      <c r="A432" s="15"/>
      <c r="E432" s="14"/>
      <c r="F432" s="2"/>
      <c r="G432" s="2"/>
      <c r="J432" s="6" t="e">
        <v>#VALUE!</v>
      </c>
      <c r="M432" s="2"/>
      <c r="W432" s="49">
        <f t="shared" si="109"/>
        <v>0</v>
      </c>
      <c r="X432" s="49" t="e">
        <f t="shared" si="110"/>
        <v>#DIV/0!</v>
      </c>
      <c r="Y432" s="25" t="e">
        <f t="shared" si="111"/>
        <v>#DIV/0!</v>
      </c>
      <c r="Z432" s="25" t="e">
        <f t="shared" si="112"/>
        <v>#DIV/0!</v>
      </c>
      <c r="AD432" s="49">
        <f t="shared" si="113"/>
        <v>0</v>
      </c>
      <c r="AH432" s="25" t="e">
        <f t="shared" si="114"/>
        <v>#DIV/0!</v>
      </c>
      <c r="AL432" s="6" t="e">
        <f t="shared" si="115"/>
        <v>#DIV/0!</v>
      </c>
      <c r="AM432" s="25" t="e">
        <f t="shared" si="116"/>
        <v>#DIV/0!</v>
      </c>
      <c r="AR432" s="38">
        <f t="shared" si="117"/>
        <v>0</v>
      </c>
      <c r="AS432" s="38"/>
      <c r="AT432" s="38"/>
      <c r="AU432" s="38"/>
      <c r="AV432" s="38"/>
      <c r="BH432" s="7"/>
      <c r="BQ432" s="49" t="e">
        <f t="shared" si="118"/>
        <v>#DIV/0!</v>
      </c>
      <c r="BR432" s="40"/>
      <c r="BS432" s="40"/>
      <c r="BT432" s="23"/>
      <c r="BU432" s="38"/>
      <c r="BV432" s="38"/>
      <c r="BW432" s="40"/>
      <c r="BX432" s="49" t="e">
        <f t="shared" si="119"/>
        <v>#DIV/0!</v>
      </c>
      <c r="BY432" s="49" t="e">
        <f t="shared" si="120"/>
        <v>#DIV/0!</v>
      </c>
      <c r="CK432">
        <f t="shared" si="121"/>
        <v>0</v>
      </c>
      <c r="CL432" s="2"/>
    </row>
    <row r="433" spans="1:90" ht="12.75">
      <c r="A433" s="15"/>
      <c r="E433" s="14"/>
      <c r="F433" s="2"/>
      <c r="G433" s="2"/>
      <c r="J433" s="6" t="e">
        <v>#VALUE!</v>
      </c>
      <c r="M433" s="2"/>
      <c r="W433" s="49">
        <f t="shared" si="109"/>
        <v>0</v>
      </c>
      <c r="X433" s="49" t="e">
        <f t="shared" si="110"/>
        <v>#DIV/0!</v>
      </c>
      <c r="Y433" s="25" t="e">
        <f t="shared" si="111"/>
        <v>#DIV/0!</v>
      </c>
      <c r="Z433" s="25" t="e">
        <f t="shared" si="112"/>
        <v>#DIV/0!</v>
      </c>
      <c r="AD433" s="49">
        <f t="shared" si="113"/>
        <v>0</v>
      </c>
      <c r="AH433" s="25" t="e">
        <f t="shared" si="114"/>
        <v>#DIV/0!</v>
      </c>
      <c r="AL433" s="6" t="e">
        <f t="shared" si="115"/>
        <v>#DIV/0!</v>
      </c>
      <c r="AM433" s="25" t="e">
        <f t="shared" si="116"/>
        <v>#DIV/0!</v>
      </c>
      <c r="AR433" s="38">
        <f t="shared" si="117"/>
        <v>0</v>
      </c>
      <c r="AS433" s="38"/>
      <c r="AT433" s="38"/>
      <c r="AU433" s="38"/>
      <c r="AV433" s="38"/>
      <c r="BH433" s="7"/>
      <c r="BQ433" s="49" t="e">
        <f t="shared" si="118"/>
        <v>#DIV/0!</v>
      </c>
      <c r="BR433" s="40"/>
      <c r="BS433" s="40"/>
      <c r="BT433" s="23"/>
      <c r="BU433" s="38"/>
      <c r="BV433" s="38"/>
      <c r="BW433" s="40"/>
      <c r="BX433" s="49" t="e">
        <f t="shared" si="119"/>
        <v>#DIV/0!</v>
      </c>
      <c r="BY433" s="49" t="e">
        <f t="shared" si="120"/>
        <v>#DIV/0!</v>
      </c>
      <c r="CK433">
        <f t="shared" si="121"/>
        <v>0</v>
      </c>
      <c r="CL433" s="2"/>
    </row>
    <row r="434" spans="1:90" ht="12.75">
      <c r="A434" s="15"/>
      <c r="E434" s="14"/>
      <c r="F434" s="2"/>
      <c r="G434" s="2"/>
      <c r="J434" s="6" t="e">
        <v>#VALUE!</v>
      </c>
      <c r="M434" s="2"/>
      <c r="W434" s="49">
        <f t="shared" si="109"/>
        <v>0</v>
      </c>
      <c r="X434" s="49" t="e">
        <f t="shared" si="110"/>
        <v>#DIV/0!</v>
      </c>
      <c r="Y434" s="25" t="e">
        <f t="shared" si="111"/>
        <v>#DIV/0!</v>
      </c>
      <c r="Z434" s="25" t="e">
        <f t="shared" si="112"/>
        <v>#DIV/0!</v>
      </c>
      <c r="AD434" s="49">
        <f t="shared" si="113"/>
        <v>0</v>
      </c>
      <c r="AH434" s="25" t="e">
        <f t="shared" si="114"/>
        <v>#DIV/0!</v>
      </c>
      <c r="AL434" s="6" t="e">
        <f t="shared" si="115"/>
        <v>#DIV/0!</v>
      </c>
      <c r="AM434" s="25" t="e">
        <f t="shared" si="116"/>
        <v>#DIV/0!</v>
      </c>
      <c r="AR434" s="38">
        <f t="shared" si="117"/>
        <v>0</v>
      </c>
      <c r="AS434" s="38"/>
      <c r="AT434" s="38"/>
      <c r="AU434" s="38"/>
      <c r="AV434" s="38"/>
      <c r="BH434" s="7"/>
      <c r="BQ434" s="49" t="e">
        <f t="shared" si="118"/>
        <v>#DIV/0!</v>
      </c>
      <c r="BR434" s="40"/>
      <c r="BS434" s="40"/>
      <c r="BT434" s="23"/>
      <c r="BU434" s="38"/>
      <c r="BV434" s="38"/>
      <c r="BW434" s="40"/>
      <c r="BX434" s="49" t="e">
        <f t="shared" si="119"/>
        <v>#DIV/0!</v>
      </c>
      <c r="BY434" s="49" t="e">
        <f t="shared" si="120"/>
        <v>#DIV/0!</v>
      </c>
      <c r="CK434">
        <f t="shared" si="121"/>
        <v>0</v>
      </c>
      <c r="CL434" s="2"/>
    </row>
    <row r="435" spans="1:90" ht="12.75">
      <c r="A435" s="15"/>
      <c r="E435" s="14"/>
      <c r="F435" s="2"/>
      <c r="G435" s="2"/>
      <c r="J435" s="6" t="e">
        <v>#VALUE!</v>
      </c>
      <c r="M435" s="2"/>
      <c r="W435" s="49">
        <f t="shared" si="109"/>
        <v>0</v>
      </c>
      <c r="X435" s="49" t="e">
        <f t="shared" si="110"/>
        <v>#DIV/0!</v>
      </c>
      <c r="Y435" s="25" t="e">
        <f t="shared" si="111"/>
        <v>#DIV/0!</v>
      </c>
      <c r="Z435" s="25" t="e">
        <f t="shared" si="112"/>
        <v>#DIV/0!</v>
      </c>
      <c r="AD435" s="49">
        <f t="shared" si="113"/>
        <v>0</v>
      </c>
      <c r="AH435" s="25" t="e">
        <f t="shared" si="114"/>
        <v>#DIV/0!</v>
      </c>
      <c r="AL435" s="6" t="e">
        <f t="shared" si="115"/>
        <v>#DIV/0!</v>
      </c>
      <c r="AM435" s="25" t="e">
        <f t="shared" si="116"/>
        <v>#DIV/0!</v>
      </c>
      <c r="AR435" s="38">
        <f t="shared" si="117"/>
        <v>0</v>
      </c>
      <c r="AS435" s="38"/>
      <c r="AT435" s="38"/>
      <c r="AU435" s="38"/>
      <c r="AV435" s="38"/>
      <c r="BH435" s="7"/>
      <c r="BQ435" s="49" t="e">
        <f t="shared" si="118"/>
        <v>#DIV/0!</v>
      </c>
      <c r="BR435" s="40"/>
      <c r="BS435" s="40"/>
      <c r="BT435" s="23"/>
      <c r="BU435" s="38"/>
      <c r="BV435" s="38"/>
      <c r="BW435" s="40"/>
      <c r="BX435" s="49" t="e">
        <f t="shared" si="119"/>
        <v>#DIV/0!</v>
      </c>
      <c r="BY435" s="49" t="e">
        <f t="shared" si="120"/>
        <v>#DIV/0!</v>
      </c>
      <c r="CK435">
        <f t="shared" si="121"/>
        <v>0</v>
      </c>
      <c r="CL435" s="2"/>
    </row>
    <row r="436" spans="1:90" ht="12.75">
      <c r="A436" s="15"/>
      <c r="E436" s="14"/>
      <c r="F436" s="2"/>
      <c r="G436" s="2"/>
      <c r="J436" s="6" t="e">
        <v>#VALUE!</v>
      </c>
      <c r="M436" s="2"/>
      <c r="W436" s="49">
        <f t="shared" si="109"/>
        <v>0</v>
      </c>
      <c r="X436" s="49" t="e">
        <f t="shared" si="110"/>
        <v>#DIV/0!</v>
      </c>
      <c r="Y436" s="25" t="e">
        <f t="shared" si="111"/>
        <v>#DIV/0!</v>
      </c>
      <c r="Z436" s="25" t="e">
        <f t="shared" si="112"/>
        <v>#DIV/0!</v>
      </c>
      <c r="AD436" s="49">
        <f t="shared" si="113"/>
        <v>0</v>
      </c>
      <c r="AH436" s="25" t="e">
        <f t="shared" si="114"/>
        <v>#DIV/0!</v>
      </c>
      <c r="AL436" s="6" t="e">
        <f t="shared" si="115"/>
        <v>#DIV/0!</v>
      </c>
      <c r="AM436" s="25" t="e">
        <f t="shared" si="116"/>
        <v>#DIV/0!</v>
      </c>
      <c r="AR436" s="38">
        <f t="shared" si="117"/>
        <v>0</v>
      </c>
      <c r="AS436" s="38"/>
      <c r="AT436" s="38"/>
      <c r="AU436" s="38"/>
      <c r="AV436" s="38"/>
      <c r="BH436" s="7"/>
      <c r="BQ436" s="49" t="e">
        <f t="shared" si="118"/>
        <v>#DIV/0!</v>
      </c>
      <c r="BR436" s="40"/>
      <c r="BS436" s="40"/>
      <c r="BT436" s="23"/>
      <c r="BU436" s="38"/>
      <c r="BV436" s="38"/>
      <c r="BW436" s="40"/>
      <c r="BX436" s="49" t="e">
        <f t="shared" si="119"/>
        <v>#DIV/0!</v>
      </c>
      <c r="BY436" s="49" t="e">
        <f t="shared" si="120"/>
        <v>#DIV/0!</v>
      </c>
      <c r="CK436">
        <f t="shared" si="121"/>
        <v>0</v>
      </c>
      <c r="CL436" s="2"/>
    </row>
    <row r="437" spans="1:90" ht="12.75">
      <c r="A437" s="15"/>
      <c r="E437" s="14"/>
      <c r="F437" s="2"/>
      <c r="G437" s="2"/>
      <c r="J437" s="7"/>
      <c r="M437" s="2"/>
      <c r="AD437" s="49"/>
      <c r="AL437" s="7"/>
      <c r="BQ437" s="38"/>
      <c r="BT437" s="23"/>
      <c r="BY437" s="49"/>
      <c r="CK437" s="16"/>
      <c r="CL437" s="2"/>
    </row>
    <row r="438" spans="1:90" ht="12.75">
      <c r="A438" s="15"/>
      <c r="E438" s="14"/>
      <c r="F438" s="2"/>
      <c r="G438" s="2"/>
      <c r="J438" s="7"/>
      <c r="M438" s="2"/>
      <c r="AD438" s="49"/>
      <c r="AL438" s="7"/>
      <c r="AX438" s="7"/>
      <c r="BQ438" s="38"/>
      <c r="BT438" s="23"/>
      <c r="BY438" s="49"/>
      <c r="CK438" s="16"/>
      <c r="CL438" s="2"/>
    </row>
    <row r="439" spans="1:90" ht="12.75">
      <c r="A439" s="15"/>
      <c r="E439" s="14"/>
      <c r="F439" s="2"/>
      <c r="G439" s="2"/>
      <c r="J439" s="7"/>
      <c r="M439" s="2"/>
      <c r="AD439" s="49"/>
      <c r="AL439" s="7"/>
      <c r="BQ439" s="38"/>
      <c r="BT439" s="23"/>
      <c r="BY439" s="49"/>
      <c r="CK439" s="16"/>
      <c r="CL439" s="2"/>
    </row>
    <row r="440" spans="1:90" ht="12.75">
      <c r="A440" s="15"/>
      <c r="E440" s="14"/>
      <c r="F440" s="2"/>
      <c r="G440" s="2"/>
      <c r="J440" s="7"/>
      <c r="M440" s="2"/>
      <c r="AD440" s="49"/>
      <c r="AL440" s="7"/>
      <c r="AY440" s="7"/>
      <c r="BQ440" s="38"/>
      <c r="BT440" s="23"/>
      <c r="BY440" s="49"/>
      <c r="CK440" s="16"/>
      <c r="CL440" s="2"/>
    </row>
    <row r="441" spans="1:90" ht="12.75">
      <c r="A441" s="15"/>
      <c r="E441" s="14"/>
      <c r="F441" s="2"/>
      <c r="G441" s="2"/>
      <c r="J441" s="7"/>
      <c r="M441" s="2"/>
      <c r="AD441" s="49"/>
      <c r="AL441" s="7"/>
      <c r="AW441" s="7"/>
      <c r="AY441" s="7"/>
      <c r="BQ441" s="38"/>
      <c r="BT441" s="23"/>
      <c r="BY441" s="49"/>
      <c r="CK441" s="16"/>
      <c r="CL441" s="2"/>
    </row>
    <row r="442" spans="1:90" ht="12.75">
      <c r="A442" s="15"/>
      <c r="E442" s="14"/>
      <c r="F442" s="2"/>
      <c r="G442" s="2"/>
      <c r="J442" s="7"/>
      <c r="M442" s="2"/>
      <c r="AD442" s="49"/>
      <c r="AL442" s="7"/>
      <c r="BT442" s="23"/>
      <c r="CL442" s="2"/>
    </row>
    <row r="443" spans="1:90" ht="12.75">
      <c r="A443" s="15"/>
      <c r="E443" s="14"/>
      <c r="F443" s="2"/>
      <c r="G443" s="2"/>
      <c r="J443" s="7"/>
      <c r="M443" s="2"/>
      <c r="AD443" s="49"/>
      <c r="AL443" s="7"/>
      <c r="BQ443" s="38"/>
      <c r="BT443" s="23"/>
      <c r="BY443" s="49"/>
      <c r="CK443" s="16"/>
      <c r="CL443" s="2"/>
    </row>
    <row r="444" spans="1:90" ht="12.75">
      <c r="A444" s="15"/>
      <c r="E444" s="14"/>
      <c r="F444" s="2"/>
      <c r="G444" s="2"/>
      <c r="J444" s="7"/>
      <c r="M444" s="2"/>
      <c r="AD444" s="49"/>
      <c r="AL444" s="7"/>
      <c r="BQ444" s="38"/>
      <c r="BT444" s="23"/>
      <c r="BY444" s="49"/>
      <c r="CK444" s="16"/>
      <c r="CL444" s="2"/>
    </row>
    <row r="445" spans="1:90" ht="12.75">
      <c r="A445" s="15"/>
      <c r="E445" s="14"/>
      <c r="F445" s="2"/>
      <c r="G445" s="2"/>
      <c r="J445" s="7"/>
      <c r="M445" s="2"/>
      <c r="AD445" s="49"/>
      <c r="AL445" s="7"/>
      <c r="BQ445" s="38"/>
      <c r="BT445" s="23"/>
      <c r="BY445" s="49"/>
      <c r="CK445" s="16"/>
      <c r="CL445" s="2"/>
    </row>
    <row r="446" spans="1:90" ht="12.75">
      <c r="A446" s="15"/>
      <c r="E446" s="14"/>
      <c r="F446" s="2"/>
      <c r="G446" s="2"/>
      <c r="J446" s="7"/>
      <c r="M446" s="2"/>
      <c r="AD446" s="49"/>
      <c r="AL446" s="7"/>
      <c r="BE446" s="7"/>
      <c r="BQ446" s="38"/>
      <c r="BT446" s="23"/>
      <c r="BY446" s="49"/>
      <c r="CK446" s="16"/>
      <c r="CL446" s="2"/>
    </row>
    <row r="447" spans="1:90" ht="12.75">
      <c r="A447" s="15"/>
      <c r="E447" s="14"/>
      <c r="F447" s="2"/>
      <c r="G447" s="2"/>
      <c r="J447" s="7"/>
      <c r="M447" s="2"/>
      <c r="AD447" s="49"/>
      <c r="AL447" s="7"/>
      <c r="BH447" s="7"/>
      <c r="BQ447" s="38"/>
      <c r="BT447" s="23"/>
      <c r="BY447" s="49"/>
      <c r="CK447" s="16"/>
      <c r="CL447" s="2"/>
    </row>
    <row r="448" spans="1:90" ht="12.75">
      <c r="A448" s="15"/>
      <c r="E448" s="14"/>
      <c r="F448" s="2"/>
      <c r="G448" s="2"/>
      <c r="J448" s="7"/>
      <c r="M448" s="2"/>
      <c r="AD448" s="49"/>
      <c r="AL448" s="7"/>
      <c r="BH448" s="7"/>
      <c r="BQ448" s="38"/>
      <c r="BT448" s="23"/>
      <c r="BY448" s="49"/>
      <c r="CK448" s="16"/>
      <c r="CL448" s="2"/>
    </row>
    <row r="449" spans="1:90" ht="12.75">
      <c r="A449" s="15"/>
      <c r="E449" s="14"/>
      <c r="F449" s="2"/>
      <c r="G449" s="2"/>
      <c r="J449" s="7"/>
      <c r="M449" s="2"/>
      <c r="AD449" s="49"/>
      <c r="AL449" s="7"/>
      <c r="BQ449" s="38"/>
      <c r="BT449" s="23"/>
      <c r="BY449" s="49"/>
      <c r="CK449" s="16"/>
      <c r="CL449" s="2"/>
    </row>
    <row r="450" spans="1:90" ht="12.75">
      <c r="A450" s="15"/>
      <c r="E450" s="14"/>
      <c r="F450" s="2"/>
      <c r="G450" s="2"/>
      <c r="M450" s="2"/>
      <c r="BQ450" s="38"/>
      <c r="BT450" s="23"/>
      <c r="BY450" s="49"/>
      <c r="CK450" s="16"/>
      <c r="CL450" s="2"/>
    </row>
    <row r="451" spans="1:90" ht="12.75">
      <c r="A451" s="15"/>
      <c r="E451" s="14"/>
      <c r="F451" s="2"/>
      <c r="G451" s="2"/>
      <c r="J451" s="7"/>
      <c r="M451" s="2"/>
      <c r="AD451" s="49"/>
      <c r="AL451" s="7"/>
      <c r="AM451" s="25"/>
      <c r="AY451" s="7"/>
      <c r="BG451" s="7"/>
      <c r="BQ451" s="38"/>
      <c r="BT451" s="23"/>
      <c r="BY451" s="49"/>
      <c r="CK451" s="16"/>
      <c r="CL451" s="2"/>
    </row>
    <row r="452" spans="1:90" ht="12.75">
      <c r="A452" s="15"/>
      <c r="E452" s="14"/>
      <c r="F452" s="2"/>
      <c r="G452" s="2"/>
      <c r="J452" s="7"/>
      <c r="M452" s="2"/>
      <c r="AD452" s="49"/>
      <c r="AL452" s="7"/>
      <c r="BQ452" s="38"/>
      <c r="BT452" s="23"/>
      <c r="BY452" s="49"/>
      <c r="CK452" s="16"/>
      <c r="CL452" s="2"/>
    </row>
    <row r="453" spans="1:90" ht="12.75">
      <c r="A453" s="15"/>
      <c r="E453" s="14"/>
      <c r="F453" s="2"/>
      <c r="G453" s="2"/>
      <c r="J453" s="7"/>
      <c r="M453" s="2"/>
      <c r="AL453" s="7"/>
      <c r="AM453" s="25"/>
      <c r="BT453" s="23"/>
      <c r="CK453" s="16"/>
      <c r="CL453" s="2"/>
    </row>
    <row r="454" spans="1:90" ht="12.75">
      <c r="A454" s="15"/>
      <c r="E454" s="14"/>
      <c r="F454" s="2"/>
      <c r="G454" s="2"/>
      <c r="J454" s="7"/>
      <c r="M454" s="2"/>
      <c r="AD454" s="49"/>
      <c r="AL454" s="7"/>
      <c r="BQ454" s="38"/>
      <c r="BT454" s="23"/>
      <c r="BY454" s="49"/>
      <c r="CK454" s="16"/>
      <c r="CL454" s="2"/>
    </row>
    <row r="455" spans="1:90" ht="12.75">
      <c r="A455" s="15"/>
      <c r="E455" s="14"/>
      <c r="F455" s="2"/>
      <c r="G455" s="2"/>
      <c r="M455" s="2"/>
      <c r="BQ455" s="38"/>
      <c r="BT455" s="23"/>
      <c r="CL455" s="2"/>
    </row>
    <row r="456" spans="1:90" ht="12.75">
      <c r="A456" s="15"/>
      <c r="E456" s="14"/>
      <c r="F456" s="2"/>
      <c r="G456" s="2"/>
      <c r="J456" s="7"/>
      <c r="M456" s="2"/>
      <c r="AD456" s="49"/>
      <c r="AL456" s="7"/>
      <c r="AZ456" s="7"/>
      <c r="BA456" s="17"/>
      <c r="BB456" s="17"/>
      <c r="BC456" s="17"/>
      <c r="BQ456" s="38"/>
      <c r="BT456" s="23"/>
      <c r="BY456" s="49"/>
      <c r="CK456" s="16"/>
      <c r="CL456" s="2"/>
    </row>
    <row r="457" spans="1:90" ht="12.75">
      <c r="A457" s="15"/>
      <c r="E457" s="14"/>
      <c r="F457" s="2"/>
      <c r="G457" s="2"/>
      <c r="J457" s="7"/>
      <c r="M457" s="2"/>
      <c r="AD457" s="49"/>
      <c r="AL457" s="7"/>
      <c r="AM457" s="25"/>
      <c r="AZ457" s="7"/>
      <c r="BA457" s="17"/>
      <c r="BB457" s="17"/>
      <c r="BC457" s="17"/>
      <c r="BQ457" s="38"/>
      <c r="BT457" s="23"/>
      <c r="CK457" s="16"/>
      <c r="CL457" s="2"/>
    </row>
    <row r="458" spans="1:90" ht="12.75">
      <c r="A458" s="15"/>
      <c r="E458" s="14"/>
      <c r="F458" s="2"/>
      <c r="G458" s="2"/>
      <c r="J458" s="7"/>
      <c r="M458" s="2"/>
      <c r="AD458" s="49"/>
      <c r="AL458" s="7"/>
      <c r="AM458" s="25"/>
      <c r="AZ458" s="7"/>
      <c r="BA458" s="17"/>
      <c r="BB458" s="17"/>
      <c r="BC458" s="17"/>
      <c r="BQ458" s="38"/>
      <c r="BT458" s="23"/>
      <c r="BY458" s="49"/>
      <c r="CK458" s="16"/>
      <c r="CL458" s="2"/>
    </row>
    <row r="459" spans="1:90" ht="12.75">
      <c r="A459" s="15"/>
      <c r="E459" s="14"/>
      <c r="F459" s="2"/>
      <c r="G459" s="2"/>
      <c r="M459" s="2"/>
      <c r="AM459" s="25"/>
      <c r="BT459" s="23"/>
      <c r="CK459" s="16"/>
      <c r="CL459" s="2"/>
    </row>
    <row r="460" spans="1:90" ht="12.75">
      <c r="A460" s="15"/>
      <c r="E460" s="14"/>
      <c r="F460" s="2"/>
      <c r="G460" s="2"/>
      <c r="J460" s="7"/>
      <c r="M460" s="2"/>
      <c r="AD460" s="49"/>
      <c r="AL460" s="7"/>
      <c r="BE460" s="7"/>
      <c r="BQ460" s="38"/>
      <c r="BT460" s="23"/>
      <c r="BY460" s="49"/>
      <c r="CK460" s="16"/>
      <c r="CL460" s="2"/>
    </row>
    <row r="461" spans="1:90" ht="12.75">
      <c r="A461" s="15"/>
      <c r="E461" s="14"/>
      <c r="F461" s="2"/>
      <c r="G461" s="2"/>
      <c r="J461" s="7"/>
      <c r="M461" s="2"/>
      <c r="AD461" s="49"/>
      <c r="AL461" s="7"/>
      <c r="AM461" s="25"/>
      <c r="BE461" s="7"/>
      <c r="BQ461" s="38"/>
      <c r="BT461" s="23"/>
      <c r="BY461" s="49"/>
      <c r="CK461" s="16"/>
      <c r="CL461" s="2"/>
    </row>
    <row r="462" spans="1:90" ht="12.75">
      <c r="A462" s="15"/>
      <c r="E462" s="14"/>
      <c r="F462" s="2"/>
      <c r="G462" s="2"/>
      <c r="J462" s="7"/>
      <c r="M462" s="2"/>
      <c r="AD462" s="49"/>
      <c r="AL462" s="7"/>
      <c r="AM462" s="25"/>
      <c r="BT462" s="23"/>
      <c r="BY462" s="49"/>
      <c r="CK462" s="16"/>
      <c r="CL462" s="2"/>
    </row>
    <row r="463" spans="10:90" ht="12.75">
      <c r="J463" s="7"/>
      <c r="M463" s="2"/>
      <c r="AL463" s="7"/>
      <c r="BT463" s="23"/>
      <c r="CL463" s="2"/>
    </row>
    <row r="464" spans="1:90" ht="12.75">
      <c r="A464" s="15"/>
      <c r="E464" s="14"/>
      <c r="F464" s="2"/>
      <c r="G464" s="2"/>
      <c r="J464" s="7"/>
      <c r="M464" s="2"/>
      <c r="AD464" s="49"/>
      <c r="AL464" s="7"/>
      <c r="AM464" s="25"/>
      <c r="BH464" s="7"/>
      <c r="BQ464" s="38"/>
      <c r="BT464" s="23"/>
      <c r="BY464" s="49"/>
      <c r="CK464" s="16"/>
      <c r="CL464" s="2"/>
    </row>
    <row r="465" spans="1:90" ht="12.75">
      <c r="A465" s="15"/>
      <c r="E465" s="14"/>
      <c r="F465" s="2"/>
      <c r="G465" s="2"/>
      <c r="J465" s="7"/>
      <c r="M465" s="2"/>
      <c r="AD465" s="49"/>
      <c r="AL465" s="7"/>
      <c r="AM465" s="25"/>
      <c r="BH465" s="7"/>
      <c r="BQ465" s="38"/>
      <c r="BT465" s="23"/>
      <c r="BY465" s="49"/>
      <c r="CK465" s="16"/>
      <c r="CL465" s="2"/>
    </row>
    <row r="466" spans="1:90" ht="12.75">
      <c r="A466" s="15"/>
      <c r="E466" s="14"/>
      <c r="F466" s="2"/>
      <c r="G466" s="2"/>
      <c r="J466" s="7"/>
      <c r="M466" s="2"/>
      <c r="AD466" s="49"/>
      <c r="AL466" s="7"/>
      <c r="AM466" s="25"/>
      <c r="BH466" s="7"/>
      <c r="BQ466" s="38"/>
      <c r="BT466" s="23"/>
      <c r="BY466" s="49"/>
      <c r="CK466" s="16"/>
      <c r="CL466" s="2"/>
    </row>
    <row r="467" spans="1:90" ht="12.75">
      <c r="A467" s="15"/>
      <c r="E467" s="14"/>
      <c r="F467" s="2"/>
      <c r="G467" s="2"/>
      <c r="J467" s="7"/>
      <c r="M467" s="2"/>
      <c r="AD467" s="49"/>
      <c r="AL467" s="7"/>
      <c r="AM467" s="25"/>
      <c r="AW467" s="7"/>
      <c r="AX467" s="7"/>
      <c r="BQ467" s="38"/>
      <c r="BT467" s="23"/>
      <c r="BY467" s="49"/>
      <c r="CK467" s="16"/>
      <c r="CL467" s="2"/>
    </row>
    <row r="468" spans="1:90" ht="12.75">
      <c r="A468" s="15"/>
      <c r="E468" s="14"/>
      <c r="F468" s="2"/>
      <c r="G468" s="2"/>
      <c r="M468" s="2"/>
      <c r="AD468" s="49"/>
      <c r="AM468" s="25"/>
      <c r="BQ468" s="38"/>
      <c r="BT468" s="23"/>
      <c r="BY468" s="49"/>
      <c r="CK468" s="16"/>
      <c r="CL468" s="2"/>
    </row>
    <row r="469" spans="1:90" ht="12.75">
      <c r="A469" s="15"/>
      <c r="E469" s="14"/>
      <c r="F469" s="2"/>
      <c r="G469" s="2"/>
      <c r="J469" s="7"/>
      <c r="M469" s="2"/>
      <c r="AD469" s="49"/>
      <c r="AL469" s="7"/>
      <c r="AM469" s="25"/>
      <c r="AW469" s="7"/>
      <c r="AX469" s="7"/>
      <c r="BQ469" s="38"/>
      <c r="BT469" s="23"/>
      <c r="BY469" s="49"/>
      <c r="CK469" s="16"/>
      <c r="CL469" s="2"/>
    </row>
    <row r="470" spans="1:90" ht="12.75">
      <c r="A470" s="15"/>
      <c r="E470" s="14"/>
      <c r="F470" s="2"/>
      <c r="G470" s="2"/>
      <c r="J470" s="7"/>
      <c r="M470" s="2"/>
      <c r="AD470" s="49"/>
      <c r="AL470" s="7"/>
      <c r="AM470" s="25"/>
      <c r="AW470" s="7"/>
      <c r="AX470" s="7"/>
      <c r="BQ470" s="38"/>
      <c r="BT470" s="23"/>
      <c r="BY470" s="49"/>
      <c r="CK470" s="16"/>
      <c r="CL470" s="2"/>
    </row>
    <row r="471" spans="1:90" ht="12.75">
      <c r="A471" s="15"/>
      <c r="E471" s="14"/>
      <c r="F471" s="2"/>
      <c r="G471" s="2"/>
      <c r="M471" s="2"/>
      <c r="AD471" s="49"/>
      <c r="AM471" s="25"/>
      <c r="BT471" s="23"/>
      <c r="BY471" s="49"/>
      <c r="CL471" s="2"/>
    </row>
    <row r="472" spans="1:90" ht="12.75">
      <c r="A472" s="15"/>
      <c r="E472" s="14"/>
      <c r="F472" s="2"/>
      <c r="G472" s="2"/>
      <c r="J472" s="7"/>
      <c r="M472" s="2"/>
      <c r="AD472" s="49"/>
      <c r="AL472" s="7"/>
      <c r="AM472" s="25"/>
      <c r="AX472" s="7"/>
      <c r="AY472" s="7"/>
      <c r="BG472" s="7"/>
      <c r="BQ472" s="38"/>
      <c r="BT472" s="23"/>
      <c r="BY472" s="49"/>
      <c r="CK472" s="16"/>
      <c r="CL472" s="2"/>
    </row>
    <row r="473" spans="1:90" ht="12.75">
      <c r="A473" s="15"/>
      <c r="E473" s="14"/>
      <c r="F473" s="2"/>
      <c r="G473" s="2"/>
      <c r="J473" s="7"/>
      <c r="M473" s="2"/>
      <c r="AD473" s="49"/>
      <c r="AL473" s="7"/>
      <c r="AM473" s="25"/>
      <c r="AX473" s="7"/>
      <c r="AY473" s="7"/>
      <c r="BG473" s="7"/>
      <c r="BQ473" s="38"/>
      <c r="BT473" s="23"/>
      <c r="BY473" s="49"/>
      <c r="CK473" s="16"/>
      <c r="CL473" s="2"/>
    </row>
    <row r="474" spans="1:90" ht="12.75">
      <c r="A474" s="15"/>
      <c r="E474" s="14"/>
      <c r="F474" s="2"/>
      <c r="G474" s="2"/>
      <c r="J474" s="7"/>
      <c r="M474" s="2"/>
      <c r="AD474" s="49"/>
      <c r="AL474" s="7"/>
      <c r="AM474" s="25"/>
      <c r="BQ474" s="38"/>
      <c r="BT474" s="23"/>
      <c r="BY474" s="49"/>
      <c r="CK474" s="16"/>
      <c r="CL474" s="2"/>
    </row>
    <row r="475" spans="1:90" ht="12.75">
      <c r="A475" s="15"/>
      <c r="E475" s="14"/>
      <c r="F475" s="2"/>
      <c r="G475" s="2"/>
      <c r="J475" s="7"/>
      <c r="M475" s="2"/>
      <c r="AL475" s="7"/>
      <c r="AM475" s="25"/>
      <c r="BT475" s="23"/>
      <c r="CL475" s="2"/>
    </row>
    <row r="476" spans="1:90" ht="12.75">
      <c r="A476" s="15"/>
      <c r="E476" s="14"/>
      <c r="F476" s="2"/>
      <c r="G476" s="2"/>
      <c r="J476" s="7"/>
      <c r="M476" s="2"/>
      <c r="AD476" s="49"/>
      <c r="AL476" s="7"/>
      <c r="AM476" s="25"/>
      <c r="AY476" s="7"/>
      <c r="BG476" s="7"/>
      <c r="BQ476" s="38"/>
      <c r="BT476" s="23"/>
      <c r="BY476" s="49"/>
      <c r="CK476" s="16"/>
      <c r="CL476" s="2"/>
    </row>
    <row r="477" spans="1:90" ht="12.75">
      <c r="A477" s="15"/>
      <c r="E477" s="14"/>
      <c r="F477" s="2"/>
      <c r="G477" s="2"/>
      <c r="J477" s="7"/>
      <c r="M477" s="2"/>
      <c r="AD477" s="49"/>
      <c r="AL477" s="7"/>
      <c r="AM477" s="25"/>
      <c r="AY477" s="7"/>
      <c r="BG477" s="7"/>
      <c r="BQ477" s="38"/>
      <c r="BT477" s="23"/>
      <c r="BY477" s="49"/>
      <c r="CK477" s="16"/>
      <c r="CL477" s="2"/>
    </row>
    <row r="478" spans="1:90" ht="12.75">
      <c r="A478" s="15"/>
      <c r="E478" s="14"/>
      <c r="F478" s="2"/>
      <c r="G478" s="2"/>
      <c r="J478" s="7"/>
      <c r="M478" s="2"/>
      <c r="AD478" s="49"/>
      <c r="AL478" s="7"/>
      <c r="AY478" s="7"/>
      <c r="BG478" s="7"/>
      <c r="BQ478" s="38"/>
      <c r="BT478" s="23"/>
      <c r="BY478" s="49"/>
      <c r="CK478" s="16"/>
      <c r="CL478" s="2"/>
    </row>
    <row r="479" spans="1:90" ht="12.75">
      <c r="A479" s="15"/>
      <c r="E479" s="14"/>
      <c r="F479" s="2"/>
      <c r="G479" s="2"/>
      <c r="J479" s="7"/>
      <c r="M479" s="2"/>
      <c r="AD479" s="49"/>
      <c r="AL479" s="7"/>
      <c r="AM479" s="25"/>
      <c r="AY479" s="7"/>
      <c r="BG479" s="7"/>
      <c r="BQ479" s="38"/>
      <c r="BT479" s="23"/>
      <c r="BY479" s="49"/>
      <c r="CK479" s="16"/>
      <c r="CL479" s="2"/>
    </row>
    <row r="480" spans="1:90" ht="12.75">
      <c r="A480" s="15"/>
      <c r="E480" s="14"/>
      <c r="F480" s="2"/>
      <c r="G480" s="2"/>
      <c r="J480" s="7"/>
      <c r="M480" s="2"/>
      <c r="AD480" s="49"/>
      <c r="AL480" s="7"/>
      <c r="BT480" s="23"/>
      <c r="CK480" s="16"/>
      <c r="CL480" s="2"/>
    </row>
    <row r="481" spans="1:90" ht="12.75">
      <c r="A481" s="15"/>
      <c r="E481" s="14"/>
      <c r="F481" s="2"/>
      <c r="G481" s="2"/>
      <c r="J481" s="7"/>
      <c r="M481" s="2"/>
      <c r="AD481" s="49"/>
      <c r="AL481" s="7"/>
      <c r="AZ481" s="7"/>
      <c r="BA481" s="17"/>
      <c r="BB481" s="17"/>
      <c r="BC481" s="17"/>
      <c r="BQ481" s="38"/>
      <c r="BT481" s="23"/>
      <c r="BY481" s="49"/>
      <c r="CK481" s="16"/>
      <c r="CL481" s="2"/>
    </row>
    <row r="482" spans="1:90" ht="12.75">
      <c r="A482" s="15"/>
      <c r="E482" s="14"/>
      <c r="F482" s="2"/>
      <c r="G482" s="2"/>
      <c r="J482" s="7"/>
      <c r="M482" s="2"/>
      <c r="AD482" s="49"/>
      <c r="AL482" s="7"/>
      <c r="AZ482" s="7"/>
      <c r="BA482" s="17"/>
      <c r="BB482" s="17"/>
      <c r="BC482" s="17"/>
      <c r="BQ482" s="38"/>
      <c r="BT482" s="23"/>
      <c r="BY482" s="49"/>
      <c r="CK482" s="16"/>
      <c r="CL482" s="2"/>
    </row>
    <row r="483" spans="1:90" ht="12.75">
      <c r="A483" s="15"/>
      <c r="E483" s="14"/>
      <c r="F483" s="2"/>
      <c r="G483" s="2"/>
      <c r="J483" s="7"/>
      <c r="M483" s="2"/>
      <c r="AD483" s="49"/>
      <c r="AL483" s="7"/>
      <c r="BE483" s="7"/>
      <c r="BQ483" s="38"/>
      <c r="BT483" s="23"/>
      <c r="BY483" s="49"/>
      <c r="CK483" s="16"/>
      <c r="CL483" s="2"/>
    </row>
    <row r="484" spans="1:90" ht="12.75">
      <c r="A484" s="15"/>
      <c r="E484" s="14"/>
      <c r="F484" s="2"/>
      <c r="G484" s="2"/>
      <c r="J484" s="7"/>
      <c r="M484" s="2"/>
      <c r="AD484" s="49"/>
      <c r="AL484" s="7"/>
      <c r="BH484" s="7"/>
      <c r="BQ484" s="38"/>
      <c r="BT484" s="23"/>
      <c r="BY484" s="49"/>
      <c r="CK484" s="16"/>
      <c r="CL484" s="2"/>
    </row>
    <row r="485" spans="1:90" ht="12.75">
      <c r="A485" s="15"/>
      <c r="E485" s="14"/>
      <c r="F485" s="2"/>
      <c r="G485" s="2"/>
      <c r="J485" s="7"/>
      <c r="M485" s="2"/>
      <c r="AD485" s="49"/>
      <c r="AL485" s="7"/>
      <c r="BH485" s="7"/>
      <c r="BQ485" s="38"/>
      <c r="BT485" s="23"/>
      <c r="BY485" s="49"/>
      <c r="CK485" s="16"/>
      <c r="CL485" s="2"/>
    </row>
    <row r="486" spans="1:90" ht="12.75">
      <c r="A486" s="15"/>
      <c r="E486" s="14"/>
      <c r="F486" s="2"/>
      <c r="G486" s="2"/>
      <c r="M486" s="2"/>
      <c r="BQ486" s="38"/>
      <c r="BT486" s="23"/>
      <c r="CL486" s="2"/>
    </row>
    <row r="487" spans="1:90" ht="12.75">
      <c r="A487" s="15"/>
      <c r="E487" s="14"/>
      <c r="F487" s="2"/>
      <c r="G487" s="2"/>
      <c r="J487" s="7"/>
      <c r="M487" s="2"/>
      <c r="AD487" s="49"/>
      <c r="AL487" s="7"/>
      <c r="AM487" s="25"/>
      <c r="AZ487" s="7"/>
      <c r="BA487" s="17"/>
      <c r="BB487" s="17"/>
      <c r="BC487" s="17"/>
      <c r="BQ487" s="38"/>
      <c r="BT487" s="23"/>
      <c r="BY487" s="49"/>
      <c r="CK487" s="16"/>
      <c r="CL487" s="2"/>
    </row>
    <row r="488" spans="1:90" ht="12.75">
      <c r="A488" s="15"/>
      <c r="E488" s="14"/>
      <c r="F488" s="2"/>
      <c r="G488" s="2"/>
      <c r="J488" s="7"/>
      <c r="M488" s="2"/>
      <c r="AD488" s="49"/>
      <c r="AL488" s="7"/>
      <c r="AZ488" s="7"/>
      <c r="BA488" s="17"/>
      <c r="BB488" s="17"/>
      <c r="BC488" s="17"/>
      <c r="BQ488" s="38"/>
      <c r="BT488" s="23"/>
      <c r="BY488" s="49"/>
      <c r="CK488" s="16"/>
      <c r="CL488" s="2"/>
    </row>
    <row r="489" spans="1:90" ht="12.75">
      <c r="A489" s="15"/>
      <c r="E489" s="14"/>
      <c r="F489" s="2"/>
      <c r="G489" s="2"/>
      <c r="J489" s="7"/>
      <c r="M489" s="2"/>
      <c r="AD489" s="49"/>
      <c r="AL489" s="7"/>
      <c r="AM489" s="25"/>
      <c r="BE489" s="7"/>
      <c r="BQ489" s="38"/>
      <c r="BT489" s="23"/>
      <c r="BY489" s="49"/>
      <c r="CK489" s="16"/>
      <c r="CL489" s="2"/>
    </row>
    <row r="490" spans="1:90" ht="12.75">
      <c r="A490" s="15"/>
      <c r="E490" s="14"/>
      <c r="F490" s="2"/>
      <c r="G490" s="2"/>
      <c r="J490" s="7"/>
      <c r="M490" s="2"/>
      <c r="AD490" s="49"/>
      <c r="AL490" s="7"/>
      <c r="AM490" s="25"/>
      <c r="BE490" s="7"/>
      <c r="BQ490" s="38"/>
      <c r="BT490" s="23"/>
      <c r="BY490" s="49"/>
      <c r="CK490" s="16"/>
      <c r="CL490" s="2"/>
    </row>
    <row r="491" spans="1:90" ht="12.75">
      <c r="A491" s="15"/>
      <c r="E491" s="14"/>
      <c r="F491" s="2"/>
      <c r="G491" s="2"/>
      <c r="J491" s="7"/>
      <c r="M491" s="2"/>
      <c r="AD491" s="49"/>
      <c r="AL491" s="7"/>
      <c r="AM491" s="25"/>
      <c r="BH491" s="7"/>
      <c r="BQ491" s="38"/>
      <c r="BT491" s="23"/>
      <c r="BY491" s="49"/>
      <c r="CK491" s="16"/>
      <c r="CL491" s="2"/>
    </row>
    <row r="492" spans="1:90" ht="12.75">
      <c r="A492" s="15"/>
      <c r="E492" s="14"/>
      <c r="F492" s="2"/>
      <c r="G492" s="2"/>
      <c r="J492" s="7"/>
      <c r="M492" s="2"/>
      <c r="AD492" s="49"/>
      <c r="AL492" s="7"/>
      <c r="AM492" s="25"/>
      <c r="BH492" s="7"/>
      <c r="BQ492" s="38"/>
      <c r="BT492" s="23"/>
      <c r="BY492" s="49"/>
      <c r="CK492" s="16"/>
      <c r="CL492" s="2"/>
    </row>
    <row r="493" spans="1:90" ht="12.75">
      <c r="A493" s="15"/>
      <c r="E493" s="14"/>
      <c r="F493" s="2"/>
      <c r="G493" s="2"/>
      <c r="M493" s="2"/>
      <c r="AM493" s="25"/>
      <c r="BQ493" s="38"/>
      <c r="BT493" s="23"/>
      <c r="CK493" s="16"/>
      <c r="CL493" s="2"/>
    </row>
    <row r="494" spans="1:90" ht="12.75">
      <c r="A494" s="15"/>
      <c r="E494" s="14"/>
      <c r="F494" s="2"/>
      <c r="G494" s="2"/>
      <c r="M494" s="2"/>
      <c r="BQ494" s="38"/>
      <c r="BT494" s="23"/>
      <c r="CL494" s="2"/>
    </row>
    <row r="495" spans="1:90" ht="12.75">
      <c r="A495" s="15"/>
      <c r="E495" s="14"/>
      <c r="F495" s="2"/>
      <c r="G495" s="2"/>
      <c r="J495" s="7"/>
      <c r="M495" s="2"/>
      <c r="AD495" s="49"/>
      <c r="AL495" s="7"/>
      <c r="BH495" s="7"/>
      <c r="BQ495" s="38"/>
      <c r="BT495" s="23"/>
      <c r="BY495" s="49"/>
      <c r="CK495" s="16"/>
      <c r="CL495" s="2"/>
    </row>
    <row r="496" spans="1:90" ht="12.75">
      <c r="A496" s="15"/>
      <c r="E496" s="14"/>
      <c r="F496" s="2"/>
      <c r="G496" s="2"/>
      <c r="J496" s="7"/>
      <c r="M496" s="2"/>
      <c r="AD496" s="49"/>
      <c r="AL496" s="7"/>
      <c r="BH496" s="7"/>
      <c r="BQ496" s="38"/>
      <c r="BT496" s="23"/>
      <c r="BY496" s="49"/>
      <c r="CK496" s="16"/>
      <c r="CL496" s="2"/>
    </row>
    <row r="497" spans="1:90" ht="12.75">
      <c r="A497" s="15"/>
      <c r="E497" s="14"/>
      <c r="F497" s="2"/>
      <c r="G497" s="2"/>
      <c r="J497" s="7"/>
      <c r="M497" s="2"/>
      <c r="AD497" s="49"/>
      <c r="AL497" s="7"/>
      <c r="BQ497" s="38"/>
      <c r="BT497" s="23"/>
      <c r="BY497" s="49"/>
      <c r="CK497" s="16"/>
      <c r="CL497" s="2"/>
    </row>
    <row r="498" spans="1:90" ht="12.75">
      <c r="A498" s="15"/>
      <c r="E498" s="14"/>
      <c r="F498" s="2"/>
      <c r="G498" s="2"/>
      <c r="J498" s="7"/>
      <c r="M498" s="2"/>
      <c r="W498" s="49"/>
      <c r="X498" s="49"/>
      <c r="AD498" s="49"/>
      <c r="AL498" s="7"/>
      <c r="AM498" s="25"/>
      <c r="AX498" s="7"/>
      <c r="BQ498" s="38"/>
      <c r="BT498" s="23"/>
      <c r="BX498" s="49"/>
      <c r="BY498" s="49"/>
      <c r="CK498" s="16"/>
      <c r="CL498" s="2"/>
    </row>
    <row r="499" spans="1:90" ht="12.75">
      <c r="A499" s="15"/>
      <c r="E499" s="14"/>
      <c r="F499" s="2"/>
      <c r="G499" s="2"/>
      <c r="J499" s="7"/>
      <c r="M499" s="2"/>
      <c r="W499" s="49"/>
      <c r="X499" s="49"/>
      <c r="AD499" s="49"/>
      <c r="AL499" s="7"/>
      <c r="AM499" s="25"/>
      <c r="BQ499" s="38"/>
      <c r="BT499" s="23"/>
      <c r="BX499" s="49"/>
      <c r="BY499" s="49"/>
      <c r="CK499" s="16"/>
      <c r="CL499" s="2"/>
    </row>
    <row r="500" spans="1:90" ht="12.75">
      <c r="A500" s="15"/>
      <c r="E500" s="14"/>
      <c r="F500" s="2"/>
      <c r="G500" s="2"/>
      <c r="J500" s="7"/>
      <c r="M500" s="2"/>
      <c r="W500" s="49"/>
      <c r="X500" s="49"/>
      <c r="AD500" s="49"/>
      <c r="AL500" s="7"/>
      <c r="AM500" s="25"/>
      <c r="BQ500" s="38"/>
      <c r="BT500" s="23"/>
      <c r="BX500" s="49"/>
      <c r="BY500" s="49"/>
      <c r="CK500" s="16"/>
      <c r="CL500" s="2"/>
    </row>
    <row r="501" spans="30:90" ht="12.75">
      <c r="AD501" s="49"/>
      <c r="AM501" s="25"/>
      <c r="BT501" s="23"/>
      <c r="CL501" s="18"/>
    </row>
    <row r="502" spans="1:90" ht="12.75">
      <c r="A502" s="19"/>
      <c r="E502" s="14"/>
      <c r="F502" s="37"/>
      <c r="G502" s="2"/>
      <c r="J502" s="7"/>
      <c r="M502" s="2"/>
      <c r="W502" s="49"/>
      <c r="X502" s="49"/>
      <c r="AD502" s="49"/>
      <c r="AL502" s="7"/>
      <c r="AM502" s="25"/>
      <c r="AY502" s="7"/>
      <c r="BG502" s="7"/>
      <c r="BQ502" s="38"/>
      <c r="BT502" s="23"/>
      <c r="BX502" s="49"/>
      <c r="BY502" s="49"/>
      <c r="CK502" s="16"/>
      <c r="CL502" s="2"/>
    </row>
    <row r="503" spans="1:90" ht="12.75">
      <c r="A503" s="19"/>
      <c r="E503" s="14"/>
      <c r="F503" s="37"/>
      <c r="G503" s="2"/>
      <c r="J503" s="7"/>
      <c r="M503" s="2"/>
      <c r="W503" s="49"/>
      <c r="X503" s="49"/>
      <c r="AD503" s="49"/>
      <c r="AL503" s="7"/>
      <c r="AM503" s="25"/>
      <c r="AY503" s="7"/>
      <c r="BG503" s="7"/>
      <c r="BQ503" s="38"/>
      <c r="BT503" s="23"/>
      <c r="BX503" s="49"/>
      <c r="BY503" s="49"/>
      <c r="CK503" s="16"/>
      <c r="CL503" s="2"/>
    </row>
    <row r="504" spans="1:90" ht="12.75">
      <c r="A504" s="19"/>
      <c r="E504" s="14"/>
      <c r="F504" s="37"/>
      <c r="G504" s="2"/>
      <c r="J504" s="7"/>
      <c r="M504" s="2"/>
      <c r="W504" s="49"/>
      <c r="X504" s="49"/>
      <c r="AD504" s="49"/>
      <c r="AL504" s="7"/>
      <c r="AM504" s="25"/>
      <c r="AY504" s="7"/>
      <c r="BG504" s="7"/>
      <c r="BQ504" s="38"/>
      <c r="BT504" s="23"/>
      <c r="BX504" s="49"/>
      <c r="BY504" s="49"/>
      <c r="CK504" s="16"/>
      <c r="CL504" s="2"/>
    </row>
    <row r="505" spans="1:90" ht="12.75">
      <c r="A505" s="19"/>
      <c r="E505" s="14"/>
      <c r="F505" s="37"/>
      <c r="G505" s="2"/>
      <c r="J505" s="7"/>
      <c r="M505" s="2"/>
      <c r="W505" s="49"/>
      <c r="X505" s="49"/>
      <c r="AD505" s="49"/>
      <c r="AL505" s="7"/>
      <c r="AM505" s="25"/>
      <c r="AY505" s="7"/>
      <c r="BG505" s="7"/>
      <c r="BQ505" s="38"/>
      <c r="BT505" s="23"/>
      <c r="BX505" s="49"/>
      <c r="BY505" s="49"/>
      <c r="CK505" s="16"/>
      <c r="CL505" s="2"/>
    </row>
    <row r="506" spans="1:90" ht="12.75">
      <c r="A506" s="19"/>
      <c r="E506" s="14"/>
      <c r="F506" s="37"/>
      <c r="G506" s="2"/>
      <c r="J506" s="7"/>
      <c r="M506" s="2"/>
      <c r="AL506" s="7"/>
      <c r="AM506" s="25"/>
      <c r="BT506" s="23"/>
      <c r="BX506" s="49"/>
      <c r="BY506" s="49"/>
      <c r="CL506" s="2"/>
    </row>
    <row r="507" spans="1:90" ht="12.75">
      <c r="A507" s="19"/>
      <c r="E507" s="14"/>
      <c r="F507" s="37"/>
      <c r="G507" s="2"/>
      <c r="J507" s="7"/>
      <c r="M507" s="2"/>
      <c r="W507" s="49"/>
      <c r="X507" s="49"/>
      <c r="AD507" s="49"/>
      <c r="AL507" s="7"/>
      <c r="AM507" s="25"/>
      <c r="AZ507" s="7"/>
      <c r="BA507" s="17"/>
      <c r="BB507" s="17"/>
      <c r="BC507" s="17"/>
      <c r="BQ507" s="38"/>
      <c r="BT507" s="23"/>
      <c r="BX507" s="49"/>
      <c r="BY507" s="49"/>
      <c r="CK507" s="16"/>
      <c r="CL507" s="2"/>
    </row>
    <row r="508" spans="1:90" ht="12.75">
      <c r="A508" s="19"/>
      <c r="E508" s="14"/>
      <c r="F508" s="37"/>
      <c r="G508" s="2"/>
      <c r="J508" s="7"/>
      <c r="M508" s="2"/>
      <c r="W508" s="49"/>
      <c r="X508" s="49"/>
      <c r="AD508" s="49"/>
      <c r="AL508" s="7"/>
      <c r="AM508" s="25"/>
      <c r="AZ508" s="7"/>
      <c r="BA508" s="17"/>
      <c r="BB508" s="17"/>
      <c r="BC508" s="17"/>
      <c r="BQ508" s="38"/>
      <c r="BT508" s="23"/>
      <c r="BX508" s="49"/>
      <c r="BY508" s="49"/>
      <c r="CK508" s="16"/>
      <c r="CL508" s="2"/>
    </row>
    <row r="509" spans="1:90" ht="12.75">
      <c r="A509" s="19"/>
      <c r="E509" s="14"/>
      <c r="F509" s="37"/>
      <c r="G509" s="2"/>
      <c r="J509" s="7"/>
      <c r="M509" s="2"/>
      <c r="W509" s="49"/>
      <c r="X509" s="49"/>
      <c r="AD509" s="49"/>
      <c r="AL509" s="7"/>
      <c r="AM509" s="25"/>
      <c r="BE509" s="7"/>
      <c r="BQ509" s="38"/>
      <c r="BT509" s="23"/>
      <c r="BX509" s="49"/>
      <c r="BY509" s="49"/>
      <c r="CK509" s="16"/>
      <c r="CL509" s="2"/>
    </row>
    <row r="510" spans="1:90" ht="12.75">
      <c r="A510" s="19"/>
      <c r="E510" s="14"/>
      <c r="F510" s="37"/>
      <c r="G510" s="2"/>
      <c r="J510" s="7"/>
      <c r="M510" s="2"/>
      <c r="W510" s="49"/>
      <c r="X510" s="49"/>
      <c r="AD510" s="49"/>
      <c r="AL510" s="7"/>
      <c r="AM510" s="25"/>
      <c r="BE510" s="7"/>
      <c r="BQ510" s="38"/>
      <c r="BT510" s="23"/>
      <c r="BX510" s="49"/>
      <c r="BY510" s="49"/>
      <c r="CK510" s="16"/>
      <c r="CL510" s="2"/>
    </row>
    <row r="511" spans="1:90" ht="12.75">
      <c r="A511" s="19"/>
      <c r="E511" s="14"/>
      <c r="F511" s="37"/>
      <c r="G511" s="2"/>
      <c r="J511" s="7"/>
      <c r="M511" s="2"/>
      <c r="W511" s="49"/>
      <c r="X511" s="49"/>
      <c r="AD511" s="49"/>
      <c r="AL511" s="7"/>
      <c r="AM511" s="25"/>
      <c r="BH511" s="7"/>
      <c r="BQ511" s="38"/>
      <c r="BT511" s="23"/>
      <c r="BX511" s="49"/>
      <c r="BY511" s="49"/>
      <c r="CK511" s="16"/>
      <c r="CL511" s="2"/>
    </row>
    <row r="512" spans="1:90" ht="12.75">
      <c r="A512" s="19"/>
      <c r="E512" s="14"/>
      <c r="F512" s="37"/>
      <c r="G512" s="2"/>
      <c r="J512" s="7"/>
      <c r="M512" s="2"/>
      <c r="W512" s="49"/>
      <c r="X512" s="49"/>
      <c r="AD512" s="49"/>
      <c r="AL512" s="7"/>
      <c r="AM512" s="25"/>
      <c r="BH512" s="7"/>
      <c r="BQ512" s="38"/>
      <c r="BT512" s="23"/>
      <c r="BX512" s="49"/>
      <c r="BY512" s="49"/>
      <c r="CK512" s="16"/>
      <c r="CL512" s="2"/>
    </row>
    <row r="513" spans="1:90" ht="12.75">
      <c r="A513" s="19"/>
      <c r="E513" s="14"/>
      <c r="F513" s="37"/>
      <c r="G513" s="2"/>
      <c r="J513" s="7"/>
      <c r="M513" s="2"/>
      <c r="W513" s="49"/>
      <c r="X513" s="49"/>
      <c r="AD513" s="49"/>
      <c r="AL513" s="7"/>
      <c r="AM513" s="25"/>
      <c r="BH513" s="7"/>
      <c r="BQ513" s="38"/>
      <c r="BT513" s="23"/>
      <c r="BX513" s="49"/>
      <c r="BY513" s="49"/>
      <c r="CK513" s="16"/>
      <c r="CL513" s="2"/>
    </row>
    <row r="514" spans="1:90" ht="12.75">
      <c r="A514" s="19"/>
      <c r="E514" s="14"/>
      <c r="F514" s="37"/>
      <c r="G514" s="2"/>
      <c r="J514" s="7"/>
      <c r="M514" s="2"/>
      <c r="W514" s="49"/>
      <c r="X514" s="49"/>
      <c r="AD514" s="49"/>
      <c r="AL514" s="7"/>
      <c r="AM514" s="25"/>
      <c r="BH514" s="7"/>
      <c r="BQ514" s="38"/>
      <c r="BT514" s="23"/>
      <c r="BX514" s="49"/>
      <c r="BY514" s="49"/>
      <c r="CK514" s="16"/>
      <c r="CL514" s="2"/>
    </row>
    <row r="515" spans="1:90" ht="12.75">
      <c r="A515" s="19"/>
      <c r="E515" s="14"/>
      <c r="F515" s="37"/>
      <c r="G515" s="2"/>
      <c r="J515" s="7"/>
      <c r="M515" s="2"/>
      <c r="W515" s="49"/>
      <c r="X515" s="49"/>
      <c r="AD515" s="49"/>
      <c r="AL515" s="7"/>
      <c r="AM515" s="25"/>
      <c r="BH515" s="7"/>
      <c r="BQ515" s="38"/>
      <c r="BT515" s="23"/>
      <c r="BX515" s="49"/>
      <c r="BY515" s="49"/>
      <c r="CK515" s="16"/>
      <c r="CL515" s="2"/>
    </row>
    <row r="516" spans="1:90" ht="12.75">
      <c r="A516" s="19"/>
      <c r="E516" s="14"/>
      <c r="F516" s="37"/>
      <c r="G516" s="2"/>
      <c r="M516" s="2"/>
      <c r="W516" s="49"/>
      <c r="X516" s="49"/>
      <c r="AM516" s="25"/>
      <c r="BT516" s="23"/>
      <c r="CL516" s="2"/>
    </row>
    <row r="517" spans="1:90" ht="12.75">
      <c r="A517" s="19"/>
      <c r="E517" s="14"/>
      <c r="F517" s="37"/>
      <c r="G517" s="2"/>
      <c r="J517" s="7"/>
      <c r="M517" s="2"/>
      <c r="W517" s="49"/>
      <c r="X517" s="49"/>
      <c r="AD517" s="49"/>
      <c r="AL517" s="7"/>
      <c r="AM517" s="25"/>
      <c r="AZ517" s="7"/>
      <c r="BA517" s="17"/>
      <c r="BB517" s="17"/>
      <c r="BC517" s="17"/>
      <c r="BQ517" s="38"/>
      <c r="BT517" s="23"/>
      <c r="BX517" s="49"/>
      <c r="BY517" s="49"/>
      <c r="CK517" s="16"/>
      <c r="CL517" s="2"/>
    </row>
    <row r="518" spans="1:90" ht="12.75">
      <c r="A518" s="19"/>
      <c r="E518" s="14"/>
      <c r="F518" s="37"/>
      <c r="G518" s="2"/>
      <c r="M518" s="2"/>
      <c r="W518" s="49"/>
      <c r="AM518" s="25"/>
      <c r="BT518" s="23"/>
      <c r="BX518" s="49"/>
      <c r="CK518" s="16"/>
      <c r="CL518" s="2"/>
    </row>
    <row r="519" spans="1:90" ht="12.75">
      <c r="A519" s="19"/>
      <c r="E519" s="14"/>
      <c r="F519" s="37"/>
      <c r="G519" s="2"/>
      <c r="J519" s="7"/>
      <c r="M519" s="2"/>
      <c r="W519" s="49"/>
      <c r="X519" s="49"/>
      <c r="AD519" s="49"/>
      <c r="AL519" s="7"/>
      <c r="AZ519" s="7"/>
      <c r="BA519" s="17"/>
      <c r="BB519" s="17"/>
      <c r="BC519" s="17"/>
      <c r="BQ519" s="38"/>
      <c r="BT519" s="23"/>
      <c r="BX519" s="49"/>
      <c r="BY519" s="49"/>
      <c r="CK519" s="16"/>
      <c r="CL519" s="2"/>
    </row>
    <row r="520" spans="1:90" ht="12.75">
      <c r="A520" s="19"/>
      <c r="E520" s="14"/>
      <c r="F520" s="37"/>
      <c r="G520" s="2"/>
      <c r="J520" s="7"/>
      <c r="M520" s="2"/>
      <c r="W520" s="49"/>
      <c r="X520" s="49"/>
      <c r="AD520" s="49"/>
      <c r="AL520" s="7"/>
      <c r="BE520" s="7"/>
      <c r="BQ520" s="38"/>
      <c r="BT520" s="23"/>
      <c r="BX520" s="49"/>
      <c r="BY520" s="49"/>
      <c r="CK520" s="16"/>
      <c r="CL520" s="2"/>
    </row>
    <row r="521" spans="1:90" ht="12.75">
      <c r="A521" s="19"/>
      <c r="E521" s="14"/>
      <c r="F521" s="37"/>
      <c r="G521" s="2"/>
      <c r="M521" s="2"/>
      <c r="W521" s="49"/>
      <c r="AD521" s="49"/>
      <c r="AM521" s="25"/>
      <c r="BQ521" s="38"/>
      <c r="BT521" s="23"/>
      <c r="BX521" s="49"/>
      <c r="BY521" s="49"/>
      <c r="CK521" s="16"/>
      <c r="CL521" s="2"/>
    </row>
    <row r="522" spans="1:90" ht="12.75">
      <c r="A522" s="19"/>
      <c r="E522" s="14"/>
      <c r="F522" s="37"/>
      <c r="G522" s="2"/>
      <c r="J522" s="7"/>
      <c r="M522" s="2"/>
      <c r="W522" s="49"/>
      <c r="X522" s="49"/>
      <c r="AD522" s="49"/>
      <c r="AL522" s="7"/>
      <c r="AM522" s="25"/>
      <c r="BH522" s="7"/>
      <c r="BQ522" s="38"/>
      <c r="BT522" s="23"/>
      <c r="BX522" s="49"/>
      <c r="BY522" s="49"/>
      <c r="CK522" s="16"/>
      <c r="CL522" s="2"/>
    </row>
    <row r="523" spans="1:90" ht="12.75">
      <c r="A523" s="19"/>
      <c r="E523" s="14"/>
      <c r="F523" s="37"/>
      <c r="G523" s="2"/>
      <c r="J523" s="7"/>
      <c r="M523" s="2"/>
      <c r="W523" s="49"/>
      <c r="X523" s="49"/>
      <c r="AD523" s="49"/>
      <c r="AL523" s="7"/>
      <c r="AM523" s="25"/>
      <c r="BH523" s="7"/>
      <c r="BQ523" s="38"/>
      <c r="BT523" s="23"/>
      <c r="BX523" s="49"/>
      <c r="BY523" s="49"/>
      <c r="CK523" s="16"/>
      <c r="CL523" s="2"/>
    </row>
    <row r="524" spans="1:90" ht="12.75">
      <c r="A524" s="19"/>
      <c r="E524" s="14"/>
      <c r="F524" s="37"/>
      <c r="G524" s="2"/>
      <c r="J524" s="7"/>
      <c r="M524" s="2"/>
      <c r="W524" s="49"/>
      <c r="X524" s="49"/>
      <c r="AD524" s="49"/>
      <c r="AL524" s="7"/>
      <c r="AM524" s="25"/>
      <c r="BH524" s="7"/>
      <c r="BQ524" s="38"/>
      <c r="BT524" s="23"/>
      <c r="BX524" s="49"/>
      <c r="BY524" s="49"/>
      <c r="CK524" s="16"/>
      <c r="CL524" s="2"/>
    </row>
    <row r="525" spans="1:90" ht="12.75">
      <c r="A525" s="19"/>
      <c r="E525" s="14"/>
      <c r="F525" s="37"/>
      <c r="G525" s="2"/>
      <c r="J525" s="7"/>
      <c r="M525" s="2"/>
      <c r="W525" s="49"/>
      <c r="X525" s="49"/>
      <c r="AD525" s="49"/>
      <c r="AL525" s="7"/>
      <c r="AM525" s="25"/>
      <c r="BQ525" s="38"/>
      <c r="BT525" s="23"/>
      <c r="BX525" s="49"/>
      <c r="BY525" s="49"/>
      <c r="CK525" s="16"/>
      <c r="CL525" s="2"/>
    </row>
    <row r="526" spans="1:90" ht="12.75">
      <c r="A526" s="19"/>
      <c r="E526" s="14"/>
      <c r="F526" s="37"/>
      <c r="G526" s="2"/>
      <c r="J526" s="7"/>
      <c r="M526" s="2"/>
      <c r="AD526" s="49"/>
      <c r="AL526" s="7"/>
      <c r="BT526" s="23"/>
      <c r="BX526" s="49"/>
      <c r="BY526" s="49"/>
      <c r="CK526" s="16"/>
      <c r="CL526" s="2"/>
    </row>
    <row r="527" spans="1:90" ht="12.75">
      <c r="A527" s="19"/>
      <c r="E527" s="14"/>
      <c r="F527" s="37"/>
      <c r="G527" s="2"/>
      <c r="M527" s="2"/>
      <c r="W527" s="49"/>
      <c r="X527" s="49"/>
      <c r="AD527" s="49"/>
      <c r="BT527" s="23"/>
      <c r="BX527" s="49"/>
      <c r="CK527" s="16"/>
      <c r="CL527" s="2"/>
    </row>
    <row r="528" spans="1:90" ht="12.75">
      <c r="A528" s="19"/>
      <c r="E528" s="14"/>
      <c r="F528" s="37"/>
      <c r="G528" s="2"/>
      <c r="J528" s="7"/>
      <c r="M528" s="2"/>
      <c r="W528" s="49"/>
      <c r="X528" s="49"/>
      <c r="AD528" s="49"/>
      <c r="AL528" s="7"/>
      <c r="AM528" s="25"/>
      <c r="AW528" s="7"/>
      <c r="AX528" s="7"/>
      <c r="BQ528" s="38"/>
      <c r="BT528" s="23"/>
      <c r="BX528" s="49"/>
      <c r="BY528" s="49"/>
      <c r="CK528" s="16"/>
      <c r="CL528" s="2"/>
    </row>
    <row r="529" spans="1:90" ht="12.75">
      <c r="A529" s="19"/>
      <c r="E529" s="14"/>
      <c r="F529" s="37"/>
      <c r="G529" s="2"/>
      <c r="J529" s="7"/>
      <c r="M529" s="2"/>
      <c r="W529" s="49"/>
      <c r="X529" s="49"/>
      <c r="AD529" s="49"/>
      <c r="AL529" s="7"/>
      <c r="AX529" s="7"/>
      <c r="BQ529" s="38"/>
      <c r="BT529" s="23"/>
      <c r="BX529" s="49"/>
      <c r="BY529" s="49"/>
      <c r="CK529" s="16"/>
      <c r="CL529" s="2"/>
    </row>
    <row r="530" spans="1:90" ht="12.75">
      <c r="A530" s="19"/>
      <c r="E530" s="14"/>
      <c r="F530" s="37"/>
      <c r="G530" s="2"/>
      <c r="J530" s="7"/>
      <c r="M530" s="2"/>
      <c r="W530" s="49"/>
      <c r="X530" s="49"/>
      <c r="AD530" s="49"/>
      <c r="AL530" s="7"/>
      <c r="AM530" s="25"/>
      <c r="BQ530" s="38"/>
      <c r="BT530" s="23"/>
      <c r="BX530" s="49"/>
      <c r="BY530" s="49"/>
      <c r="CK530" s="16"/>
      <c r="CL530" s="2"/>
    </row>
    <row r="531" spans="1:90" ht="12.75">
      <c r="A531" s="19"/>
      <c r="E531" s="14"/>
      <c r="F531" s="37"/>
      <c r="G531" s="2"/>
      <c r="J531" s="7"/>
      <c r="M531" s="2"/>
      <c r="W531" s="49"/>
      <c r="X531" s="49"/>
      <c r="AD531" s="49"/>
      <c r="AL531" s="7"/>
      <c r="BQ531" s="38"/>
      <c r="BT531" s="23"/>
      <c r="BX531" s="49"/>
      <c r="BY531" s="49"/>
      <c r="CK531" s="16"/>
      <c r="CL531" s="2"/>
    </row>
    <row r="532" spans="1:90" ht="12.75">
      <c r="A532" s="19"/>
      <c r="E532" s="14"/>
      <c r="F532" s="37"/>
      <c r="G532" s="2"/>
      <c r="J532" s="7"/>
      <c r="M532" s="2"/>
      <c r="W532" s="49"/>
      <c r="X532" s="49"/>
      <c r="AL532" s="7"/>
      <c r="BT532" s="23"/>
      <c r="CL532" s="2"/>
    </row>
    <row r="533" spans="1:90" ht="12.75">
      <c r="A533" s="19"/>
      <c r="E533" s="14"/>
      <c r="F533" s="37"/>
      <c r="G533" s="2"/>
      <c r="J533" s="7"/>
      <c r="M533" s="2"/>
      <c r="W533" s="49"/>
      <c r="X533" s="49"/>
      <c r="AD533" s="49"/>
      <c r="AL533" s="7"/>
      <c r="AZ533" s="7"/>
      <c r="BA533" s="17"/>
      <c r="BB533" s="17"/>
      <c r="BC533" s="17"/>
      <c r="BQ533" s="38"/>
      <c r="BT533" s="23"/>
      <c r="BX533" s="49"/>
      <c r="BY533" s="49"/>
      <c r="CK533" s="16"/>
      <c r="CL533" s="2"/>
    </row>
    <row r="534" spans="1:90" ht="12.75">
      <c r="A534" s="19"/>
      <c r="E534" s="14"/>
      <c r="F534" s="37"/>
      <c r="G534" s="2"/>
      <c r="J534" s="7"/>
      <c r="M534" s="2"/>
      <c r="W534" s="49"/>
      <c r="X534" s="49"/>
      <c r="AD534" s="49"/>
      <c r="AL534" s="7"/>
      <c r="AM534" s="25"/>
      <c r="AZ534" s="7"/>
      <c r="BA534" s="17"/>
      <c r="BB534" s="17"/>
      <c r="BC534" s="17"/>
      <c r="BT534" s="23"/>
      <c r="BX534" s="49"/>
      <c r="BY534" s="49"/>
      <c r="CK534" s="16"/>
      <c r="CL534" s="2"/>
    </row>
    <row r="535" spans="1:90" ht="12.75">
      <c r="A535" s="19"/>
      <c r="E535" s="14"/>
      <c r="F535" s="37"/>
      <c r="G535" s="2"/>
      <c r="J535" s="7"/>
      <c r="M535" s="2"/>
      <c r="W535" s="49"/>
      <c r="X535" s="49"/>
      <c r="AD535" s="49"/>
      <c r="AL535" s="7"/>
      <c r="AZ535" s="7"/>
      <c r="BA535" s="17"/>
      <c r="BB535" s="17"/>
      <c r="BC535" s="17"/>
      <c r="BQ535" s="38"/>
      <c r="BT535" s="23"/>
      <c r="BX535" s="49"/>
      <c r="BY535" s="49"/>
      <c r="CK535" s="16"/>
      <c r="CL535" s="2"/>
    </row>
    <row r="536" spans="1:90" ht="12.75">
      <c r="A536" s="19"/>
      <c r="E536" s="14"/>
      <c r="F536" s="37"/>
      <c r="G536" s="2"/>
      <c r="M536" s="2"/>
      <c r="W536" s="49"/>
      <c r="AM536" s="25"/>
      <c r="BT536" s="23"/>
      <c r="BX536" s="49"/>
      <c r="CK536" s="16"/>
      <c r="CL536" s="2"/>
    </row>
    <row r="537" spans="1:90" ht="12.75">
      <c r="A537" s="19"/>
      <c r="E537" s="14"/>
      <c r="F537" s="37"/>
      <c r="G537" s="2"/>
      <c r="J537" s="7"/>
      <c r="M537" s="2"/>
      <c r="W537" s="49"/>
      <c r="X537" s="49"/>
      <c r="AD537" s="49"/>
      <c r="AL537" s="7"/>
      <c r="BE537" s="7"/>
      <c r="BQ537" s="38"/>
      <c r="BT537" s="23"/>
      <c r="BX537" s="49"/>
      <c r="BY537" s="49"/>
      <c r="CK537" s="16"/>
      <c r="CL537" s="2"/>
    </row>
    <row r="538" spans="1:90" ht="12.75">
      <c r="A538" s="19"/>
      <c r="E538" s="14"/>
      <c r="F538" s="37"/>
      <c r="G538" s="2"/>
      <c r="J538" s="7"/>
      <c r="M538" s="2"/>
      <c r="W538" s="49"/>
      <c r="X538" s="49"/>
      <c r="AD538" s="49"/>
      <c r="AL538" s="7"/>
      <c r="BH538" s="7"/>
      <c r="BQ538" s="38"/>
      <c r="BT538" s="23"/>
      <c r="BX538" s="49"/>
      <c r="BY538" s="49"/>
      <c r="CK538" s="16"/>
      <c r="CL538" s="2"/>
    </row>
    <row r="539" spans="1:90" ht="12.75">
      <c r="A539" s="19"/>
      <c r="E539" s="14"/>
      <c r="F539" s="37"/>
      <c r="G539" s="2"/>
      <c r="J539" s="7"/>
      <c r="M539" s="2"/>
      <c r="W539" s="49"/>
      <c r="X539" s="49"/>
      <c r="AD539" s="49"/>
      <c r="AL539" s="7"/>
      <c r="BH539" s="7"/>
      <c r="BQ539" s="38"/>
      <c r="BT539" s="23"/>
      <c r="BX539" s="49"/>
      <c r="BY539" s="49"/>
      <c r="CK539" s="16"/>
      <c r="CL539" s="2"/>
    </row>
    <row r="540" spans="1:90" ht="12.75">
      <c r="A540" s="19"/>
      <c r="E540" s="14"/>
      <c r="F540" s="37"/>
      <c r="G540" s="2"/>
      <c r="J540" s="7"/>
      <c r="M540" s="2"/>
      <c r="W540" s="49"/>
      <c r="X540" s="49"/>
      <c r="AD540" s="49"/>
      <c r="AL540" s="7"/>
      <c r="BH540" s="7"/>
      <c r="BQ540" s="38"/>
      <c r="BT540" s="23"/>
      <c r="BX540" s="49"/>
      <c r="BY540" s="49"/>
      <c r="CK540" s="16"/>
      <c r="CL540" s="2"/>
    </row>
    <row r="541" spans="1:90" ht="12.75">
      <c r="A541" s="19"/>
      <c r="E541" s="14"/>
      <c r="F541" s="37"/>
      <c r="G541" s="2"/>
      <c r="J541" s="7"/>
      <c r="M541" s="2"/>
      <c r="W541" s="49"/>
      <c r="X541" s="49"/>
      <c r="AD541" s="49"/>
      <c r="AL541" s="7"/>
      <c r="BH541" s="7"/>
      <c r="BQ541" s="38"/>
      <c r="BT541" s="23"/>
      <c r="BX541" s="49"/>
      <c r="BY541" s="49"/>
      <c r="CK541" s="16"/>
      <c r="CL541" s="2"/>
    </row>
    <row r="542" spans="1:90" ht="12.75">
      <c r="A542" s="19"/>
      <c r="E542" s="14"/>
      <c r="F542" s="37"/>
      <c r="G542" s="2"/>
      <c r="M542" s="2"/>
      <c r="BQ542" s="38"/>
      <c r="BT542" s="23"/>
      <c r="BX542" s="49"/>
      <c r="BY542" s="49"/>
      <c r="CK542" s="16"/>
      <c r="CL542" s="2"/>
    </row>
    <row r="543" spans="1:90" ht="12.75">
      <c r="A543" s="19"/>
      <c r="E543" s="14"/>
      <c r="F543" s="37"/>
      <c r="G543" s="2"/>
      <c r="J543" s="7"/>
      <c r="M543" s="2"/>
      <c r="W543" s="49"/>
      <c r="X543" s="49"/>
      <c r="AD543" s="49"/>
      <c r="AL543" s="7"/>
      <c r="BE543" s="7"/>
      <c r="BQ543" s="38"/>
      <c r="BT543" s="23"/>
      <c r="BX543" s="49"/>
      <c r="BY543" s="49"/>
      <c r="CK543" s="16"/>
      <c r="CL543" s="2"/>
    </row>
    <row r="544" spans="1:90" ht="12.75">
      <c r="A544" s="19"/>
      <c r="E544" s="14"/>
      <c r="F544" s="37"/>
      <c r="G544" s="2"/>
      <c r="J544" s="7"/>
      <c r="M544" s="2"/>
      <c r="W544" s="49"/>
      <c r="X544" s="49"/>
      <c r="AD544" s="49"/>
      <c r="AL544" s="7"/>
      <c r="BE544" s="7"/>
      <c r="BQ544" s="38"/>
      <c r="BT544" s="23"/>
      <c r="BX544" s="49"/>
      <c r="BY544" s="49"/>
      <c r="CK544" s="16"/>
      <c r="CL544" s="2"/>
    </row>
    <row r="545" spans="1:90" ht="12.75">
      <c r="A545" s="19"/>
      <c r="E545" s="14"/>
      <c r="F545" s="37"/>
      <c r="G545" s="2"/>
      <c r="J545" s="7"/>
      <c r="M545" s="2"/>
      <c r="W545" s="49"/>
      <c r="X545" s="49"/>
      <c r="AD545" s="49"/>
      <c r="AL545" s="7"/>
      <c r="BE545" s="7"/>
      <c r="BQ545" s="38"/>
      <c r="BT545" s="23"/>
      <c r="BX545" s="49"/>
      <c r="BY545" s="49"/>
      <c r="CK545" s="16"/>
      <c r="CL545" s="2"/>
    </row>
    <row r="546" spans="1:90" ht="12.75">
      <c r="A546" s="19"/>
      <c r="E546" s="14"/>
      <c r="F546" s="37"/>
      <c r="G546" s="2"/>
      <c r="M546" s="2"/>
      <c r="W546" s="49"/>
      <c r="AD546" s="49"/>
      <c r="AM546" s="25"/>
      <c r="BQ546" s="38"/>
      <c r="BT546" s="23"/>
      <c r="BX546" s="49"/>
      <c r="CK546" s="16"/>
      <c r="CL546" s="2"/>
    </row>
    <row r="547" spans="1:90" ht="12.75">
      <c r="A547" s="19"/>
      <c r="E547" s="14"/>
      <c r="F547" s="37"/>
      <c r="G547" s="2"/>
      <c r="M547" s="2"/>
      <c r="W547" s="49"/>
      <c r="AD547" s="49"/>
      <c r="AM547" s="25"/>
      <c r="BQ547" s="38"/>
      <c r="BT547" s="23"/>
      <c r="BX547" s="49"/>
      <c r="CK547" s="16"/>
      <c r="CL547" s="2"/>
    </row>
    <row r="548" spans="1:90" ht="12.75">
      <c r="A548" s="19"/>
      <c r="E548" s="14"/>
      <c r="F548" s="37"/>
      <c r="G548" s="2"/>
      <c r="M548" s="2"/>
      <c r="W548" s="49"/>
      <c r="AD548" s="49"/>
      <c r="AM548" s="25"/>
      <c r="BQ548" s="38"/>
      <c r="BT548" s="23"/>
      <c r="BX548" s="49"/>
      <c r="CK548" s="16"/>
      <c r="CL548" s="2"/>
    </row>
    <row r="549" spans="1:90" ht="12.75">
      <c r="A549" s="19"/>
      <c r="E549" s="14"/>
      <c r="F549" s="37"/>
      <c r="G549" s="2"/>
      <c r="J549" s="7"/>
      <c r="M549" s="2"/>
      <c r="W549" s="49"/>
      <c r="X549" s="49"/>
      <c r="AD549" s="49"/>
      <c r="AL549" s="7"/>
      <c r="BE549" s="7"/>
      <c r="BH549" s="7"/>
      <c r="BQ549" s="38"/>
      <c r="BT549" s="23"/>
      <c r="BX549" s="49"/>
      <c r="BY549" s="49"/>
      <c r="CK549" s="16"/>
      <c r="CL549" s="2"/>
    </row>
    <row r="550" spans="1:90" ht="12.75">
      <c r="A550" s="19"/>
      <c r="E550" s="14"/>
      <c r="F550" s="37"/>
      <c r="G550" s="2"/>
      <c r="J550" s="7"/>
      <c r="M550" s="2"/>
      <c r="W550" s="49"/>
      <c r="X550" s="49"/>
      <c r="AD550" s="49"/>
      <c r="AL550" s="7"/>
      <c r="BG550" s="7"/>
      <c r="BQ550" s="38"/>
      <c r="BT550" s="23"/>
      <c r="BX550" s="49"/>
      <c r="BY550" s="49"/>
      <c r="CK550" s="16"/>
      <c r="CL550" s="2"/>
    </row>
    <row r="551" spans="1:90" ht="12.75">
      <c r="A551" s="19"/>
      <c r="E551" s="14"/>
      <c r="F551" s="37"/>
      <c r="G551" s="2"/>
      <c r="J551" s="7"/>
      <c r="M551" s="2"/>
      <c r="W551" s="49"/>
      <c r="X551" s="49"/>
      <c r="AD551" s="49"/>
      <c r="AL551" s="7"/>
      <c r="BG551" s="7"/>
      <c r="BQ551" s="38"/>
      <c r="BT551" s="23"/>
      <c r="BX551" s="49"/>
      <c r="BY551" s="49"/>
      <c r="CK551" s="16"/>
      <c r="CL551" s="2"/>
    </row>
    <row r="552" spans="1:90" ht="12.75">
      <c r="A552" s="19"/>
      <c r="E552" s="14"/>
      <c r="F552" s="37"/>
      <c r="G552" s="2"/>
      <c r="M552" s="2"/>
      <c r="W552" s="49"/>
      <c r="X552" s="49"/>
      <c r="BT552" s="23"/>
      <c r="BY552" s="49"/>
      <c r="CL552" s="2"/>
    </row>
    <row r="553" spans="1:90" ht="12.75">
      <c r="A553" s="19"/>
      <c r="E553" s="14"/>
      <c r="F553" s="37"/>
      <c r="G553" s="2"/>
      <c r="J553" s="7"/>
      <c r="M553" s="2"/>
      <c r="W553" s="49"/>
      <c r="AL553" s="7"/>
      <c r="AM553" s="25"/>
      <c r="BT553" s="23"/>
      <c r="BX553" s="49"/>
      <c r="BY553" s="49"/>
      <c r="CK553" s="16"/>
      <c r="CL553" s="2"/>
    </row>
    <row r="554" spans="1:90" ht="12.75">
      <c r="A554" s="19"/>
      <c r="E554" s="14"/>
      <c r="F554" s="37"/>
      <c r="G554" s="2"/>
      <c r="J554" s="7"/>
      <c r="M554" s="2"/>
      <c r="W554" s="49"/>
      <c r="X554" s="49"/>
      <c r="AD554" s="49"/>
      <c r="AL554" s="7"/>
      <c r="BG554" s="7"/>
      <c r="BQ554" s="38"/>
      <c r="BT554" s="23"/>
      <c r="BX554" s="49"/>
      <c r="BY554" s="49"/>
      <c r="CK554" s="16"/>
      <c r="CL554" s="2"/>
    </row>
    <row r="555" spans="1:90" ht="12.75">
      <c r="A555" s="19"/>
      <c r="E555" s="14"/>
      <c r="F555" s="37"/>
      <c r="G555" s="2"/>
      <c r="J555" s="7"/>
      <c r="M555" s="2"/>
      <c r="W555" s="49"/>
      <c r="X555" s="49"/>
      <c r="AD555" s="49"/>
      <c r="AL555" s="7"/>
      <c r="BG555" s="7"/>
      <c r="BQ555" s="38"/>
      <c r="BT555" s="23"/>
      <c r="BX555" s="49"/>
      <c r="BY555" s="49"/>
      <c r="CK555" s="16"/>
      <c r="CL555" s="2"/>
    </row>
    <row r="556" spans="1:90" ht="12.75">
      <c r="A556" s="19"/>
      <c r="E556" s="14"/>
      <c r="F556" s="37"/>
      <c r="G556" s="2"/>
      <c r="J556" s="7"/>
      <c r="M556" s="2"/>
      <c r="W556" s="49"/>
      <c r="AD556" s="49"/>
      <c r="AL556" s="7"/>
      <c r="AM556" s="25"/>
      <c r="BT556" s="23"/>
      <c r="BX556" s="49"/>
      <c r="BY556" s="49"/>
      <c r="CK556" s="16"/>
      <c r="CL556" s="2"/>
    </row>
    <row r="557" spans="1:90" ht="12.75">
      <c r="A557" s="19"/>
      <c r="E557" s="14"/>
      <c r="F557" s="37"/>
      <c r="G557" s="2"/>
      <c r="J557" s="7"/>
      <c r="M557" s="2"/>
      <c r="AD557" s="49"/>
      <c r="AL557" s="7"/>
      <c r="BT557" s="23"/>
      <c r="BY557" s="49"/>
      <c r="CL557" s="2"/>
    </row>
    <row r="558" spans="1:90" ht="12.75">
      <c r="A558" s="19"/>
      <c r="E558" s="14"/>
      <c r="F558" s="37"/>
      <c r="G558" s="2"/>
      <c r="J558" s="7"/>
      <c r="M558" s="2"/>
      <c r="W558" s="49"/>
      <c r="X558" s="49"/>
      <c r="AL558" s="7"/>
      <c r="BT558" s="23"/>
      <c r="BY558" s="49"/>
      <c r="CK558" s="16"/>
      <c r="CL558" s="2"/>
    </row>
    <row r="559" spans="1:90" ht="12.75">
      <c r="A559" s="19"/>
      <c r="E559" s="14"/>
      <c r="F559" s="37"/>
      <c r="G559" s="2"/>
      <c r="J559" s="7"/>
      <c r="M559" s="2"/>
      <c r="W559" s="49"/>
      <c r="X559" s="49"/>
      <c r="AL559" s="7"/>
      <c r="BT559" s="23"/>
      <c r="BY559" s="49"/>
      <c r="CL559" s="2"/>
    </row>
    <row r="560" spans="1:90" ht="12.75">
      <c r="A560" s="19"/>
      <c r="E560" s="14"/>
      <c r="F560" s="37"/>
      <c r="G560" s="2"/>
      <c r="J560" s="7"/>
      <c r="M560" s="2"/>
      <c r="W560" s="49"/>
      <c r="X560" s="49"/>
      <c r="AD560" s="49"/>
      <c r="AL560" s="7"/>
      <c r="AZ560" s="7"/>
      <c r="BA560" s="17"/>
      <c r="BB560" s="17"/>
      <c r="BC560" s="17"/>
      <c r="BQ560" s="38"/>
      <c r="BT560" s="23"/>
      <c r="BX560" s="49"/>
      <c r="BY560" s="49"/>
      <c r="CK560" s="16"/>
      <c r="CL560" s="2"/>
    </row>
    <row r="561" spans="1:90" ht="12.75">
      <c r="A561" s="19"/>
      <c r="E561" s="14"/>
      <c r="F561" s="37"/>
      <c r="G561" s="2"/>
      <c r="J561" s="7"/>
      <c r="M561" s="2"/>
      <c r="W561" s="49"/>
      <c r="X561" s="49"/>
      <c r="AD561" s="49"/>
      <c r="AL561" s="7"/>
      <c r="AZ561" s="7"/>
      <c r="BA561" s="17"/>
      <c r="BB561" s="17"/>
      <c r="BC561" s="17"/>
      <c r="BQ561" s="38"/>
      <c r="BT561" s="23"/>
      <c r="BX561" s="49"/>
      <c r="BY561" s="49"/>
      <c r="CK561" s="16"/>
      <c r="CL561" s="2"/>
    </row>
    <row r="562" spans="1:90" ht="12.75">
      <c r="A562" s="19"/>
      <c r="E562" s="14"/>
      <c r="F562" s="37"/>
      <c r="G562" s="2"/>
      <c r="J562" s="7"/>
      <c r="M562" s="2"/>
      <c r="W562" s="49"/>
      <c r="X562" s="49"/>
      <c r="AD562" s="49"/>
      <c r="AL562" s="7"/>
      <c r="BE562" s="7"/>
      <c r="BQ562" s="38"/>
      <c r="BT562" s="23"/>
      <c r="BX562" s="49"/>
      <c r="BY562" s="49"/>
      <c r="CK562" s="16"/>
      <c r="CL562" s="2"/>
    </row>
    <row r="563" spans="1:90" ht="12.75">
      <c r="A563" s="19"/>
      <c r="E563" s="14"/>
      <c r="F563" s="37"/>
      <c r="G563" s="2"/>
      <c r="J563" s="7"/>
      <c r="M563" s="2"/>
      <c r="W563" s="49"/>
      <c r="X563" s="49"/>
      <c r="AD563" s="49"/>
      <c r="AL563" s="7"/>
      <c r="BE563" s="7"/>
      <c r="BQ563" s="38"/>
      <c r="BT563" s="23"/>
      <c r="BX563" s="49"/>
      <c r="BY563" s="49"/>
      <c r="CK563" s="16"/>
      <c r="CL563" s="2"/>
    </row>
    <row r="564" spans="1:90" ht="12.75">
      <c r="A564" s="19"/>
      <c r="E564" s="14"/>
      <c r="F564" s="37"/>
      <c r="G564" s="2"/>
      <c r="J564" s="7"/>
      <c r="M564" s="2"/>
      <c r="W564" s="49"/>
      <c r="X564" s="49"/>
      <c r="AD564" s="49"/>
      <c r="AL564" s="7"/>
      <c r="BE564" s="7"/>
      <c r="BQ564" s="38"/>
      <c r="BT564" s="23"/>
      <c r="BX564" s="49"/>
      <c r="BY564" s="49"/>
      <c r="CK564" s="16"/>
      <c r="CL564" s="2"/>
    </row>
    <row r="565" spans="1:90" ht="12.75">
      <c r="A565" s="19"/>
      <c r="E565" s="14"/>
      <c r="F565" s="37"/>
      <c r="G565" s="2"/>
      <c r="J565" s="7"/>
      <c r="M565" s="2"/>
      <c r="W565" s="49"/>
      <c r="X565" s="49"/>
      <c r="AD565" s="49"/>
      <c r="AL565" s="7"/>
      <c r="BH565" s="7"/>
      <c r="BQ565" s="38"/>
      <c r="BT565" s="23"/>
      <c r="BX565" s="49"/>
      <c r="BY565" s="49"/>
      <c r="CK565" s="16"/>
      <c r="CL565" s="2"/>
    </row>
    <row r="566" spans="1:90" ht="12.75">
      <c r="A566" s="19"/>
      <c r="E566" s="14"/>
      <c r="F566" s="37"/>
      <c r="G566" s="2"/>
      <c r="J566" s="7"/>
      <c r="M566" s="2"/>
      <c r="W566" s="49"/>
      <c r="X566" s="49"/>
      <c r="AD566" s="49"/>
      <c r="AL566" s="7"/>
      <c r="BH566" s="7"/>
      <c r="BQ566" s="38"/>
      <c r="BT566" s="23"/>
      <c r="BX566" s="49"/>
      <c r="BY566" s="49"/>
      <c r="CK566" s="16"/>
      <c r="CL566" s="2"/>
    </row>
    <row r="567" spans="1:90" ht="12.75">
      <c r="A567" s="19"/>
      <c r="E567" s="14"/>
      <c r="F567" s="37"/>
      <c r="G567" s="2"/>
      <c r="J567" s="7"/>
      <c r="M567" s="2"/>
      <c r="W567" s="49"/>
      <c r="X567" s="49"/>
      <c r="AD567" s="49"/>
      <c r="AL567" s="7"/>
      <c r="BH567" s="7"/>
      <c r="BQ567" s="38"/>
      <c r="BT567" s="23"/>
      <c r="BX567" s="49"/>
      <c r="BY567" s="49"/>
      <c r="CK567" s="16"/>
      <c r="CL567" s="2"/>
    </row>
    <row r="568" spans="1:90" ht="12.75">
      <c r="A568" s="19"/>
      <c r="E568" s="14"/>
      <c r="F568" s="37"/>
      <c r="G568" s="2"/>
      <c r="J568" s="7"/>
      <c r="M568" s="2"/>
      <c r="W568" s="49"/>
      <c r="X568" s="49"/>
      <c r="AD568" s="49"/>
      <c r="AL568" s="7"/>
      <c r="BH568" s="7"/>
      <c r="BQ568" s="38"/>
      <c r="BT568" s="23"/>
      <c r="BX568" s="49"/>
      <c r="BY568" s="49"/>
      <c r="CK568" s="16"/>
      <c r="CL568" s="2"/>
    </row>
    <row r="569" spans="1:90" ht="12.75">
      <c r="A569" s="19"/>
      <c r="E569" s="14"/>
      <c r="F569" s="37"/>
      <c r="G569" s="2"/>
      <c r="M569" s="2"/>
      <c r="W569" s="49"/>
      <c r="X569" s="49"/>
      <c r="AD569" s="49"/>
      <c r="BQ569" s="38"/>
      <c r="BT569" s="23"/>
      <c r="CL569" s="2"/>
    </row>
    <row r="570" spans="1:90" ht="12.75">
      <c r="A570" s="19"/>
      <c r="E570" s="14"/>
      <c r="F570" s="37"/>
      <c r="G570" s="2"/>
      <c r="J570" s="7"/>
      <c r="M570" s="2"/>
      <c r="W570" s="49"/>
      <c r="X570" s="49"/>
      <c r="AD570" s="49"/>
      <c r="AL570" s="7"/>
      <c r="BH570" s="7"/>
      <c r="BQ570" s="38"/>
      <c r="BT570" s="23"/>
      <c r="BX570" s="49"/>
      <c r="BY570" s="49"/>
      <c r="CK570" s="16"/>
      <c r="CL570" s="2"/>
    </row>
    <row r="571" spans="1:90" ht="12.75">
      <c r="A571" s="19"/>
      <c r="E571" s="14"/>
      <c r="F571" s="37"/>
      <c r="G571" s="2"/>
      <c r="J571" s="7"/>
      <c r="M571" s="2"/>
      <c r="W571" s="49"/>
      <c r="X571" s="49"/>
      <c r="AD571" s="49"/>
      <c r="AL571" s="7"/>
      <c r="BH571" s="7"/>
      <c r="BQ571" s="38"/>
      <c r="BT571" s="23"/>
      <c r="BX571" s="49"/>
      <c r="BY571" s="49"/>
      <c r="CK571" s="16"/>
      <c r="CL571" s="2"/>
    </row>
    <row r="572" spans="1:90" ht="12.75">
      <c r="A572" s="19"/>
      <c r="E572" s="14"/>
      <c r="F572" s="37"/>
      <c r="G572" s="2"/>
      <c r="J572" s="7"/>
      <c r="M572" s="2"/>
      <c r="W572" s="49"/>
      <c r="X572" s="49"/>
      <c r="AD572" s="49"/>
      <c r="AL572" s="7"/>
      <c r="AW572" s="7"/>
      <c r="AX572" s="7"/>
      <c r="BQ572" s="38"/>
      <c r="BT572" s="23"/>
      <c r="BX572" s="49"/>
      <c r="BY572" s="49"/>
      <c r="CK572" s="16"/>
      <c r="CL572" s="2"/>
    </row>
    <row r="573" spans="1:90" ht="12.75">
      <c r="A573" s="19"/>
      <c r="E573" s="14"/>
      <c r="F573" s="37"/>
      <c r="G573" s="2"/>
      <c r="J573" s="7"/>
      <c r="M573" s="2"/>
      <c r="W573" s="49"/>
      <c r="X573" s="49"/>
      <c r="AD573" s="49"/>
      <c r="AL573" s="7"/>
      <c r="AW573" s="7"/>
      <c r="AX573" s="7"/>
      <c r="BQ573" s="38"/>
      <c r="BT573" s="23"/>
      <c r="BX573" s="49"/>
      <c r="BY573" s="49"/>
      <c r="CK573" s="16"/>
      <c r="CL573" s="2"/>
    </row>
    <row r="574" spans="1:90" ht="12.75">
      <c r="A574" s="19"/>
      <c r="E574" s="14"/>
      <c r="F574" s="37"/>
      <c r="G574" s="2"/>
      <c r="M574" s="2"/>
      <c r="W574" s="49"/>
      <c r="X574" s="49"/>
      <c r="AD574" s="49"/>
      <c r="BT574" s="23"/>
      <c r="CK574" s="16"/>
      <c r="CL574" s="2"/>
    </row>
    <row r="575" spans="1:90" ht="12.75">
      <c r="A575" s="19"/>
      <c r="E575" s="14"/>
      <c r="F575" s="37"/>
      <c r="G575" s="2"/>
      <c r="J575" s="7"/>
      <c r="M575" s="2"/>
      <c r="W575" s="49"/>
      <c r="X575" s="49"/>
      <c r="AD575" s="49"/>
      <c r="AL575" s="7"/>
      <c r="BA575" s="7"/>
      <c r="BB575" s="17"/>
      <c r="BC575" s="17"/>
      <c r="BQ575" s="38"/>
      <c r="BT575" s="23"/>
      <c r="BX575" s="49"/>
      <c r="BY575" s="49"/>
      <c r="CK575" s="16"/>
      <c r="CL575" s="2"/>
    </row>
    <row r="576" spans="1:90" ht="12.75">
      <c r="A576" s="19"/>
      <c r="E576" s="14"/>
      <c r="F576" s="37"/>
      <c r="G576" s="2"/>
      <c r="J576" s="7"/>
      <c r="M576" s="2"/>
      <c r="W576" s="49"/>
      <c r="X576" s="49"/>
      <c r="AD576" s="49"/>
      <c r="AL576" s="7"/>
      <c r="BA576" s="17"/>
      <c r="BB576" s="7"/>
      <c r="BC576" s="17"/>
      <c r="BQ576" s="38"/>
      <c r="BT576" s="23"/>
      <c r="BX576" s="49"/>
      <c r="BY576" s="49"/>
      <c r="CK576" s="16"/>
      <c r="CL576" s="2"/>
    </row>
    <row r="577" spans="1:90" ht="12.75">
      <c r="A577" s="19"/>
      <c r="E577" s="14"/>
      <c r="F577" s="37"/>
      <c r="G577" s="2"/>
      <c r="J577" s="7"/>
      <c r="M577" s="2"/>
      <c r="W577" s="49"/>
      <c r="X577" s="49"/>
      <c r="AD577" s="49"/>
      <c r="AL577" s="7"/>
      <c r="BE577" s="7"/>
      <c r="BQ577" s="38"/>
      <c r="BT577" s="23"/>
      <c r="BX577" s="49"/>
      <c r="BY577" s="49"/>
      <c r="CK577" s="16"/>
      <c r="CL577" s="2"/>
    </row>
    <row r="578" spans="1:90" ht="12.75">
      <c r="A578" s="19"/>
      <c r="E578" s="14"/>
      <c r="F578" s="37"/>
      <c r="G578" s="2"/>
      <c r="J578" s="7"/>
      <c r="M578" s="2"/>
      <c r="W578" s="49"/>
      <c r="X578" s="49"/>
      <c r="AD578" s="49"/>
      <c r="AL578" s="7"/>
      <c r="BE578" s="7"/>
      <c r="BQ578" s="38"/>
      <c r="BT578" s="23"/>
      <c r="BX578" s="49"/>
      <c r="BY578" s="49"/>
      <c r="CK578" s="16"/>
      <c r="CL578" s="2"/>
    </row>
    <row r="579" spans="1:90" ht="12.75">
      <c r="A579" s="19"/>
      <c r="E579" s="14"/>
      <c r="F579" s="37"/>
      <c r="G579" s="2"/>
      <c r="J579" s="7"/>
      <c r="M579" s="2"/>
      <c r="W579" s="49"/>
      <c r="X579" s="49"/>
      <c r="AD579" s="49"/>
      <c r="AL579" s="7"/>
      <c r="BH579" s="7"/>
      <c r="BQ579" s="38"/>
      <c r="BT579" s="23"/>
      <c r="BX579" s="49"/>
      <c r="BY579" s="49"/>
      <c r="CK579" s="16"/>
      <c r="CL579" s="2"/>
    </row>
    <row r="580" spans="1:90" ht="12.75">
      <c r="A580" s="19"/>
      <c r="E580" s="14"/>
      <c r="F580" s="37"/>
      <c r="G580" s="2"/>
      <c r="J580" s="7"/>
      <c r="M580" s="2"/>
      <c r="W580" s="49"/>
      <c r="X580" s="49"/>
      <c r="AD580" s="49"/>
      <c r="AL580" s="7"/>
      <c r="BH580" s="7"/>
      <c r="BQ580" s="38"/>
      <c r="BT580" s="23"/>
      <c r="BX580" s="49"/>
      <c r="BY580" s="49"/>
      <c r="CK580" s="16"/>
      <c r="CL580" s="2"/>
    </row>
    <row r="581" spans="1:90" ht="12.75">
      <c r="A581" s="19"/>
      <c r="E581" s="14"/>
      <c r="F581" s="37"/>
      <c r="G581" s="2"/>
      <c r="J581" s="7"/>
      <c r="M581" s="2"/>
      <c r="W581" s="49"/>
      <c r="X581" s="49"/>
      <c r="AD581" s="49"/>
      <c r="AL581" s="7"/>
      <c r="BH581" s="7"/>
      <c r="BQ581" s="38"/>
      <c r="BT581" s="23"/>
      <c r="BX581" s="49"/>
      <c r="BY581" s="49"/>
      <c r="CK581" s="16"/>
      <c r="CL581" s="2"/>
    </row>
    <row r="582" spans="1:90" ht="12.75">
      <c r="A582" s="19"/>
      <c r="E582" s="14"/>
      <c r="F582" s="37"/>
      <c r="G582" s="2"/>
      <c r="J582" s="7"/>
      <c r="M582" s="2"/>
      <c r="W582" s="49"/>
      <c r="X582" s="49"/>
      <c r="AD582" s="49"/>
      <c r="AL582" s="7"/>
      <c r="BH582" s="7"/>
      <c r="BQ582" s="38"/>
      <c r="BT582" s="23"/>
      <c r="BX582" s="49"/>
      <c r="BY582" s="49"/>
      <c r="CK582" s="16"/>
      <c r="CL582" s="2"/>
    </row>
    <row r="583" spans="1:90" ht="12.75">
      <c r="A583" s="19"/>
      <c r="E583" s="14"/>
      <c r="F583" s="37"/>
      <c r="G583" s="2"/>
      <c r="M583" s="2"/>
      <c r="W583" s="49"/>
      <c r="X583" s="49"/>
      <c r="AD583" s="49"/>
      <c r="AM583" s="25"/>
      <c r="BQ583" s="38"/>
      <c r="BT583" s="23"/>
      <c r="BX583" s="49"/>
      <c r="BY583" s="49"/>
      <c r="CK583" s="16"/>
      <c r="CL583" s="2"/>
    </row>
    <row r="584" spans="1:90" ht="12.75">
      <c r="A584" s="19"/>
      <c r="E584" s="14"/>
      <c r="F584" s="37"/>
      <c r="G584" s="2"/>
      <c r="J584" s="7"/>
      <c r="M584" s="2"/>
      <c r="W584" s="49"/>
      <c r="X584" s="49"/>
      <c r="AD584" s="49"/>
      <c r="AL584" s="7"/>
      <c r="BH584" s="7"/>
      <c r="BQ584" s="38"/>
      <c r="BT584" s="23"/>
      <c r="BX584" s="49"/>
      <c r="BY584" s="49"/>
      <c r="CK584" s="16"/>
      <c r="CL584" s="2"/>
    </row>
    <row r="585" spans="1:90" ht="12.75">
      <c r="A585" s="19"/>
      <c r="E585" s="14"/>
      <c r="F585" s="37"/>
      <c r="G585" s="2"/>
      <c r="J585" s="7"/>
      <c r="M585" s="2"/>
      <c r="AL585" s="7"/>
      <c r="BT585" s="23"/>
      <c r="CK585" s="16"/>
      <c r="CL585" s="2"/>
    </row>
    <row r="586" spans="1:90" ht="12.75">
      <c r="A586" s="19"/>
      <c r="E586" s="14"/>
      <c r="F586" s="37"/>
      <c r="G586" s="2"/>
      <c r="J586" s="7"/>
      <c r="M586" s="2"/>
      <c r="W586" s="49"/>
      <c r="X586" s="49"/>
      <c r="AD586" s="49"/>
      <c r="AL586" s="7"/>
      <c r="BG586" s="7"/>
      <c r="BQ586" s="38"/>
      <c r="BT586" s="23"/>
      <c r="BX586" s="49"/>
      <c r="BY586" s="49"/>
      <c r="CK586" s="16"/>
      <c r="CL586" s="2"/>
    </row>
    <row r="587" spans="1:90" ht="12.75">
      <c r="A587" s="19"/>
      <c r="E587" s="14"/>
      <c r="F587" s="37"/>
      <c r="G587" s="2"/>
      <c r="J587" s="7"/>
      <c r="M587" s="2"/>
      <c r="W587" s="49"/>
      <c r="X587" s="49"/>
      <c r="AD587" s="49"/>
      <c r="AL587" s="7"/>
      <c r="AY587" s="7"/>
      <c r="BG587" s="7"/>
      <c r="BQ587" s="38"/>
      <c r="BT587" s="23"/>
      <c r="BX587" s="49"/>
      <c r="BY587" s="49"/>
      <c r="CK587" s="16"/>
      <c r="CL587" s="2"/>
    </row>
    <row r="588" spans="1:90" ht="12.75">
      <c r="A588" s="19"/>
      <c r="E588" s="14"/>
      <c r="F588" s="37"/>
      <c r="G588" s="2"/>
      <c r="J588" s="7"/>
      <c r="M588" s="2"/>
      <c r="W588" s="49"/>
      <c r="X588" s="49"/>
      <c r="AD588" s="49"/>
      <c r="AL588" s="7"/>
      <c r="AY588" s="7"/>
      <c r="BG588" s="7"/>
      <c r="BQ588" s="38"/>
      <c r="BT588" s="23"/>
      <c r="BX588" s="49"/>
      <c r="BY588" s="49"/>
      <c r="CK588" s="16"/>
      <c r="CL588" s="2"/>
    </row>
    <row r="589" spans="1:90" ht="12.75">
      <c r="A589" s="19"/>
      <c r="E589" s="14"/>
      <c r="F589" s="37"/>
      <c r="G589" s="2"/>
      <c r="J589" s="7"/>
      <c r="M589" s="2"/>
      <c r="W589" s="49"/>
      <c r="X589" s="49"/>
      <c r="AD589" s="49"/>
      <c r="AL589" s="7"/>
      <c r="AY589" s="7"/>
      <c r="BG589" s="7"/>
      <c r="BQ589" s="38"/>
      <c r="BT589" s="23"/>
      <c r="BX589" s="49"/>
      <c r="BY589" s="49"/>
      <c r="CK589" s="16"/>
      <c r="CL589" s="2"/>
    </row>
    <row r="590" spans="1:90" ht="12.75">
      <c r="A590" s="19"/>
      <c r="E590" s="14"/>
      <c r="F590" s="37"/>
      <c r="G590" s="2"/>
      <c r="J590" s="7"/>
      <c r="M590" s="2"/>
      <c r="W590" s="49"/>
      <c r="X590" s="49"/>
      <c r="AD590" s="49"/>
      <c r="AL590" s="7"/>
      <c r="AY590" s="7"/>
      <c r="BG590" s="7"/>
      <c r="BQ590" s="38"/>
      <c r="BT590" s="23"/>
      <c r="BX590" s="49"/>
      <c r="BY590" s="49"/>
      <c r="CK590" s="16"/>
      <c r="CL590" s="2"/>
    </row>
    <row r="591" spans="1:90" ht="12.75">
      <c r="A591" s="19"/>
      <c r="E591" s="14"/>
      <c r="F591" s="37"/>
      <c r="G591" s="2"/>
      <c r="J591" s="7"/>
      <c r="M591" s="2"/>
      <c r="W591" s="49"/>
      <c r="X591" s="49"/>
      <c r="AD591" s="49"/>
      <c r="AL591" s="7"/>
      <c r="AY591" s="7"/>
      <c r="BG591" s="7"/>
      <c r="BQ591" s="38"/>
      <c r="BT591" s="23"/>
      <c r="BX591" s="49"/>
      <c r="BY591" s="49"/>
      <c r="CK591" s="16"/>
      <c r="CL591" s="2"/>
    </row>
    <row r="592" spans="1:90" ht="12.75">
      <c r="A592" s="19"/>
      <c r="E592" s="14"/>
      <c r="F592" s="37"/>
      <c r="G592" s="2"/>
      <c r="M592" s="2"/>
      <c r="W592" s="49"/>
      <c r="X592" s="49"/>
      <c r="AD592" s="49"/>
      <c r="AM592" s="25"/>
      <c r="BT592" s="23"/>
      <c r="BX592" s="49"/>
      <c r="CK592" s="16"/>
      <c r="CL592" s="2"/>
    </row>
    <row r="593" spans="1:90" ht="12.75">
      <c r="A593" s="19"/>
      <c r="E593" s="14"/>
      <c r="F593" s="37"/>
      <c r="G593" s="2"/>
      <c r="M593" s="2"/>
      <c r="W593" s="49"/>
      <c r="X593" s="49"/>
      <c r="AD593" s="49"/>
      <c r="BT593" s="23"/>
      <c r="BX593" s="49"/>
      <c r="BY593" s="49"/>
      <c r="CL593" s="2"/>
    </row>
    <row r="594" spans="1:90" ht="12.75">
      <c r="A594" s="19"/>
      <c r="E594" s="14"/>
      <c r="F594" s="37"/>
      <c r="G594" s="2"/>
      <c r="J594" s="7"/>
      <c r="M594" s="2"/>
      <c r="W594" s="49"/>
      <c r="X594" s="49"/>
      <c r="AD594" s="49"/>
      <c r="AL594" s="7"/>
      <c r="AW594" s="7"/>
      <c r="AX594" s="7"/>
      <c r="BQ594" s="38"/>
      <c r="BT594" s="23"/>
      <c r="BX594" s="49"/>
      <c r="BY594" s="49"/>
      <c r="CK594" s="16"/>
      <c r="CL594" s="2"/>
    </row>
    <row r="595" spans="1:90" ht="12.75">
      <c r="A595" s="19"/>
      <c r="E595" s="14"/>
      <c r="F595" s="37"/>
      <c r="G595" s="2"/>
      <c r="J595" s="7"/>
      <c r="M595" s="2"/>
      <c r="W595" s="49"/>
      <c r="X595" s="49"/>
      <c r="AD595" s="49"/>
      <c r="AL595" s="7"/>
      <c r="AX595" s="7"/>
      <c r="BQ595" s="38"/>
      <c r="BT595" s="23"/>
      <c r="BX595" s="49"/>
      <c r="BY595" s="49"/>
      <c r="CK595" s="16"/>
      <c r="CL595" s="2"/>
    </row>
    <row r="596" spans="1:90" ht="12.75">
      <c r="A596" s="19"/>
      <c r="E596" s="14"/>
      <c r="F596" s="37"/>
      <c r="G596" s="2"/>
      <c r="J596" s="7"/>
      <c r="M596" s="2"/>
      <c r="W596" s="49"/>
      <c r="X596" s="49"/>
      <c r="AD596" s="49"/>
      <c r="AL596" s="7"/>
      <c r="BA596" s="7"/>
      <c r="BB596" s="17"/>
      <c r="BC596" s="17"/>
      <c r="BQ596" s="38"/>
      <c r="BT596" s="23"/>
      <c r="BX596" s="49"/>
      <c r="BY596" s="49"/>
      <c r="CK596" s="16"/>
      <c r="CL596" s="2"/>
    </row>
    <row r="597" spans="1:90" ht="12.75">
      <c r="A597" s="19"/>
      <c r="E597" s="14"/>
      <c r="F597" s="37"/>
      <c r="G597" s="2"/>
      <c r="M597" s="2"/>
      <c r="W597" s="49"/>
      <c r="AM597" s="25"/>
      <c r="BQ597" s="38"/>
      <c r="BT597" s="23"/>
      <c r="BX597" s="49"/>
      <c r="CK597" s="16"/>
      <c r="CL597" s="2"/>
    </row>
    <row r="598" spans="1:90" ht="12.75">
      <c r="A598" s="19"/>
      <c r="E598" s="14"/>
      <c r="F598" s="37"/>
      <c r="G598" s="2"/>
      <c r="J598" s="7"/>
      <c r="M598" s="2"/>
      <c r="W598" s="49"/>
      <c r="X598" s="49"/>
      <c r="AD598" s="49"/>
      <c r="AL598" s="7"/>
      <c r="BA598" s="17"/>
      <c r="BB598" s="7"/>
      <c r="BC598" s="17"/>
      <c r="BQ598" s="38"/>
      <c r="BT598" s="23"/>
      <c r="BX598" s="49"/>
      <c r="BY598" s="49"/>
      <c r="CK598" s="16"/>
      <c r="CL598" s="2"/>
    </row>
    <row r="599" spans="1:90" ht="12.75">
      <c r="A599" s="19"/>
      <c r="E599" s="14"/>
      <c r="F599" s="37"/>
      <c r="G599" s="2"/>
      <c r="M599" s="2"/>
      <c r="BT599" s="23"/>
      <c r="BX599" s="49"/>
      <c r="BY599" s="49"/>
      <c r="CK599" s="16"/>
      <c r="CL599" s="2"/>
    </row>
    <row r="600" spans="1:90" ht="12.75">
      <c r="A600" s="19"/>
      <c r="E600" s="14"/>
      <c r="F600" s="37"/>
      <c r="G600" s="2"/>
      <c r="J600" s="7"/>
      <c r="M600" s="2"/>
      <c r="W600" s="49"/>
      <c r="X600" s="49"/>
      <c r="AD600" s="49"/>
      <c r="AL600" s="7"/>
      <c r="BE600" s="7"/>
      <c r="BQ600" s="38"/>
      <c r="BT600" s="23"/>
      <c r="BX600" s="49"/>
      <c r="BY600" s="49"/>
      <c r="CK600" s="16"/>
      <c r="CL600" s="2"/>
    </row>
    <row r="601" spans="1:90" ht="12.75">
      <c r="A601" s="19"/>
      <c r="E601" s="14"/>
      <c r="F601" s="37"/>
      <c r="G601" s="2"/>
      <c r="J601" s="7"/>
      <c r="M601" s="2"/>
      <c r="W601" s="49"/>
      <c r="X601" s="49"/>
      <c r="AD601" s="49"/>
      <c r="AL601" s="7"/>
      <c r="BE601" s="7"/>
      <c r="BQ601" s="38"/>
      <c r="BT601" s="23"/>
      <c r="BX601" s="49"/>
      <c r="BY601" s="49"/>
      <c r="CK601" s="16"/>
      <c r="CL601" s="2"/>
    </row>
    <row r="602" spans="1:90" ht="12.75">
      <c r="A602" s="19"/>
      <c r="E602" s="14"/>
      <c r="F602" s="37"/>
      <c r="G602" s="2"/>
      <c r="J602" s="7"/>
      <c r="M602" s="2"/>
      <c r="W602" s="49"/>
      <c r="X602" s="49"/>
      <c r="AD602" s="49"/>
      <c r="AL602" s="7"/>
      <c r="BE602" s="7"/>
      <c r="BQ602" s="38"/>
      <c r="BT602" s="23"/>
      <c r="BX602" s="49"/>
      <c r="BY602" s="49"/>
      <c r="CK602" s="16"/>
      <c r="CL602" s="2"/>
    </row>
    <row r="603" spans="1:90" ht="12.75">
      <c r="A603" s="19"/>
      <c r="E603" s="14"/>
      <c r="F603" s="37"/>
      <c r="G603" s="2"/>
      <c r="J603" s="7"/>
      <c r="M603" s="2"/>
      <c r="W603" s="49"/>
      <c r="X603" s="49"/>
      <c r="AD603" s="49"/>
      <c r="AL603" s="7"/>
      <c r="BH603" s="7"/>
      <c r="BQ603" s="38"/>
      <c r="BT603" s="23"/>
      <c r="BX603" s="49"/>
      <c r="BY603" s="49"/>
      <c r="CK603" s="16"/>
      <c r="CL603" s="2"/>
    </row>
    <row r="604" spans="1:90" ht="12.75">
      <c r="A604" s="19"/>
      <c r="E604" s="14"/>
      <c r="F604" s="37"/>
      <c r="G604" s="2"/>
      <c r="J604" s="7"/>
      <c r="M604" s="2"/>
      <c r="W604" s="49"/>
      <c r="X604" s="49"/>
      <c r="AD604" s="49"/>
      <c r="AL604" s="7"/>
      <c r="BH604" s="7"/>
      <c r="BQ604" s="38"/>
      <c r="BT604" s="23"/>
      <c r="BX604" s="49"/>
      <c r="BY604" s="49"/>
      <c r="CK604" s="16"/>
      <c r="CL604" s="2"/>
    </row>
    <row r="605" spans="1:90" ht="12.75">
      <c r="A605" s="19"/>
      <c r="E605" s="14"/>
      <c r="F605" s="37"/>
      <c r="G605" s="2"/>
      <c r="J605" s="7"/>
      <c r="M605" s="2"/>
      <c r="W605" s="49"/>
      <c r="X605" s="49"/>
      <c r="AD605" s="49"/>
      <c r="AL605" s="7"/>
      <c r="BH605" s="7"/>
      <c r="BQ605" s="38"/>
      <c r="BT605" s="23"/>
      <c r="BX605" s="49"/>
      <c r="BY605" s="49"/>
      <c r="CK605" s="16"/>
      <c r="CL605" s="2"/>
    </row>
    <row r="606" spans="1:90" ht="12.75">
      <c r="A606" s="19"/>
      <c r="E606" s="14"/>
      <c r="F606" s="37"/>
      <c r="G606" s="2"/>
      <c r="J606" s="7"/>
      <c r="M606" s="2"/>
      <c r="W606" s="49"/>
      <c r="X606" s="49"/>
      <c r="AD606" s="49"/>
      <c r="AL606" s="7"/>
      <c r="AM606" s="25"/>
      <c r="BQ606" s="38"/>
      <c r="BT606" s="23"/>
      <c r="BX606" s="49"/>
      <c r="BY606" s="49"/>
      <c r="CK606" s="16"/>
      <c r="CL606" s="2"/>
    </row>
    <row r="607" spans="1:90" ht="12.75">
      <c r="A607" s="19"/>
      <c r="E607" s="14"/>
      <c r="F607" s="37"/>
      <c r="G607" s="2"/>
      <c r="J607" s="7"/>
      <c r="M607" s="2"/>
      <c r="W607" s="49"/>
      <c r="X607" s="49"/>
      <c r="AD607" s="49"/>
      <c r="AL607" s="7"/>
      <c r="AM607" s="25"/>
      <c r="BQ607" s="38"/>
      <c r="BT607" s="23"/>
      <c r="BX607" s="49"/>
      <c r="BY607" s="49"/>
      <c r="CK607" s="16"/>
      <c r="CL607" s="2"/>
    </row>
    <row r="608" spans="1:90" ht="12.75">
      <c r="A608" s="19"/>
      <c r="E608" s="14"/>
      <c r="F608" s="37"/>
      <c r="G608" s="2"/>
      <c r="J608" s="7"/>
      <c r="M608" s="2"/>
      <c r="AD608" s="49"/>
      <c r="AL608" s="7"/>
      <c r="BQ608" s="38"/>
      <c r="BT608" s="23"/>
      <c r="BX608" s="49"/>
      <c r="BY608" s="49"/>
      <c r="CL608" s="2"/>
    </row>
    <row r="609" spans="1:90" ht="12.75">
      <c r="A609" s="19"/>
      <c r="E609" s="14"/>
      <c r="F609" s="37"/>
      <c r="G609" s="2"/>
      <c r="J609" s="7"/>
      <c r="M609" s="2"/>
      <c r="W609" s="49"/>
      <c r="X609" s="49"/>
      <c r="AD609" s="49"/>
      <c r="AL609" s="7"/>
      <c r="BA609" s="7"/>
      <c r="BB609" s="17"/>
      <c r="BC609" s="17"/>
      <c r="BQ609" s="38"/>
      <c r="BT609" s="23"/>
      <c r="BX609" s="49"/>
      <c r="BY609" s="49"/>
      <c r="CK609" s="16"/>
      <c r="CL609" s="2"/>
    </row>
    <row r="610" spans="1:90" ht="12.75">
      <c r="A610" s="19"/>
      <c r="E610" s="14"/>
      <c r="F610" s="37"/>
      <c r="G610" s="2"/>
      <c r="J610" s="7"/>
      <c r="M610" s="2"/>
      <c r="W610" s="49"/>
      <c r="X610" s="49"/>
      <c r="AD610" s="49"/>
      <c r="AL610" s="7"/>
      <c r="BA610" s="17"/>
      <c r="BB610" s="7"/>
      <c r="BC610" s="17"/>
      <c r="BQ610" s="38"/>
      <c r="BT610" s="23"/>
      <c r="BX610" s="49"/>
      <c r="BY610" s="49"/>
      <c r="CK610" s="16"/>
      <c r="CL610" s="2"/>
    </row>
    <row r="611" spans="1:90" ht="12.75">
      <c r="A611" s="19"/>
      <c r="E611" s="14"/>
      <c r="F611" s="37"/>
      <c r="G611" s="2"/>
      <c r="J611" s="7"/>
      <c r="M611" s="2"/>
      <c r="W611" s="49"/>
      <c r="X611" s="49"/>
      <c r="AD611" s="49"/>
      <c r="AL611" s="7"/>
      <c r="BE611" s="7"/>
      <c r="BQ611" s="38"/>
      <c r="BT611" s="23"/>
      <c r="BX611" s="49"/>
      <c r="BY611" s="49"/>
      <c r="CK611" s="16"/>
      <c r="CL611" s="2"/>
    </row>
    <row r="612" spans="1:90" ht="12.75">
      <c r="A612" s="19"/>
      <c r="E612" s="14"/>
      <c r="F612" s="37"/>
      <c r="G612" s="2"/>
      <c r="J612" s="7"/>
      <c r="M612" s="2"/>
      <c r="W612" s="49"/>
      <c r="X612" s="49"/>
      <c r="AD612" s="49"/>
      <c r="AL612" s="7"/>
      <c r="BH612" s="7"/>
      <c r="BQ612" s="38"/>
      <c r="BT612" s="23"/>
      <c r="BX612" s="49"/>
      <c r="BY612" s="49"/>
      <c r="CK612" s="16"/>
      <c r="CL612" s="2"/>
    </row>
    <row r="613" spans="1:90" ht="12.75">
      <c r="A613" s="19"/>
      <c r="E613" s="14"/>
      <c r="F613" s="37"/>
      <c r="G613" s="2"/>
      <c r="J613" s="7"/>
      <c r="M613" s="2"/>
      <c r="W613" s="49"/>
      <c r="X613" s="49"/>
      <c r="AD613" s="49"/>
      <c r="AL613" s="7"/>
      <c r="BH613" s="7"/>
      <c r="BQ613" s="38"/>
      <c r="BT613" s="23"/>
      <c r="BX613" s="49"/>
      <c r="BY613" s="49"/>
      <c r="CK613" s="16"/>
      <c r="CL613" s="2"/>
    </row>
    <row r="614" spans="1:90" ht="12.75">
      <c r="A614" s="19"/>
      <c r="E614" s="14"/>
      <c r="F614" s="37"/>
      <c r="G614" s="2"/>
      <c r="J614" s="7"/>
      <c r="M614" s="2"/>
      <c r="W614" s="49"/>
      <c r="X614" s="49"/>
      <c r="AD614" s="49"/>
      <c r="AL614" s="7"/>
      <c r="BH614" s="7"/>
      <c r="BQ614" s="38"/>
      <c r="BT614" s="23"/>
      <c r="BX614" s="49"/>
      <c r="BY614" s="49"/>
      <c r="CK614" s="16"/>
      <c r="CL614" s="2"/>
    </row>
    <row r="615" spans="1:90" ht="12.75">
      <c r="A615" s="19"/>
      <c r="E615" s="14"/>
      <c r="F615" s="37"/>
      <c r="G615" s="2"/>
      <c r="J615" s="7"/>
      <c r="M615" s="2"/>
      <c r="W615" s="49"/>
      <c r="X615" s="49"/>
      <c r="AD615" s="49"/>
      <c r="AL615" s="7"/>
      <c r="BH615" s="7"/>
      <c r="BQ615" s="38"/>
      <c r="BT615" s="23"/>
      <c r="BX615" s="49"/>
      <c r="BY615" s="49"/>
      <c r="CK615" s="16"/>
      <c r="CL615" s="2"/>
    </row>
    <row r="616" spans="1:90" ht="12.75">
      <c r="A616" s="19"/>
      <c r="E616" s="14"/>
      <c r="F616" s="37"/>
      <c r="G616" s="2"/>
      <c r="M616" s="2"/>
      <c r="W616" s="49"/>
      <c r="X616" s="49"/>
      <c r="AD616" s="49"/>
      <c r="BQ616" s="38"/>
      <c r="BT616" s="23"/>
      <c r="BX616" s="49"/>
      <c r="BY616" s="49"/>
      <c r="CL616" s="2"/>
    </row>
    <row r="617" spans="1:90" ht="12.75">
      <c r="A617" s="19"/>
      <c r="E617" s="14"/>
      <c r="F617" s="37"/>
      <c r="G617" s="2"/>
      <c r="J617" s="7"/>
      <c r="M617" s="2"/>
      <c r="W617" s="49"/>
      <c r="X617" s="49"/>
      <c r="AD617" s="49"/>
      <c r="AL617" s="7"/>
      <c r="AY617" s="7"/>
      <c r="BG617" s="7"/>
      <c r="BN617" s="49"/>
      <c r="BP617" s="49"/>
      <c r="BQ617" s="38"/>
      <c r="BS617" s="42"/>
      <c r="BT617" s="23"/>
      <c r="BX617" s="49"/>
      <c r="BY617" s="49"/>
      <c r="CK617" s="16"/>
      <c r="CL617" s="2"/>
    </row>
    <row r="618" spans="1:90" ht="12.75">
      <c r="A618" s="19"/>
      <c r="E618" s="14"/>
      <c r="F618" s="37"/>
      <c r="G618" s="2"/>
      <c r="J618" s="7"/>
      <c r="M618" s="2"/>
      <c r="W618" s="49"/>
      <c r="X618" s="49"/>
      <c r="AD618" s="49"/>
      <c r="AL618" s="7"/>
      <c r="AY618" s="7"/>
      <c r="BG618" s="7"/>
      <c r="BN618" s="49"/>
      <c r="BP618" s="49"/>
      <c r="BQ618" s="38"/>
      <c r="BS618" s="42"/>
      <c r="BT618" s="23"/>
      <c r="BX618" s="49"/>
      <c r="BY618" s="49"/>
      <c r="CK618" s="16"/>
      <c r="CL618" s="2"/>
    </row>
    <row r="619" spans="1:90" ht="12.75">
      <c r="A619" s="19"/>
      <c r="E619" s="14"/>
      <c r="F619" s="37"/>
      <c r="G619" s="2"/>
      <c r="J619" s="7"/>
      <c r="M619" s="2"/>
      <c r="W619" s="49"/>
      <c r="X619" s="49"/>
      <c r="AD619" s="49"/>
      <c r="AL619" s="7"/>
      <c r="AX619" s="7"/>
      <c r="BQ619" s="38"/>
      <c r="BT619" s="23"/>
      <c r="BX619" s="49"/>
      <c r="BY619" s="49"/>
      <c r="CK619" s="16"/>
      <c r="CL619" s="2"/>
    </row>
    <row r="620" spans="1:90" ht="12.75">
      <c r="A620" s="19"/>
      <c r="E620" s="14"/>
      <c r="F620" s="37"/>
      <c r="G620" s="2"/>
      <c r="J620" s="7"/>
      <c r="M620" s="2"/>
      <c r="W620" s="49"/>
      <c r="X620" s="49"/>
      <c r="AD620" s="49"/>
      <c r="AL620" s="7"/>
      <c r="AY620" s="7"/>
      <c r="BG620" s="7"/>
      <c r="BQ620" s="38"/>
      <c r="BT620" s="23"/>
      <c r="BX620" s="49"/>
      <c r="BY620" s="49"/>
      <c r="CK620" s="16"/>
      <c r="CL620" s="2"/>
    </row>
    <row r="621" spans="1:90" ht="12.75">
      <c r="A621" s="19"/>
      <c r="E621" s="14"/>
      <c r="F621" s="37"/>
      <c r="G621" s="2"/>
      <c r="J621" s="7"/>
      <c r="M621" s="2"/>
      <c r="W621" s="49"/>
      <c r="X621" s="49"/>
      <c r="AD621" s="49"/>
      <c r="AL621" s="7"/>
      <c r="AY621" s="7"/>
      <c r="BG621" s="7"/>
      <c r="BN621" s="49"/>
      <c r="BP621" s="49"/>
      <c r="BQ621" s="38"/>
      <c r="BS621" s="42"/>
      <c r="BT621" s="23"/>
      <c r="BX621" s="49"/>
      <c r="BY621" s="49"/>
      <c r="CK621" s="16"/>
      <c r="CL621" s="2"/>
    </row>
    <row r="622" spans="1:90" ht="12.75">
      <c r="A622" s="19"/>
      <c r="E622" s="14"/>
      <c r="F622" s="37"/>
      <c r="G622" s="2"/>
      <c r="M622" s="2"/>
      <c r="AD622" s="49"/>
      <c r="BQ622" s="38"/>
      <c r="BT622" s="23"/>
      <c r="BX622" s="49"/>
      <c r="BY622" s="49"/>
      <c r="CK622" s="16"/>
      <c r="CL622" s="2"/>
    </row>
    <row r="623" spans="1:90" ht="12.75">
      <c r="A623" s="19"/>
      <c r="E623" s="14"/>
      <c r="F623" s="37"/>
      <c r="G623" s="2"/>
      <c r="J623" s="7"/>
      <c r="M623" s="2"/>
      <c r="W623" s="49"/>
      <c r="X623" s="49"/>
      <c r="AD623" s="49"/>
      <c r="AL623" s="7"/>
      <c r="AY623" s="7"/>
      <c r="BG623" s="7"/>
      <c r="BQ623" s="38"/>
      <c r="BT623" s="23"/>
      <c r="BX623" s="49"/>
      <c r="BY623" s="49"/>
      <c r="CK623" s="16"/>
      <c r="CL623" s="2"/>
    </row>
    <row r="624" spans="1:90" ht="12.75">
      <c r="A624" s="19"/>
      <c r="E624" s="14"/>
      <c r="F624" s="37"/>
      <c r="G624" s="2"/>
      <c r="J624" s="7"/>
      <c r="M624" s="2"/>
      <c r="W624" s="49"/>
      <c r="X624" s="49"/>
      <c r="AD624" s="49"/>
      <c r="AL624" s="7"/>
      <c r="AY624" s="7"/>
      <c r="BG624" s="7"/>
      <c r="BP624" s="49"/>
      <c r="BQ624" s="38"/>
      <c r="BS624" s="42"/>
      <c r="BT624" s="23"/>
      <c r="BX624" s="49"/>
      <c r="BY624" s="49"/>
      <c r="CK624" s="16"/>
      <c r="CL624" s="2"/>
    </row>
    <row r="625" spans="1:90" ht="12.75">
      <c r="A625" s="19"/>
      <c r="E625" s="14"/>
      <c r="F625" s="37"/>
      <c r="G625" s="2"/>
      <c r="J625" s="7"/>
      <c r="M625" s="2"/>
      <c r="W625" s="49"/>
      <c r="X625" s="49"/>
      <c r="AD625" s="49"/>
      <c r="AL625" s="7"/>
      <c r="AY625" s="7"/>
      <c r="BG625" s="7"/>
      <c r="BP625" s="49"/>
      <c r="BQ625" s="38"/>
      <c r="BS625" s="42"/>
      <c r="BT625" s="23"/>
      <c r="BX625" s="49"/>
      <c r="BY625" s="49"/>
      <c r="CK625" s="16"/>
      <c r="CL625" s="2"/>
    </row>
    <row r="626" spans="1:90" ht="12.75">
      <c r="A626" s="19"/>
      <c r="E626" s="14"/>
      <c r="F626" s="37"/>
      <c r="G626" s="2"/>
      <c r="J626" s="7"/>
      <c r="M626" s="2"/>
      <c r="W626" s="49"/>
      <c r="X626" s="49"/>
      <c r="AD626" s="49"/>
      <c r="AL626" s="7"/>
      <c r="AY626" s="7"/>
      <c r="BG626" s="7"/>
      <c r="BP626" s="49"/>
      <c r="BQ626" s="38"/>
      <c r="BS626" s="42"/>
      <c r="BT626" s="23"/>
      <c r="BX626" s="49"/>
      <c r="BY626" s="49"/>
      <c r="CK626" s="16"/>
      <c r="CL626" s="2"/>
    </row>
    <row r="627" spans="1:90" ht="12.75">
      <c r="A627" s="19"/>
      <c r="E627" s="14"/>
      <c r="F627" s="37"/>
      <c r="G627" s="2"/>
      <c r="M627" s="2"/>
      <c r="W627" s="49"/>
      <c r="X627" s="49"/>
      <c r="AM627" s="25"/>
      <c r="BT627" s="23"/>
      <c r="BX627" s="49"/>
      <c r="CK627" s="16"/>
      <c r="CL627" s="2"/>
    </row>
    <row r="628" spans="1:90" ht="12.75">
      <c r="A628" s="19"/>
      <c r="E628" s="14"/>
      <c r="F628" s="37"/>
      <c r="G628" s="2"/>
      <c r="M628" s="2"/>
      <c r="BT628" s="23"/>
      <c r="BX628" s="49"/>
      <c r="CK628" s="16"/>
      <c r="CL628" s="2"/>
    </row>
    <row r="629" spans="1:90" ht="12.75">
      <c r="A629" s="19"/>
      <c r="E629" s="14"/>
      <c r="F629" s="37"/>
      <c r="G629" s="2"/>
      <c r="J629" s="7"/>
      <c r="M629" s="2"/>
      <c r="W629" s="49"/>
      <c r="X629" s="49"/>
      <c r="AD629" s="49"/>
      <c r="AL629" s="7"/>
      <c r="AX629" s="7"/>
      <c r="BQ629" s="38"/>
      <c r="BT629" s="23"/>
      <c r="BX629" s="49"/>
      <c r="BY629" s="49"/>
      <c r="CK629" s="16"/>
      <c r="CL629" s="2"/>
    </row>
    <row r="630" spans="1:90" ht="12.75">
      <c r="A630" s="19"/>
      <c r="E630" s="14"/>
      <c r="F630" s="37"/>
      <c r="G630" s="2"/>
      <c r="J630" s="7"/>
      <c r="M630" s="2"/>
      <c r="W630" s="49"/>
      <c r="X630" s="49"/>
      <c r="AD630" s="49"/>
      <c r="AL630" s="7"/>
      <c r="AW630" s="7"/>
      <c r="AX630" s="7"/>
      <c r="BQ630" s="38"/>
      <c r="BT630" s="23"/>
      <c r="BX630" s="49"/>
      <c r="BY630" s="49"/>
      <c r="CK630" s="16"/>
      <c r="CL630" s="2"/>
    </row>
    <row r="631" spans="1:90" ht="12.75">
      <c r="A631" s="19"/>
      <c r="E631" s="14"/>
      <c r="F631" s="37"/>
      <c r="G631" s="2"/>
      <c r="J631" s="7"/>
      <c r="M631" s="2"/>
      <c r="W631" s="49"/>
      <c r="X631" s="49"/>
      <c r="AD631" s="49"/>
      <c r="AL631" s="7"/>
      <c r="BA631" s="7"/>
      <c r="BB631" s="17"/>
      <c r="BC631" s="17"/>
      <c r="BQ631" s="38"/>
      <c r="BT631" s="23"/>
      <c r="BX631" s="49"/>
      <c r="BY631" s="49"/>
      <c r="CK631" s="16"/>
      <c r="CL631" s="2"/>
    </row>
    <row r="632" spans="1:90" ht="12.75">
      <c r="A632" s="19"/>
      <c r="E632" s="14"/>
      <c r="F632" s="37"/>
      <c r="G632" s="2"/>
      <c r="J632" s="7"/>
      <c r="M632" s="2"/>
      <c r="W632" s="49"/>
      <c r="X632" s="49"/>
      <c r="AD632" s="49"/>
      <c r="AL632" s="7"/>
      <c r="BA632" s="17"/>
      <c r="BB632" s="7"/>
      <c r="BC632" s="17"/>
      <c r="BQ632" s="38"/>
      <c r="BT632" s="23"/>
      <c r="BX632" s="49"/>
      <c r="BY632" s="49"/>
      <c r="CK632" s="16"/>
      <c r="CL632" s="2"/>
    </row>
    <row r="633" spans="1:90" ht="12.75">
      <c r="A633" s="19"/>
      <c r="E633" s="14"/>
      <c r="F633" s="37"/>
      <c r="G633" s="2"/>
      <c r="J633" s="7"/>
      <c r="M633" s="2"/>
      <c r="W633" s="49"/>
      <c r="X633" s="49"/>
      <c r="AD633" s="49"/>
      <c r="AL633" s="7"/>
      <c r="BE633" s="7"/>
      <c r="BQ633" s="38"/>
      <c r="BT633" s="23"/>
      <c r="BX633" s="49"/>
      <c r="BY633" s="49"/>
      <c r="CK633" s="16"/>
      <c r="CL633" s="2"/>
    </row>
    <row r="634" spans="1:90" ht="12.75">
      <c r="A634" s="19"/>
      <c r="E634" s="14"/>
      <c r="F634" s="37"/>
      <c r="G634" s="2"/>
      <c r="J634" s="7"/>
      <c r="M634" s="2"/>
      <c r="W634" s="49"/>
      <c r="X634" s="49"/>
      <c r="AD634" s="49"/>
      <c r="AL634" s="7"/>
      <c r="BE634" s="7"/>
      <c r="BQ634" s="38"/>
      <c r="BT634" s="23"/>
      <c r="BX634" s="49"/>
      <c r="BY634" s="49"/>
      <c r="CK634" s="16"/>
      <c r="CL634" s="2"/>
    </row>
    <row r="635" spans="1:90" ht="12.75">
      <c r="A635" s="19"/>
      <c r="E635" s="14"/>
      <c r="F635" s="37"/>
      <c r="G635" s="2"/>
      <c r="M635" s="2"/>
      <c r="BQ635" s="38"/>
      <c r="BT635" s="23"/>
      <c r="CL635" s="2"/>
    </row>
    <row r="636" spans="1:90" ht="12.75">
      <c r="A636" s="19"/>
      <c r="E636" s="14"/>
      <c r="F636" s="37"/>
      <c r="G636" s="2"/>
      <c r="M636" s="2"/>
      <c r="W636" s="49"/>
      <c r="X636" s="49"/>
      <c r="AM636" s="25"/>
      <c r="BQ636" s="38"/>
      <c r="BT636" s="23"/>
      <c r="BX636" s="49"/>
      <c r="CK636" s="16"/>
      <c r="CL636" s="2"/>
    </row>
    <row r="637" spans="1:90" ht="12.75">
      <c r="A637" s="19"/>
      <c r="E637" s="14"/>
      <c r="F637" s="37"/>
      <c r="G637" s="2"/>
      <c r="J637" s="7"/>
      <c r="M637" s="2"/>
      <c r="W637" s="49"/>
      <c r="X637" s="49"/>
      <c r="AD637" s="49"/>
      <c r="AL637" s="7"/>
      <c r="AM637" s="25"/>
      <c r="BE637" s="7"/>
      <c r="BH637" s="7"/>
      <c r="BQ637" s="38"/>
      <c r="BT637" s="23"/>
      <c r="BX637" s="49"/>
      <c r="BY637" s="49"/>
      <c r="CK637" s="16"/>
      <c r="CL637" s="2"/>
    </row>
    <row r="638" spans="1:90" ht="12.75">
      <c r="A638" s="19"/>
      <c r="E638" s="14"/>
      <c r="F638" s="37"/>
      <c r="G638" s="2"/>
      <c r="J638" s="7"/>
      <c r="M638" s="2"/>
      <c r="W638" s="49"/>
      <c r="X638" s="49"/>
      <c r="AD638" s="49"/>
      <c r="AL638" s="7"/>
      <c r="AM638" s="25"/>
      <c r="BH638" s="7"/>
      <c r="BQ638" s="38"/>
      <c r="BT638" s="23"/>
      <c r="BX638" s="49"/>
      <c r="BY638" s="49"/>
      <c r="CK638" s="16"/>
      <c r="CL638" s="2"/>
    </row>
    <row r="639" spans="1:90" ht="12.75">
      <c r="A639" s="19"/>
      <c r="E639" s="14"/>
      <c r="F639" s="37"/>
      <c r="G639" s="2"/>
      <c r="J639" s="7"/>
      <c r="M639" s="2"/>
      <c r="W639" s="49"/>
      <c r="X639" s="49"/>
      <c r="AD639" s="49"/>
      <c r="AL639" s="7"/>
      <c r="AM639" s="25"/>
      <c r="BH639" s="7"/>
      <c r="BQ639" s="38"/>
      <c r="BT639" s="23"/>
      <c r="BX639" s="49"/>
      <c r="BY639" s="49"/>
      <c r="CK639" s="16"/>
      <c r="CL639" s="2"/>
    </row>
    <row r="640" spans="1:90" ht="12.75">
      <c r="A640" s="19"/>
      <c r="E640" s="14"/>
      <c r="F640" s="37"/>
      <c r="G640" s="2"/>
      <c r="J640" s="7"/>
      <c r="M640" s="2"/>
      <c r="W640" s="49"/>
      <c r="X640" s="49"/>
      <c r="AD640" s="49"/>
      <c r="AL640" s="7"/>
      <c r="AM640" s="25"/>
      <c r="BH640" s="7"/>
      <c r="BQ640" s="38"/>
      <c r="BT640" s="23"/>
      <c r="BX640" s="49"/>
      <c r="BY640" s="49"/>
      <c r="CK640" s="16"/>
      <c r="CL640" s="2"/>
    </row>
    <row r="641" spans="1:90" ht="12.75">
      <c r="A641" s="19"/>
      <c r="E641" s="14"/>
      <c r="F641" s="37"/>
      <c r="G641" s="2"/>
      <c r="M641" s="2"/>
      <c r="W641" s="49"/>
      <c r="AD641" s="49"/>
      <c r="AM641" s="25"/>
      <c r="BT641" s="23"/>
      <c r="BX641" s="49"/>
      <c r="BY641" s="49"/>
      <c r="CK641" s="16"/>
      <c r="CL641" s="2"/>
    </row>
    <row r="642" spans="1:90" ht="12.75">
      <c r="A642" s="19"/>
      <c r="E642" s="14"/>
      <c r="F642" s="37"/>
      <c r="G642" s="2"/>
      <c r="J642" s="7"/>
      <c r="M642" s="2"/>
      <c r="W642" s="49"/>
      <c r="X642" s="49"/>
      <c r="AD642" s="49"/>
      <c r="AL642" s="7"/>
      <c r="BQ642" s="38"/>
      <c r="BT642" s="23"/>
      <c r="BX642" s="49"/>
      <c r="BY642" s="49"/>
      <c r="CK642" s="16"/>
      <c r="CL642" s="2"/>
    </row>
    <row r="643" spans="1:90" ht="12.75">
      <c r="A643" s="19"/>
      <c r="E643" s="14"/>
      <c r="F643" s="37"/>
      <c r="G643" s="2"/>
      <c r="J643" s="7"/>
      <c r="M643" s="2"/>
      <c r="W643" s="49"/>
      <c r="X643" s="49"/>
      <c r="AD643" s="49"/>
      <c r="AL643" s="7"/>
      <c r="BQ643" s="38"/>
      <c r="BT643" s="23"/>
      <c r="BX643" s="49"/>
      <c r="BY643" s="49"/>
      <c r="CK643" s="16"/>
      <c r="CL643" s="2"/>
    </row>
    <row r="644" spans="1:90" ht="12.75">
      <c r="A644" s="19"/>
      <c r="E644" s="14"/>
      <c r="F644" s="37"/>
      <c r="G644" s="2"/>
      <c r="M644" s="2"/>
      <c r="W644" s="49"/>
      <c r="X644" s="49"/>
      <c r="BQ644" s="38"/>
      <c r="BT644" s="23"/>
      <c r="BX644" s="49"/>
      <c r="BY644" s="49"/>
      <c r="CL644" s="2"/>
    </row>
    <row r="645" spans="1:90" ht="12.75">
      <c r="A645" s="19"/>
      <c r="E645" s="14"/>
      <c r="F645" s="37"/>
      <c r="G645" s="2"/>
      <c r="J645" s="7"/>
      <c r="M645" s="2"/>
      <c r="W645" s="49"/>
      <c r="X645" s="49"/>
      <c r="AD645" s="49"/>
      <c r="AL645" s="7"/>
      <c r="AW645" s="7"/>
      <c r="BA645" s="7"/>
      <c r="BB645" s="17"/>
      <c r="BC645" s="17"/>
      <c r="BQ645" s="38"/>
      <c r="BT645" s="23"/>
      <c r="BX645" s="49"/>
      <c r="BY645" s="49"/>
      <c r="CK645" s="16"/>
      <c r="CL645" s="2"/>
    </row>
    <row r="646" spans="1:90" ht="12.75">
      <c r="A646" s="19"/>
      <c r="E646" s="14"/>
      <c r="F646" s="37"/>
      <c r="G646" s="2"/>
      <c r="J646" s="7"/>
      <c r="M646" s="2"/>
      <c r="W646" s="49"/>
      <c r="X646" s="49"/>
      <c r="AD646" s="49"/>
      <c r="AL646" s="7"/>
      <c r="BA646" s="17"/>
      <c r="BB646" s="7"/>
      <c r="BC646" s="17"/>
      <c r="BQ646" s="38"/>
      <c r="BT646" s="23"/>
      <c r="BX646" s="49"/>
      <c r="BY646" s="49"/>
      <c r="CK646" s="16"/>
      <c r="CL646" s="2"/>
    </row>
    <row r="647" spans="1:90" ht="12.75">
      <c r="A647" s="19"/>
      <c r="E647" s="14"/>
      <c r="F647" s="37"/>
      <c r="G647" s="2"/>
      <c r="J647" s="7"/>
      <c r="M647" s="2"/>
      <c r="W647" s="49"/>
      <c r="X647" s="49"/>
      <c r="AD647" s="49"/>
      <c r="AL647" s="7"/>
      <c r="BE647" s="7"/>
      <c r="BQ647" s="38"/>
      <c r="BT647" s="23"/>
      <c r="BX647" s="49"/>
      <c r="BY647" s="49"/>
      <c r="CK647" s="16"/>
      <c r="CL647" s="2"/>
    </row>
    <row r="648" spans="1:90" ht="12.75">
      <c r="A648" s="19"/>
      <c r="E648" s="14"/>
      <c r="F648" s="37"/>
      <c r="G648" s="2"/>
      <c r="J648" s="7"/>
      <c r="M648" s="2"/>
      <c r="W648" s="49"/>
      <c r="X648" s="49"/>
      <c r="AD648" s="49"/>
      <c r="AL648" s="7"/>
      <c r="BH648" s="7"/>
      <c r="BQ648" s="38"/>
      <c r="BT648" s="23"/>
      <c r="BX648" s="49"/>
      <c r="BY648" s="49"/>
      <c r="CK648" s="16"/>
      <c r="CL648" s="2"/>
    </row>
    <row r="649" spans="1:90" ht="12.75">
      <c r="A649" s="19"/>
      <c r="E649" s="14"/>
      <c r="F649" s="37"/>
      <c r="G649" s="2"/>
      <c r="J649" s="7"/>
      <c r="M649" s="2"/>
      <c r="W649" s="49"/>
      <c r="X649" s="49"/>
      <c r="AD649" s="49"/>
      <c r="AL649" s="7"/>
      <c r="BH649" s="7"/>
      <c r="BQ649" s="38"/>
      <c r="BT649" s="23"/>
      <c r="BX649" s="49"/>
      <c r="BY649" s="49"/>
      <c r="CK649" s="16"/>
      <c r="CL649" s="2"/>
    </row>
    <row r="650" spans="1:90" ht="12.75">
      <c r="A650" s="19"/>
      <c r="E650" s="14"/>
      <c r="F650" s="37"/>
      <c r="G650" s="2"/>
      <c r="J650" s="7"/>
      <c r="M650" s="2"/>
      <c r="W650" s="49"/>
      <c r="X650" s="49"/>
      <c r="AD650" s="49"/>
      <c r="AL650" s="7"/>
      <c r="BH650" s="7"/>
      <c r="BQ650" s="38"/>
      <c r="BT650" s="23"/>
      <c r="BX650" s="49"/>
      <c r="BY650" s="49"/>
      <c r="CK650" s="16"/>
      <c r="CL650" s="2"/>
    </row>
    <row r="651" spans="1:90" ht="12.75">
      <c r="A651" s="19"/>
      <c r="E651" s="14"/>
      <c r="F651" s="37"/>
      <c r="G651" s="2"/>
      <c r="J651" s="7"/>
      <c r="M651" s="2"/>
      <c r="W651" s="49"/>
      <c r="X651" s="49"/>
      <c r="AD651" s="49"/>
      <c r="AL651" s="7"/>
      <c r="BQ651" s="38"/>
      <c r="BT651" s="23"/>
      <c r="BX651" s="49"/>
      <c r="BY651" s="49"/>
      <c r="CK651" s="16"/>
      <c r="CL651" s="2"/>
    </row>
    <row r="652" spans="1:90" ht="12.75">
      <c r="A652" s="19"/>
      <c r="E652" s="14"/>
      <c r="F652" s="37"/>
      <c r="G652" s="2"/>
      <c r="J652" s="7"/>
      <c r="M652" s="2"/>
      <c r="W652" s="49"/>
      <c r="X652" s="49"/>
      <c r="AD652" s="49"/>
      <c r="AL652" s="7"/>
      <c r="BQ652" s="38"/>
      <c r="BT652" s="23"/>
      <c r="BX652" s="49"/>
      <c r="BY652" s="49"/>
      <c r="CK652" s="16"/>
      <c r="CL652" s="2"/>
    </row>
    <row r="653" spans="1:90" ht="12.75">
      <c r="A653" s="19"/>
      <c r="E653" s="14"/>
      <c r="F653" s="37"/>
      <c r="G653" s="2"/>
      <c r="M653" s="2"/>
      <c r="BQ653" s="38"/>
      <c r="BT653" s="23"/>
      <c r="BX653" s="49"/>
      <c r="BY653" s="49"/>
      <c r="CL653" s="2"/>
    </row>
    <row r="654" spans="1:90" ht="12.75">
      <c r="A654" s="19"/>
      <c r="E654" s="14"/>
      <c r="F654" s="37"/>
      <c r="G654" s="2"/>
      <c r="J654" s="7"/>
      <c r="M654" s="2"/>
      <c r="W654" s="49"/>
      <c r="X654" s="49"/>
      <c r="AD654" s="49"/>
      <c r="AL654" s="7"/>
      <c r="AX654" s="7"/>
      <c r="AY654" s="7"/>
      <c r="BG654" s="7"/>
      <c r="BQ654" s="38"/>
      <c r="BT654" s="23"/>
      <c r="BX654" s="49"/>
      <c r="BY654" s="49"/>
      <c r="CK654" s="16"/>
      <c r="CL654" s="2"/>
    </row>
    <row r="655" spans="1:90" ht="12.75">
      <c r="A655" s="19"/>
      <c r="E655" s="14"/>
      <c r="F655" s="37"/>
      <c r="G655" s="2"/>
      <c r="J655" s="7"/>
      <c r="M655" s="2"/>
      <c r="W655" s="49"/>
      <c r="X655" s="49"/>
      <c r="AD655" s="49"/>
      <c r="AL655" s="7"/>
      <c r="AX655" s="7"/>
      <c r="AY655" s="7"/>
      <c r="BG655" s="7"/>
      <c r="BQ655" s="38"/>
      <c r="BT655" s="23"/>
      <c r="BX655" s="49"/>
      <c r="BY655" s="49"/>
      <c r="CK655" s="16"/>
      <c r="CL655" s="2"/>
    </row>
    <row r="656" spans="1:90" ht="12.75">
      <c r="A656" s="19"/>
      <c r="E656" s="14"/>
      <c r="F656" s="37"/>
      <c r="G656" s="2"/>
      <c r="J656" s="7"/>
      <c r="M656" s="2"/>
      <c r="W656" s="49"/>
      <c r="X656" s="49"/>
      <c r="AD656" s="49"/>
      <c r="AL656" s="7"/>
      <c r="AX656" s="7"/>
      <c r="AY656" s="7"/>
      <c r="BG656" s="7"/>
      <c r="BQ656" s="38"/>
      <c r="BT656" s="23"/>
      <c r="BX656" s="49"/>
      <c r="BY656" s="49"/>
      <c r="CK656" s="16"/>
      <c r="CL656" s="2"/>
    </row>
    <row r="657" spans="1:90" ht="12.75">
      <c r="A657" s="19"/>
      <c r="E657" s="14"/>
      <c r="F657" s="37"/>
      <c r="G657" s="2"/>
      <c r="J657" s="7"/>
      <c r="M657" s="2"/>
      <c r="W657" s="49"/>
      <c r="X657" s="49"/>
      <c r="AD657" s="49"/>
      <c r="AL657" s="7"/>
      <c r="AX657" s="7"/>
      <c r="AY657" s="7"/>
      <c r="BG657" s="7"/>
      <c r="BQ657" s="38"/>
      <c r="BT657" s="23"/>
      <c r="BX657" s="49"/>
      <c r="BY657" s="49"/>
      <c r="CK657" s="16"/>
      <c r="CL657" s="2"/>
    </row>
    <row r="658" spans="1:90" ht="12.75">
      <c r="A658" s="19"/>
      <c r="E658" s="14"/>
      <c r="F658" s="37"/>
      <c r="G658" s="2"/>
      <c r="J658" s="7"/>
      <c r="M658" s="2"/>
      <c r="W658" s="49"/>
      <c r="X658" s="49"/>
      <c r="AD658" s="49"/>
      <c r="AL658" s="7"/>
      <c r="AX658" s="7"/>
      <c r="AY658" s="7"/>
      <c r="BG658" s="7"/>
      <c r="BQ658" s="38"/>
      <c r="BT658" s="23"/>
      <c r="BX658" s="49"/>
      <c r="BY658" s="49"/>
      <c r="CK658" s="16"/>
      <c r="CL658" s="2"/>
    </row>
    <row r="659" spans="1:90" ht="12.75">
      <c r="A659" s="19"/>
      <c r="E659" s="14"/>
      <c r="F659" s="37"/>
      <c r="G659" s="2"/>
      <c r="M659" s="2"/>
      <c r="W659" s="49"/>
      <c r="AD659" s="49"/>
      <c r="AM659" s="25"/>
      <c r="BQ659" s="38"/>
      <c r="BT659" s="23"/>
      <c r="BX659" s="49"/>
      <c r="CK659" s="16"/>
      <c r="CL659" s="2"/>
    </row>
    <row r="660" spans="1:90" ht="12.75">
      <c r="A660" s="19"/>
      <c r="E660" s="14"/>
      <c r="F660" s="37"/>
      <c r="G660" s="2"/>
      <c r="M660" s="2"/>
      <c r="W660" s="49"/>
      <c r="X660" s="49"/>
      <c r="AD660" s="49"/>
      <c r="BQ660" s="38"/>
      <c r="BT660" s="23"/>
      <c r="BX660" s="49"/>
      <c r="CK660" s="16"/>
      <c r="CL660" s="2"/>
    </row>
    <row r="661" spans="1:90" ht="12.75">
      <c r="A661" s="19"/>
      <c r="E661" s="14"/>
      <c r="F661" s="37"/>
      <c r="G661" s="2"/>
      <c r="J661" s="7"/>
      <c r="M661" s="2"/>
      <c r="W661" s="49"/>
      <c r="X661" s="49"/>
      <c r="AD661" s="49"/>
      <c r="AL661" s="7"/>
      <c r="AX661" s="7"/>
      <c r="BQ661" s="38"/>
      <c r="BT661" s="23"/>
      <c r="BX661" s="49"/>
      <c r="BY661" s="49"/>
      <c r="CK661" s="16"/>
      <c r="CL661" s="2"/>
    </row>
    <row r="662" spans="1:90" ht="12.75">
      <c r="A662" s="19"/>
      <c r="E662" s="14"/>
      <c r="F662" s="37"/>
      <c r="G662" s="2"/>
      <c r="J662" s="7"/>
      <c r="M662" s="2"/>
      <c r="W662" s="49"/>
      <c r="X662" s="49"/>
      <c r="AD662" s="49"/>
      <c r="AL662" s="7"/>
      <c r="AW662" s="7"/>
      <c r="BA662" s="7"/>
      <c r="BB662" s="17"/>
      <c r="BC662" s="17"/>
      <c r="BQ662" s="38"/>
      <c r="BT662" s="23"/>
      <c r="BX662" s="49"/>
      <c r="BY662" s="49"/>
      <c r="CK662" s="16"/>
      <c r="CL662" s="2"/>
    </row>
    <row r="663" spans="1:90" ht="12.75">
      <c r="A663" s="19"/>
      <c r="E663" s="14"/>
      <c r="F663" s="37"/>
      <c r="G663" s="2"/>
      <c r="M663" s="2"/>
      <c r="W663" s="49"/>
      <c r="AM663" s="25"/>
      <c r="BT663" s="23"/>
      <c r="BX663" s="49"/>
      <c r="BY663" s="49"/>
      <c r="CK663" s="16"/>
      <c r="CL663" s="2"/>
    </row>
    <row r="664" spans="1:90" ht="12.75">
      <c r="A664" s="19"/>
      <c r="E664" s="14"/>
      <c r="F664" s="37"/>
      <c r="G664" s="2"/>
      <c r="J664" s="7"/>
      <c r="M664" s="2"/>
      <c r="W664" s="49"/>
      <c r="X664" s="49"/>
      <c r="AD664" s="49"/>
      <c r="AL664" s="7"/>
      <c r="BA664" s="7"/>
      <c r="BB664" s="17"/>
      <c r="BC664" s="17"/>
      <c r="BQ664" s="38"/>
      <c r="BT664" s="23"/>
      <c r="BX664" s="49"/>
      <c r="BY664" s="49"/>
      <c r="CK664" s="16"/>
      <c r="CL664" s="2"/>
    </row>
    <row r="665" spans="1:90" ht="12.75">
      <c r="A665" s="19"/>
      <c r="E665" s="14"/>
      <c r="F665" s="37"/>
      <c r="G665" s="2"/>
      <c r="J665" s="7"/>
      <c r="M665" s="2"/>
      <c r="W665" s="49"/>
      <c r="X665" s="49"/>
      <c r="AD665" s="49"/>
      <c r="AL665" s="7"/>
      <c r="BA665" s="7"/>
      <c r="BB665" s="17"/>
      <c r="BC665" s="17"/>
      <c r="BQ665" s="38"/>
      <c r="BT665" s="23"/>
      <c r="BX665" s="49"/>
      <c r="BY665" s="49"/>
      <c r="CK665" s="16"/>
      <c r="CL665" s="2"/>
    </row>
    <row r="666" spans="1:90" ht="12.75">
      <c r="A666" s="19"/>
      <c r="E666" s="14"/>
      <c r="F666" s="37"/>
      <c r="G666" s="2"/>
      <c r="J666" s="7"/>
      <c r="M666" s="2"/>
      <c r="W666" s="49"/>
      <c r="X666" s="49"/>
      <c r="AD666" s="49"/>
      <c r="AL666" s="7"/>
      <c r="BA666" s="17"/>
      <c r="BB666" s="7"/>
      <c r="BC666" s="17"/>
      <c r="BQ666" s="38"/>
      <c r="BT666" s="23"/>
      <c r="BX666" s="49"/>
      <c r="BY666" s="49"/>
      <c r="CK666" s="16"/>
      <c r="CL666" s="2"/>
    </row>
    <row r="667" spans="1:90" ht="12.75">
      <c r="A667" s="19"/>
      <c r="E667" s="14"/>
      <c r="F667" s="37"/>
      <c r="G667" s="2"/>
      <c r="J667" s="7"/>
      <c r="M667" s="2"/>
      <c r="W667" s="49"/>
      <c r="X667" s="49"/>
      <c r="AD667" s="49"/>
      <c r="AL667" s="7"/>
      <c r="BH667" s="7"/>
      <c r="BQ667" s="38"/>
      <c r="BT667" s="23"/>
      <c r="BX667" s="49"/>
      <c r="BY667" s="49"/>
      <c r="CK667" s="16"/>
      <c r="CL667" s="2"/>
    </row>
    <row r="668" spans="1:90" ht="12.75">
      <c r="A668" s="19"/>
      <c r="E668" s="14"/>
      <c r="F668" s="37"/>
      <c r="G668" s="2"/>
      <c r="M668" s="2"/>
      <c r="W668" s="49"/>
      <c r="X668" s="49"/>
      <c r="BT668" s="23"/>
      <c r="BX668" s="49"/>
      <c r="BY668" s="49"/>
      <c r="CL668" s="2"/>
    </row>
    <row r="669" spans="1:90" ht="12.75">
      <c r="A669" s="19"/>
      <c r="E669" s="14"/>
      <c r="F669" s="37"/>
      <c r="G669" s="2"/>
      <c r="J669" s="7"/>
      <c r="M669" s="2"/>
      <c r="W669" s="49"/>
      <c r="X669" s="49"/>
      <c r="AD669" s="49"/>
      <c r="AL669" s="7"/>
      <c r="BE669" s="7"/>
      <c r="BQ669" s="38"/>
      <c r="BT669" s="23"/>
      <c r="BX669" s="49"/>
      <c r="BY669" s="49"/>
      <c r="CK669" s="16"/>
      <c r="CL669" s="2"/>
    </row>
    <row r="670" spans="1:90" ht="12.75">
      <c r="A670" s="19"/>
      <c r="E670" s="14"/>
      <c r="F670" s="37"/>
      <c r="G670" s="2"/>
      <c r="J670" s="7"/>
      <c r="M670" s="2"/>
      <c r="W670" s="49"/>
      <c r="X670" s="49"/>
      <c r="AD670" s="49"/>
      <c r="AL670" s="7"/>
      <c r="BE670" s="7"/>
      <c r="BQ670" s="38"/>
      <c r="BT670" s="23"/>
      <c r="BX670" s="49"/>
      <c r="BY670" s="49"/>
      <c r="CK670" s="16"/>
      <c r="CL670" s="2"/>
    </row>
    <row r="671" spans="1:90" ht="12.75">
      <c r="A671" s="19"/>
      <c r="E671" s="14"/>
      <c r="F671" s="37"/>
      <c r="G671" s="2"/>
      <c r="J671" s="7"/>
      <c r="M671" s="2"/>
      <c r="W671" s="49"/>
      <c r="X671" s="49"/>
      <c r="AD671" s="49"/>
      <c r="AL671" s="7"/>
      <c r="BH671" s="7"/>
      <c r="BQ671" s="38"/>
      <c r="BT671" s="23"/>
      <c r="BX671" s="49"/>
      <c r="BY671" s="49"/>
      <c r="CK671" s="16"/>
      <c r="CL671" s="2"/>
    </row>
    <row r="672" spans="1:90" ht="12.75">
      <c r="A672" s="19"/>
      <c r="E672" s="14"/>
      <c r="F672" s="37"/>
      <c r="G672" s="2"/>
      <c r="J672" s="7"/>
      <c r="M672" s="2"/>
      <c r="W672" s="49"/>
      <c r="X672" s="49"/>
      <c r="AD672" s="49"/>
      <c r="AL672" s="7"/>
      <c r="BH672" s="7"/>
      <c r="BQ672" s="38"/>
      <c r="BT672" s="23"/>
      <c r="BX672" s="49"/>
      <c r="BY672" s="49"/>
      <c r="CK672" s="16"/>
      <c r="CL672" s="2"/>
    </row>
    <row r="673" spans="1:90" ht="12.75">
      <c r="A673" s="19"/>
      <c r="E673" s="14"/>
      <c r="F673" s="37"/>
      <c r="G673" s="2"/>
      <c r="J673" s="7"/>
      <c r="M673" s="2"/>
      <c r="W673" s="49"/>
      <c r="X673" s="49"/>
      <c r="AD673" s="49"/>
      <c r="AL673" s="7"/>
      <c r="BH673" s="7"/>
      <c r="BQ673" s="38"/>
      <c r="BT673" s="23"/>
      <c r="BX673" s="49"/>
      <c r="BY673" s="49"/>
      <c r="CK673" s="16"/>
      <c r="CL673" s="2"/>
    </row>
    <row r="674" spans="1:90" ht="12.75">
      <c r="A674" s="19"/>
      <c r="E674" s="14"/>
      <c r="F674" s="37"/>
      <c r="G674" s="2"/>
      <c r="J674" s="7"/>
      <c r="M674" s="2"/>
      <c r="W674" s="49"/>
      <c r="X674" s="49"/>
      <c r="AD674" s="49"/>
      <c r="AL674" s="7"/>
      <c r="BQ674" s="38"/>
      <c r="BT674" s="23"/>
      <c r="BX674" s="49"/>
      <c r="BY674" s="49"/>
      <c r="CK674" s="16"/>
      <c r="CL674" s="2"/>
    </row>
    <row r="675" spans="1:90" ht="12.75">
      <c r="A675" s="19"/>
      <c r="E675" s="14"/>
      <c r="F675" s="37"/>
      <c r="G675" s="2"/>
      <c r="M675" s="2"/>
      <c r="W675" s="49"/>
      <c r="X675" s="49"/>
      <c r="AD675" s="49"/>
      <c r="BT675" s="23"/>
      <c r="BX675" s="49"/>
      <c r="BY675" s="49"/>
      <c r="CL675" s="2"/>
    </row>
    <row r="676" spans="1:90" ht="12.75">
      <c r="A676" s="19"/>
      <c r="E676" s="14"/>
      <c r="F676" s="37"/>
      <c r="G676" s="2"/>
      <c r="J676" s="7"/>
      <c r="M676" s="2"/>
      <c r="W676" s="49"/>
      <c r="X676" s="49"/>
      <c r="AD676" s="49"/>
      <c r="AL676" s="7"/>
      <c r="BA676" s="7"/>
      <c r="BB676" s="17"/>
      <c r="BC676" s="17"/>
      <c r="BQ676" s="38"/>
      <c r="BT676" s="23"/>
      <c r="BX676" s="49"/>
      <c r="BY676" s="49"/>
      <c r="CK676" s="16"/>
      <c r="CL676" s="2"/>
    </row>
    <row r="677" spans="1:90" ht="12.75">
      <c r="A677" s="19"/>
      <c r="E677" s="14"/>
      <c r="F677" s="37"/>
      <c r="G677" s="2"/>
      <c r="J677" s="7"/>
      <c r="M677" s="2"/>
      <c r="W677" s="49"/>
      <c r="X677" s="49"/>
      <c r="AD677" s="49"/>
      <c r="AL677" s="7"/>
      <c r="BA677" s="17"/>
      <c r="BB677" s="7"/>
      <c r="BC677" s="17"/>
      <c r="BQ677" s="38"/>
      <c r="BT677" s="23"/>
      <c r="BX677" s="49"/>
      <c r="BY677" s="49"/>
      <c r="CK677" s="16"/>
      <c r="CL677" s="2"/>
    </row>
    <row r="678" spans="1:90" ht="12.75">
      <c r="A678" s="19"/>
      <c r="E678" s="14"/>
      <c r="F678" s="37"/>
      <c r="G678" s="2"/>
      <c r="J678" s="7"/>
      <c r="M678" s="2"/>
      <c r="W678" s="49"/>
      <c r="X678" s="49"/>
      <c r="AD678" s="49"/>
      <c r="AL678" s="7"/>
      <c r="BH678" s="7"/>
      <c r="BQ678" s="38"/>
      <c r="BT678" s="23"/>
      <c r="BX678" s="49"/>
      <c r="BY678" s="49"/>
      <c r="CK678" s="16"/>
      <c r="CL678" s="2"/>
    </row>
    <row r="679" spans="1:90" ht="12.75">
      <c r="A679" s="19"/>
      <c r="E679" s="14"/>
      <c r="F679" s="37"/>
      <c r="G679" s="2"/>
      <c r="J679" s="7"/>
      <c r="M679" s="2"/>
      <c r="W679" s="49"/>
      <c r="X679" s="49"/>
      <c r="AD679" s="49"/>
      <c r="AL679" s="7"/>
      <c r="BE679" s="7"/>
      <c r="BQ679" s="38"/>
      <c r="BT679" s="23"/>
      <c r="BX679" s="49"/>
      <c r="BY679" s="49"/>
      <c r="CK679" s="16"/>
      <c r="CL679" s="2"/>
    </row>
    <row r="680" spans="1:90" ht="12.75">
      <c r="A680" s="19"/>
      <c r="E680" s="14"/>
      <c r="F680" s="37"/>
      <c r="G680" s="2"/>
      <c r="J680" s="7"/>
      <c r="M680" s="2"/>
      <c r="W680" s="49"/>
      <c r="X680" s="49"/>
      <c r="AD680" s="49"/>
      <c r="AL680" s="7"/>
      <c r="BH680" s="7"/>
      <c r="BQ680" s="38"/>
      <c r="BT680" s="23"/>
      <c r="BX680" s="49"/>
      <c r="BY680" s="49"/>
      <c r="CK680" s="16"/>
      <c r="CL680" s="2"/>
    </row>
    <row r="681" spans="1:90" ht="12.75">
      <c r="A681" s="19"/>
      <c r="E681" s="14"/>
      <c r="F681" s="37"/>
      <c r="G681" s="2"/>
      <c r="J681" s="7"/>
      <c r="M681" s="2"/>
      <c r="W681" s="49"/>
      <c r="X681" s="49"/>
      <c r="AD681" s="49"/>
      <c r="AL681" s="7"/>
      <c r="BH681" s="7"/>
      <c r="BQ681" s="38"/>
      <c r="BT681" s="23"/>
      <c r="BX681" s="49"/>
      <c r="BY681" s="49"/>
      <c r="CK681" s="16"/>
      <c r="CL681" s="2"/>
    </row>
    <row r="682" spans="1:90" ht="12.75">
      <c r="A682" s="19"/>
      <c r="E682" s="14"/>
      <c r="F682" s="37"/>
      <c r="G682" s="2"/>
      <c r="M682" s="2"/>
      <c r="AD682" s="49"/>
      <c r="BQ682" s="38"/>
      <c r="BT682" s="23"/>
      <c r="BX682" s="49"/>
      <c r="BY682" s="49"/>
      <c r="CK682" s="16"/>
      <c r="CL682" s="2"/>
    </row>
    <row r="683" spans="1:90" ht="12.75">
      <c r="A683" s="19"/>
      <c r="E683" s="14"/>
      <c r="F683" s="37"/>
      <c r="G683" s="2"/>
      <c r="J683" s="7"/>
      <c r="M683" s="2"/>
      <c r="W683" s="49"/>
      <c r="X683" s="49"/>
      <c r="AD683" s="49"/>
      <c r="AL683" s="7"/>
      <c r="AX683" s="7"/>
      <c r="AY683" s="7"/>
      <c r="BG683" s="7"/>
      <c r="BQ683" s="38"/>
      <c r="BT683" s="23"/>
      <c r="BX683" s="49"/>
      <c r="BY683" s="49"/>
      <c r="CK683" s="16"/>
      <c r="CL683" s="2"/>
    </row>
    <row r="684" spans="1:90" ht="12.75">
      <c r="A684" s="19"/>
      <c r="E684" s="14"/>
      <c r="F684" s="37"/>
      <c r="G684" s="2"/>
      <c r="J684" s="7"/>
      <c r="M684" s="2"/>
      <c r="W684" s="49"/>
      <c r="X684" s="49"/>
      <c r="AD684" s="49"/>
      <c r="AL684" s="7"/>
      <c r="AX684" s="7"/>
      <c r="AY684" s="7"/>
      <c r="BG684" s="7"/>
      <c r="BQ684" s="38"/>
      <c r="BT684" s="23"/>
      <c r="BX684" s="49"/>
      <c r="BY684" s="49"/>
      <c r="CK684" s="16"/>
      <c r="CL684" s="2"/>
    </row>
    <row r="685" spans="1:90" ht="12.75">
      <c r="A685" s="19"/>
      <c r="E685" s="14"/>
      <c r="F685" s="37"/>
      <c r="G685" s="2"/>
      <c r="J685" s="7"/>
      <c r="M685" s="2"/>
      <c r="W685" s="49"/>
      <c r="X685" s="49"/>
      <c r="AD685" s="49"/>
      <c r="AL685" s="7"/>
      <c r="AX685" s="7"/>
      <c r="AY685" s="7"/>
      <c r="BG685" s="7"/>
      <c r="BQ685" s="38"/>
      <c r="BT685" s="23"/>
      <c r="BX685" s="49"/>
      <c r="BY685" s="49"/>
      <c r="CK685" s="16"/>
      <c r="CL685" s="2"/>
    </row>
    <row r="686" spans="1:90" ht="12.75">
      <c r="A686" s="19"/>
      <c r="E686" s="14"/>
      <c r="F686" s="37"/>
      <c r="G686" s="2"/>
      <c r="J686" s="7"/>
      <c r="M686" s="2"/>
      <c r="W686" s="49"/>
      <c r="X686" s="49"/>
      <c r="AD686" s="49"/>
      <c r="AL686" s="7"/>
      <c r="AX686" s="7"/>
      <c r="AY686" s="7"/>
      <c r="BG686" s="7"/>
      <c r="BQ686" s="38"/>
      <c r="BT686" s="23"/>
      <c r="BX686" s="49"/>
      <c r="BY686" s="49"/>
      <c r="CK686" s="16"/>
      <c r="CL686" s="2"/>
    </row>
    <row r="687" spans="1:90" ht="12.75">
      <c r="A687" s="19"/>
      <c r="E687" s="14"/>
      <c r="F687" s="37"/>
      <c r="G687" s="2"/>
      <c r="J687" s="7"/>
      <c r="M687" s="2"/>
      <c r="W687" s="49"/>
      <c r="X687" s="49"/>
      <c r="AD687" s="49"/>
      <c r="AL687" s="7"/>
      <c r="AX687" s="7"/>
      <c r="AY687" s="7"/>
      <c r="BG687" s="7"/>
      <c r="BQ687" s="38"/>
      <c r="BT687" s="23"/>
      <c r="BX687" s="49"/>
      <c r="BY687" s="49"/>
      <c r="CK687" s="16"/>
      <c r="CL687" s="2"/>
    </row>
    <row r="688" spans="1:90" ht="12.75">
      <c r="A688" s="19"/>
      <c r="E688" s="14"/>
      <c r="F688" s="37"/>
      <c r="G688" s="2"/>
      <c r="J688" s="7"/>
      <c r="M688" s="2"/>
      <c r="W688" s="49"/>
      <c r="X688" s="49"/>
      <c r="AD688" s="49"/>
      <c r="AL688" s="7"/>
      <c r="AX688" s="7"/>
      <c r="AY688" s="7"/>
      <c r="BG688" s="7"/>
      <c r="BQ688" s="38"/>
      <c r="BT688" s="23"/>
      <c r="BX688" s="49"/>
      <c r="BY688" s="49"/>
      <c r="CK688" s="16"/>
      <c r="CL688" s="2"/>
    </row>
    <row r="689" spans="1:90" ht="12.75">
      <c r="A689" s="19"/>
      <c r="E689" s="14"/>
      <c r="F689" s="37"/>
      <c r="G689" s="2"/>
      <c r="J689" s="7"/>
      <c r="M689" s="2"/>
      <c r="W689" s="49"/>
      <c r="X689" s="49"/>
      <c r="AL689" s="7"/>
      <c r="AM689" s="25"/>
      <c r="BQ689" s="38"/>
      <c r="BT689" s="23"/>
      <c r="BX689" s="49"/>
      <c r="BY689" s="49"/>
      <c r="CL689" s="2"/>
    </row>
    <row r="690" spans="1:90" ht="12.75">
      <c r="A690" s="19"/>
      <c r="E690" s="14"/>
      <c r="F690" s="37"/>
      <c r="G690" s="2"/>
      <c r="J690" s="7"/>
      <c r="M690" s="2"/>
      <c r="AL690" s="7"/>
      <c r="AM690" s="25"/>
      <c r="BQ690" s="38"/>
      <c r="BT690" s="23"/>
      <c r="BX690" s="49"/>
      <c r="BY690" s="49"/>
      <c r="CK690" s="16"/>
      <c r="CL690" s="2"/>
    </row>
    <row r="691" spans="1:90" ht="12.75">
      <c r="A691" s="19"/>
      <c r="E691" s="14"/>
      <c r="F691" s="37"/>
      <c r="G691" s="2"/>
      <c r="J691" s="7"/>
      <c r="M691" s="2"/>
      <c r="AL691" s="7"/>
      <c r="AM691" s="25"/>
      <c r="BQ691" s="38"/>
      <c r="BT691" s="23"/>
      <c r="BX691" s="49"/>
      <c r="BY691" s="49"/>
      <c r="CK691" s="16"/>
      <c r="CL691" s="2"/>
    </row>
    <row r="692" spans="1:90" ht="12.75">
      <c r="A692" s="19"/>
      <c r="E692" s="14"/>
      <c r="F692" s="37"/>
      <c r="G692" s="2"/>
      <c r="J692" s="7"/>
      <c r="M692" s="2"/>
      <c r="AL692" s="7"/>
      <c r="AM692" s="25"/>
      <c r="BQ692" s="38"/>
      <c r="BT692" s="23"/>
      <c r="BX692" s="49"/>
      <c r="BY692" s="49"/>
      <c r="CK692" s="16"/>
      <c r="CL692" s="2"/>
    </row>
    <row r="693" spans="1:90" ht="12.75">
      <c r="A693" s="19"/>
      <c r="E693" s="14"/>
      <c r="F693" s="37"/>
      <c r="G693" s="2"/>
      <c r="J693" s="7"/>
      <c r="M693" s="2"/>
      <c r="AL693" s="7"/>
      <c r="AM693" s="25"/>
      <c r="BQ693" s="38"/>
      <c r="BT693" s="23"/>
      <c r="BX693" s="49"/>
      <c r="BY693" s="49"/>
      <c r="CL693" s="2"/>
    </row>
    <row r="694" spans="1:90" ht="12.75">
      <c r="A694" s="19"/>
      <c r="E694" s="14"/>
      <c r="F694" s="37"/>
      <c r="G694" s="2"/>
      <c r="J694" s="7"/>
      <c r="M694" s="2"/>
      <c r="W694" s="49"/>
      <c r="X694" s="49"/>
      <c r="AD694" s="49"/>
      <c r="AL694" s="7"/>
      <c r="AM694" s="25"/>
      <c r="AW694" s="7"/>
      <c r="BQ694" s="38"/>
      <c r="BT694" s="23"/>
      <c r="BX694" s="49"/>
      <c r="BY694" s="49"/>
      <c r="CK694" s="16"/>
      <c r="CL694" s="2"/>
    </row>
    <row r="695" spans="1:90" ht="12.75">
      <c r="A695" s="19"/>
      <c r="E695" s="14"/>
      <c r="F695" s="37"/>
      <c r="G695" s="2"/>
      <c r="J695" s="7"/>
      <c r="M695" s="2"/>
      <c r="W695" s="49"/>
      <c r="X695" s="49"/>
      <c r="AD695" s="49"/>
      <c r="AL695" s="7"/>
      <c r="AM695" s="25"/>
      <c r="AW695" s="7"/>
      <c r="BQ695" s="38"/>
      <c r="BT695" s="23"/>
      <c r="BX695" s="49"/>
      <c r="BY695" s="49"/>
      <c r="CK695" s="16"/>
      <c r="CL695" s="2"/>
    </row>
    <row r="696" spans="1:90" ht="12.75">
      <c r="A696" s="19"/>
      <c r="E696" s="14"/>
      <c r="F696" s="37"/>
      <c r="G696" s="2"/>
      <c r="J696" s="7"/>
      <c r="M696" s="2"/>
      <c r="W696" s="49"/>
      <c r="X696" s="49"/>
      <c r="AD696" s="49"/>
      <c r="AL696" s="7"/>
      <c r="AM696" s="25"/>
      <c r="BA696" s="7"/>
      <c r="BB696" s="17"/>
      <c r="BC696" s="17"/>
      <c r="BQ696" s="38"/>
      <c r="BT696" s="23"/>
      <c r="BX696" s="49"/>
      <c r="BY696" s="49"/>
      <c r="CK696" s="16"/>
      <c r="CL696" s="2"/>
    </row>
    <row r="697" spans="1:90" ht="12.75">
      <c r="A697" s="19"/>
      <c r="E697" s="14"/>
      <c r="F697" s="37"/>
      <c r="G697" s="2"/>
      <c r="J697" s="7"/>
      <c r="M697" s="2"/>
      <c r="W697" s="49"/>
      <c r="X697" s="49"/>
      <c r="AD697" s="49"/>
      <c r="AL697" s="7"/>
      <c r="AM697" s="25"/>
      <c r="BA697" s="17"/>
      <c r="BB697" s="7"/>
      <c r="BC697" s="17"/>
      <c r="BQ697" s="38"/>
      <c r="BT697" s="23"/>
      <c r="BX697" s="49"/>
      <c r="BY697" s="49"/>
      <c r="CK697" s="16"/>
      <c r="CL697" s="2"/>
    </row>
    <row r="698" spans="1:90" ht="12.75">
      <c r="A698" s="19"/>
      <c r="E698" s="14"/>
      <c r="F698" s="37"/>
      <c r="G698" s="2"/>
      <c r="J698" s="7"/>
      <c r="M698" s="2"/>
      <c r="W698" s="49"/>
      <c r="X698" s="49"/>
      <c r="AD698" s="49"/>
      <c r="AL698" s="7"/>
      <c r="AM698" s="25"/>
      <c r="BE698" s="7"/>
      <c r="BQ698" s="38"/>
      <c r="BT698" s="23"/>
      <c r="BX698" s="49"/>
      <c r="BY698" s="49"/>
      <c r="CK698" s="16"/>
      <c r="CL698" s="2"/>
    </row>
    <row r="699" spans="1:90" ht="12.75">
      <c r="A699" s="19"/>
      <c r="E699" s="14"/>
      <c r="F699" s="37"/>
      <c r="G699" s="2"/>
      <c r="J699" s="7"/>
      <c r="M699" s="2"/>
      <c r="W699" s="49"/>
      <c r="X699" s="49"/>
      <c r="AD699" s="49"/>
      <c r="AL699" s="7"/>
      <c r="AM699" s="25"/>
      <c r="BH699" s="7"/>
      <c r="BQ699" s="38"/>
      <c r="BT699" s="23"/>
      <c r="BX699" s="49"/>
      <c r="BY699" s="49"/>
      <c r="CK699" s="16"/>
      <c r="CL699" s="2"/>
    </row>
    <row r="700" spans="1:90" ht="12.75">
      <c r="A700" s="19"/>
      <c r="E700" s="14"/>
      <c r="F700" s="37"/>
      <c r="G700" s="2"/>
      <c r="J700" s="7"/>
      <c r="M700" s="2"/>
      <c r="W700" s="49"/>
      <c r="X700" s="49"/>
      <c r="AD700" s="49"/>
      <c r="AL700" s="7"/>
      <c r="AM700" s="25"/>
      <c r="BH700" s="7"/>
      <c r="BQ700" s="38"/>
      <c r="BT700" s="23"/>
      <c r="BX700" s="49"/>
      <c r="BY700" s="49"/>
      <c r="CK700" s="16"/>
      <c r="CL700" s="2"/>
    </row>
    <row r="701" spans="1:90" ht="12.75">
      <c r="A701" s="19"/>
      <c r="E701" s="14"/>
      <c r="F701" s="37"/>
      <c r="G701" s="2"/>
      <c r="J701" s="7"/>
      <c r="M701" s="2"/>
      <c r="W701" s="49"/>
      <c r="X701" s="49"/>
      <c r="AD701" s="49"/>
      <c r="AL701" s="7"/>
      <c r="AM701" s="25"/>
      <c r="AY701" s="7"/>
      <c r="BQ701" s="38"/>
      <c r="BT701" s="23"/>
      <c r="BX701" s="49"/>
      <c r="BY701" s="49"/>
      <c r="CK701" s="16"/>
      <c r="CL701" s="2"/>
    </row>
    <row r="702" spans="1:90" ht="12.75">
      <c r="A702" s="19"/>
      <c r="E702" s="14"/>
      <c r="F702" s="37"/>
      <c r="G702" s="2"/>
      <c r="J702" s="7"/>
      <c r="M702" s="2"/>
      <c r="W702" s="49"/>
      <c r="X702" s="49"/>
      <c r="AD702" s="49"/>
      <c r="AL702" s="7"/>
      <c r="AM702" s="25"/>
      <c r="BH702" s="7"/>
      <c r="BQ702" s="38"/>
      <c r="BT702" s="23"/>
      <c r="BX702" s="49"/>
      <c r="BY702" s="49"/>
      <c r="CK702" s="16"/>
      <c r="CL702" s="2"/>
    </row>
    <row r="703" spans="1:90" ht="12.75">
      <c r="A703" s="19"/>
      <c r="E703" s="14"/>
      <c r="F703" s="37"/>
      <c r="G703" s="2"/>
      <c r="J703" s="7"/>
      <c r="M703" s="2"/>
      <c r="W703" s="49"/>
      <c r="X703" s="49"/>
      <c r="AD703" s="49"/>
      <c r="AL703" s="7"/>
      <c r="AM703" s="25"/>
      <c r="BH703" s="7"/>
      <c r="BQ703" s="38"/>
      <c r="BT703" s="23"/>
      <c r="BX703" s="49"/>
      <c r="BY703" s="49"/>
      <c r="CK703" s="16"/>
      <c r="CL703" s="2"/>
    </row>
    <row r="704" spans="1:90" ht="12.75">
      <c r="A704" s="19"/>
      <c r="E704" s="14"/>
      <c r="F704" s="37"/>
      <c r="G704" s="2"/>
      <c r="M704" s="2"/>
      <c r="AD704" s="49"/>
      <c r="AM704" s="25"/>
      <c r="BQ704" s="38"/>
      <c r="BT704" s="23"/>
      <c r="BX704" s="49"/>
      <c r="BY704" s="49"/>
      <c r="CL704" s="2"/>
    </row>
    <row r="705" spans="1:90" ht="12.75">
      <c r="A705" s="19"/>
      <c r="E705" s="14"/>
      <c r="F705" s="37"/>
      <c r="G705" s="2"/>
      <c r="J705" s="7"/>
      <c r="M705" s="2"/>
      <c r="W705" s="49"/>
      <c r="X705" s="49"/>
      <c r="AD705" s="49"/>
      <c r="AL705" s="7"/>
      <c r="AM705" s="25"/>
      <c r="BQ705" s="38"/>
      <c r="BT705" s="23"/>
      <c r="BX705" s="49"/>
      <c r="BY705" s="49"/>
      <c r="CK705" s="16"/>
      <c r="CL705" s="2"/>
    </row>
    <row r="706" spans="1:90" ht="12.75">
      <c r="A706" s="19"/>
      <c r="E706" s="14"/>
      <c r="F706" s="37"/>
      <c r="G706" s="2"/>
      <c r="J706" s="7"/>
      <c r="M706" s="2"/>
      <c r="W706" s="49"/>
      <c r="X706" s="49"/>
      <c r="AD706" s="49"/>
      <c r="AL706" s="7"/>
      <c r="AM706" s="25"/>
      <c r="BQ706" s="38"/>
      <c r="BT706" s="23"/>
      <c r="BX706" s="49"/>
      <c r="BY706" s="49"/>
      <c r="CK706" s="16"/>
      <c r="CL706" s="2"/>
    </row>
    <row r="707" spans="1:90" ht="12.75">
      <c r="A707" s="19"/>
      <c r="E707" s="14"/>
      <c r="F707" s="37"/>
      <c r="G707" s="2"/>
      <c r="J707" s="7"/>
      <c r="M707" s="2"/>
      <c r="W707" s="49"/>
      <c r="X707" s="49"/>
      <c r="AD707" s="49"/>
      <c r="AL707" s="7"/>
      <c r="AM707" s="25"/>
      <c r="BF707" s="7"/>
      <c r="BQ707" s="38"/>
      <c r="BT707" s="23"/>
      <c r="BX707" s="49"/>
      <c r="BY707" s="49"/>
      <c r="CK707" s="16"/>
      <c r="CL707" s="2"/>
    </row>
    <row r="708" spans="1:90" ht="12.75">
      <c r="A708" s="19"/>
      <c r="E708" s="14"/>
      <c r="F708" s="37"/>
      <c r="G708" s="2"/>
      <c r="J708" s="7"/>
      <c r="M708" s="2"/>
      <c r="W708" s="49"/>
      <c r="X708" s="49"/>
      <c r="AD708" s="49"/>
      <c r="AL708" s="7"/>
      <c r="AM708" s="25"/>
      <c r="BF708" s="7"/>
      <c r="BQ708" s="38"/>
      <c r="BT708" s="23"/>
      <c r="BX708" s="49"/>
      <c r="BY708" s="49"/>
      <c r="CK708" s="16"/>
      <c r="CL708" s="2"/>
    </row>
    <row r="709" spans="1:90" ht="12.75">
      <c r="A709" s="19"/>
      <c r="E709" s="14"/>
      <c r="F709" s="37"/>
      <c r="G709" s="2"/>
      <c r="J709" s="7"/>
      <c r="M709" s="2"/>
      <c r="W709" s="49"/>
      <c r="X709" s="49"/>
      <c r="AD709" s="49"/>
      <c r="AL709" s="7"/>
      <c r="AM709" s="25"/>
      <c r="BF709" s="7"/>
      <c r="BQ709" s="38"/>
      <c r="BT709" s="23"/>
      <c r="BX709" s="49"/>
      <c r="BY709" s="49"/>
      <c r="CK709" s="16"/>
      <c r="CL709" s="2"/>
    </row>
    <row r="710" spans="1:90" ht="12.75">
      <c r="A710" s="19"/>
      <c r="E710" s="14"/>
      <c r="F710" s="37"/>
      <c r="G710" s="2"/>
      <c r="J710" s="7"/>
      <c r="M710" s="2"/>
      <c r="W710" s="49"/>
      <c r="X710" s="49"/>
      <c r="AD710" s="49"/>
      <c r="AL710" s="7"/>
      <c r="AM710" s="25"/>
      <c r="BH710" s="7"/>
      <c r="BQ710" s="38"/>
      <c r="BT710" s="23"/>
      <c r="BX710" s="49"/>
      <c r="BY710" s="49"/>
      <c r="CK710" s="16"/>
      <c r="CL710" s="2"/>
    </row>
    <row r="711" spans="1:90" ht="12.75">
      <c r="A711" s="19"/>
      <c r="E711" s="14"/>
      <c r="F711" s="37"/>
      <c r="G711" s="2"/>
      <c r="J711" s="7"/>
      <c r="M711" s="2"/>
      <c r="AL711" s="7"/>
      <c r="AM711" s="25"/>
      <c r="BT711" s="23"/>
      <c r="CK711" s="16"/>
      <c r="CL711" s="2"/>
    </row>
    <row r="712" spans="1:90" ht="12.75">
      <c r="A712" s="19"/>
      <c r="E712" s="14"/>
      <c r="F712" s="37"/>
      <c r="G712" s="2"/>
      <c r="J712" s="7"/>
      <c r="M712" s="2"/>
      <c r="W712" s="49"/>
      <c r="X712" s="49"/>
      <c r="AD712" s="49"/>
      <c r="AL712" s="7"/>
      <c r="AM712" s="25"/>
      <c r="BA712" s="7"/>
      <c r="BB712" s="17"/>
      <c r="BC712" s="17"/>
      <c r="BQ712" s="38"/>
      <c r="BT712" s="23"/>
      <c r="BX712" s="49"/>
      <c r="BY712" s="49"/>
      <c r="CK712" s="16"/>
      <c r="CL712" s="2"/>
    </row>
    <row r="713" spans="1:90" ht="12.75">
      <c r="A713" s="19"/>
      <c r="E713" s="14"/>
      <c r="F713" s="37"/>
      <c r="G713" s="2"/>
      <c r="J713" s="7"/>
      <c r="M713" s="2"/>
      <c r="W713" s="49"/>
      <c r="X713" s="49"/>
      <c r="AD713" s="49"/>
      <c r="AL713" s="7"/>
      <c r="AM713" s="25"/>
      <c r="BA713" s="17"/>
      <c r="BB713" s="7"/>
      <c r="BC713" s="17"/>
      <c r="BQ713" s="38"/>
      <c r="BT713" s="23"/>
      <c r="BX713" s="49"/>
      <c r="BY713" s="49"/>
      <c r="CK713" s="16"/>
      <c r="CL713" s="2"/>
    </row>
    <row r="714" spans="1:90" ht="12.75">
      <c r="A714" s="19"/>
      <c r="E714" s="14"/>
      <c r="F714" s="37"/>
      <c r="G714" s="2"/>
      <c r="J714" s="7"/>
      <c r="M714" s="2"/>
      <c r="W714" s="49"/>
      <c r="X714" s="49"/>
      <c r="AD714" s="49"/>
      <c r="AL714" s="7"/>
      <c r="AM714" s="25"/>
      <c r="BE714" s="7"/>
      <c r="BQ714" s="38"/>
      <c r="BT714" s="23"/>
      <c r="BX714" s="49"/>
      <c r="BY714" s="49"/>
      <c r="CK714" s="16"/>
      <c r="CL714" s="2"/>
    </row>
    <row r="715" spans="1:90" ht="12.75">
      <c r="A715" s="19"/>
      <c r="E715" s="14"/>
      <c r="F715" s="37"/>
      <c r="G715" s="2"/>
      <c r="J715" s="7"/>
      <c r="M715" s="2"/>
      <c r="W715" s="49"/>
      <c r="X715" s="49"/>
      <c r="AD715" s="49"/>
      <c r="AL715" s="7"/>
      <c r="AM715" s="25"/>
      <c r="BH715" s="7"/>
      <c r="BQ715" s="38"/>
      <c r="BT715" s="23"/>
      <c r="BX715" s="49"/>
      <c r="BY715" s="49"/>
      <c r="CK715" s="16"/>
      <c r="CL715" s="2"/>
    </row>
    <row r="716" spans="1:90" ht="12.75">
      <c r="A716" s="19"/>
      <c r="E716" s="14"/>
      <c r="F716" s="37"/>
      <c r="G716" s="2"/>
      <c r="J716" s="7"/>
      <c r="M716" s="2"/>
      <c r="W716" s="49"/>
      <c r="X716" s="49"/>
      <c r="AD716" s="49"/>
      <c r="AL716" s="7"/>
      <c r="AM716" s="25"/>
      <c r="BH716" s="7"/>
      <c r="BQ716" s="38"/>
      <c r="BT716" s="23"/>
      <c r="BX716" s="49"/>
      <c r="BY716" s="49"/>
      <c r="CK716" s="16"/>
      <c r="CL716" s="2"/>
    </row>
    <row r="717" spans="1:90" ht="12.75">
      <c r="A717" s="19"/>
      <c r="E717" s="14"/>
      <c r="F717" s="37"/>
      <c r="G717" s="2"/>
      <c r="J717" s="7"/>
      <c r="M717" s="2"/>
      <c r="W717" s="49"/>
      <c r="X717" s="49"/>
      <c r="AD717" s="49"/>
      <c r="AL717" s="7"/>
      <c r="AM717" s="25"/>
      <c r="BH717" s="7"/>
      <c r="BQ717" s="38"/>
      <c r="BT717" s="23"/>
      <c r="BX717" s="49"/>
      <c r="BY717" s="49"/>
      <c r="CK717" s="16"/>
      <c r="CL717" s="2"/>
    </row>
    <row r="718" spans="1:90" ht="12.75">
      <c r="A718" s="19"/>
      <c r="E718" s="14"/>
      <c r="F718" s="37"/>
      <c r="G718" s="2"/>
      <c r="J718" s="7"/>
      <c r="M718" s="2"/>
      <c r="W718" s="49"/>
      <c r="X718" s="49"/>
      <c r="AD718" s="49"/>
      <c r="AL718" s="7"/>
      <c r="AM718" s="25"/>
      <c r="BH718" s="7"/>
      <c r="BQ718" s="38"/>
      <c r="BT718" s="23"/>
      <c r="BX718" s="49"/>
      <c r="BY718" s="49"/>
      <c r="CK718" s="16"/>
      <c r="CL718" s="2"/>
    </row>
    <row r="719" spans="1:90" ht="12.75">
      <c r="A719" s="19"/>
      <c r="E719" s="14"/>
      <c r="F719" s="37"/>
      <c r="G719" s="2"/>
      <c r="J719" s="7"/>
      <c r="M719" s="2"/>
      <c r="W719" s="49"/>
      <c r="X719" s="49"/>
      <c r="AL719" s="7"/>
      <c r="AM719" s="25"/>
      <c r="BT719" s="23"/>
      <c r="CL719" s="2"/>
    </row>
    <row r="720" spans="1:90" ht="12.75">
      <c r="A720" s="19"/>
      <c r="E720" s="14"/>
      <c r="F720" s="37"/>
      <c r="G720" s="2"/>
      <c r="J720" s="7"/>
      <c r="M720" s="2"/>
      <c r="W720" s="49"/>
      <c r="X720" s="49"/>
      <c r="AD720" s="49"/>
      <c r="AL720" s="7"/>
      <c r="AM720" s="25"/>
      <c r="BG720" s="7"/>
      <c r="BQ720" s="38"/>
      <c r="BT720" s="23"/>
      <c r="BX720" s="49"/>
      <c r="BY720" s="49"/>
      <c r="CK720" s="16"/>
      <c r="CL720" s="2"/>
    </row>
    <row r="721" spans="1:90" ht="12.75">
      <c r="A721" s="19"/>
      <c r="E721" s="14"/>
      <c r="F721" s="37"/>
      <c r="G721" s="2"/>
      <c r="J721" s="7"/>
      <c r="M721" s="2"/>
      <c r="W721" s="49"/>
      <c r="X721" s="49"/>
      <c r="AD721" s="49"/>
      <c r="AL721" s="7"/>
      <c r="AM721" s="25"/>
      <c r="BG721" s="7"/>
      <c r="BQ721" s="38"/>
      <c r="BT721" s="23"/>
      <c r="BX721" s="49"/>
      <c r="BY721" s="49"/>
      <c r="CK721" s="16"/>
      <c r="CL721" s="2"/>
    </row>
    <row r="722" spans="1:90" ht="12.75">
      <c r="A722" s="19"/>
      <c r="E722" s="14"/>
      <c r="F722" s="37"/>
      <c r="G722" s="2"/>
      <c r="J722" s="7"/>
      <c r="M722" s="2"/>
      <c r="W722" s="49"/>
      <c r="X722" s="49"/>
      <c r="AD722" s="49"/>
      <c r="AL722" s="7"/>
      <c r="AM722" s="25"/>
      <c r="BG722" s="7"/>
      <c r="BQ722" s="38"/>
      <c r="BT722" s="23"/>
      <c r="BX722" s="49"/>
      <c r="BY722" s="49"/>
      <c r="CK722" s="16"/>
      <c r="CL722" s="2"/>
    </row>
    <row r="723" spans="1:90" ht="12.75">
      <c r="A723" s="19"/>
      <c r="E723" s="14"/>
      <c r="F723" s="37"/>
      <c r="G723" s="2"/>
      <c r="J723" s="7"/>
      <c r="M723" s="2"/>
      <c r="W723" s="49"/>
      <c r="X723" s="49"/>
      <c r="AD723" s="49"/>
      <c r="AL723" s="7"/>
      <c r="AM723" s="25"/>
      <c r="BG723" s="7"/>
      <c r="BQ723" s="38"/>
      <c r="BT723" s="23"/>
      <c r="BX723" s="49"/>
      <c r="BY723" s="49"/>
      <c r="CK723" s="16"/>
      <c r="CL723" s="2"/>
    </row>
    <row r="724" spans="1:90" ht="12.75">
      <c r="A724" s="19"/>
      <c r="E724" s="14"/>
      <c r="F724" s="37"/>
      <c r="G724" s="2"/>
      <c r="M724" s="2"/>
      <c r="AD724" s="49"/>
      <c r="AM724" s="25"/>
      <c r="BT724" s="23"/>
      <c r="CL724" s="2"/>
    </row>
    <row r="725" spans="1:90" ht="12.75">
      <c r="A725" s="19"/>
      <c r="E725" s="14"/>
      <c r="F725" s="37"/>
      <c r="G725" s="2"/>
      <c r="J725" s="7"/>
      <c r="M725" s="2"/>
      <c r="W725" s="49"/>
      <c r="X725" s="49"/>
      <c r="AD725" s="49"/>
      <c r="AL725" s="7"/>
      <c r="AM725" s="25"/>
      <c r="BQ725" s="38"/>
      <c r="BT725" s="23"/>
      <c r="BX725" s="49"/>
      <c r="BY725" s="49"/>
      <c r="CK725" s="16"/>
      <c r="CL725" s="2"/>
    </row>
    <row r="726" spans="1:90" ht="12.75">
      <c r="A726" s="19"/>
      <c r="E726" s="14"/>
      <c r="F726" s="37"/>
      <c r="G726" s="2"/>
      <c r="J726" s="7"/>
      <c r="M726" s="2"/>
      <c r="W726" s="49"/>
      <c r="X726" s="49"/>
      <c r="AD726" s="49"/>
      <c r="AL726" s="7"/>
      <c r="AM726" s="25"/>
      <c r="AW726" s="7"/>
      <c r="BQ726" s="38"/>
      <c r="BT726" s="23"/>
      <c r="BX726" s="49"/>
      <c r="BY726" s="49"/>
      <c r="CK726" s="16"/>
      <c r="CL726" s="2"/>
    </row>
    <row r="727" spans="1:90" ht="12.75">
      <c r="A727" s="19"/>
      <c r="E727" s="14"/>
      <c r="F727" s="37"/>
      <c r="G727" s="2"/>
      <c r="J727" s="7"/>
      <c r="M727" s="2"/>
      <c r="W727" s="49"/>
      <c r="X727" s="49"/>
      <c r="AD727" s="49"/>
      <c r="AL727" s="7"/>
      <c r="AM727" s="25"/>
      <c r="BA727" s="7"/>
      <c r="BB727" s="17"/>
      <c r="BC727" s="17"/>
      <c r="BQ727" s="38"/>
      <c r="BT727" s="23"/>
      <c r="BX727" s="49"/>
      <c r="BY727" s="49"/>
      <c r="CK727" s="16"/>
      <c r="CL727" s="2"/>
    </row>
    <row r="728" spans="1:90" ht="12.75">
      <c r="A728" s="19"/>
      <c r="E728" s="14"/>
      <c r="F728" s="37"/>
      <c r="G728" s="2"/>
      <c r="J728" s="7"/>
      <c r="M728" s="2"/>
      <c r="W728" s="49"/>
      <c r="X728" s="49"/>
      <c r="AD728" s="49"/>
      <c r="AL728" s="7"/>
      <c r="AM728" s="25"/>
      <c r="BA728" s="17"/>
      <c r="BB728" s="7"/>
      <c r="BC728" s="17"/>
      <c r="BQ728" s="38"/>
      <c r="BT728" s="23"/>
      <c r="BX728" s="49"/>
      <c r="BY728" s="49"/>
      <c r="CK728" s="16"/>
      <c r="CL728" s="2"/>
    </row>
    <row r="729" spans="1:90" ht="12.75">
      <c r="A729" s="19"/>
      <c r="E729" s="14"/>
      <c r="F729" s="37"/>
      <c r="G729" s="2"/>
      <c r="J729" s="7"/>
      <c r="M729" s="2"/>
      <c r="W729" s="49"/>
      <c r="X729" s="49"/>
      <c r="AD729" s="49"/>
      <c r="AL729" s="7"/>
      <c r="AM729" s="25"/>
      <c r="BE729" s="7"/>
      <c r="BQ729" s="38"/>
      <c r="BT729" s="23"/>
      <c r="BX729" s="49"/>
      <c r="BY729" s="49"/>
      <c r="CK729" s="16"/>
      <c r="CL729" s="2"/>
    </row>
    <row r="730" spans="1:90" ht="12.75">
      <c r="A730" s="19"/>
      <c r="E730" s="14"/>
      <c r="F730" s="37"/>
      <c r="G730" s="2"/>
      <c r="J730" s="7"/>
      <c r="M730" s="2"/>
      <c r="W730" s="49"/>
      <c r="X730" s="49"/>
      <c r="AD730" s="49"/>
      <c r="AL730" s="7"/>
      <c r="AM730" s="25"/>
      <c r="BH730" s="7"/>
      <c r="BQ730" s="38"/>
      <c r="BT730" s="23"/>
      <c r="BX730" s="49"/>
      <c r="BY730" s="49"/>
      <c r="CK730" s="16"/>
      <c r="CL730" s="2"/>
    </row>
    <row r="731" spans="1:90" ht="12.75">
      <c r="A731" s="19"/>
      <c r="E731" s="14"/>
      <c r="F731" s="37"/>
      <c r="G731" s="2"/>
      <c r="J731" s="7"/>
      <c r="M731" s="2"/>
      <c r="W731" s="49"/>
      <c r="X731" s="49"/>
      <c r="AD731" s="49"/>
      <c r="AL731" s="7"/>
      <c r="AM731" s="25"/>
      <c r="BH731" s="7"/>
      <c r="BQ731" s="38"/>
      <c r="BT731" s="23"/>
      <c r="BX731" s="49"/>
      <c r="BY731" s="49"/>
      <c r="CK731" s="16"/>
      <c r="CL731" s="2"/>
    </row>
    <row r="732" spans="1:90" ht="12.75">
      <c r="A732" s="19"/>
      <c r="E732" s="14"/>
      <c r="F732" s="37"/>
      <c r="G732" s="2"/>
      <c r="J732" s="7"/>
      <c r="M732" s="2"/>
      <c r="W732" s="49"/>
      <c r="X732" s="49"/>
      <c r="AD732" s="49"/>
      <c r="AL732" s="7"/>
      <c r="AM732" s="25"/>
      <c r="AY732" s="7"/>
      <c r="BQ732" s="38"/>
      <c r="BT732" s="23"/>
      <c r="BX732" s="49"/>
      <c r="BY732" s="49"/>
      <c r="CK732" s="16"/>
      <c r="CL732" s="2"/>
    </row>
    <row r="733" spans="1:90" ht="12.75">
      <c r="A733" s="19"/>
      <c r="E733" s="14"/>
      <c r="F733" s="37"/>
      <c r="G733" s="2"/>
      <c r="J733" s="7"/>
      <c r="M733" s="2"/>
      <c r="W733" s="49"/>
      <c r="X733" s="49"/>
      <c r="AD733" s="49"/>
      <c r="AL733" s="7"/>
      <c r="AM733" s="25"/>
      <c r="BQ733" s="38"/>
      <c r="BT733" s="23"/>
      <c r="BX733" s="49"/>
      <c r="BY733" s="49"/>
      <c r="CK733" s="16"/>
      <c r="CL733" s="2"/>
    </row>
    <row r="734" spans="1:90" ht="12.75">
      <c r="A734" s="19"/>
      <c r="E734" s="14"/>
      <c r="F734" s="37"/>
      <c r="G734" s="2"/>
      <c r="J734" s="7"/>
      <c r="M734" s="2"/>
      <c r="AD734" s="49"/>
      <c r="AL734" s="7"/>
      <c r="AM734" s="25"/>
      <c r="BQ734" s="38"/>
      <c r="BT734" s="23"/>
      <c r="CL734" s="2"/>
    </row>
    <row r="735" spans="1:90" ht="12.75">
      <c r="A735" s="19"/>
      <c r="E735" s="14"/>
      <c r="F735" s="37"/>
      <c r="G735" s="2"/>
      <c r="J735" s="7"/>
      <c r="M735" s="2"/>
      <c r="W735" s="49"/>
      <c r="X735" s="49"/>
      <c r="AD735" s="49"/>
      <c r="AL735" s="7"/>
      <c r="AM735" s="25"/>
      <c r="BQ735" s="38"/>
      <c r="BT735" s="23"/>
      <c r="BX735" s="49"/>
      <c r="BY735" s="49"/>
      <c r="CK735" s="16"/>
      <c r="CL735" s="2"/>
    </row>
    <row r="736" spans="1:90" ht="12.75">
      <c r="A736" s="19"/>
      <c r="E736" s="14"/>
      <c r="F736" s="37"/>
      <c r="G736" s="2"/>
      <c r="J736" s="7"/>
      <c r="M736" s="2"/>
      <c r="W736" s="49"/>
      <c r="X736" s="49"/>
      <c r="AD736" s="49"/>
      <c r="AL736" s="7"/>
      <c r="AM736" s="25"/>
      <c r="BF736" s="7"/>
      <c r="BQ736" s="38"/>
      <c r="BT736" s="23"/>
      <c r="BX736" s="49"/>
      <c r="BY736" s="49"/>
      <c r="CK736" s="16"/>
      <c r="CL736" s="2"/>
    </row>
    <row r="737" spans="1:90" ht="12.75">
      <c r="A737" s="19"/>
      <c r="E737" s="14"/>
      <c r="F737" s="37"/>
      <c r="G737" s="2"/>
      <c r="J737" s="7"/>
      <c r="M737" s="2"/>
      <c r="W737" s="49"/>
      <c r="X737" s="49"/>
      <c r="AD737" s="49"/>
      <c r="AL737" s="7"/>
      <c r="AM737" s="25"/>
      <c r="BH737" s="7"/>
      <c r="BQ737" s="38"/>
      <c r="BT737" s="23"/>
      <c r="BX737" s="49"/>
      <c r="BY737" s="49"/>
      <c r="CK737" s="16"/>
      <c r="CL737" s="2"/>
    </row>
    <row r="738" spans="1:90" ht="12.75">
      <c r="A738" s="19"/>
      <c r="E738" s="14"/>
      <c r="F738" s="37"/>
      <c r="G738" s="2"/>
      <c r="J738" s="7"/>
      <c r="M738" s="2"/>
      <c r="AL738" s="7"/>
      <c r="AM738" s="25"/>
      <c r="BQ738" s="38"/>
      <c r="BT738" s="23"/>
      <c r="CL738" s="2"/>
    </row>
    <row r="739" spans="1:90" ht="12.75">
      <c r="A739" s="19"/>
      <c r="E739" s="14"/>
      <c r="F739" s="37"/>
      <c r="G739" s="2"/>
      <c r="J739" s="7"/>
      <c r="M739" s="2"/>
      <c r="W739" s="49"/>
      <c r="X739" s="49"/>
      <c r="AD739" s="49"/>
      <c r="AL739" s="7"/>
      <c r="AM739" s="25"/>
      <c r="BA739" s="7"/>
      <c r="BB739" s="17"/>
      <c r="BC739" s="17"/>
      <c r="BQ739" s="38"/>
      <c r="BT739" s="23"/>
      <c r="BX739" s="49"/>
      <c r="BY739" s="49"/>
      <c r="CK739" s="16"/>
      <c r="CL739" s="2"/>
    </row>
    <row r="740" spans="1:90" ht="12.75">
      <c r="A740" s="19"/>
      <c r="E740" s="14"/>
      <c r="F740" s="37"/>
      <c r="G740" s="2"/>
      <c r="J740" s="7"/>
      <c r="M740" s="2"/>
      <c r="W740" s="49"/>
      <c r="X740" s="49"/>
      <c r="AD740" s="49"/>
      <c r="AL740" s="7"/>
      <c r="AM740" s="25"/>
      <c r="BA740" s="17"/>
      <c r="BB740" s="7"/>
      <c r="BC740" s="17"/>
      <c r="BQ740" s="38"/>
      <c r="BT740" s="23"/>
      <c r="BX740" s="49"/>
      <c r="BY740" s="49"/>
      <c r="CK740" s="16"/>
      <c r="CL740" s="2"/>
    </row>
    <row r="741" spans="1:90" ht="12.75">
      <c r="A741" s="19"/>
      <c r="E741" s="14"/>
      <c r="F741" s="37"/>
      <c r="G741" s="2"/>
      <c r="J741" s="7"/>
      <c r="M741" s="2"/>
      <c r="W741" s="49"/>
      <c r="X741" s="49"/>
      <c r="AD741" s="49"/>
      <c r="AL741" s="7"/>
      <c r="AM741" s="25"/>
      <c r="BH741" s="7"/>
      <c r="BQ741" s="38"/>
      <c r="BT741" s="23"/>
      <c r="BX741" s="49"/>
      <c r="BY741" s="49"/>
      <c r="CK741" s="16"/>
      <c r="CL741" s="2"/>
    </row>
    <row r="742" spans="1:90" ht="12.75">
      <c r="A742" s="19"/>
      <c r="E742" s="14"/>
      <c r="F742" s="37"/>
      <c r="G742" s="2"/>
      <c r="J742" s="7"/>
      <c r="M742" s="2"/>
      <c r="W742" s="49"/>
      <c r="X742" s="49"/>
      <c r="AD742" s="49"/>
      <c r="AL742" s="7"/>
      <c r="AM742" s="25"/>
      <c r="BE742" s="7"/>
      <c r="BQ742" s="38"/>
      <c r="BT742" s="23"/>
      <c r="BX742" s="49"/>
      <c r="BY742" s="49"/>
      <c r="CK742" s="16"/>
      <c r="CL742" s="2"/>
    </row>
    <row r="743" spans="1:90" ht="12.75">
      <c r="A743" s="19"/>
      <c r="E743" s="14"/>
      <c r="F743" s="37"/>
      <c r="G743" s="2"/>
      <c r="J743" s="7"/>
      <c r="M743" s="2"/>
      <c r="W743" s="49"/>
      <c r="X743" s="49"/>
      <c r="AD743" s="49"/>
      <c r="AL743" s="7"/>
      <c r="AM743" s="25"/>
      <c r="BH743" s="7"/>
      <c r="BQ743" s="38"/>
      <c r="BT743" s="23"/>
      <c r="BX743" s="49"/>
      <c r="BY743" s="49"/>
      <c r="CK743" s="16"/>
      <c r="CL743" s="2"/>
    </row>
    <row r="744" spans="1:90" ht="12.75">
      <c r="A744" s="19"/>
      <c r="E744" s="14"/>
      <c r="F744" s="37"/>
      <c r="G744" s="2"/>
      <c r="J744" s="7"/>
      <c r="M744" s="2"/>
      <c r="W744" s="49"/>
      <c r="X744" s="49"/>
      <c r="AD744" s="49"/>
      <c r="AL744" s="7"/>
      <c r="AM744" s="25"/>
      <c r="BH744" s="7"/>
      <c r="BQ744" s="38"/>
      <c r="BT744" s="23"/>
      <c r="BX744" s="49"/>
      <c r="BY744" s="49"/>
      <c r="CK744" s="16"/>
      <c r="CL744" s="2"/>
    </row>
    <row r="745" spans="1:90" ht="12.75">
      <c r="A745" s="19"/>
      <c r="E745" s="14"/>
      <c r="F745" s="37"/>
      <c r="G745" s="2"/>
      <c r="J745" s="7"/>
      <c r="M745" s="2"/>
      <c r="W745" s="49"/>
      <c r="X745" s="49"/>
      <c r="AD745" s="49"/>
      <c r="AL745" s="7"/>
      <c r="AM745" s="25"/>
      <c r="BH745" s="7"/>
      <c r="BQ745" s="38"/>
      <c r="BT745" s="23"/>
      <c r="BX745" s="49"/>
      <c r="BY745" s="49"/>
      <c r="CK745" s="16"/>
      <c r="CL745" s="2"/>
    </row>
    <row r="746" spans="1:90" ht="12.75">
      <c r="A746" s="19"/>
      <c r="E746" s="14"/>
      <c r="F746" s="37"/>
      <c r="G746" s="2"/>
      <c r="J746" s="7"/>
      <c r="M746" s="2"/>
      <c r="AD746" s="49"/>
      <c r="AL746" s="7"/>
      <c r="AM746" s="25"/>
      <c r="BH746" s="7"/>
      <c r="BQ746" s="38"/>
      <c r="BT746" s="23"/>
      <c r="CK746" s="16"/>
      <c r="CL746" s="2"/>
    </row>
    <row r="747" spans="1:90" ht="12.75">
      <c r="A747" s="19"/>
      <c r="E747" s="14"/>
      <c r="F747" s="37"/>
      <c r="G747" s="2"/>
      <c r="J747" s="7"/>
      <c r="M747" s="2"/>
      <c r="W747" s="49"/>
      <c r="X747" s="49"/>
      <c r="AD747" s="49"/>
      <c r="AL747" s="7"/>
      <c r="AM747" s="25"/>
      <c r="BQ747" s="38"/>
      <c r="BT747" s="23"/>
      <c r="BX747" s="49"/>
      <c r="BY747" s="49"/>
      <c r="CK747" s="16"/>
      <c r="CL747" s="2"/>
    </row>
    <row r="748" spans="1:90" ht="12.75">
      <c r="A748" s="19"/>
      <c r="E748" s="14"/>
      <c r="F748" s="37"/>
      <c r="G748" s="2"/>
      <c r="J748" s="7"/>
      <c r="M748" s="2"/>
      <c r="W748" s="49"/>
      <c r="X748" s="49"/>
      <c r="AD748" s="49"/>
      <c r="AL748" s="7"/>
      <c r="AM748" s="25"/>
      <c r="BQ748" s="38"/>
      <c r="BT748" s="23"/>
      <c r="BX748" s="49"/>
      <c r="BY748" s="49"/>
      <c r="CK748" s="16"/>
      <c r="CL748" s="2"/>
    </row>
    <row r="749" spans="1:90" ht="12.75">
      <c r="A749" s="19"/>
      <c r="E749" s="14"/>
      <c r="F749" s="37"/>
      <c r="G749" s="2"/>
      <c r="J749" s="7"/>
      <c r="M749" s="2"/>
      <c r="W749" s="49"/>
      <c r="X749" s="49"/>
      <c r="AD749" s="49"/>
      <c r="AL749" s="7"/>
      <c r="AM749" s="25"/>
      <c r="BQ749" s="38"/>
      <c r="BT749" s="23"/>
      <c r="BX749" s="49"/>
      <c r="BY749" s="49"/>
      <c r="CK749" s="16"/>
      <c r="CL749" s="2"/>
    </row>
    <row r="750" spans="1:90" ht="12.75">
      <c r="A750" s="19"/>
      <c r="E750" s="14"/>
      <c r="F750" s="37"/>
      <c r="G750" s="2"/>
      <c r="J750" s="7"/>
      <c r="M750" s="2"/>
      <c r="W750" s="49"/>
      <c r="X750" s="49"/>
      <c r="AD750" s="49"/>
      <c r="AL750" s="7"/>
      <c r="AM750" s="25"/>
      <c r="BQ750" s="38"/>
      <c r="BT750" s="23"/>
      <c r="BX750" s="49"/>
      <c r="BY750" s="49"/>
      <c r="CK750" s="16"/>
      <c r="CL750" s="2"/>
    </row>
    <row r="751" spans="1:90" ht="12.75">
      <c r="A751" s="19"/>
      <c r="E751" s="14"/>
      <c r="F751" s="37"/>
      <c r="G751" s="2"/>
      <c r="J751" s="7"/>
      <c r="M751" s="2"/>
      <c r="W751" s="49"/>
      <c r="X751" s="49"/>
      <c r="AD751" s="49"/>
      <c r="AL751" s="7"/>
      <c r="AM751" s="25"/>
      <c r="BQ751" s="38"/>
      <c r="BT751" s="23"/>
      <c r="BX751" s="49"/>
      <c r="BY751" s="49"/>
      <c r="CK751" s="16"/>
      <c r="CL751" s="2"/>
    </row>
    <row r="752" spans="1:90" ht="12.75">
      <c r="A752" s="19"/>
      <c r="E752" s="14"/>
      <c r="F752" s="37"/>
      <c r="G752" s="2"/>
      <c r="M752" s="2"/>
      <c r="BQ752" s="38"/>
      <c r="BT752" s="23"/>
      <c r="CL752" s="2"/>
    </row>
    <row r="753" spans="1:90" ht="12.75">
      <c r="A753" s="19"/>
      <c r="E753" s="14"/>
      <c r="F753" s="37"/>
      <c r="G753" s="2"/>
      <c r="J753" s="7"/>
      <c r="M753" s="2"/>
      <c r="W753" s="49"/>
      <c r="X753" s="49"/>
      <c r="AD753" s="49"/>
      <c r="AL753" s="7"/>
      <c r="BQ753" s="38"/>
      <c r="BT753" s="23"/>
      <c r="BX753" s="49"/>
      <c r="BY753" s="49"/>
      <c r="CK753" s="16"/>
      <c r="CL753" s="2"/>
    </row>
    <row r="754" spans="1:90" ht="12.75">
      <c r="A754" s="19"/>
      <c r="E754" s="14"/>
      <c r="F754" s="37"/>
      <c r="G754" s="2"/>
      <c r="J754" s="7"/>
      <c r="M754" s="2"/>
      <c r="W754" s="49"/>
      <c r="X754" s="49"/>
      <c r="AD754" s="49"/>
      <c r="AL754" s="7"/>
      <c r="AW754" s="7"/>
      <c r="BQ754" s="38"/>
      <c r="BT754" s="23"/>
      <c r="BX754" s="49"/>
      <c r="BY754" s="49"/>
      <c r="CK754" s="16"/>
      <c r="CL754" s="2"/>
    </row>
    <row r="755" spans="1:90" ht="12.75">
      <c r="A755" s="19"/>
      <c r="E755" s="14"/>
      <c r="F755" s="37"/>
      <c r="G755" s="2"/>
      <c r="J755" s="7"/>
      <c r="M755" s="2"/>
      <c r="W755" s="49"/>
      <c r="X755" s="49"/>
      <c r="AD755" s="49"/>
      <c r="AL755" s="7"/>
      <c r="BA755" s="7"/>
      <c r="BQ755" s="38"/>
      <c r="BT755" s="23"/>
      <c r="BX755" s="49"/>
      <c r="BY755" s="49"/>
      <c r="CK755" s="16"/>
      <c r="CL755" s="2"/>
    </row>
    <row r="756" spans="1:90" ht="12.75">
      <c r="A756" s="19"/>
      <c r="E756" s="14"/>
      <c r="F756" s="37"/>
      <c r="G756" s="2"/>
      <c r="J756" s="7"/>
      <c r="M756" s="2"/>
      <c r="W756" s="49"/>
      <c r="X756" s="49"/>
      <c r="AD756" s="49"/>
      <c r="AL756" s="7"/>
      <c r="BB756" s="7"/>
      <c r="BC756" s="17"/>
      <c r="BQ756" s="38"/>
      <c r="BT756" s="23"/>
      <c r="BX756" s="49"/>
      <c r="BY756" s="49"/>
      <c r="CK756" s="16"/>
      <c r="CL756" s="2"/>
    </row>
    <row r="757" spans="1:90" ht="12.75">
      <c r="A757" s="19"/>
      <c r="E757" s="14"/>
      <c r="F757" s="37"/>
      <c r="G757" s="2"/>
      <c r="J757" s="7"/>
      <c r="M757" s="2"/>
      <c r="W757" s="49"/>
      <c r="X757" s="49"/>
      <c r="AD757" s="49"/>
      <c r="AL757" s="7"/>
      <c r="BE757" s="7"/>
      <c r="BQ757" s="38"/>
      <c r="BT757" s="23"/>
      <c r="BX757" s="49"/>
      <c r="BY757" s="49"/>
      <c r="CK757" s="16"/>
      <c r="CL757" s="2"/>
    </row>
    <row r="758" spans="1:90" ht="12.75">
      <c r="A758" s="19"/>
      <c r="E758" s="14"/>
      <c r="F758" s="37"/>
      <c r="G758" s="2"/>
      <c r="J758" s="7"/>
      <c r="M758" s="2"/>
      <c r="W758" s="49"/>
      <c r="X758" s="49"/>
      <c r="AD758" s="49"/>
      <c r="AL758" s="7"/>
      <c r="BH758" s="7"/>
      <c r="BQ758" s="38"/>
      <c r="BT758" s="23"/>
      <c r="BX758" s="49"/>
      <c r="BY758" s="49"/>
      <c r="CK758" s="16"/>
      <c r="CL758" s="2"/>
    </row>
    <row r="759" spans="1:90" ht="12.75">
      <c r="A759" s="19"/>
      <c r="E759" s="14"/>
      <c r="F759" s="37"/>
      <c r="G759" s="2"/>
      <c r="J759" s="7"/>
      <c r="M759" s="2"/>
      <c r="W759" s="49"/>
      <c r="X759" s="49"/>
      <c r="AD759" s="49"/>
      <c r="AL759" s="7"/>
      <c r="BH759" s="7"/>
      <c r="BQ759" s="38"/>
      <c r="BT759" s="23"/>
      <c r="BX759" s="49"/>
      <c r="BY759" s="49"/>
      <c r="CK759" s="16"/>
      <c r="CL759" s="2"/>
    </row>
    <row r="760" spans="1:90" ht="12.75">
      <c r="A760" s="19"/>
      <c r="E760" s="14"/>
      <c r="F760" s="37"/>
      <c r="G760" s="2"/>
      <c r="J760" s="7"/>
      <c r="M760" s="2"/>
      <c r="W760" s="49"/>
      <c r="X760" s="49"/>
      <c r="AD760" s="49"/>
      <c r="AL760" s="7"/>
      <c r="AY760" s="7"/>
      <c r="BG760" s="7"/>
      <c r="BQ760" s="38"/>
      <c r="BT760" s="23"/>
      <c r="BX760" s="49"/>
      <c r="BY760" s="49"/>
      <c r="CK760" s="16"/>
      <c r="CL760" s="2"/>
    </row>
    <row r="761" spans="1:90" ht="12.75">
      <c r="A761" s="19"/>
      <c r="E761" s="14"/>
      <c r="F761" s="37"/>
      <c r="G761" s="2"/>
      <c r="J761" s="7"/>
      <c r="M761" s="2"/>
      <c r="W761" s="49"/>
      <c r="X761" s="49"/>
      <c r="AD761" s="49"/>
      <c r="AL761" s="7"/>
      <c r="BH761" s="7"/>
      <c r="BQ761" s="38"/>
      <c r="BT761" s="23"/>
      <c r="BX761" s="49"/>
      <c r="BY761" s="49"/>
      <c r="CK761" s="16"/>
      <c r="CL761" s="2"/>
    </row>
    <row r="762" spans="1:90" ht="12.75">
      <c r="A762" s="19"/>
      <c r="E762" s="14"/>
      <c r="F762" s="37"/>
      <c r="G762" s="2"/>
      <c r="J762" s="7"/>
      <c r="M762" s="2"/>
      <c r="W762" s="49"/>
      <c r="X762" s="49"/>
      <c r="AD762" s="49"/>
      <c r="AL762" s="7"/>
      <c r="BH762" s="7"/>
      <c r="BQ762" s="38"/>
      <c r="BT762" s="23"/>
      <c r="BX762" s="49"/>
      <c r="BY762" s="49"/>
      <c r="CK762" s="16"/>
      <c r="CL762" s="2"/>
    </row>
    <row r="763" spans="1:90" ht="12.75">
      <c r="A763" s="19"/>
      <c r="E763" s="14"/>
      <c r="F763" s="37"/>
      <c r="G763" s="2"/>
      <c r="M763" s="2"/>
      <c r="W763" s="49"/>
      <c r="X763" s="49"/>
      <c r="BT763" s="23"/>
      <c r="BX763" s="49"/>
      <c r="BY763" s="49"/>
      <c r="CL763" s="2"/>
    </row>
    <row r="764" spans="1:90" ht="12.75">
      <c r="A764" s="19"/>
      <c r="E764" s="14"/>
      <c r="F764" s="37"/>
      <c r="G764" s="2"/>
      <c r="J764" s="7"/>
      <c r="M764" s="2"/>
      <c r="W764" s="49"/>
      <c r="X764" s="49"/>
      <c r="AD764" s="49"/>
      <c r="AL764" s="7"/>
      <c r="BH764" s="7"/>
      <c r="BQ764" s="38"/>
      <c r="BT764" s="23"/>
      <c r="BX764" s="49"/>
      <c r="BY764" s="49"/>
      <c r="CK764" s="16"/>
      <c r="CL764" s="2"/>
    </row>
    <row r="765" spans="1:90" ht="12.75">
      <c r="A765" s="19"/>
      <c r="E765" s="14"/>
      <c r="F765" s="37"/>
      <c r="G765" s="2"/>
      <c r="J765" s="7"/>
      <c r="M765" s="2"/>
      <c r="W765" s="49"/>
      <c r="X765" s="49"/>
      <c r="AD765" s="49"/>
      <c r="AL765" s="7"/>
      <c r="BH765" s="7"/>
      <c r="BQ765" s="38"/>
      <c r="BT765" s="23"/>
      <c r="BX765" s="49"/>
      <c r="BY765" s="49"/>
      <c r="CK765" s="16"/>
      <c r="CL765" s="2"/>
    </row>
    <row r="766" spans="1:90" ht="12.75">
      <c r="A766" s="19"/>
      <c r="E766" s="14"/>
      <c r="F766" s="37"/>
      <c r="G766" s="2"/>
      <c r="J766" s="7"/>
      <c r="M766" s="2"/>
      <c r="W766" s="49"/>
      <c r="X766" s="49"/>
      <c r="AD766" s="49"/>
      <c r="AL766" s="7"/>
      <c r="BH766" s="7"/>
      <c r="BQ766" s="38"/>
      <c r="BT766" s="23"/>
      <c r="BX766" s="49"/>
      <c r="BY766" s="49"/>
      <c r="CK766" s="16"/>
      <c r="CL766" s="2"/>
    </row>
    <row r="767" spans="1:90" ht="12.75">
      <c r="A767" s="19"/>
      <c r="E767" s="14"/>
      <c r="F767" s="37"/>
      <c r="G767" s="2"/>
      <c r="M767" s="2"/>
      <c r="W767" s="49"/>
      <c r="X767" s="49"/>
      <c r="BQ767" s="38"/>
      <c r="BT767" s="23"/>
      <c r="BX767" s="49"/>
      <c r="BY767" s="49"/>
      <c r="CK767" s="16"/>
      <c r="CL767" s="2"/>
    </row>
    <row r="768" spans="1:90" ht="12.75">
      <c r="A768" s="19"/>
      <c r="E768" s="14"/>
      <c r="F768" s="37"/>
      <c r="G768" s="2"/>
      <c r="J768" s="7"/>
      <c r="M768" s="2"/>
      <c r="W768" s="49"/>
      <c r="X768" s="49"/>
      <c r="AL768" s="7"/>
      <c r="BQ768" s="38"/>
      <c r="BT768" s="23"/>
      <c r="CL768" s="2"/>
    </row>
    <row r="769" spans="1:90" ht="12.75">
      <c r="A769" s="19"/>
      <c r="E769" s="14"/>
      <c r="F769" s="37"/>
      <c r="G769" s="2"/>
      <c r="J769" s="7"/>
      <c r="M769" s="2"/>
      <c r="W769" s="49"/>
      <c r="X769" s="49"/>
      <c r="AD769" s="49"/>
      <c r="AL769" s="7"/>
      <c r="BA769" s="7"/>
      <c r="BQ769" s="38"/>
      <c r="BT769" s="23"/>
      <c r="BX769" s="49"/>
      <c r="BY769" s="49"/>
      <c r="CK769" s="16"/>
      <c r="CL769" s="2"/>
    </row>
    <row r="770" spans="1:90" ht="12.75">
      <c r="A770" s="19"/>
      <c r="E770" s="14"/>
      <c r="F770" s="37"/>
      <c r="G770" s="2"/>
      <c r="J770" s="7"/>
      <c r="M770" s="2"/>
      <c r="W770" s="49"/>
      <c r="X770" s="49"/>
      <c r="AD770" s="49"/>
      <c r="AL770" s="7"/>
      <c r="BB770" s="7"/>
      <c r="BC770" s="17"/>
      <c r="BQ770" s="38"/>
      <c r="BT770" s="23"/>
      <c r="BX770" s="49"/>
      <c r="BY770" s="49"/>
      <c r="CK770" s="16"/>
      <c r="CL770" s="2"/>
    </row>
    <row r="771" spans="1:90" ht="12.75">
      <c r="A771" s="19"/>
      <c r="E771" s="14"/>
      <c r="F771" s="37"/>
      <c r="G771" s="2"/>
      <c r="J771" s="7"/>
      <c r="M771" s="2"/>
      <c r="W771" s="49"/>
      <c r="X771" s="49"/>
      <c r="AD771" s="49"/>
      <c r="AL771" s="7"/>
      <c r="BH771" s="7"/>
      <c r="BQ771" s="38"/>
      <c r="BT771" s="23"/>
      <c r="BX771" s="49"/>
      <c r="BY771" s="49"/>
      <c r="CK771" s="16"/>
      <c r="CL771" s="2"/>
    </row>
    <row r="772" spans="1:90" ht="12.75">
      <c r="A772" s="19"/>
      <c r="E772" s="14"/>
      <c r="F772" s="37"/>
      <c r="G772" s="2"/>
      <c r="J772" s="7"/>
      <c r="M772" s="2"/>
      <c r="W772" s="49"/>
      <c r="X772" s="49"/>
      <c r="AD772" s="49"/>
      <c r="AL772" s="7"/>
      <c r="BE772" s="7"/>
      <c r="BQ772" s="38"/>
      <c r="BT772" s="23"/>
      <c r="BX772" s="49"/>
      <c r="BY772" s="49"/>
      <c r="CK772" s="16"/>
      <c r="CL772" s="2"/>
    </row>
    <row r="773" spans="1:90" ht="12.75">
      <c r="A773" s="19"/>
      <c r="E773" s="14"/>
      <c r="F773" s="37"/>
      <c r="G773" s="2"/>
      <c r="J773" s="7"/>
      <c r="M773" s="2"/>
      <c r="W773" s="49"/>
      <c r="X773" s="49"/>
      <c r="AD773" s="49"/>
      <c r="AL773" s="7"/>
      <c r="BH773" s="7"/>
      <c r="BQ773" s="38"/>
      <c r="BT773" s="23"/>
      <c r="BX773" s="49"/>
      <c r="BY773" s="49"/>
      <c r="CK773" s="16"/>
      <c r="CL773" s="2"/>
    </row>
    <row r="774" spans="1:90" ht="12.75">
      <c r="A774" s="19"/>
      <c r="E774" s="14"/>
      <c r="F774" s="37"/>
      <c r="G774" s="2"/>
      <c r="J774" s="7"/>
      <c r="M774" s="2"/>
      <c r="W774" s="49"/>
      <c r="X774" s="49"/>
      <c r="AD774" s="49"/>
      <c r="AL774" s="7"/>
      <c r="BH774" s="7"/>
      <c r="BQ774" s="38"/>
      <c r="BT774" s="23"/>
      <c r="BX774" s="49"/>
      <c r="BY774" s="49"/>
      <c r="CK774" s="16"/>
      <c r="CL774" s="2"/>
    </row>
    <row r="775" spans="1:90" ht="12.75">
      <c r="A775" s="19"/>
      <c r="E775" s="14"/>
      <c r="F775" s="37"/>
      <c r="G775" s="2"/>
      <c r="J775" s="7"/>
      <c r="M775" s="2"/>
      <c r="W775" s="49"/>
      <c r="X775" s="49"/>
      <c r="AD775" s="49"/>
      <c r="AL775" s="7"/>
      <c r="BH775" s="7"/>
      <c r="BQ775" s="38"/>
      <c r="BT775" s="23"/>
      <c r="BX775" s="49"/>
      <c r="BY775" s="49"/>
      <c r="CK775" s="16"/>
      <c r="CL775" s="2"/>
    </row>
    <row r="776" spans="1:90" ht="12.75">
      <c r="A776" s="19"/>
      <c r="E776" s="14"/>
      <c r="F776" s="37"/>
      <c r="G776" s="2"/>
      <c r="M776" s="2"/>
      <c r="BQ776" s="38"/>
      <c r="BT776" s="23"/>
      <c r="CL776" s="2"/>
    </row>
    <row r="777" spans="1:90" ht="12.75">
      <c r="A777" s="19"/>
      <c r="E777" s="14"/>
      <c r="F777" s="37"/>
      <c r="G777" s="2"/>
      <c r="J777" s="7"/>
      <c r="M777" s="2"/>
      <c r="W777" s="49"/>
      <c r="X777" s="49"/>
      <c r="AD777" s="49"/>
      <c r="AL777" s="7"/>
      <c r="AM777" s="25"/>
      <c r="BG777" s="7"/>
      <c r="BQ777" s="38"/>
      <c r="BT777" s="23"/>
      <c r="BX777" s="49"/>
      <c r="BY777" s="49"/>
      <c r="CK777" s="16"/>
      <c r="CL777" s="2"/>
    </row>
    <row r="778" spans="1:90" ht="12.75">
      <c r="A778" s="19"/>
      <c r="E778" s="14"/>
      <c r="F778" s="37"/>
      <c r="G778" s="2"/>
      <c r="J778" s="7"/>
      <c r="M778" s="2"/>
      <c r="W778" s="49"/>
      <c r="X778" s="49"/>
      <c r="AD778" s="49"/>
      <c r="AL778" s="7"/>
      <c r="AM778" s="25"/>
      <c r="BG778" s="7"/>
      <c r="BQ778" s="38"/>
      <c r="BT778" s="23"/>
      <c r="BX778" s="49"/>
      <c r="BY778" s="49"/>
      <c r="CK778" s="16"/>
      <c r="CL778" s="2"/>
    </row>
    <row r="779" spans="1:90" ht="12.75">
      <c r="A779" s="19"/>
      <c r="E779" s="14"/>
      <c r="F779" s="37"/>
      <c r="G779" s="2"/>
      <c r="J779" s="7"/>
      <c r="M779" s="2"/>
      <c r="W779" s="49"/>
      <c r="X779" s="49"/>
      <c r="AD779" s="49"/>
      <c r="AL779" s="7"/>
      <c r="AM779" s="25"/>
      <c r="BG779" s="7"/>
      <c r="BQ779" s="38"/>
      <c r="BT779" s="23"/>
      <c r="BX779" s="49"/>
      <c r="BY779" s="49"/>
      <c r="CK779" s="16"/>
      <c r="CL779" s="2"/>
    </row>
    <row r="780" spans="1:90" ht="12.75">
      <c r="A780" s="19"/>
      <c r="E780" s="14"/>
      <c r="F780" s="37"/>
      <c r="G780" s="2"/>
      <c r="J780" s="7"/>
      <c r="M780" s="2"/>
      <c r="W780" s="49"/>
      <c r="X780" s="49"/>
      <c r="AD780" s="49"/>
      <c r="AL780" s="7"/>
      <c r="AM780" s="25"/>
      <c r="BG780" s="7"/>
      <c r="BQ780" s="38"/>
      <c r="BT780" s="23"/>
      <c r="BX780" s="49"/>
      <c r="BY780" s="49"/>
      <c r="CK780" s="16"/>
      <c r="CL780" s="2"/>
    </row>
    <row r="781" spans="1:90" ht="12.75">
      <c r="A781" s="19"/>
      <c r="E781" s="14"/>
      <c r="F781" s="37"/>
      <c r="G781" s="2"/>
      <c r="J781" s="7"/>
      <c r="M781" s="2"/>
      <c r="W781" s="49"/>
      <c r="X781" s="49"/>
      <c r="AD781" s="49"/>
      <c r="AL781" s="7"/>
      <c r="AM781" s="25"/>
      <c r="BG781" s="7"/>
      <c r="BQ781" s="38"/>
      <c r="BT781" s="23"/>
      <c r="BX781" s="49"/>
      <c r="BY781" s="49"/>
      <c r="CK781" s="16"/>
      <c r="CL781" s="2"/>
    </row>
    <row r="782" spans="1:90" ht="12.75">
      <c r="A782" s="19"/>
      <c r="E782" s="14"/>
      <c r="F782" s="37"/>
      <c r="G782" s="2"/>
      <c r="M782" s="2"/>
      <c r="W782" s="49"/>
      <c r="X782" s="49"/>
      <c r="AD782" s="49"/>
      <c r="AM782" s="25"/>
      <c r="BT782" s="23"/>
      <c r="BX782" s="49"/>
      <c r="BY782" s="49"/>
      <c r="CL782" s="2"/>
    </row>
    <row r="783" spans="1:90" ht="12.75">
      <c r="A783" s="19"/>
      <c r="E783" s="14"/>
      <c r="F783" s="37"/>
      <c r="G783" s="2"/>
      <c r="J783" s="7"/>
      <c r="M783" s="2"/>
      <c r="W783" s="49"/>
      <c r="X783" s="49"/>
      <c r="AD783" s="49"/>
      <c r="AL783" s="7"/>
      <c r="AM783" s="25"/>
      <c r="BQ783" s="38"/>
      <c r="BT783" s="23"/>
      <c r="BX783" s="49"/>
      <c r="BY783" s="49"/>
      <c r="CK783" s="16"/>
      <c r="CL783" s="2"/>
    </row>
    <row r="784" spans="1:90" ht="12.75">
      <c r="A784" s="19"/>
      <c r="E784" s="14"/>
      <c r="F784" s="37"/>
      <c r="G784" s="2"/>
      <c r="J784" s="7"/>
      <c r="M784" s="2"/>
      <c r="W784" s="49"/>
      <c r="X784" s="49"/>
      <c r="AD784" s="49"/>
      <c r="AL784" s="7"/>
      <c r="AM784" s="25"/>
      <c r="AW784" s="7"/>
      <c r="BQ784" s="38"/>
      <c r="BT784" s="23"/>
      <c r="BX784" s="49"/>
      <c r="BY784" s="49"/>
      <c r="CK784" s="16"/>
      <c r="CL784" s="2"/>
    </row>
    <row r="785" spans="1:90" ht="12.75">
      <c r="A785" s="19"/>
      <c r="E785" s="14"/>
      <c r="F785" s="37"/>
      <c r="G785" s="2"/>
      <c r="M785" s="2"/>
      <c r="W785" s="49"/>
      <c r="AM785" s="25"/>
      <c r="BT785" s="23"/>
      <c r="BX785" s="49"/>
      <c r="BY785" s="49"/>
      <c r="CK785" s="16"/>
      <c r="CL785" s="2"/>
    </row>
    <row r="786" spans="1:90" ht="12.75">
      <c r="A786" s="19"/>
      <c r="E786" s="14"/>
      <c r="F786" s="37"/>
      <c r="G786" s="2"/>
      <c r="J786" s="7"/>
      <c r="M786" s="2"/>
      <c r="W786" s="49"/>
      <c r="X786" s="49"/>
      <c r="AD786" s="49"/>
      <c r="AL786" s="7"/>
      <c r="BA786" s="7"/>
      <c r="BQ786" s="38"/>
      <c r="BT786" s="23"/>
      <c r="BX786" s="49"/>
      <c r="BY786" s="49"/>
      <c r="CK786" s="16"/>
      <c r="CL786" s="2"/>
    </row>
    <row r="787" spans="1:90" ht="12.75">
      <c r="A787" s="19"/>
      <c r="E787" s="14"/>
      <c r="F787" s="37"/>
      <c r="G787" s="2"/>
      <c r="J787" s="7"/>
      <c r="M787" s="2"/>
      <c r="W787" s="49"/>
      <c r="X787" s="49"/>
      <c r="AD787" s="49"/>
      <c r="AL787" s="7"/>
      <c r="BB787" s="7"/>
      <c r="BC787" s="17"/>
      <c r="BQ787" s="38"/>
      <c r="BT787" s="23"/>
      <c r="BX787" s="49"/>
      <c r="BY787" s="49"/>
      <c r="CK787" s="16"/>
      <c r="CL787" s="2"/>
    </row>
    <row r="788" spans="1:90" ht="12.75">
      <c r="A788" s="19"/>
      <c r="E788" s="14"/>
      <c r="F788" s="37"/>
      <c r="G788" s="2"/>
      <c r="J788" s="7"/>
      <c r="M788" s="2"/>
      <c r="W788" s="49"/>
      <c r="X788" s="49"/>
      <c r="AD788" s="49"/>
      <c r="AL788" s="7"/>
      <c r="AY788" s="7"/>
      <c r="BQ788" s="38"/>
      <c r="BT788" s="23"/>
      <c r="BX788" s="49"/>
      <c r="BY788" s="49"/>
      <c r="CK788" s="16"/>
      <c r="CL788" s="2"/>
    </row>
    <row r="789" spans="1:90" ht="12.75">
      <c r="A789" s="19"/>
      <c r="E789" s="14"/>
      <c r="F789" s="37"/>
      <c r="G789" s="2"/>
      <c r="J789" s="7"/>
      <c r="M789" s="2"/>
      <c r="W789" s="49"/>
      <c r="X789" s="49"/>
      <c r="AD789" s="49"/>
      <c r="AL789" s="7"/>
      <c r="BE789" s="7"/>
      <c r="BQ789" s="38"/>
      <c r="BT789" s="23"/>
      <c r="BX789" s="49"/>
      <c r="BY789" s="49"/>
      <c r="CK789" s="16"/>
      <c r="CL789" s="2"/>
    </row>
    <row r="790" spans="1:90" ht="12.75">
      <c r="A790" s="19"/>
      <c r="E790" s="14"/>
      <c r="F790" s="37"/>
      <c r="G790" s="2"/>
      <c r="J790" s="7"/>
      <c r="M790" s="2"/>
      <c r="W790" s="49"/>
      <c r="X790" s="49"/>
      <c r="AD790" s="49"/>
      <c r="AL790" s="7"/>
      <c r="BH790" s="7"/>
      <c r="BQ790" s="38"/>
      <c r="BT790" s="23"/>
      <c r="BX790" s="49"/>
      <c r="BY790" s="49"/>
      <c r="CK790" s="16"/>
      <c r="CL790" s="2"/>
    </row>
    <row r="791" spans="1:90" ht="12.75">
      <c r="A791" s="19"/>
      <c r="E791" s="14"/>
      <c r="F791" s="37"/>
      <c r="G791" s="2"/>
      <c r="J791" s="7"/>
      <c r="M791" s="2"/>
      <c r="W791" s="49"/>
      <c r="X791" s="49"/>
      <c r="AD791" s="49"/>
      <c r="AL791" s="7"/>
      <c r="BH791" s="7"/>
      <c r="BQ791" s="38"/>
      <c r="BT791" s="23"/>
      <c r="BX791" s="49"/>
      <c r="BY791" s="49"/>
      <c r="CK791" s="16"/>
      <c r="CL791" s="2"/>
    </row>
    <row r="792" spans="1:90" ht="12.75">
      <c r="A792" s="19"/>
      <c r="E792" s="14"/>
      <c r="F792" s="37"/>
      <c r="G792" s="2"/>
      <c r="J792" s="7"/>
      <c r="M792" s="2"/>
      <c r="W792" s="49"/>
      <c r="X792" s="49"/>
      <c r="AD792" s="49"/>
      <c r="AL792" s="7"/>
      <c r="BH792" s="7"/>
      <c r="BQ792" s="38"/>
      <c r="BT792" s="23"/>
      <c r="BX792" s="49"/>
      <c r="BY792" s="49"/>
      <c r="CK792" s="16"/>
      <c r="CL792" s="2"/>
    </row>
    <row r="793" spans="1:90" ht="12.75">
      <c r="A793" s="19"/>
      <c r="E793" s="14"/>
      <c r="F793" s="37"/>
      <c r="G793" s="2"/>
      <c r="J793" s="7"/>
      <c r="M793" s="2"/>
      <c r="W793" s="49"/>
      <c r="X793" s="49"/>
      <c r="AD793" s="49"/>
      <c r="AL793" s="7"/>
      <c r="BH793" s="7"/>
      <c r="BQ793" s="38"/>
      <c r="BT793" s="23"/>
      <c r="BX793" s="49"/>
      <c r="BY793" s="49"/>
      <c r="CK793" s="16"/>
      <c r="CL793" s="2"/>
    </row>
    <row r="794" spans="1:90" ht="12.75">
      <c r="A794" s="19"/>
      <c r="E794" s="14"/>
      <c r="F794" s="37"/>
      <c r="G794" s="2"/>
      <c r="M794" s="2"/>
      <c r="BT794" s="23"/>
      <c r="BX794" s="49"/>
      <c r="BY794" s="49"/>
      <c r="CL794" s="2"/>
    </row>
    <row r="795" spans="1:90" ht="12.75">
      <c r="A795" s="19"/>
      <c r="E795" s="14"/>
      <c r="F795" s="37"/>
      <c r="G795" s="2"/>
      <c r="J795" s="7"/>
      <c r="M795" s="2"/>
      <c r="W795" s="49"/>
      <c r="X795" s="49"/>
      <c r="AD795" s="49"/>
      <c r="AL795" s="7"/>
      <c r="AM795" s="25"/>
      <c r="BF795" s="7"/>
      <c r="BQ795" s="38"/>
      <c r="BT795" s="23"/>
      <c r="BX795" s="49"/>
      <c r="BY795" s="49"/>
      <c r="CK795" s="16"/>
      <c r="CL795" s="2"/>
    </row>
    <row r="796" spans="1:90" ht="12.75">
      <c r="A796" s="19"/>
      <c r="E796" s="14"/>
      <c r="F796" s="37"/>
      <c r="G796" s="2"/>
      <c r="J796" s="7"/>
      <c r="M796" s="2"/>
      <c r="W796" s="49"/>
      <c r="X796" s="49"/>
      <c r="AD796" s="49"/>
      <c r="AL796" s="7"/>
      <c r="AM796" s="25"/>
      <c r="BH796" s="7"/>
      <c r="BQ796" s="38"/>
      <c r="BT796" s="23"/>
      <c r="BX796" s="49"/>
      <c r="BY796" s="49"/>
      <c r="CK796" s="16"/>
      <c r="CL796" s="2"/>
    </row>
    <row r="797" spans="1:90" ht="12.75">
      <c r="A797" s="19"/>
      <c r="E797" s="14"/>
      <c r="F797" s="37"/>
      <c r="G797" s="2"/>
      <c r="J797" s="7"/>
      <c r="M797" s="2"/>
      <c r="W797" s="49"/>
      <c r="X797" s="49"/>
      <c r="AD797" s="49"/>
      <c r="AL797" s="7"/>
      <c r="AM797" s="25"/>
      <c r="BH797" s="7"/>
      <c r="BQ797" s="38"/>
      <c r="BT797" s="23"/>
      <c r="BX797" s="49"/>
      <c r="BY797" s="49"/>
      <c r="CK797" s="16"/>
      <c r="CL797" s="2"/>
    </row>
    <row r="798" spans="1:90" ht="12.75">
      <c r="A798" s="19"/>
      <c r="E798" s="14"/>
      <c r="F798" s="37"/>
      <c r="G798" s="2"/>
      <c r="J798" s="7"/>
      <c r="M798" s="2"/>
      <c r="W798" s="49"/>
      <c r="X798" s="49"/>
      <c r="AD798" s="49"/>
      <c r="AL798" s="7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BQ798" s="38"/>
      <c r="BT798" s="23"/>
      <c r="BX798" s="49"/>
      <c r="BY798" s="49"/>
      <c r="CK798" s="16"/>
      <c r="CL798" s="2"/>
    </row>
    <row r="799" spans="1:90" ht="12.75">
      <c r="A799" s="19"/>
      <c r="E799" s="14"/>
      <c r="F799" s="37"/>
      <c r="G799" s="2"/>
      <c r="J799" s="7"/>
      <c r="M799" s="2"/>
      <c r="W799" s="49"/>
      <c r="X799" s="49"/>
      <c r="AD799" s="49"/>
      <c r="AL799" s="7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BG799" s="7"/>
      <c r="BQ799" s="38"/>
      <c r="BT799" s="23"/>
      <c r="BX799" s="49"/>
      <c r="BY799" s="49"/>
      <c r="CK799" s="16"/>
      <c r="CL799" s="2"/>
    </row>
    <row r="800" spans="1:90" ht="12.75">
      <c r="A800" s="19"/>
      <c r="E800" s="14"/>
      <c r="F800" s="37"/>
      <c r="G800" s="2"/>
      <c r="J800" s="7"/>
      <c r="M800" s="2"/>
      <c r="W800" s="49"/>
      <c r="X800" s="49"/>
      <c r="AD800" s="49"/>
      <c r="AL800" s="7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BG800" s="7"/>
      <c r="BQ800" s="38"/>
      <c r="BT800" s="23"/>
      <c r="BX800" s="49"/>
      <c r="BY800" s="49"/>
      <c r="CK800" s="16"/>
      <c r="CL800" s="2"/>
    </row>
    <row r="801" spans="1:90" ht="12.75">
      <c r="A801" s="19"/>
      <c r="E801" s="14"/>
      <c r="F801" s="37"/>
      <c r="G801" s="2"/>
      <c r="J801" s="7"/>
      <c r="M801" s="2"/>
      <c r="W801" s="49"/>
      <c r="X801" s="49"/>
      <c r="AD801" s="49"/>
      <c r="AL801" s="7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BG801" s="7"/>
      <c r="BQ801" s="38"/>
      <c r="BT801" s="23"/>
      <c r="BX801" s="49"/>
      <c r="BY801" s="49"/>
      <c r="CK801" s="16"/>
      <c r="CL801" s="2"/>
    </row>
    <row r="802" spans="23:90" ht="12.75">
      <c r="W802" s="49"/>
      <c r="X802" s="49"/>
      <c r="AD802" s="49"/>
      <c r="BT802" s="23"/>
      <c r="CL802" s="18"/>
    </row>
    <row r="803" spans="1:90" ht="12.75">
      <c r="A803" s="19"/>
      <c r="E803" s="14"/>
      <c r="F803" s="37"/>
      <c r="G803" s="2"/>
      <c r="J803" s="7"/>
      <c r="M803" s="2"/>
      <c r="W803" s="49"/>
      <c r="X803" s="49"/>
      <c r="AD803" s="49"/>
      <c r="AL803" s="7"/>
      <c r="BA803" s="7"/>
      <c r="BQ803" s="38"/>
      <c r="BT803" s="23"/>
      <c r="BX803" s="49"/>
      <c r="BY803" s="49"/>
      <c r="CK803" s="16"/>
      <c r="CL803" s="2"/>
    </row>
    <row r="804" spans="1:90" ht="12.75">
      <c r="A804" s="19"/>
      <c r="E804" s="14"/>
      <c r="F804" s="37"/>
      <c r="G804" s="2"/>
      <c r="J804" s="7"/>
      <c r="M804" s="2"/>
      <c r="W804" s="49"/>
      <c r="X804" s="49"/>
      <c r="AD804" s="49"/>
      <c r="AL804" s="7"/>
      <c r="BB804" s="7"/>
      <c r="BC804" s="17"/>
      <c r="BQ804" s="38"/>
      <c r="BT804" s="23"/>
      <c r="BX804" s="49"/>
      <c r="BY804" s="49"/>
      <c r="CK804" s="16"/>
      <c r="CL804" s="2"/>
    </row>
    <row r="805" spans="1:90" ht="12.75">
      <c r="A805" s="19"/>
      <c r="E805" s="14"/>
      <c r="F805" s="37"/>
      <c r="G805" s="2"/>
      <c r="J805" s="7"/>
      <c r="M805" s="2"/>
      <c r="W805" s="49"/>
      <c r="X805" s="49"/>
      <c r="AD805" s="49"/>
      <c r="AL805" s="7"/>
      <c r="BH805" s="7"/>
      <c r="BQ805" s="38"/>
      <c r="BT805" s="23"/>
      <c r="BX805" s="49"/>
      <c r="BY805" s="49"/>
      <c r="CK805" s="16"/>
      <c r="CL805" s="2"/>
    </row>
    <row r="806" spans="1:90" ht="12.75">
      <c r="A806" s="19"/>
      <c r="E806" s="14"/>
      <c r="F806" s="37"/>
      <c r="G806" s="2"/>
      <c r="J806" s="7"/>
      <c r="M806" s="2"/>
      <c r="W806" s="49"/>
      <c r="X806" s="49"/>
      <c r="AD806" s="49"/>
      <c r="AL806" s="7"/>
      <c r="BE806" s="7"/>
      <c r="BQ806" s="38"/>
      <c r="BT806" s="23"/>
      <c r="BX806" s="49"/>
      <c r="BY806" s="49"/>
      <c r="CK806" s="16"/>
      <c r="CL806" s="2"/>
    </row>
    <row r="807" spans="1:90" ht="12.75">
      <c r="A807" s="19"/>
      <c r="E807" s="14"/>
      <c r="F807" s="37"/>
      <c r="G807" s="2"/>
      <c r="J807" s="7"/>
      <c r="M807" s="2"/>
      <c r="W807" s="49"/>
      <c r="X807" s="49"/>
      <c r="AD807" s="49"/>
      <c r="AL807" s="7"/>
      <c r="BH807" s="7"/>
      <c r="BQ807" s="38"/>
      <c r="BT807" s="23"/>
      <c r="BX807" s="49"/>
      <c r="BY807" s="49"/>
      <c r="CK807" s="16"/>
      <c r="CL807" s="2"/>
    </row>
    <row r="808" spans="1:90" ht="12.75">
      <c r="A808" s="19"/>
      <c r="E808" s="14"/>
      <c r="F808" s="37"/>
      <c r="G808" s="2"/>
      <c r="J808" s="7"/>
      <c r="M808" s="2"/>
      <c r="W808" s="49"/>
      <c r="X808" s="49"/>
      <c r="AD808" s="49"/>
      <c r="AL808" s="7"/>
      <c r="BH808" s="7"/>
      <c r="BQ808" s="38"/>
      <c r="BT808" s="23"/>
      <c r="BX808" s="49"/>
      <c r="BY808" s="49"/>
      <c r="CK808" s="16"/>
      <c r="CL808" s="2"/>
    </row>
    <row r="809" spans="1:90" ht="12.75">
      <c r="A809" s="19"/>
      <c r="E809" s="14"/>
      <c r="F809" s="37"/>
      <c r="G809" s="2"/>
      <c r="J809" s="7"/>
      <c r="M809" s="2"/>
      <c r="W809" s="49"/>
      <c r="X809" s="49"/>
      <c r="AD809" s="49"/>
      <c r="AL809" s="7"/>
      <c r="BH809" s="7"/>
      <c r="BQ809" s="38"/>
      <c r="BT809" s="23"/>
      <c r="BX809" s="49"/>
      <c r="BY809" s="49"/>
      <c r="CK809" s="16"/>
      <c r="CL809" s="2"/>
    </row>
    <row r="810" spans="5:90" ht="12.75">
      <c r="E810" s="14"/>
      <c r="F810" s="37"/>
      <c r="G810" s="2"/>
      <c r="M810" s="2"/>
      <c r="BT810" s="23"/>
      <c r="CK810" s="16"/>
      <c r="CL810" s="2"/>
    </row>
    <row r="811" spans="1:90" ht="12.75">
      <c r="A811" s="19"/>
      <c r="E811" s="14"/>
      <c r="F811" s="37"/>
      <c r="G811" s="2"/>
      <c r="J811" s="7"/>
      <c r="M811" s="2"/>
      <c r="W811" s="49"/>
      <c r="X811" s="49"/>
      <c r="AD811" s="49"/>
      <c r="AL811" s="7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7"/>
      <c r="BQ811" s="38"/>
      <c r="BT811" s="23"/>
      <c r="BX811" s="49"/>
      <c r="BY811" s="49"/>
      <c r="CK811" s="16"/>
      <c r="CL811" s="2"/>
    </row>
    <row r="812" spans="1:90" ht="12.75">
      <c r="A812" s="19"/>
      <c r="E812" s="14"/>
      <c r="F812" s="37"/>
      <c r="G812" s="2"/>
      <c r="J812" s="7"/>
      <c r="M812" s="2"/>
      <c r="W812" s="49"/>
      <c r="X812" s="49"/>
      <c r="AD812" s="49"/>
      <c r="AL812" s="7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7"/>
      <c r="BQ812" s="38"/>
      <c r="BT812" s="23"/>
      <c r="BX812" s="49"/>
      <c r="BY812" s="49"/>
      <c r="CK812" s="16"/>
      <c r="CL812" s="2"/>
    </row>
    <row r="813" spans="1:90" ht="12.75">
      <c r="A813" s="19"/>
      <c r="E813" s="14"/>
      <c r="F813" s="37"/>
      <c r="G813" s="2"/>
      <c r="J813" s="7"/>
      <c r="M813" s="2"/>
      <c r="W813" s="49"/>
      <c r="X813" s="49"/>
      <c r="AD813" s="49"/>
      <c r="AL813" s="7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BQ813" s="38"/>
      <c r="BT813" s="23"/>
      <c r="BX813" s="49"/>
      <c r="BY813" s="49"/>
      <c r="CK813" s="16"/>
      <c r="CL813" s="2"/>
    </row>
    <row r="814" spans="1:90" ht="12.75">
      <c r="A814" s="19"/>
      <c r="E814" s="14"/>
      <c r="F814" s="37"/>
      <c r="G814" s="2"/>
      <c r="J814" s="7"/>
      <c r="M814" s="2"/>
      <c r="W814" s="49"/>
      <c r="X814" s="49"/>
      <c r="AD814" s="49"/>
      <c r="AL814" s="7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BA814" s="7"/>
      <c r="BQ814" s="38"/>
      <c r="BT814" s="23"/>
      <c r="BX814" s="49"/>
      <c r="BY814" s="49"/>
      <c r="CK814" s="16"/>
      <c r="CL814" s="2"/>
    </row>
    <row r="815" spans="1:90" ht="12.75">
      <c r="A815" s="19"/>
      <c r="E815" s="14"/>
      <c r="F815" s="37"/>
      <c r="G815" s="2"/>
      <c r="J815" s="7"/>
      <c r="M815" s="2"/>
      <c r="W815" s="49"/>
      <c r="X815" s="49"/>
      <c r="AD815" s="49"/>
      <c r="AL815" s="7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BB815" s="7"/>
      <c r="BC815" s="17"/>
      <c r="BQ815" s="38"/>
      <c r="BT815" s="23"/>
      <c r="BX815" s="49"/>
      <c r="BY815" s="49"/>
      <c r="CK815" s="16"/>
      <c r="CL815" s="2"/>
    </row>
    <row r="816" spans="1:90" ht="12.75">
      <c r="A816" s="19"/>
      <c r="E816" s="14"/>
      <c r="F816" s="37"/>
      <c r="G816" s="2"/>
      <c r="J816" s="7"/>
      <c r="M816" s="2"/>
      <c r="W816" s="49"/>
      <c r="X816" s="49"/>
      <c r="AD816" s="49"/>
      <c r="AL816" s="7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Y816" s="7"/>
      <c r="BG816" s="7"/>
      <c r="BQ816" s="38"/>
      <c r="BT816" s="23"/>
      <c r="BX816" s="49"/>
      <c r="BY816" s="49"/>
      <c r="CK816" s="16"/>
      <c r="CL816" s="2"/>
    </row>
    <row r="817" spans="1:90" ht="12.75">
      <c r="A817" s="19"/>
      <c r="E817" s="14"/>
      <c r="F817" s="37"/>
      <c r="G817" s="2"/>
      <c r="J817" s="7"/>
      <c r="M817" s="2"/>
      <c r="W817" s="49"/>
      <c r="X817" s="49"/>
      <c r="AD817" s="49"/>
      <c r="AL817" s="7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BE817" s="7"/>
      <c r="BQ817" s="38"/>
      <c r="BT817" s="23"/>
      <c r="BX817" s="49"/>
      <c r="BY817" s="49"/>
      <c r="CK817" s="16"/>
      <c r="CL817" s="2"/>
    </row>
    <row r="818" spans="1:90" ht="12.75">
      <c r="A818" s="19"/>
      <c r="E818" s="14"/>
      <c r="F818" s="37"/>
      <c r="G818" s="2"/>
      <c r="J818" s="7"/>
      <c r="M818" s="2"/>
      <c r="W818" s="49"/>
      <c r="X818" s="49"/>
      <c r="AD818" s="49"/>
      <c r="AL818" s="7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BH818" s="7"/>
      <c r="BQ818" s="38"/>
      <c r="BT818" s="23"/>
      <c r="BX818" s="49"/>
      <c r="BY818" s="49"/>
      <c r="CK818" s="16"/>
      <c r="CL818" s="2"/>
    </row>
    <row r="819" spans="1:90" ht="12.75">
      <c r="A819" s="19"/>
      <c r="E819" s="14"/>
      <c r="F819" s="37"/>
      <c r="G819" s="2"/>
      <c r="J819" s="7"/>
      <c r="M819" s="2"/>
      <c r="W819" s="49"/>
      <c r="X819" s="49"/>
      <c r="AD819" s="49"/>
      <c r="AL819" s="7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BH819" s="7"/>
      <c r="BQ819" s="38"/>
      <c r="BT819" s="23"/>
      <c r="BX819" s="49"/>
      <c r="BY819" s="49"/>
      <c r="CK819" s="16"/>
      <c r="CL819" s="2"/>
    </row>
    <row r="820" spans="1:90" ht="12.75">
      <c r="A820" s="19"/>
      <c r="E820" s="14"/>
      <c r="F820" s="37"/>
      <c r="G820" s="2"/>
      <c r="M820" s="2"/>
      <c r="W820" s="49"/>
      <c r="X820" s="4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BT820" s="23"/>
      <c r="CL820" s="2"/>
    </row>
    <row r="821" spans="1:90" ht="12.75">
      <c r="A821" s="19"/>
      <c r="E821" s="14"/>
      <c r="F821" s="37"/>
      <c r="G821" s="2"/>
      <c r="J821" s="7"/>
      <c r="M821" s="2"/>
      <c r="W821" s="49"/>
      <c r="X821" s="49"/>
      <c r="AD821" s="49"/>
      <c r="AL821" s="7"/>
      <c r="BH821" s="7"/>
      <c r="BQ821" s="38"/>
      <c r="BT821" s="23"/>
      <c r="BX821" s="49"/>
      <c r="BY821" s="49"/>
      <c r="CK821" s="16"/>
      <c r="CL821" s="2"/>
    </row>
    <row r="822" spans="1:90" ht="12.75">
      <c r="A822" s="19"/>
      <c r="E822" s="14"/>
      <c r="F822" s="37"/>
      <c r="G822" s="2"/>
      <c r="J822" s="7"/>
      <c r="M822" s="2"/>
      <c r="W822" s="49"/>
      <c r="X822" s="49"/>
      <c r="AD822" s="49"/>
      <c r="AL822" s="7"/>
      <c r="BH822" s="7"/>
      <c r="BQ822" s="38"/>
      <c r="BT822" s="23"/>
      <c r="BX822" s="49"/>
      <c r="BY822" s="49"/>
      <c r="CK822" s="16"/>
      <c r="CL822" s="2"/>
    </row>
    <row r="823" spans="1:90" ht="12.75">
      <c r="A823" s="19"/>
      <c r="E823" s="14"/>
      <c r="F823" s="37"/>
      <c r="G823" s="2"/>
      <c r="J823" s="7"/>
      <c r="M823" s="2"/>
      <c r="W823" s="49"/>
      <c r="X823" s="49"/>
      <c r="AD823" s="49"/>
      <c r="AL823" s="7"/>
      <c r="BF823" s="7"/>
      <c r="BQ823" s="38"/>
      <c r="BT823" s="23"/>
      <c r="BX823" s="49"/>
      <c r="BY823" s="49"/>
      <c r="CK823" s="16"/>
      <c r="CL823" s="2"/>
    </row>
    <row r="824" spans="1:90" ht="12.75">
      <c r="A824" s="19"/>
      <c r="E824" s="14"/>
      <c r="F824" s="37"/>
      <c r="G824" s="2"/>
      <c r="J824" s="7"/>
      <c r="M824" s="2"/>
      <c r="W824" s="49"/>
      <c r="X824" s="49"/>
      <c r="AD824" s="49"/>
      <c r="AL824" s="7"/>
      <c r="BG824" s="7"/>
      <c r="BQ824" s="38"/>
      <c r="BT824" s="23"/>
      <c r="BX824" s="49"/>
      <c r="BY824" s="49"/>
      <c r="CK824" s="16"/>
      <c r="CL824" s="2"/>
    </row>
    <row r="825" spans="1:90" ht="12.75">
      <c r="A825" s="19"/>
      <c r="E825" s="14"/>
      <c r="F825" s="37"/>
      <c r="G825" s="2"/>
      <c r="J825" s="7"/>
      <c r="M825" s="2"/>
      <c r="W825" s="49"/>
      <c r="X825" s="49"/>
      <c r="AD825" s="49"/>
      <c r="AL825" s="7"/>
      <c r="BG825" s="7"/>
      <c r="BQ825" s="38"/>
      <c r="BT825" s="23"/>
      <c r="BX825" s="49"/>
      <c r="BY825" s="49"/>
      <c r="CK825" s="16"/>
      <c r="CL825" s="2"/>
    </row>
    <row r="826" spans="1:90" ht="12.75">
      <c r="A826" s="19"/>
      <c r="E826" s="14"/>
      <c r="F826" s="37"/>
      <c r="G826" s="2"/>
      <c r="J826" s="7"/>
      <c r="M826" s="2"/>
      <c r="W826" s="49"/>
      <c r="X826" s="49"/>
      <c r="AD826" s="49"/>
      <c r="AL826" s="7"/>
      <c r="BG826" s="7"/>
      <c r="BQ826" s="38"/>
      <c r="BT826" s="23"/>
      <c r="BX826" s="49"/>
      <c r="BY826" s="49"/>
      <c r="CK826" s="16"/>
      <c r="CL826" s="2"/>
    </row>
    <row r="827" spans="1:90" ht="12.75">
      <c r="A827" s="19"/>
      <c r="E827" s="14"/>
      <c r="F827" s="37"/>
      <c r="G827" s="2"/>
      <c r="M827" s="2"/>
      <c r="BT827" s="23"/>
      <c r="BX827" s="49"/>
      <c r="BY827" s="49"/>
      <c r="CL827" s="2"/>
    </row>
    <row r="828" spans="1:90" ht="12.75">
      <c r="A828" s="19"/>
      <c r="E828" s="14"/>
      <c r="F828" s="37"/>
      <c r="G828" s="2"/>
      <c r="J828" s="7"/>
      <c r="M828" s="2"/>
      <c r="W828" s="49"/>
      <c r="X828" s="49"/>
      <c r="AD828" s="49"/>
      <c r="AL828" s="7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BA828" s="7"/>
      <c r="BQ828" s="38"/>
      <c r="BT828" s="23"/>
      <c r="BX828" s="49"/>
      <c r="BY828" s="49"/>
      <c r="CK828" s="16"/>
      <c r="CL828" s="2"/>
    </row>
    <row r="829" spans="1:90" ht="12.75">
      <c r="A829" s="19"/>
      <c r="E829" s="14"/>
      <c r="F829" s="37"/>
      <c r="G829" s="2"/>
      <c r="J829" s="7"/>
      <c r="M829" s="2"/>
      <c r="W829" s="49"/>
      <c r="X829" s="49"/>
      <c r="AD829" s="49"/>
      <c r="AL829" s="7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BB829" s="7"/>
      <c r="BC829" s="17"/>
      <c r="BQ829" s="38"/>
      <c r="BT829" s="23"/>
      <c r="BX829" s="49"/>
      <c r="BY829" s="49"/>
      <c r="CK829" s="16"/>
      <c r="CL829" s="2"/>
    </row>
    <row r="830" spans="1:90" ht="12.75">
      <c r="A830" s="19"/>
      <c r="E830" s="14"/>
      <c r="F830" s="37"/>
      <c r="G830" s="2"/>
      <c r="J830" s="7"/>
      <c r="M830" s="2"/>
      <c r="W830" s="49"/>
      <c r="X830" s="49"/>
      <c r="AD830" s="49"/>
      <c r="AL830" s="7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BH830" s="7"/>
      <c r="BQ830" s="38"/>
      <c r="BT830" s="23"/>
      <c r="BX830" s="49"/>
      <c r="BY830" s="49"/>
      <c r="CK830" s="16"/>
      <c r="CL830" s="2"/>
    </row>
    <row r="831" spans="1:90" ht="12.75">
      <c r="A831" s="19"/>
      <c r="E831" s="14"/>
      <c r="F831" s="37"/>
      <c r="G831" s="2"/>
      <c r="J831" s="7"/>
      <c r="M831" s="2"/>
      <c r="W831" s="49"/>
      <c r="X831" s="49"/>
      <c r="AD831" s="49"/>
      <c r="AL831" s="7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BE831" s="7"/>
      <c r="BQ831" s="38"/>
      <c r="BT831" s="23"/>
      <c r="BX831" s="49"/>
      <c r="BY831" s="49"/>
      <c r="CK831" s="16"/>
      <c r="CL831" s="2"/>
    </row>
    <row r="832" spans="1:90" ht="12.75">
      <c r="A832" s="19"/>
      <c r="E832" s="14"/>
      <c r="F832" s="37"/>
      <c r="G832" s="2"/>
      <c r="J832" s="7"/>
      <c r="M832" s="2"/>
      <c r="W832" s="49"/>
      <c r="X832" s="49"/>
      <c r="AD832" s="49"/>
      <c r="AL832" s="7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BH832" s="7"/>
      <c r="BQ832" s="38"/>
      <c r="BT832" s="23"/>
      <c r="BX832" s="49"/>
      <c r="BY832" s="49"/>
      <c r="CK832" s="16"/>
      <c r="CL832" s="2"/>
    </row>
    <row r="833" spans="1:90" ht="12.75">
      <c r="A833" s="19"/>
      <c r="E833" s="14"/>
      <c r="F833" s="37"/>
      <c r="G833" s="2"/>
      <c r="J833" s="7"/>
      <c r="M833" s="2"/>
      <c r="W833" s="49"/>
      <c r="X833" s="49"/>
      <c r="AD833" s="49"/>
      <c r="AL833" s="7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BH833" s="7"/>
      <c r="BQ833" s="38"/>
      <c r="BT833" s="23"/>
      <c r="BX833" s="49"/>
      <c r="BY833" s="49"/>
      <c r="CK833" s="16"/>
      <c r="CL833" s="2"/>
    </row>
    <row r="834" spans="1:90" ht="12.75">
      <c r="A834" s="19"/>
      <c r="E834" s="14"/>
      <c r="F834" s="37"/>
      <c r="G834" s="2"/>
      <c r="M834" s="2"/>
      <c r="W834" s="49"/>
      <c r="X834" s="49"/>
      <c r="AD834" s="4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BQ834" s="38"/>
      <c r="BT834" s="23"/>
      <c r="CL834" s="2"/>
    </row>
    <row r="835" spans="1:90" ht="12.75">
      <c r="A835" s="19"/>
      <c r="E835" s="14"/>
      <c r="F835" s="37"/>
      <c r="G835" s="2"/>
      <c r="J835" s="7"/>
      <c r="M835" s="2"/>
      <c r="W835" s="49"/>
      <c r="X835" s="49"/>
      <c r="AD835" s="49"/>
      <c r="AL835" s="7"/>
      <c r="AW835" s="7"/>
      <c r="BQ835" s="38"/>
      <c r="BT835" s="23"/>
      <c r="BX835" s="49"/>
      <c r="BY835" s="49"/>
      <c r="CK835" s="16"/>
      <c r="CL835" s="2"/>
    </row>
    <row r="836" spans="1:90" ht="12.75">
      <c r="A836" s="19"/>
      <c r="E836" s="14"/>
      <c r="F836" s="37"/>
      <c r="G836" s="2"/>
      <c r="J836" s="7"/>
      <c r="M836" s="2"/>
      <c r="W836" s="49"/>
      <c r="X836" s="49"/>
      <c r="AD836" s="49"/>
      <c r="AL836" s="7"/>
      <c r="AW836" s="7"/>
      <c r="BQ836" s="38"/>
      <c r="BT836" s="23"/>
      <c r="BX836" s="49"/>
      <c r="BY836" s="49"/>
      <c r="CK836" s="16"/>
      <c r="CL836" s="2"/>
    </row>
    <row r="837" spans="1:90" ht="12.75">
      <c r="A837" s="19"/>
      <c r="E837" s="14"/>
      <c r="F837" s="37"/>
      <c r="G837" s="2"/>
      <c r="J837" s="7"/>
      <c r="M837" s="2"/>
      <c r="W837" s="49"/>
      <c r="X837" s="49"/>
      <c r="AD837" s="49"/>
      <c r="AL837" s="7"/>
      <c r="BA837" s="7"/>
      <c r="BQ837" s="38"/>
      <c r="BT837" s="23"/>
      <c r="BX837" s="49"/>
      <c r="BY837" s="49"/>
      <c r="CK837" s="16"/>
      <c r="CL837" s="2"/>
    </row>
    <row r="838" spans="1:90" ht="12.75">
      <c r="A838" s="19"/>
      <c r="E838" s="14"/>
      <c r="F838" s="37"/>
      <c r="G838" s="2"/>
      <c r="J838" s="7"/>
      <c r="M838" s="2"/>
      <c r="W838" s="49"/>
      <c r="X838" s="49"/>
      <c r="AD838" s="49"/>
      <c r="AL838" s="7"/>
      <c r="BB838" s="7"/>
      <c r="BC838" s="17"/>
      <c r="BQ838" s="38"/>
      <c r="BT838" s="23"/>
      <c r="BX838" s="49"/>
      <c r="BY838" s="49"/>
      <c r="CK838" s="16"/>
      <c r="CL838" s="2"/>
    </row>
    <row r="839" spans="1:90" ht="12.75">
      <c r="A839" s="19"/>
      <c r="E839" s="14"/>
      <c r="F839" s="37"/>
      <c r="G839" s="2"/>
      <c r="J839" s="7"/>
      <c r="M839" s="2"/>
      <c r="W839" s="49"/>
      <c r="X839" s="49"/>
      <c r="AD839" s="49"/>
      <c r="AL839" s="7"/>
      <c r="BE839" s="7"/>
      <c r="BQ839" s="38"/>
      <c r="BT839" s="23"/>
      <c r="BX839" s="49"/>
      <c r="BY839" s="49"/>
      <c r="CK839" s="16"/>
      <c r="CL839" s="2"/>
    </row>
    <row r="840" spans="1:90" ht="12.75">
      <c r="A840" s="19"/>
      <c r="E840" s="14"/>
      <c r="F840" s="37"/>
      <c r="G840" s="2"/>
      <c r="J840" s="7"/>
      <c r="M840" s="2"/>
      <c r="W840" s="49"/>
      <c r="X840" s="49"/>
      <c r="AD840" s="49"/>
      <c r="AL840" s="7"/>
      <c r="BH840" s="7"/>
      <c r="BQ840" s="38"/>
      <c r="BT840" s="23"/>
      <c r="BX840" s="49"/>
      <c r="BY840" s="49"/>
      <c r="CK840" s="16"/>
      <c r="CL840" s="2"/>
    </row>
    <row r="841" spans="1:90" ht="12.75">
      <c r="A841" s="19"/>
      <c r="E841" s="14"/>
      <c r="F841" s="37"/>
      <c r="G841" s="2"/>
      <c r="J841" s="7"/>
      <c r="M841" s="2"/>
      <c r="W841" s="49"/>
      <c r="X841" s="49"/>
      <c r="AD841" s="49"/>
      <c r="AL841" s="7"/>
      <c r="BH841" s="7"/>
      <c r="BQ841" s="38"/>
      <c r="BT841" s="23"/>
      <c r="BX841" s="49"/>
      <c r="BY841" s="49"/>
      <c r="CK841" s="16"/>
      <c r="CL841" s="2"/>
    </row>
    <row r="842" spans="1:90" ht="12.75">
      <c r="A842" s="19"/>
      <c r="E842" s="14"/>
      <c r="F842" s="37"/>
      <c r="G842" s="2"/>
      <c r="J842" s="7"/>
      <c r="M842" s="2"/>
      <c r="W842" s="49"/>
      <c r="X842" s="49"/>
      <c r="AD842" s="49"/>
      <c r="AL842" s="7"/>
      <c r="AY842" s="7"/>
      <c r="BQ842" s="38"/>
      <c r="BT842" s="23"/>
      <c r="BX842" s="49"/>
      <c r="BY842" s="49"/>
      <c r="CK842" s="16"/>
      <c r="CL842" s="2"/>
    </row>
    <row r="843" spans="1:90" ht="12.75">
      <c r="A843" s="19"/>
      <c r="E843" s="14"/>
      <c r="F843" s="37"/>
      <c r="G843" s="2"/>
      <c r="M843" s="2"/>
      <c r="W843" s="49"/>
      <c r="X843" s="49"/>
      <c r="BT843" s="23"/>
      <c r="CL843" s="2"/>
    </row>
    <row r="844" spans="1:90" ht="12.75">
      <c r="A844" s="19"/>
      <c r="E844" s="14"/>
      <c r="F844" s="37"/>
      <c r="G844" s="2"/>
      <c r="J844" s="7"/>
      <c r="M844" s="2"/>
      <c r="W844" s="49"/>
      <c r="X844" s="49"/>
      <c r="AD844" s="49"/>
      <c r="AL844" s="7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Y844" s="7"/>
      <c r="BQ844" s="38"/>
      <c r="BT844" s="23"/>
      <c r="BX844" s="49"/>
      <c r="BY844" s="49"/>
      <c r="CK844" s="16"/>
      <c r="CL844" s="2"/>
    </row>
    <row r="845" spans="1:90" ht="12.75">
      <c r="A845" s="19"/>
      <c r="E845" s="14"/>
      <c r="F845" s="37"/>
      <c r="G845" s="2"/>
      <c r="J845" s="7"/>
      <c r="M845" s="2"/>
      <c r="W845" s="49"/>
      <c r="X845" s="49"/>
      <c r="AD845" s="49"/>
      <c r="AL845" s="7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BH845" s="7"/>
      <c r="BQ845" s="38"/>
      <c r="BT845" s="23"/>
      <c r="BX845" s="49"/>
      <c r="BY845" s="49"/>
      <c r="CK845" s="16"/>
      <c r="CL845" s="2"/>
    </row>
    <row r="846" spans="1:90" ht="12.75">
      <c r="A846" s="19"/>
      <c r="E846" s="14"/>
      <c r="F846" s="37"/>
      <c r="G846" s="2"/>
      <c r="J846" s="7"/>
      <c r="M846" s="2"/>
      <c r="W846" s="49"/>
      <c r="X846" s="49"/>
      <c r="AD846" s="49"/>
      <c r="AL846" s="7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BH846" s="7"/>
      <c r="BQ846" s="38"/>
      <c r="BT846" s="23"/>
      <c r="BX846" s="49"/>
      <c r="BY846" s="49"/>
      <c r="CK846" s="16"/>
      <c r="CL846" s="2"/>
    </row>
    <row r="847" spans="1:90" ht="12.75">
      <c r="A847" s="19"/>
      <c r="E847" s="14"/>
      <c r="F847" s="37"/>
      <c r="G847" s="2"/>
      <c r="J847" s="7"/>
      <c r="M847" s="2"/>
      <c r="W847" s="49"/>
      <c r="X847" s="49"/>
      <c r="AD847" s="49"/>
      <c r="AL847" s="7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BQ847" s="38"/>
      <c r="BT847" s="23"/>
      <c r="BX847" s="49"/>
      <c r="BY847" s="49"/>
      <c r="CK847" s="16"/>
      <c r="CL847" s="2"/>
    </row>
    <row r="848" spans="1:90" ht="12.75">
      <c r="A848" s="19"/>
      <c r="E848" s="14"/>
      <c r="F848" s="37"/>
      <c r="G848" s="2"/>
      <c r="J848" s="7"/>
      <c r="M848" s="2"/>
      <c r="W848" s="49"/>
      <c r="X848" s="49"/>
      <c r="AD848" s="49"/>
      <c r="AL848" s="7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BF848" s="7"/>
      <c r="BQ848" s="38"/>
      <c r="BT848" s="23"/>
      <c r="BX848" s="49"/>
      <c r="BY848" s="49"/>
      <c r="CK848" s="16"/>
      <c r="CL848" s="2"/>
    </row>
    <row r="849" spans="1:90" ht="12.75">
      <c r="A849" s="19"/>
      <c r="E849" s="14"/>
      <c r="F849" s="37"/>
      <c r="G849" s="2"/>
      <c r="J849" s="7"/>
      <c r="M849" s="2"/>
      <c r="W849" s="49"/>
      <c r="X849" s="49"/>
      <c r="AD849" s="49"/>
      <c r="AL849" s="7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BQ849" s="38"/>
      <c r="BT849" s="23"/>
      <c r="BX849" s="49"/>
      <c r="BY849" s="49"/>
      <c r="CK849" s="16"/>
      <c r="CL849" s="2"/>
    </row>
    <row r="850" spans="1:90" ht="12.75">
      <c r="A850" s="19"/>
      <c r="E850" s="14"/>
      <c r="F850" s="37"/>
      <c r="G850" s="2"/>
      <c r="J850" s="7"/>
      <c r="M850" s="2"/>
      <c r="W850" s="49"/>
      <c r="X850" s="49"/>
      <c r="AD850" s="49"/>
      <c r="AL850" s="7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BQ850" s="38"/>
      <c r="BT850" s="23"/>
      <c r="BX850" s="49"/>
      <c r="BY850" s="49"/>
      <c r="CK850" s="16"/>
      <c r="CL850" s="2"/>
    </row>
    <row r="851" spans="1:90" ht="12.75">
      <c r="A851" s="19"/>
      <c r="E851" s="14"/>
      <c r="F851" s="37"/>
      <c r="G851" s="2"/>
      <c r="J851" s="7"/>
      <c r="M851" s="2"/>
      <c r="W851" s="49"/>
      <c r="X851" s="49"/>
      <c r="AD851" s="49"/>
      <c r="AL851" s="7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Z851" s="7"/>
      <c r="BQ851" s="38"/>
      <c r="BT851" s="23"/>
      <c r="BX851" s="49"/>
      <c r="BY851" s="49"/>
      <c r="CK851" s="16"/>
      <c r="CL851" s="2"/>
    </row>
    <row r="852" spans="1:90" ht="12.75">
      <c r="A852" s="19"/>
      <c r="E852" s="14"/>
      <c r="F852" s="37"/>
      <c r="G852" s="2"/>
      <c r="M852" s="2"/>
      <c r="W852" s="49"/>
      <c r="X852" s="4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BT852" s="23"/>
      <c r="CK852" s="16"/>
      <c r="CL852" s="2"/>
    </row>
    <row r="853" spans="1:90" ht="12.75">
      <c r="A853" s="19"/>
      <c r="E853" s="14"/>
      <c r="F853" s="37"/>
      <c r="G853" s="2"/>
      <c r="J853" s="7"/>
      <c r="M853" s="2"/>
      <c r="W853" s="49"/>
      <c r="X853" s="49"/>
      <c r="AD853" s="49"/>
      <c r="AL853" s="7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7"/>
      <c r="BQ853" s="38"/>
      <c r="BT853" s="23"/>
      <c r="BX853" s="49"/>
      <c r="BY853" s="49"/>
      <c r="CK853" s="16"/>
      <c r="CL853" s="2"/>
    </row>
    <row r="854" spans="1:90" ht="12.75">
      <c r="A854" s="19"/>
      <c r="E854" s="14"/>
      <c r="F854" s="37"/>
      <c r="G854" s="2"/>
      <c r="J854" s="7"/>
      <c r="M854" s="2"/>
      <c r="W854" s="49"/>
      <c r="X854" s="49"/>
      <c r="AD854" s="49"/>
      <c r="AL854" s="7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7"/>
      <c r="BQ854" s="38"/>
      <c r="BT854" s="23"/>
      <c r="BX854" s="49"/>
      <c r="BY854" s="49"/>
      <c r="CK854" s="16"/>
      <c r="CL854" s="2"/>
    </row>
    <row r="855" spans="1:90" ht="12.75">
      <c r="A855" s="19"/>
      <c r="E855" s="14"/>
      <c r="F855" s="37"/>
      <c r="G855" s="2"/>
      <c r="J855" s="7"/>
      <c r="M855" s="2"/>
      <c r="W855" s="49"/>
      <c r="X855" s="49"/>
      <c r="AD855" s="49"/>
      <c r="AL855" s="7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BA855" s="7"/>
      <c r="BQ855" s="38"/>
      <c r="BT855" s="23"/>
      <c r="BX855" s="49"/>
      <c r="BY855" s="49"/>
      <c r="CK855" s="16"/>
      <c r="CL855" s="2"/>
    </row>
    <row r="856" spans="1:90" ht="12.75">
      <c r="A856" s="19"/>
      <c r="E856" s="14"/>
      <c r="F856" s="37"/>
      <c r="G856" s="2"/>
      <c r="J856" s="7"/>
      <c r="M856" s="2"/>
      <c r="W856" s="49"/>
      <c r="X856" s="49"/>
      <c r="AD856" s="49"/>
      <c r="AL856" s="7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BB856" s="7"/>
      <c r="BC856" s="17"/>
      <c r="BQ856" s="38"/>
      <c r="BT856" s="23"/>
      <c r="BX856" s="49"/>
      <c r="BY856" s="49"/>
      <c r="CK856" s="16"/>
      <c r="CL856" s="2"/>
    </row>
    <row r="857" spans="1:90" ht="12.75">
      <c r="A857" s="19"/>
      <c r="E857" s="14"/>
      <c r="F857" s="37"/>
      <c r="G857" s="2"/>
      <c r="J857" s="7"/>
      <c r="M857" s="2"/>
      <c r="W857" s="49"/>
      <c r="X857" s="49"/>
      <c r="AD857" s="49"/>
      <c r="AL857" s="7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BE857" s="7"/>
      <c r="BQ857" s="38"/>
      <c r="BT857" s="23"/>
      <c r="BX857" s="49"/>
      <c r="BY857" s="49"/>
      <c r="CK857" s="16"/>
      <c r="CL857" s="2"/>
    </row>
    <row r="858" spans="1:90" ht="12.75">
      <c r="A858" s="19"/>
      <c r="E858" s="14"/>
      <c r="F858" s="37"/>
      <c r="G858" s="2"/>
      <c r="J858" s="7"/>
      <c r="M858" s="2"/>
      <c r="W858" s="49"/>
      <c r="X858" s="49"/>
      <c r="AD858" s="49"/>
      <c r="AL858" s="7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BH858" s="7"/>
      <c r="BQ858" s="38"/>
      <c r="BT858" s="23"/>
      <c r="BX858" s="49"/>
      <c r="BY858" s="49"/>
      <c r="CK858" s="16"/>
      <c r="CL858" s="2"/>
    </row>
    <row r="859" spans="1:90" ht="12.75">
      <c r="A859" s="19"/>
      <c r="E859" s="14"/>
      <c r="F859" s="37"/>
      <c r="G859" s="2"/>
      <c r="J859" s="7"/>
      <c r="M859" s="2"/>
      <c r="W859" s="49"/>
      <c r="X859" s="49"/>
      <c r="AD859" s="49"/>
      <c r="AL859" s="7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BH859" s="7"/>
      <c r="BQ859" s="38"/>
      <c r="BT859" s="23"/>
      <c r="BX859" s="49"/>
      <c r="BY859" s="49"/>
      <c r="CK859" s="16"/>
      <c r="CL859" s="2"/>
    </row>
    <row r="860" spans="1:90" ht="12.75">
      <c r="A860" s="19"/>
      <c r="E860" s="14"/>
      <c r="F860" s="37"/>
      <c r="G860" s="2"/>
      <c r="M860" s="2"/>
      <c r="AD860" s="4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BT860" s="23"/>
      <c r="CL860" s="2"/>
    </row>
    <row r="861" spans="1:90" ht="12.75">
      <c r="A861" s="19"/>
      <c r="E861" s="14"/>
      <c r="F861" s="37"/>
      <c r="G861" s="2"/>
      <c r="J861" s="7"/>
      <c r="M861" s="2"/>
      <c r="W861" s="49"/>
      <c r="X861" s="49"/>
      <c r="AD861" s="49"/>
      <c r="AL861" s="7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Y861" s="7"/>
      <c r="BG861" s="7"/>
      <c r="BQ861" s="38"/>
      <c r="BT861" s="23"/>
      <c r="BX861" s="49"/>
      <c r="BY861" s="49"/>
      <c r="CK861" s="16"/>
      <c r="CL861" s="2"/>
    </row>
    <row r="862" spans="1:90" ht="12.75">
      <c r="A862" s="19"/>
      <c r="E862" s="14"/>
      <c r="F862" s="37"/>
      <c r="G862" s="2"/>
      <c r="J862" s="7"/>
      <c r="M862" s="2"/>
      <c r="W862" s="49"/>
      <c r="X862" s="49"/>
      <c r="AD862" s="49"/>
      <c r="AL862" s="7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Y862" s="7"/>
      <c r="BG862" s="7"/>
      <c r="BQ862" s="38"/>
      <c r="BT862" s="23"/>
      <c r="BX862" s="49"/>
      <c r="BY862" s="49"/>
      <c r="CK862" s="16"/>
      <c r="CL862" s="2"/>
    </row>
    <row r="863" spans="1:90" ht="12.75">
      <c r="A863" s="19"/>
      <c r="E863" s="14"/>
      <c r="F863" s="37"/>
      <c r="G863" s="2"/>
      <c r="J863" s="7"/>
      <c r="M863" s="2"/>
      <c r="W863" s="49"/>
      <c r="X863" s="49"/>
      <c r="AD863" s="49"/>
      <c r="AL863" s="7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BH863" s="7"/>
      <c r="BQ863" s="38"/>
      <c r="BT863" s="23"/>
      <c r="BX863" s="49"/>
      <c r="BY863" s="49"/>
      <c r="CK863" s="16"/>
      <c r="CL863" s="2"/>
    </row>
    <row r="864" spans="1:90" ht="12.75">
      <c r="A864" s="19"/>
      <c r="E864" s="14"/>
      <c r="F864" s="37"/>
      <c r="G864" s="2"/>
      <c r="J864" s="7"/>
      <c r="M864" s="2"/>
      <c r="W864" s="49"/>
      <c r="X864" s="49"/>
      <c r="AD864" s="49"/>
      <c r="AL864" s="7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BH864" s="7"/>
      <c r="BQ864" s="38"/>
      <c r="BT864" s="23"/>
      <c r="BX864" s="49"/>
      <c r="BY864" s="49"/>
      <c r="CK864" s="16"/>
      <c r="CL864" s="2"/>
    </row>
    <row r="865" spans="1:90" ht="12.75">
      <c r="A865" s="19"/>
      <c r="E865" s="14"/>
      <c r="F865" s="37"/>
      <c r="G865" s="2"/>
      <c r="J865" s="7"/>
      <c r="M865" s="2"/>
      <c r="W865" s="49"/>
      <c r="X865" s="49"/>
      <c r="AD865" s="49"/>
      <c r="AL865" s="7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BQ865" s="38"/>
      <c r="BT865" s="23"/>
      <c r="BX865" s="49"/>
      <c r="BY865" s="49"/>
      <c r="CK865" s="16"/>
      <c r="CL865" s="2"/>
    </row>
    <row r="866" spans="1:90" ht="12.75">
      <c r="A866" s="19"/>
      <c r="E866" s="14"/>
      <c r="F866" s="37"/>
      <c r="G866" s="2"/>
      <c r="J866" s="7"/>
      <c r="M866" s="2"/>
      <c r="W866" s="49"/>
      <c r="X866" s="49"/>
      <c r="AD866" s="49"/>
      <c r="AL866" s="7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BQ866" s="38"/>
      <c r="BT866" s="23"/>
      <c r="BX866" s="49"/>
      <c r="BY866" s="49"/>
      <c r="CK866" s="16"/>
      <c r="CL866" s="2"/>
    </row>
    <row r="867" spans="1:90" ht="12.75">
      <c r="A867" s="19"/>
      <c r="E867" s="14"/>
      <c r="F867" s="37"/>
      <c r="G867" s="2"/>
      <c r="J867" s="7"/>
      <c r="M867" s="2"/>
      <c r="W867" s="49"/>
      <c r="X867" s="49"/>
      <c r="AD867" s="49"/>
      <c r="AL867" s="7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BF867" s="7"/>
      <c r="BQ867" s="38"/>
      <c r="BT867" s="23"/>
      <c r="BX867" s="49"/>
      <c r="BY867" s="49"/>
      <c r="CK867" s="16"/>
      <c r="CL867" s="2"/>
    </row>
    <row r="868" spans="1:90" ht="12.75">
      <c r="A868" s="19"/>
      <c r="E868" s="14"/>
      <c r="F868" s="37"/>
      <c r="G868" s="2"/>
      <c r="J868" s="7"/>
      <c r="M868" s="2"/>
      <c r="W868" s="49"/>
      <c r="X868" s="49"/>
      <c r="AD868" s="49"/>
      <c r="AL868" s="7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BQ868" s="38"/>
      <c r="BT868" s="23"/>
      <c r="BX868" s="49"/>
      <c r="BY868" s="49"/>
      <c r="CK868" s="16"/>
      <c r="CL868" s="2"/>
    </row>
    <row r="869" spans="1:90" ht="12.75">
      <c r="A869" s="19"/>
      <c r="E869" s="14"/>
      <c r="F869" s="37"/>
      <c r="G869" s="2"/>
      <c r="J869" s="7"/>
      <c r="M869" s="2"/>
      <c r="W869" s="49"/>
      <c r="X869" s="49"/>
      <c r="AD869" s="49"/>
      <c r="AL869" s="7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BQ869" s="38"/>
      <c r="BT869" s="23"/>
      <c r="BX869" s="49"/>
      <c r="BY869" s="49"/>
      <c r="CK869" s="16"/>
      <c r="CL869" s="2"/>
    </row>
    <row r="870" spans="1:90" ht="12.75">
      <c r="A870" s="19"/>
      <c r="E870" s="14"/>
      <c r="F870" s="37"/>
      <c r="G870" s="2"/>
      <c r="M870" s="2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BT870" s="23"/>
      <c r="CL870" s="2"/>
    </row>
    <row r="871" spans="1:90" ht="12.75">
      <c r="A871" s="19"/>
      <c r="E871" s="14"/>
      <c r="F871" s="37"/>
      <c r="G871" s="2"/>
      <c r="J871" s="7"/>
      <c r="M871" s="2"/>
      <c r="W871" s="49"/>
      <c r="X871" s="49"/>
      <c r="AD871" s="49"/>
      <c r="AL871" s="7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BA871" s="7"/>
      <c r="BQ871" s="38"/>
      <c r="BT871" s="23"/>
      <c r="BX871" s="49"/>
      <c r="BY871" s="49"/>
      <c r="CK871" s="16"/>
      <c r="CL871" s="2"/>
    </row>
    <row r="872" spans="1:90" ht="12.75">
      <c r="A872" s="19"/>
      <c r="E872" s="14"/>
      <c r="F872" s="37"/>
      <c r="G872" s="2"/>
      <c r="J872" s="7"/>
      <c r="M872" s="2"/>
      <c r="W872" s="49"/>
      <c r="X872" s="49"/>
      <c r="AD872" s="49"/>
      <c r="AL872" s="7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BB872" s="7"/>
      <c r="BC872" s="17"/>
      <c r="BQ872" s="38"/>
      <c r="BT872" s="23"/>
      <c r="BX872" s="49"/>
      <c r="BY872" s="49"/>
      <c r="CK872" s="16"/>
      <c r="CL872" s="2"/>
    </row>
    <row r="873" spans="1:90" ht="12.75">
      <c r="A873" s="19"/>
      <c r="E873" s="14"/>
      <c r="F873" s="37"/>
      <c r="G873" s="2"/>
      <c r="J873" s="7"/>
      <c r="M873" s="2"/>
      <c r="W873" s="49"/>
      <c r="X873" s="49"/>
      <c r="AD873" s="49"/>
      <c r="AL873" s="7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BE873" s="7"/>
      <c r="BQ873" s="38"/>
      <c r="BT873" s="23"/>
      <c r="BX873" s="49"/>
      <c r="BY873" s="49"/>
      <c r="CK873" s="16"/>
      <c r="CL873" s="2"/>
    </row>
    <row r="874" spans="1:90" ht="12.75">
      <c r="A874" s="19"/>
      <c r="E874" s="14"/>
      <c r="F874" s="37"/>
      <c r="G874" s="2"/>
      <c r="J874" s="7"/>
      <c r="M874" s="2"/>
      <c r="W874" s="49"/>
      <c r="X874" s="49"/>
      <c r="AD874" s="49"/>
      <c r="AL874" s="7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BH874" s="7"/>
      <c r="BQ874" s="38"/>
      <c r="BT874" s="23"/>
      <c r="BX874" s="49"/>
      <c r="BY874" s="49"/>
      <c r="CK874" s="16"/>
      <c r="CL874" s="2"/>
    </row>
    <row r="875" spans="1:90" ht="12.75">
      <c r="A875" s="19"/>
      <c r="E875" s="14"/>
      <c r="F875" s="37"/>
      <c r="G875" s="2"/>
      <c r="J875" s="7"/>
      <c r="M875" s="2"/>
      <c r="W875" s="49"/>
      <c r="X875" s="49"/>
      <c r="AD875" s="49"/>
      <c r="AL875" s="7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BH875" s="7"/>
      <c r="BQ875" s="38"/>
      <c r="BT875" s="23"/>
      <c r="BX875" s="49"/>
      <c r="BY875" s="49"/>
      <c r="CK875" s="16"/>
      <c r="CL875" s="2"/>
    </row>
    <row r="876" spans="1:90" ht="12.75">
      <c r="A876" s="19"/>
      <c r="E876" s="14"/>
      <c r="F876" s="37"/>
      <c r="G876" s="2"/>
      <c r="J876" s="7"/>
      <c r="M876" s="2"/>
      <c r="W876" s="49"/>
      <c r="X876" s="49"/>
      <c r="AD876" s="49"/>
      <c r="AL876" s="7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BH876" s="7"/>
      <c r="BQ876" s="38"/>
      <c r="BT876" s="23"/>
      <c r="BX876" s="49"/>
      <c r="BY876" s="49"/>
      <c r="CK876" s="16"/>
      <c r="CL876" s="2"/>
    </row>
    <row r="877" spans="1:90" ht="12.75">
      <c r="A877" s="19"/>
      <c r="E877" s="14"/>
      <c r="F877" s="37"/>
      <c r="G877" s="2"/>
      <c r="J877" s="7"/>
      <c r="M877" s="2"/>
      <c r="W877" s="49"/>
      <c r="X877" s="49"/>
      <c r="AD877" s="49"/>
      <c r="AL877" s="7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BH877" s="7"/>
      <c r="BQ877" s="38"/>
      <c r="BT877" s="23"/>
      <c r="BX877" s="49"/>
      <c r="BY877" s="49"/>
      <c r="CK877" s="16"/>
      <c r="CL877" s="2"/>
    </row>
    <row r="878" spans="1:90" ht="12.75">
      <c r="A878" s="19"/>
      <c r="E878" s="14"/>
      <c r="F878" s="37"/>
      <c r="G878" s="2"/>
      <c r="J878" s="7"/>
      <c r="M878" s="2"/>
      <c r="W878" s="49"/>
      <c r="X878" s="49"/>
      <c r="AD878" s="49"/>
      <c r="AL878" s="7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BH878" s="7"/>
      <c r="BQ878" s="38"/>
      <c r="BT878" s="23"/>
      <c r="BX878" s="49"/>
      <c r="BY878" s="49"/>
      <c r="CK878" s="16"/>
      <c r="CL878" s="2"/>
    </row>
    <row r="879" spans="1:90" ht="12.75">
      <c r="A879" s="19"/>
      <c r="E879" s="14"/>
      <c r="F879" s="37"/>
      <c r="G879" s="2"/>
      <c r="M879" s="2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BT879" s="23"/>
      <c r="BX879" s="49"/>
      <c r="BY879" s="49"/>
      <c r="CL879" s="2"/>
    </row>
    <row r="880" spans="1:90" ht="12.75">
      <c r="A880" s="19"/>
      <c r="E880" s="14"/>
      <c r="F880" s="37"/>
      <c r="G880" s="2"/>
      <c r="J880" s="7"/>
      <c r="M880" s="2"/>
      <c r="W880" s="49"/>
      <c r="X880" s="49"/>
      <c r="AD880" s="49"/>
      <c r="AL880" s="7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Y880" s="7"/>
      <c r="BF880" s="7"/>
      <c r="BG880" s="7"/>
      <c r="BH880" s="7"/>
      <c r="BQ880" s="38"/>
      <c r="BT880" s="23"/>
      <c r="BX880" s="49"/>
      <c r="BY880" s="49"/>
      <c r="CK880" s="16"/>
      <c r="CL880" s="2"/>
    </row>
    <row r="881" spans="1:90" ht="12.75">
      <c r="A881" s="19"/>
      <c r="E881" s="14"/>
      <c r="F881" s="37"/>
      <c r="G881" s="2"/>
      <c r="J881" s="7"/>
      <c r="M881" s="2"/>
      <c r="W881" s="49"/>
      <c r="X881" s="49"/>
      <c r="AD881" s="49"/>
      <c r="AL881" s="7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Y881" s="7"/>
      <c r="BF881" s="7"/>
      <c r="BG881" s="7"/>
      <c r="BH881" s="7"/>
      <c r="BQ881" s="38"/>
      <c r="BT881" s="23"/>
      <c r="BX881" s="49"/>
      <c r="BY881" s="49"/>
      <c r="CK881" s="16"/>
      <c r="CL881" s="2"/>
    </row>
    <row r="882" spans="1:90" ht="12.75">
      <c r="A882" s="19"/>
      <c r="E882" s="14"/>
      <c r="F882" s="37"/>
      <c r="G882" s="2"/>
      <c r="J882" s="7"/>
      <c r="M882" s="2"/>
      <c r="W882" s="49"/>
      <c r="X882" s="49"/>
      <c r="AD882" s="49"/>
      <c r="AL882" s="7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Y882" s="7"/>
      <c r="BF882" s="7"/>
      <c r="BG882" s="7"/>
      <c r="BH882" s="7"/>
      <c r="BQ882" s="38"/>
      <c r="BT882" s="23"/>
      <c r="BX882" s="49"/>
      <c r="BY882" s="49"/>
      <c r="CK882" s="16"/>
      <c r="CL882" s="2"/>
    </row>
    <row r="883" spans="1:90" ht="12.75">
      <c r="A883" s="19"/>
      <c r="E883" s="14"/>
      <c r="F883" s="37"/>
      <c r="G883" s="2"/>
      <c r="J883" s="7"/>
      <c r="M883" s="2"/>
      <c r="W883" s="49"/>
      <c r="X883" s="49"/>
      <c r="AD883" s="49"/>
      <c r="AL883" s="7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Y883" s="7"/>
      <c r="BF883" s="7"/>
      <c r="BG883" s="7"/>
      <c r="BH883" s="7"/>
      <c r="BQ883" s="38"/>
      <c r="BT883" s="23"/>
      <c r="BX883" s="49"/>
      <c r="BY883" s="49"/>
      <c r="CK883" s="16"/>
      <c r="CL883" s="2"/>
    </row>
    <row r="884" spans="1:90" ht="12.75">
      <c r="A884" s="19"/>
      <c r="E884" s="14"/>
      <c r="F884" s="37"/>
      <c r="G884" s="2"/>
      <c r="J884" s="7"/>
      <c r="M884" s="2"/>
      <c r="W884" s="49"/>
      <c r="X884" s="49"/>
      <c r="AD884" s="49"/>
      <c r="AL884" s="7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Y884" s="7"/>
      <c r="BF884" s="7"/>
      <c r="BG884" s="7"/>
      <c r="BH884" s="7"/>
      <c r="BQ884" s="38"/>
      <c r="BT884" s="23"/>
      <c r="BX884" s="49"/>
      <c r="BY884" s="49"/>
      <c r="CK884" s="16"/>
      <c r="CL884" s="2"/>
    </row>
    <row r="885" spans="1:90" ht="12.75">
      <c r="A885" s="19"/>
      <c r="E885" s="14"/>
      <c r="F885" s="37"/>
      <c r="G885" s="2"/>
      <c r="J885" s="7"/>
      <c r="M885" s="2"/>
      <c r="W885" s="49"/>
      <c r="X885" s="49"/>
      <c r="AD885" s="49"/>
      <c r="AL885" s="7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Y885" s="7"/>
      <c r="BF885" s="7"/>
      <c r="BG885" s="7"/>
      <c r="BH885" s="7"/>
      <c r="BQ885" s="38"/>
      <c r="BT885" s="23"/>
      <c r="BX885" s="49"/>
      <c r="BY885" s="49"/>
      <c r="CK885" s="16"/>
      <c r="CL885" s="2"/>
    </row>
    <row r="886" spans="1:90" ht="12.75">
      <c r="A886" s="19"/>
      <c r="E886" s="14"/>
      <c r="F886" s="37"/>
      <c r="G886" s="2"/>
      <c r="J886" s="7"/>
      <c r="M886" s="2"/>
      <c r="W886" s="49"/>
      <c r="X886" s="49"/>
      <c r="AD886" s="49"/>
      <c r="AL886" s="7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Y886" s="7"/>
      <c r="BF886" s="7"/>
      <c r="BG886" s="7"/>
      <c r="BH886" s="7"/>
      <c r="BQ886" s="38"/>
      <c r="BT886" s="23"/>
      <c r="BX886" s="49"/>
      <c r="BY886" s="49"/>
      <c r="CK886" s="16"/>
      <c r="CL886" s="2"/>
    </row>
    <row r="887" spans="1:89" ht="12.75">
      <c r="A887" s="19"/>
      <c r="E887" s="14"/>
      <c r="F887" s="37"/>
      <c r="G887" s="2"/>
      <c r="M887" s="2"/>
      <c r="AD887" s="4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BQ887" s="38"/>
      <c r="BT887" s="23"/>
      <c r="BX887" s="49"/>
      <c r="BY887" s="49"/>
      <c r="CK887" s="16"/>
    </row>
    <row r="888" spans="1:89" ht="12.75">
      <c r="A888" s="19"/>
      <c r="E888" s="14"/>
      <c r="F888" s="37"/>
      <c r="G888" s="2"/>
      <c r="J888" s="7"/>
      <c r="M888" s="2"/>
      <c r="W888" s="49"/>
      <c r="X888" s="49"/>
      <c r="AD888" s="49"/>
      <c r="AL888" s="7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BQ888" s="38"/>
      <c r="BT888" s="23"/>
      <c r="BX888" s="49"/>
      <c r="BY888" s="49"/>
      <c r="CK888" s="16"/>
    </row>
    <row r="889" spans="1:77" ht="12.75">
      <c r="A889" s="19"/>
      <c r="E889" s="14"/>
      <c r="F889" s="37"/>
      <c r="G889" s="2"/>
      <c r="J889" s="7"/>
      <c r="M889" s="2"/>
      <c r="W889" s="49"/>
      <c r="X889" s="49"/>
      <c r="AD889" s="49"/>
      <c r="AL889" s="7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BQ889" s="38"/>
      <c r="BT889" s="23"/>
      <c r="BX889" s="49"/>
      <c r="BY889" s="49"/>
    </row>
    <row r="890" spans="1:89" ht="12.75">
      <c r="A890" s="19"/>
      <c r="E890" s="14"/>
      <c r="F890" s="37"/>
      <c r="G890" s="2"/>
      <c r="J890" s="7"/>
      <c r="M890" s="2"/>
      <c r="W890" s="49"/>
      <c r="X890" s="49"/>
      <c r="AD890" s="49"/>
      <c r="AL890" s="7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BQ890" s="38"/>
      <c r="BT890" s="23"/>
      <c r="BX890" s="49"/>
      <c r="BY890" s="49"/>
      <c r="CK890" s="16"/>
    </row>
    <row r="891" spans="1:77" ht="12.75">
      <c r="A891" s="19"/>
      <c r="E891" s="14"/>
      <c r="F891" s="37"/>
      <c r="G891" s="2"/>
      <c r="J891" s="7"/>
      <c r="M891" s="2"/>
      <c r="W891" s="49"/>
      <c r="X891" s="49"/>
      <c r="AD891" s="49"/>
      <c r="AL891" s="7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BQ891" s="38"/>
      <c r="BT891" s="23"/>
      <c r="BX891" s="49"/>
      <c r="BY891" s="49"/>
    </row>
    <row r="892" spans="1:90" ht="12.75">
      <c r="A892" s="19"/>
      <c r="E892" s="14"/>
      <c r="F892" s="37"/>
      <c r="G892" s="2"/>
      <c r="J892" s="7"/>
      <c r="M892" s="2"/>
      <c r="W892" s="49"/>
      <c r="X892" s="49"/>
      <c r="AD892" s="49"/>
      <c r="AL892" s="7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BG892" s="7"/>
      <c r="BQ892" s="38"/>
      <c r="BT892" s="23"/>
      <c r="BX892" s="49"/>
      <c r="BY892" s="49"/>
      <c r="CK892" s="16"/>
      <c r="CL892" s="2"/>
    </row>
    <row r="893" spans="1:90" ht="12.75">
      <c r="A893" s="19"/>
      <c r="E893" s="14"/>
      <c r="F893" s="37"/>
      <c r="G893" s="2"/>
      <c r="J893" s="7"/>
      <c r="M893" s="2"/>
      <c r="W893" s="49"/>
      <c r="X893" s="49"/>
      <c r="AD893" s="49"/>
      <c r="AL893" s="7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BG893" s="7"/>
      <c r="BQ893" s="38"/>
      <c r="BT893" s="23"/>
      <c r="BX893" s="49"/>
      <c r="BY893" s="49"/>
      <c r="CK893" s="16"/>
      <c r="CL893" s="2"/>
    </row>
    <row r="894" spans="1:90" ht="12.75">
      <c r="A894" s="19"/>
      <c r="E894" s="14"/>
      <c r="F894" s="37"/>
      <c r="G894" s="2"/>
      <c r="J894" s="7"/>
      <c r="M894" s="2"/>
      <c r="W894" s="49"/>
      <c r="X894" s="49"/>
      <c r="AD894" s="49"/>
      <c r="AL894" s="7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BG894" s="7"/>
      <c r="BQ894" s="38"/>
      <c r="BT894" s="23"/>
      <c r="BX894" s="49"/>
      <c r="BY894" s="49"/>
      <c r="CK894" s="16"/>
      <c r="CL894" s="2"/>
    </row>
    <row r="895" spans="1:90" ht="12.75">
      <c r="A895" s="19"/>
      <c r="E895" s="14"/>
      <c r="F895" s="37"/>
      <c r="G895" s="2"/>
      <c r="J895" s="7"/>
      <c r="M895" s="2"/>
      <c r="W895" s="49"/>
      <c r="X895" s="49"/>
      <c r="AD895" s="49"/>
      <c r="AL895" s="7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BG895" s="7"/>
      <c r="BQ895" s="38"/>
      <c r="BT895" s="23"/>
      <c r="BX895" s="49"/>
      <c r="BY895" s="49"/>
      <c r="CK895" s="16"/>
      <c r="CL895" s="2"/>
    </row>
    <row r="896" spans="1:90" ht="12.75">
      <c r="A896" s="19"/>
      <c r="E896" s="14"/>
      <c r="F896" s="37"/>
      <c r="G896" s="2"/>
      <c r="J896" s="7"/>
      <c r="M896" s="2"/>
      <c r="W896" s="49"/>
      <c r="X896" s="49"/>
      <c r="AD896" s="49"/>
      <c r="AL896" s="7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BG896" s="7"/>
      <c r="BQ896" s="38"/>
      <c r="BT896" s="23"/>
      <c r="BX896" s="49"/>
      <c r="BY896" s="49"/>
      <c r="CK896" s="16"/>
      <c r="CL896" s="2"/>
    </row>
    <row r="897" spans="1:90" ht="12.75">
      <c r="A897" s="19"/>
      <c r="E897" s="14"/>
      <c r="F897" s="37"/>
      <c r="G897" s="2"/>
      <c r="J897" s="7"/>
      <c r="M897" s="2"/>
      <c r="W897" s="49"/>
      <c r="X897" s="49"/>
      <c r="AD897" s="49"/>
      <c r="AL897" s="7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BG897" s="7"/>
      <c r="BQ897" s="38"/>
      <c r="BT897" s="23"/>
      <c r="BX897" s="49"/>
      <c r="BY897" s="49"/>
      <c r="CK897" s="16"/>
      <c r="CL897" s="2"/>
    </row>
    <row r="898" spans="1:90" ht="12.75">
      <c r="A898" s="19"/>
      <c r="E898" s="14"/>
      <c r="F898" s="37"/>
      <c r="G898" s="2"/>
      <c r="M898" s="2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BT898" s="23"/>
      <c r="CK898" s="16"/>
      <c r="CL898" s="2"/>
    </row>
    <row r="899" spans="1:90" ht="12.75">
      <c r="A899" s="19"/>
      <c r="E899" s="14"/>
      <c r="F899" s="37"/>
      <c r="G899" s="2"/>
      <c r="J899" s="7"/>
      <c r="M899" s="2"/>
      <c r="W899" s="49"/>
      <c r="X899" s="49"/>
      <c r="AD899" s="49"/>
      <c r="AL899" s="7"/>
      <c r="AW899" s="7"/>
      <c r="BQ899" s="38"/>
      <c r="BT899" s="23"/>
      <c r="BX899" s="49"/>
      <c r="BY899" s="49"/>
      <c r="CK899" s="16"/>
      <c r="CL899" s="2"/>
    </row>
    <row r="900" spans="1:90" ht="12.75">
      <c r="A900" s="19"/>
      <c r="E900" s="14"/>
      <c r="F900" s="37"/>
      <c r="G900" s="2"/>
      <c r="J900" s="7"/>
      <c r="M900" s="2"/>
      <c r="W900" s="49"/>
      <c r="X900" s="49"/>
      <c r="AD900" s="49"/>
      <c r="AL900" s="7"/>
      <c r="AW900" s="7"/>
      <c r="BQ900" s="38"/>
      <c r="BT900" s="23"/>
      <c r="BX900" s="49"/>
      <c r="BY900" s="49"/>
      <c r="CK900" s="16"/>
      <c r="CL900" s="2"/>
    </row>
    <row r="901" spans="1:90" ht="12.75">
      <c r="A901" s="19"/>
      <c r="E901" s="14"/>
      <c r="F901" s="37"/>
      <c r="G901" s="2"/>
      <c r="J901" s="7"/>
      <c r="M901" s="2"/>
      <c r="W901" s="49"/>
      <c r="X901" s="49"/>
      <c r="AD901" s="49"/>
      <c r="AL901" s="7"/>
      <c r="AW901" s="7"/>
      <c r="BQ901" s="38"/>
      <c r="BT901" s="23"/>
      <c r="BX901" s="49"/>
      <c r="BY901" s="49"/>
      <c r="CK901" s="16"/>
      <c r="CL901" s="2"/>
    </row>
    <row r="902" spans="1:90" ht="12.75">
      <c r="A902" s="19"/>
      <c r="E902" s="14"/>
      <c r="F902" s="37"/>
      <c r="G902" s="2"/>
      <c r="J902" s="7"/>
      <c r="M902" s="2"/>
      <c r="W902" s="49"/>
      <c r="X902" s="49"/>
      <c r="AD902" s="49"/>
      <c r="AL902" s="7"/>
      <c r="AW902" s="7"/>
      <c r="BQ902" s="38"/>
      <c r="BT902" s="23"/>
      <c r="BX902" s="49"/>
      <c r="BY902" s="49"/>
      <c r="CK902" s="16"/>
      <c r="CL902" s="2"/>
    </row>
    <row r="903" spans="1:90" ht="12.75">
      <c r="A903" s="19"/>
      <c r="E903" s="14"/>
      <c r="F903" s="37"/>
      <c r="G903" s="2"/>
      <c r="J903" s="7"/>
      <c r="M903" s="2"/>
      <c r="W903" s="49"/>
      <c r="X903" s="49"/>
      <c r="AD903" s="49"/>
      <c r="AL903" s="7"/>
      <c r="BA903" s="7"/>
      <c r="BQ903" s="38"/>
      <c r="BT903" s="23"/>
      <c r="BX903" s="49"/>
      <c r="BY903" s="49"/>
      <c r="CK903" s="16"/>
      <c r="CL903" s="2"/>
    </row>
    <row r="904" spans="1:90" ht="12.75">
      <c r="A904" s="19"/>
      <c r="E904" s="14"/>
      <c r="F904" s="37"/>
      <c r="G904" s="2"/>
      <c r="J904" s="7"/>
      <c r="M904" s="2"/>
      <c r="W904" s="49"/>
      <c r="X904" s="49"/>
      <c r="AD904" s="49"/>
      <c r="AL904" s="7"/>
      <c r="BB904" s="7"/>
      <c r="BC904" s="17"/>
      <c r="BQ904" s="38"/>
      <c r="BT904" s="23"/>
      <c r="BX904" s="49"/>
      <c r="BY904" s="49"/>
      <c r="CK904" s="16"/>
      <c r="CL904" s="2"/>
    </row>
    <row r="905" spans="1:90" ht="12.75">
      <c r="A905" s="19"/>
      <c r="E905" s="14"/>
      <c r="F905" s="37"/>
      <c r="G905" s="2"/>
      <c r="J905" s="7"/>
      <c r="M905" s="2"/>
      <c r="W905" s="49"/>
      <c r="X905" s="49"/>
      <c r="AD905" s="49"/>
      <c r="AL905" s="7"/>
      <c r="AZ905" s="7"/>
      <c r="BQ905" s="38"/>
      <c r="BT905" s="23"/>
      <c r="BX905" s="49"/>
      <c r="BY905" s="49"/>
      <c r="CK905" s="16"/>
      <c r="CL905" s="2"/>
    </row>
    <row r="906" spans="1:90" ht="12.75">
      <c r="A906" s="19"/>
      <c r="E906" s="14"/>
      <c r="F906" s="37"/>
      <c r="G906" s="2"/>
      <c r="J906" s="7"/>
      <c r="M906" s="2"/>
      <c r="W906" s="49"/>
      <c r="X906" s="49"/>
      <c r="AD906" s="49"/>
      <c r="AL906" s="7"/>
      <c r="BE906" s="7"/>
      <c r="BQ906" s="38"/>
      <c r="BT906" s="23"/>
      <c r="BX906" s="49"/>
      <c r="BY906" s="49"/>
      <c r="CK906" s="16"/>
      <c r="CL906" s="2"/>
    </row>
    <row r="907" spans="1:90" ht="12.75">
      <c r="A907" s="19"/>
      <c r="E907" s="14"/>
      <c r="F907" s="37"/>
      <c r="G907" s="2"/>
      <c r="J907" s="7"/>
      <c r="M907" s="2"/>
      <c r="W907" s="49"/>
      <c r="X907" s="49"/>
      <c r="AD907" s="49"/>
      <c r="AL907" s="7"/>
      <c r="BE907" s="7"/>
      <c r="BQ907" s="38"/>
      <c r="BT907" s="23"/>
      <c r="BX907" s="49"/>
      <c r="BY907" s="49"/>
      <c r="CK907" s="16"/>
      <c r="CL907" s="2"/>
    </row>
    <row r="908" spans="1:90" ht="12.75">
      <c r="A908" s="19"/>
      <c r="E908" s="14"/>
      <c r="F908" s="37"/>
      <c r="G908" s="2"/>
      <c r="M908" s="2"/>
      <c r="BT908" s="23"/>
      <c r="CK908" s="16"/>
      <c r="CL908" s="2"/>
    </row>
    <row r="909" spans="1:90" ht="12.75">
      <c r="A909" s="19"/>
      <c r="E909" s="14"/>
      <c r="F909" s="37"/>
      <c r="G909" s="2"/>
      <c r="J909" s="7"/>
      <c r="M909" s="2"/>
      <c r="W909" s="49"/>
      <c r="X909" s="49"/>
      <c r="AD909" s="49"/>
      <c r="AL909" s="7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BH909" s="7"/>
      <c r="BQ909" s="38"/>
      <c r="BT909" s="23"/>
      <c r="BX909" s="49"/>
      <c r="BY909" s="49"/>
      <c r="CK909" s="16"/>
      <c r="CL909" s="2"/>
    </row>
    <row r="910" spans="1:90" ht="12.75">
      <c r="A910" s="19"/>
      <c r="E910" s="14"/>
      <c r="F910" s="37"/>
      <c r="G910" s="2"/>
      <c r="J910" s="7"/>
      <c r="M910" s="2"/>
      <c r="W910" s="49"/>
      <c r="X910" s="49"/>
      <c r="AD910" s="49"/>
      <c r="AL910" s="7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Y910" s="7"/>
      <c r="BG910" s="7"/>
      <c r="BQ910" s="38"/>
      <c r="BT910" s="23"/>
      <c r="BX910" s="49"/>
      <c r="BY910" s="49"/>
      <c r="CK910" s="16"/>
      <c r="CL910" s="2"/>
    </row>
    <row r="911" spans="1:90" ht="12.75">
      <c r="A911" s="19"/>
      <c r="E911" s="14"/>
      <c r="F911" s="37"/>
      <c r="G911" s="2"/>
      <c r="J911" s="7"/>
      <c r="M911" s="2"/>
      <c r="W911" s="49"/>
      <c r="X911" s="49"/>
      <c r="AD911" s="49"/>
      <c r="AL911" s="7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BH911" s="7"/>
      <c r="BQ911" s="38"/>
      <c r="BT911" s="23"/>
      <c r="BX911" s="49"/>
      <c r="BY911" s="49"/>
      <c r="CK911" s="16"/>
      <c r="CL911" s="2"/>
    </row>
    <row r="912" spans="1:90" ht="12.75">
      <c r="A912" s="19"/>
      <c r="E912" s="14"/>
      <c r="F912" s="37"/>
      <c r="G912" s="2"/>
      <c r="J912" s="7"/>
      <c r="M912" s="2"/>
      <c r="W912" s="49"/>
      <c r="X912" s="49"/>
      <c r="AD912" s="49"/>
      <c r="AL912" s="7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BH912" s="7"/>
      <c r="BQ912" s="38"/>
      <c r="BT912" s="23"/>
      <c r="BX912" s="49"/>
      <c r="BY912" s="49"/>
      <c r="CK912" s="16"/>
      <c r="CL912" s="2"/>
    </row>
    <row r="913" spans="1:90" ht="12.75">
      <c r="A913" s="19"/>
      <c r="E913" s="14"/>
      <c r="F913" s="37"/>
      <c r="G913" s="2"/>
      <c r="J913" s="7"/>
      <c r="M913" s="2"/>
      <c r="W913" s="49"/>
      <c r="X913" s="49"/>
      <c r="AD913" s="49"/>
      <c r="AL913" s="7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BH913" s="7"/>
      <c r="BQ913" s="38"/>
      <c r="BT913" s="23"/>
      <c r="BX913" s="49"/>
      <c r="BY913" s="49"/>
      <c r="CK913" s="16"/>
      <c r="CL913" s="2"/>
    </row>
    <row r="914" spans="1:90" ht="12.75">
      <c r="A914" s="19"/>
      <c r="E914" s="14"/>
      <c r="F914" s="37"/>
      <c r="G914" s="2"/>
      <c r="J914" s="7"/>
      <c r="M914" s="2"/>
      <c r="W914" s="49"/>
      <c r="X914" s="49"/>
      <c r="AD914" s="49"/>
      <c r="AL914" s="7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BH914" s="7"/>
      <c r="BQ914" s="38"/>
      <c r="BT914" s="23"/>
      <c r="BX914" s="49"/>
      <c r="BY914" s="49"/>
      <c r="CK914" s="16"/>
      <c r="CL914" s="2"/>
    </row>
    <row r="915" spans="1:90" ht="12.75">
      <c r="A915" s="19"/>
      <c r="E915" s="14"/>
      <c r="F915" s="37"/>
      <c r="G915" s="2"/>
      <c r="J915" s="7"/>
      <c r="M915" s="2"/>
      <c r="W915" s="49"/>
      <c r="X915" s="49"/>
      <c r="AD915" s="49"/>
      <c r="AL915" s="7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BF915" s="7"/>
      <c r="BQ915" s="38"/>
      <c r="BT915" s="23"/>
      <c r="BX915" s="49"/>
      <c r="BY915" s="49"/>
      <c r="CK915" s="16"/>
      <c r="CL915" s="2"/>
    </row>
    <row r="916" spans="1:90" ht="12.75">
      <c r="A916" s="19"/>
      <c r="E916" s="14"/>
      <c r="F916" s="37"/>
      <c r="G916" s="2"/>
      <c r="J916" s="7"/>
      <c r="M916" s="2"/>
      <c r="W916" s="49"/>
      <c r="X916" s="49"/>
      <c r="AD916" s="49"/>
      <c r="AL916" s="7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BQ916" s="38"/>
      <c r="BT916" s="23"/>
      <c r="BX916" s="49"/>
      <c r="BY916" s="49"/>
      <c r="CK916" s="16"/>
      <c r="CL916" s="2"/>
    </row>
    <row r="917" spans="1:90" ht="12.75">
      <c r="A917" s="19"/>
      <c r="E917" s="14"/>
      <c r="F917" s="37"/>
      <c r="G917" s="2"/>
      <c r="J917" s="7"/>
      <c r="M917" s="2"/>
      <c r="W917" s="49"/>
      <c r="X917" s="49"/>
      <c r="AD917" s="49"/>
      <c r="AL917" s="7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BQ917" s="38"/>
      <c r="BT917" s="23"/>
      <c r="BX917" s="49"/>
      <c r="BY917" s="49"/>
      <c r="CK917" s="16"/>
      <c r="CL917" s="2"/>
    </row>
    <row r="918" spans="1:90" ht="12.75">
      <c r="A918" s="19"/>
      <c r="E918" s="14"/>
      <c r="F918" s="37"/>
      <c r="G918" s="2"/>
      <c r="J918" s="7"/>
      <c r="M918" s="2"/>
      <c r="W918" s="49"/>
      <c r="X918" s="49"/>
      <c r="AD918" s="49"/>
      <c r="AL918" s="7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BT918" s="23"/>
      <c r="CL918" s="2"/>
    </row>
    <row r="919" spans="1:90" ht="12.75">
      <c r="A919" s="19"/>
      <c r="E919" s="14"/>
      <c r="F919" s="37"/>
      <c r="G919" s="2"/>
      <c r="J919" s="7"/>
      <c r="M919" s="2"/>
      <c r="W919" s="49"/>
      <c r="X919" s="49"/>
      <c r="AD919" s="49"/>
      <c r="AL919" s="7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BA919" s="7"/>
      <c r="BQ919" s="38"/>
      <c r="BT919" s="23"/>
      <c r="BX919" s="49"/>
      <c r="BY919" s="49"/>
      <c r="CK919" s="16"/>
      <c r="CL919" s="2"/>
    </row>
    <row r="920" spans="1:90" ht="12.75">
      <c r="A920" s="19"/>
      <c r="E920" s="14"/>
      <c r="F920" s="37"/>
      <c r="G920" s="2"/>
      <c r="J920" s="7"/>
      <c r="M920" s="2"/>
      <c r="W920" s="49"/>
      <c r="X920" s="49"/>
      <c r="AD920" s="49"/>
      <c r="AL920" s="7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BB920" s="7"/>
      <c r="BC920" s="17"/>
      <c r="BQ920" s="38"/>
      <c r="BT920" s="23"/>
      <c r="BX920" s="49"/>
      <c r="BY920" s="49"/>
      <c r="CK920" s="16"/>
      <c r="CL920" s="2"/>
    </row>
    <row r="921" spans="1:90" ht="12.75">
      <c r="A921" s="19"/>
      <c r="E921" s="14"/>
      <c r="F921" s="37"/>
      <c r="G921" s="2"/>
      <c r="J921" s="7"/>
      <c r="M921" s="2"/>
      <c r="W921" s="49"/>
      <c r="X921" s="49"/>
      <c r="AD921" s="49"/>
      <c r="AL921" s="7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BE921" s="7"/>
      <c r="BQ921" s="38"/>
      <c r="BT921" s="23"/>
      <c r="BX921" s="49"/>
      <c r="BY921" s="49"/>
      <c r="CK921" s="16"/>
      <c r="CL921" s="2"/>
    </row>
    <row r="922" spans="1:90" ht="12.75">
      <c r="A922" s="19"/>
      <c r="E922" s="14"/>
      <c r="F922" s="37"/>
      <c r="G922" s="2"/>
      <c r="J922" s="7"/>
      <c r="M922" s="2"/>
      <c r="W922" s="49"/>
      <c r="X922" s="49"/>
      <c r="AD922" s="49"/>
      <c r="AL922" s="7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BE922" s="7"/>
      <c r="BQ922" s="38"/>
      <c r="BT922" s="23"/>
      <c r="BX922" s="49"/>
      <c r="BY922" s="49"/>
      <c r="CK922" s="16"/>
      <c r="CL922" s="2"/>
    </row>
    <row r="923" spans="1:90" ht="12.75">
      <c r="A923" s="19"/>
      <c r="E923" s="14"/>
      <c r="F923" s="37"/>
      <c r="G923" s="2"/>
      <c r="J923" s="7"/>
      <c r="M923" s="2"/>
      <c r="W923" s="49"/>
      <c r="X923" s="49"/>
      <c r="AD923" s="49"/>
      <c r="AL923" s="7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BH923" s="7"/>
      <c r="BQ923" s="38"/>
      <c r="BT923" s="23"/>
      <c r="BX923" s="49"/>
      <c r="BY923" s="49"/>
      <c r="CK923" s="16"/>
      <c r="CL923" s="2"/>
    </row>
    <row r="924" spans="1:90" ht="12.75">
      <c r="A924" s="19"/>
      <c r="E924" s="14"/>
      <c r="F924" s="37"/>
      <c r="G924" s="2"/>
      <c r="J924" s="7"/>
      <c r="M924" s="2"/>
      <c r="W924" s="49"/>
      <c r="X924" s="49"/>
      <c r="AD924" s="49"/>
      <c r="AL924" s="7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BH924" s="7"/>
      <c r="BQ924" s="38"/>
      <c r="BT924" s="23"/>
      <c r="BX924" s="49"/>
      <c r="BY924" s="49"/>
      <c r="CK924" s="16"/>
      <c r="CL924" s="2"/>
    </row>
    <row r="925" spans="1:90" ht="12.75">
      <c r="A925" s="19"/>
      <c r="E925" s="14"/>
      <c r="F925" s="37"/>
      <c r="G925" s="2"/>
      <c r="J925" s="7"/>
      <c r="M925" s="2"/>
      <c r="W925" s="49"/>
      <c r="X925" s="49"/>
      <c r="AD925" s="49"/>
      <c r="AL925" s="7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BH925" s="7"/>
      <c r="BQ925" s="38"/>
      <c r="BT925" s="23"/>
      <c r="BX925" s="49"/>
      <c r="BY925" s="49"/>
      <c r="CK925" s="16"/>
      <c r="CL925" s="2"/>
    </row>
    <row r="926" spans="1:90" ht="12.75">
      <c r="A926" s="19"/>
      <c r="E926" s="14"/>
      <c r="F926" s="37"/>
      <c r="G926" s="2"/>
      <c r="J926" s="7"/>
      <c r="M926" s="2"/>
      <c r="W926" s="49"/>
      <c r="X926" s="49"/>
      <c r="AD926" s="49"/>
      <c r="AL926" s="7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BH926" s="7"/>
      <c r="BQ926" s="38"/>
      <c r="BT926" s="23"/>
      <c r="BX926" s="49"/>
      <c r="BY926" s="49"/>
      <c r="CK926" s="16"/>
      <c r="CL926" s="2"/>
    </row>
    <row r="927" spans="1:90" ht="12.75">
      <c r="A927" s="19"/>
      <c r="E927" s="14"/>
      <c r="F927" s="37"/>
      <c r="G927" s="2"/>
      <c r="M927" s="2"/>
      <c r="AD927" s="4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BT927" s="23"/>
      <c r="CL927" s="2"/>
    </row>
    <row r="928" spans="1:90" ht="12.75">
      <c r="A928" s="19"/>
      <c r="E928" s="14"/>
      <c r="F928" s="37"/>
      <c r="G928" s="2"/>
      <c r="J928" s="7"/>
      <c r="M928" s="2"/>
      <c r="W928" s="49"/>
      <c r="X928" s="49"/>
      <c r="AD928" s="49"/>
      <c r="AL928" s="7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BH928" s="7"/>
      <c r="BQ928" s="38"/>
      <c r="BT928" s="23"/>
      <c r="BX928" s="49"/>
      <c r="BY928" s="49"/>
      <c r="CK928" s="16"/>
      <c r="CL928" s="2"/>
    </row>
    <row r="929" spans="1:90" ht="12.75">
      <c r="A929" s="19"/>
      <c r="E929" s="14"/>
      <c r="F929" s="37"/>
      <c r="G929" s="2"/>
      <c r="J929" s="7"/>
      <c r="M929" s="2"/>
      <c r="W929" s="49"/>
      <c r="X929" s="49"/>
      <c r="AD929" s="49"/>
      <c r="AL929" s="7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BH929" s="7"/>
      <c r="BQ929" s="38"/>
      <c r="BT929" s="23"/>
      <c r="BX929" s="49"/>
      <c r="BY929" s="49"/>
      <c r="CK929" s="16"/>
      <c r="CL929" s="2"/>
    </row>
    <row r="930" spans="1:90" ht="12.75">
      <c r="A930" s="19"/>
      <c r="E930" s="14"/>
      <c r="F930" s="37"/>
      <c r="G930" s="2"/>
      <c r="M930" s="2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BQ930" s="38"/>
      <c r="BT930" s="23"/>
      <c r="BX930" s="49"/>
      <c r="BY930" s="49"/>
      <c r="CL930" s="2"/>
    </row>
    <row r="931" spans="1:90" ht="12.75">
      <c r="A931" s="19"/>
      <c r="E931" s="14"/>
      <c r="F931" s="37"/>
      <c r="G931" s="2"/>
      <c r="J931" s="7"/>
      <c r="M931" s="2"/>
      <c r="W931" s="49"/>
      <c r="X931" s="49"/>
      <c r="AD931" s="49"/>
      <c r="AL931" s="7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7"/>
      <c r="BQ931" s="38"/>
      <c r="BT931" s="23"/>
      <c r="BX931" s="49"/>
      <c r="BY931" s="49"/>
      <c r="CK931" s="16"/>
      <c r="CL931" s="2"/>
    </row>
    <row r="932" spans="1:90" ht="12.75">
      <c r="A932" s="19"/>
      <c r="E932" s="14"/>
      <c r="F932" s="37"/>
      <c r="G932" s="2"/>
      <c r="J932" s="7"/>
      <c r="M932" s="2"/>
      <c r="W932" s="49"/>
      <c r="X932" s="49"/>
      <c r="AD932" s="49"/>
      <c r="AL932" s="7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7"/>
      <c r="BQ932" s="38"/>
      <c r="BT932" s="23"/>
      <c r="BU932" s="49"/>
      <c r="BV932" s="49"/>
      <c r="BW932" s="42"/>
      <c r="BX932" s="49"/>
      <c r="BY932" s="49"/>
      <c r="CK932" s="16"/>
      <c r="CL932" s="2"/>
    </row>
    <row r="933" spans="1:90" ht="12.75">
      <c r="A933" s="19"/>
      <c r="E933" s="14"/>
      <c r="F933" s="37"/>
      <c r="G933" s="2"/>
      <c r="J933" s="7"/>
      <c r="M933" s="2"/>
      <c r="W933" s="49"/>
      <c r="X933" s="49"/>
      <c r="AD933" s="49"/>
      <c r="AL933" s="7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BE933" s="7"/>
      <c r="BQ933" s="38"/>
      <c r="BT933" s="23"/>
      <c r="BX933" s="49"/>
      <c r="BY933" s="49"/>
      <c r="CK933" s="16"/>
      <c r="CL933" s="2"/>
    </row>
    <row r="934" spans="1:90" ht="12.75">
      <c r="A934" s="19"/>
      <c r="E934" s="14"/>
      <c r="F934" s="37"/>
      <c r="G934" s="2"/>
      <c r="J934" s="7"/>
      <c r="M934" s="2"/>
      <c r="W934" s="49"/>
      <c r="X934" s="49"/>
      <c r="AD934" s="49"/>
      <c r="AL934" s="7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BE934" s="7"/>
      <c r="BQ934" s="38"/>
      <c r="BT934" s="23"/>
      <c r="BX934" s="49"/>
      <c r="BY934" s="49"/>
      <c r="CK934" s="16"/>
      <c r="CL934" s="2"/>
    </row>
    <row r="935" spans="1:90" ht="12.75">
      <c r="A935" s="19"/>
      <c r="E935" s="14"/>
      <c r="F935" s="37"/>
      <c r="G935" s="2"/>
      <c r="J935" s="7"/>
      <c r="M935" s="2"/>
      <c r="W935" s="49"/>
      <c r="X935" s="49"/>
      <c r="AD935" s="49"/>
      <c r="AL935" s="7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Y935" s="7"/>
      <c r="BG935" s="7"/>
      <c r="BQ935" s="38"/>
      <c r="BT935" s="23"/>
      <c r="BX935" s="49"/>
      <c r="BY935" s="49"/>
      <c r="CK935" s="16"/>
      <c r="CL935" s="2"/>
    </row>
    <row r="936" spans="1:90" ht="12.75">
      <c r="A936" s="19"/>
      <c r="E936" s="14"/>
      <c r="F936" s="37"/>
      <c r="G936" s="2"/>
      <c r="J936" s="7"/>
      <c r="M936" s="2"/>
      <c r="W936" s="49"/>
      <c r="X936" s="49"/>
      <c r="AD936" s="49"/>
      <c r="AL936" s="7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Y936" s="7"/>
      <c r="BG936" s="7"/>
      <c r="BQ936" s="38"/>
      <c r="BT936" s="23"/>
      <c r="BX936" s="49"/>
      <c r="BY936" s="49"/>
      <c r="CK936" s="16"/>
      <c r="CL936" s="2"/>
    </row>
    <row r="937" spans="1:90" ht="12.75">
      <c r="A937" s="19"/>
      <c r="E937" s="14"/>
      <c r="F937" s="37"/>
      <c r="G937" s="2"/>
      <c r="M937" s="2"/>
      <c r="W937" s="49"/>
      <c r="X937" s="4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BQ937" s="38"/>
      <c r="BT937" s="23"/>
      <c r="BX937" s="49"/>
      <c r="BY937" s="49"/>
      <c r="CL937" s="2"/>
    </row>
    <row r="938" spans="1:90" ht="12.75">
      <c r="A938" s="19"/>
      <c r="E938" s="14"/>
      <c r="F938" s="37"/>
      <c r="G938" s="2"/>
      <c r="J938" s="7"/>
      <c r="M938" s="2"/>
      <c r="W938" s="49"/>
      <c r="X938" s="49"/>
      <c r="AD938" s="49"/>
      <c r="AL938" s="7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BH938" s="7"/>
      <c r="BQ938" s="38"/>
      <c r="BT938" s="23"/>
      <c r="BX938" s="49"/>
      <c r="BY938" s="49"/>
      <c r="CK938" s="16"/>
      <c r="CL938" s="2"/>
    </row>
    <row r="939" spans="1:90" ht="12.75">
      <c r="A939" s="19"/>
      <c r="E939" s="14"/>
      <c r="F939" s="37"/>
      <c r="G939" s="2"/>
      <c r="J939" s="7"/>
      <c r="M939" s="2"/>
      <c r="W939" s="49"/>
      <c r="X939" s="49"/>
      <c r="AD939" s="49"/>
      <c r="AL939" s="7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BH939" s="7"/>
      <c r="BQ939" s="38"/>
      <c r="BT939" s="23"/>
      <c r="BX939" s="49"/>
      <c r="BY939" s="49"/>
      <c r="CK939" s="16"/>
      <c r="CL939" s="2"/>
    </row>
    <row r="940" spans="1:90" ht="12.75">
      <c r="A940" s="19"/>
      <c r="E940" s="14"/>
      <c r="F940" s="37"/>
      <c r="G940" s="2"/>
      <c r="J940" s="7"/>
      <c r="M940" s="2"/>
      <c r="W940" s="49"/>
      <c r="X940" s="49"/>
      <c r="AD940" s="49"/>
      <c r="AL940" s="7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BA940" s="7"/>
      <c r="BQ940" s="38"/>
      <c r="BT940" s="23"/>
      <c r="BX940" s="49"/>
      <c r="BY940" s="49"/>
      <c r="CK940" s="16"/>
      <c r="CL940" s="2"/>
    </row>
    <row r="941" spans="1:90" ht="12.75">
      <c r="A941" s="19"/>
      <c r="E941" s="14"/>
      <c r="F941" s="37"/>
      <c r="G941" s="2"/>
      <c r="J941" s="7"/>
      <c r="M941" s="2"/>
      <c r="W941" s="49"/>
      <c r="X941" s="49"/>
      <c r="AD941" s="49"/>
      <c r="AL941" s="7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BB941" s="7"/>
      <c r="BC941" s="17"/>
      <c r="BQ941" s="38"/>
      <c r="BT941" s="23"/>
      <c r="BX941" s="49"/>
      <c r="BY941" s="49"/>
      <c r="CK941" s="16"/>
      <c r="CL941" s="2"/>
    </row>
    <row r="942" spans="1:90" ht="12.75">
      <c r="A942" s="19"/>
      <c r="E942" s="14"/>
      <c r="F942" s="37"/>
      <c r="G942" s="2"/>
      <c r="J942" s="7"/>
      <c r="M942" s="2"/>
      <c r="W942" s="49"/>
      <c r="X942" s="49"/>
      <c r="AD942" s="49"/>
      <c r="AL942" s="7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BH942" s="7"/>
      <c r="BQ942" s="38"/>
      <c r="BT942" s="23"/>
      <c r="BX942" s="49"/>
      <c r="BY942" s="49"/>
      <c r="CK942" s="16"/>
      <c r="CL942" s="2"/>
    </row>
    <row r="943" spans="1:90" ht="12.75">
      <c r="A943" s="19"/>
      <c r="E943" s="14"/>
      <c r="F943" s="37"/>
      <c r="G943" s="2"/>
      <c r="J943" s="7"/>
      <c r="M943" s="2"/>
      <c r="W943" s="49"/>
      <c r="X943" s="49"/>
      <c r="AD943" s="49"/>
      <c r="AL943" s="7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BH943" s="7"/>
      <c r="BQ943" s="38"/>
      <c r="BT943" s="23"/>
      <c r="BX943" s="49"/>
      <c r="BY943" s="49"/>
      <c r="CK943" s="16"/>
      <c r="CL943" s="2"/>
    </row>
    <row r="944" spans="1:90" ht="12.75">
      <c r="A944" s="19"/>
      <c r="E944" s="14"/>
      <c r="F944" s="37"/>
      <c r="G944" s="2"/>
      <c r="J944" s="7"/>
      <c r="M944" s="2"/>
      <c r="W944" s="49"/>
      <c r="X944" s="49"/>
      <c r="AD944" s="49"/>
      <c r="AL944" s="7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BQ944" s="38"/>
      <c r="BT944" s="23"/>
      <c r="BX944" s="49"/>
      <c r="BY944" s="49"/>
      <c r="CK944" s="16"/>
      <c r="CL944" s="2"/>
    </row>
    <row r="945" spans="1:90" ht="12.75">
      <c r="A945" s="19"/>
      <c r="E945" s="14"/>
      <c r="F945" s="37"/>
      <c r="G945" s="2"/>
      <c r="J945" s="7"/>
      <c r="M945" s="2"/>
      <c r="W945" s="49"/>
      <c r="X945" s="49"/>
      <c r="AD945" s="49"/>
      <c r="AL945" s="7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BQ945" s="38"/>
      <c r="BT945" s="23"/>
      <c r="BX945" s="49"/>
      <c r="BY945" s="49"/>
      <c r="CK945" s="16"/>
      <c r="CL945" s="2"/>
    </row>
    <row r="946" spans="1:90" ht="12.75">
      <c r="A946" s="19"/>
      <c r="E946" s="14"/>
      <c r="F946" s="37"/>
      <c r="G946" s="2"/>
      <c r="J946" s="7"/>
      <c r="M946" s="2"/>
      <c r="W946" s="49"/>
      <c r="X946" s="49"/>
      <c r="AD946" s="49"/>
      <c r="AL946" s="7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Z946" s="7"/>
      <c r="BQ946" s="38"/>
      <c r="BT946" s="23"/>
      <c r="BX946" s="49"/>
      <c r="BY946" s="49"/>
      <c r="CK946" s="16"/>
      <c r="CL946" s="2"/>
    </row>
    <row r="947" spans="1:90" ht="12.75">
      <c r="A947" s="19"/>
      <c r="E947" s="14"/>
      <c r="F947" s="37"/>
      <c r="G947" s="2"/>
      <c r="J947" s="7"/>
      <c r="M947" s="2"/>
      <c r="W947" s="49"/>
      <c r="X947" s="49"/>
      <c r="AL947" s="7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BQ947" s="38"/>
      <c r="BT947" s="23"/>
      <c r="BX947" s="49"/>
      <c r="BY947" s="49"/>
      <c r="CL947" s="2"/>
    </row>
    <row r="948" spans="1:90" ht="12.75">
      <c r="A948" s="19"/>
      <c r="E948" s="14"/>
      <c r="F948" s="37"/>
      <c r="G948" s="2"/>
      <c r="J948" s="7"/>
      <c r="M948" s="2"/>
      <c r="W948" s="49"/>
      <c r="X948" s="49"/>
      <c r="AD948" s="49"/>
      <c r="AL948" s="7"/>
      <c r="BH948" s="7"/>
      <c r="BQ948" s="38"/>
      <c r="BT948" s="23"/>
      <c r="BX948" s="49"/>
      <c r="BY948" s="49"/>
      <c r="CK948" s="16"/>
      <c r="CL948" s="2"/>
    </row>
    <row r="949" spans="1:90" ht="12.75">
      <c r="A949" s="19"/>
      <c r="E949" s="14"/>
      <c r="F949" s="37"/>
      <c r="G949" s="2"/>
      <c r="J949" s="7"/>
      <c r="M949" s="2"/>
      <c r="W949" s="49"/>
      <c r="X949" s="49"/>
      <c r="AD949" s="49"/>
      <c r="AL949" s="7"/>
      <c r="BH949" s="7"/>
      <c r="BQ949" s="38"/>
      <c r="BT949" s="23"/>
      <c r="BX949" s="49"/>
      <c r="BY949" s="49"/>
      <c r="CK949" s="16"/>
      <c r="CL949" s="2"/>
    </row>
    <row r="950" spans="1:90" ht="12.75">
      <c r="A950" s="19"/>
      <c r="E950" s="14"/>
      <c r="F950" s="37"/>
      <c r="G950" s="2"/>
      <c r="J950" s="7"/>
      <c r="M950" s="2"/>
      <c r="W950" s="49"/>
      <c r="X950" s="49"/>
      <c r="AD950" s="49"/>
      <c r="AL950" s="7"/>
      <c r="BH950" s="7"/>
      <c r="BQ950" s="38"/>
      <c r="BT950" s="23"/>
      <c r="BX950" s="49"/>
      <c r="BY950" s="49"/>
      <c r="CK950" s="16"/>
      <c r="CL950" s="2"/>
    </row>
    <row r="951" spans="1:90" ht="12.75">
      <c r="A951" s="19"/>
      <c r="E951" s="14"/>
      <c r="F951" s="37"/>
      <c r="G951" s="2"/>
      <c r="J951" s="7"/>
      <c r="M951" s="2"/>
      <c r="W951" s="49"/>
      <c r="X951" s="49"/>
      <c r="AD951" s="49"/>
      <c r="AL951" s="7"/>
      <c r="AY951" s="7"/>
      <c r="BQ951" s="38"/>
      <c r="BT951" s="23"/>
      <c r="BX951" s="49"/>
      <c r="BY951" s="49"/>
      <c r="CK951" s="16"/>
      <c r="CL951" s="2"/>
    </row>
    <row r="952" spans="1:90" ht="12.75">
      <c r="A952" s="19"/>
      <c r="E952" s="14"/>
      <c r="F952" s="37"/>
      <c r="G952" s="2"/>
      <c r="J952" s="7"/>
      <c r="M952" s="2"/>
      <c r="W952" s="49"/>
      <c r="X952" s="49"/>
      <c r="AD952" s="49"/>
      <c r="AL952" s="7"/>
      <c r="BG952" s="7"/>
      <c r="BQ952" s="38"/>
      <c r="BT952" s="23"/>
      <c r="BX952" s="49"/>
      <c r="BY952" s="49"/>
      <c r="CK952" s="16"/>
      <c r="CL952" s="2"/>
    </row>
    <row r="953" spans="1:90" ht="12.75">
      <c r="A953" s="19"/>
      <c r="E953" s="14"/>
      <c r="F953" s="37"/>
      <c r="G953" s="2"/>
      <c r="J953" s="7"/>
      <c r="M953" s="2"/>
      <c r="W953" s="49"/>
      <c r="X953" s="49"/>
      <c r="AD953" s="49"/>
      <c r="AL953" s="7"/>
      <c r="BG953" s="7"/>
      <c r="BQ953" s="38"/>
      <c r="BT953" s="23"/>
      <c r="BX953" s="49"/>
      <c r="BY953" s="49"/>
      <c r="CK953" s="16"/>
      <c r="CL953" s="2"/>
    </row>
    <row r="954" spans="1:90" ht="12.75">
      <c r="A954" s="19"/>
      <c r="E954" s="14"/>
      <c r="F954" s="37"/>
      <c r="G954" s="2"/>
      <c r="M954" s="2"/>
      <c r="W954" s="49"/>
      <c r="X954" s="4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BQ954" s="38"/>
      <c r="BT954" s="23"/>
      <c r="BX954" s="49"/>
      <c r="BY954" s="49"/>
      <c r="CK954" s="16"/>
      <c r="CL954" s="2"/>
    </row>
    <row r="955" spans="1:90" ht="12.75">
      <c r="A955" s="19"/>
      <c r="E955" s="14"/>
      <c r="F955" s="37"/>
      <c r="G955" s="2"/>
      <c r="M955" s="2"/>
      <c r="W955" s="49"/>
      <c r="X955" s="4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BQ955" s="38"/>
      <c r="BT955" s="23"/>
      <c r="BX955" s="49"/>
      <c r="BY955" s="49"/>
      <c r="CK955" s="16"/>
      <c r="CL955" s="2"/>
    </row>
    <row r="956" spans="1:90" ht="12.75">
      <c r="A956" s="19"/>
      <c r="E956" s="14"/>
      <c r="F956" s="37"/>
      <c r="G956" s="2"/>
      <c r="M956" s="2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BQ956" s="38"/>
      <c r="BT956" s="23"/>
      <c r="BX956" s="49"/>
      <c r="BY956" s="49"/>
      <c r="CK956" s="16"/>
      <c r="CL956" s="2"/>
    </row>
    <row r="957" spans="1:90" ht="12.75">
      <c r="A957" s="19"/>
      <c r="E957" s="14"/>
      <c r="F957" s="37"/>
      <c r="G957" s="2"/>
      <c r="M957" s="2"/>
      <c r="CL957" s="2"/>
    </row>
    <row r="958" spans="1:90" ht="12.75">
      <c r="A958" s="19"/>
      <c r="E958" s="14"/>
      <c r="F958" s="37"/>
      <c r="G958" s="2"/>
      <c r="M958" s="2"/>
      <c r="CL958" s="2"/>
    </row>
    <row r="959" spans="1:90" ht="12.75">
      <c r="A959" s="19"/>
      <c r="E959" s="14"/>
      <c r="F959" s="37"/>
      <c r="G959" s="2"/>
      <c r="M959" s="2"/>
      <c r="CL959" s="2"/>
    </row>
    <row r="960" spans="1:90" ht="12.75">
      <c r="A960" s="19"/>
      <c r="E960" s="14"/>
      <c r="F960" s="37"/>
      <c r="G960" s="2"/>
      <c r="M960" s="2"/>
      <c r="CL960" s="2"/>
    </row>
    <row r="961" spans="1:90" ht="12.75">
      <c r="A961" s="19"/>
      <c r="E961" s="14"/>
      <c r="F961" s="37"/>
      <c r="G961" s="2"/>
      <c r="M961" s="2"/>
      <c r="CL961" s="2"/>
    </row>
    <row r="962" spans="1:90" ht="12.75">
      <c r="A962" s="19"/>
      <c r="E962" s="14"/>
      <c r="F962" s="37"/>
      <c r="G962" s="2"/>
      <c r="M962" s="2"/>
      <c r="CL962" s="2"/>
    </row>
    <row r="963" spans="1:90" ht="12.75">
      <c r="A963" s="19"/>
      <c r="E963" s="14"/>
      <c r="F963" s="37"/>
      <c r="G963" s="2"/>
      <c r="M963" s="2"/>
      <c r="CL963" s="2"/>
    </row>
    <row r="964" spans="1:90" ht="12.75">
      <c r="A964" s="19"/>
      <c r="E964" s="14"/>
      <c r="F964" s="37"/>
      <c r="G964" s="2"/>
      <c r="M964" s="2"/>
      <c r="CL964" s="2"/>
    </row>
    <row r="965" spans="1:90" ht="12.75">
      <c r="A965" s="19"/>
      <c r="E965" s="14"/>
      <c r="F965" s="37"/>
      <c r="G965" s="2"/>
      <c r="M965" s="2"/>
      <c r="CL965" s="2"/>
    </row>
    <row r="966" spans="1:90" ht="12.75">
      <c r="A966" s="19"/>
      <c r="E966" s="14"/>
      <c r="F966" s="37"/>
      <c r="G966" s="2"/>
      <c r="M966" s="2"/>
      <c r="CL966" s="2"/>
    </row>
    <row r="967" spans="1:90" ht="12.75">
      <c r="A967" s="19"/>
      <c r="E967" s="14"/>
      <c r="F967" s="37"/>
      <c r="G967" s="2"/>
      <c r="M967" s="2"/>
      <c r="CL967" s="2"/>
    </row>
    <row r="968" spans="1:90" ht="12.75">
      <c r="A968" s="19"/>
      <c r="E968" s="14"/>
      <c r="F968" s="37"/>
      <c r="G968" s="2"/>
      <c r="M968" s="2"/>
      <c r="CL968" s="2"/>
    </row>
    <row r="969" spans="1:90" ht="12.75">
      <c r="A969" s="19"/>
      <c r="E969" s="14"/>
      <c r="F969" s="37"/>
      <c r="G969" s="2"/>
      <c r="M969" s="2"/>
      <c r="CL969" s="2"/>
    </row>
    <row r="970" spans="1:90" ht="12.75">
      <c r="A970" s="19"/>
      <c r="E970" s="14"/>
      <c r="F970" s="37"/>
      <c r="G970" s="2"/>
      <c r="M970" s="2"/>
      <c r="CL970" s="2"/>
    </row>
    <row r="971" spans="1:90" ht="12.75">
      <c r="A971" s="19"/>
      <c r="E971" s="14"/>
      <c r="F971" s="37"/>
      <c r="G971" s="2"/>
      <c r="M971" s="2"/>
      <c r="CL971" s="2"/>
    </row>
    <row r="972" spans="1:90" ht="12.75">
      <c r="A972" s="19"/>
      <c r="E972" s="14"/>
      <c r="F972" s="37"/>
      <c r="G972" s="2"/>
      <c r="M972" s="2"/>
      <c r="CL972" s="2"/>
    </row>
    <row r="973" spans="1:90" ht="12.75">
      <c r="A973" s="19"/>
      <c r="E973" s="14"/>
      <c r="F973" s="37"/>
      <c r="G973" s="2"/>
      <c r="M973" s="2"/>
      <c r="CL973" s="2"/>
    </row>
    <row r="974" spans="1:90" ht="12.75">
      <c r="A974" s="19"/>
      <c r="E974" s="14"/>
      <c r="F974" s="37"/>
      <c r="G974" s="2"/>
      <c r="M974" s="2"/>
      <c r="CL974" s="2"/>
    </row>
    <row r="975" spans="1:90" ht="12.75">
      <c r="A975" s="19"/>
      <c r="E975" s="14"/>
      <c r="F975" s="37"/>
      <c r="G975" s="2"/>
      <c r="M975" s="2"/>
      <c r="CL975" s="2"/>
    </row>
    <row r="976" spans="1:90" ht="12.75">
      <c r="A976" s="19"/>
      <c r="E976" s="14"/>
      <c r="F976" s="37"/>
      <c r="G976" s="2"/>
      <c r="M976" s="2"/>
      <c r="CL976" s="2"/>
    </row>
    <row r="977" spans="1:90" ht="12.75">
      <c r="A977" s="19"/>
      <c r="E977" s="14"/>
      <c r="F977" s="37"/>
      <c r="G977" s="2"/>
      <c r="M977" s="2"/>
      <c r="CL977" s="2"/>
    </row>
    <row r="978" spans="1:13" ht="12.75">
      <c r="A978" s="19"/>
      <c r="E978" s="14"/>
      <c r="F978" s="37"/>
      <c r="G978" s="2"/>
      <c r="M978" s="2"/>
    </row>
    <row r="979" spans="1:13" ht="12.75">
      <c r="A979" s="19"/>
      <c r="E979" s="14"/>
      <c r="F979" s="37"/>
      <c r="G979" s="2"/>
      <c r="M979" s="2"/>
    </row>
    <row r="980" spans="1:13" ht="12.75">
      <c r="A980" s="19"/>
      <c r="E980" s="14"/>
      <c r="F980" s="37"/>
      <c r="G980" s="2"/>
      <c r="M980" s="2"/>
    </row>
    <row r="981" spans="1:13" ht="12.75">
      <c r="A981" s="19"/>
      <c r="E981" s="14"/>
      <c r="F981" s="37"/>
      <c r="G981" s="2"/>
      <c r="M981" s="2"/>
    </row>
    <row r="982" spans="1:13" ht="12.75">
      <c r="A982" s="19"/>
      <c r="E982" s="14"/>
      <c r="F982" s="37"/>
      <c r="G982" s="2"/>
      <c r="M982" s="2"/>
    </row>
    <row r="983" spans="1:13" ht="12.75">
      <c r="A983" s="19"/>
      <c r="E983" s="14"/>
      <c r="F983" s="37"/>
      <c r="G983" s="2"/>
      <c r="M983" s="2"/>
    </row>
    <row r="984" spans="1:13" ht="12.75">
      <c r="A984" s="19"/>
      <c r="E984" s="14"/>
      <c r="F984" s="37"/>
      <c r="G984" s="2"/>
      <c r="M984" s="2"/>
    </row>
    <row r="985" spans="1:13" ht="12.75">
      <c r="A985" s="19"/>
      <c r="E985" s="14"/>
      <c r="F985" s="37"/>
      <c r="G985" s="2"/>
      <c r="M985" s="2"/>
    </row>
    <row r="986" spans="1:13" ht="12.75">
      <c r="A986" s="19"/>
      <c r="E986" s="14"/>
      <c r="F986" s="37"/>
      <c r="G986" s="2"/>
      <c r="M986" s="2"/>
    </row>
    <row r="987" spans="1:13" ht="12.75">
      <c r="A987" s="19"/>
      <c r="E987" s="14"/>
      <c r="F987" s="37"/>
      <c r="G987" s="2"/>
      <c r="M98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C9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5.57421875" style="0" customWidth="1"/>
    <col min="2" max="2" width="20.28125" style="0" customWidth="1"/>
    <col min="3" max="3" width="12.28125" style="0" customWidth="1"/>
    <col min="5" max="6" width="8.7109375" style="0" customWidth="1"/>
    <col min="8" max="8" width="15.421875" style="0" customWidth="1"/>
    <col min="9" max="9" width="4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38.71093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3.8515625" style="0" customWidth="1"/>
    <col min="43" max="46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2.8515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4.42187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36.8515625" style="0" customWidth="1"/>
    <col min="89" max="89" width="113.57421875" style="0" customWidth="1"/>
    <col min="90" max="90" width="12.7109375" style="0" customWidth="1"/>
  </cols>
  <sheetData>
    <row r="1" spans="1:87" ht="12.75">
      <c r="A1" s="14"/>
      <c r="B1" s="19" t="s">
        <v>1158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31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19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289</v>
      </c>
      <c r="F9" s="2" t="s">
        <v>68</v>
      </c>
      <c r="G9" s="2">
        <v>4</v>
      </c>
      <c r="H9" t="s">
        <v>373</v>
      </c>
      <c r="I9" t="s">
        <v>707</v>
      </c>
      <c r="J9" s="14" t="s">
        <v>305</v>
      </c>
      <c r="K9" s="2" t="s">
        <v>381</v>
      </c>
      <c r="L9" s="14" t="s">
        <v>1149</v>
      </c>
      <c r="M9" s="14" t="s">
        <v>1061</v>
      </c>
      <c r="N9" s="2" t="s">
        <v>393</v>
      </c>
      <c r="O9" s="10">
        <v>1</v>
      </c>
      <c r="P9" s="10"/>
      <c r="Q9" s="10"/>
      <c r="R9" s="29">
        <v>192</v>
      </c>
      <c r="S9" s="21">
        <v>0</v>
      </c>
      <c r="T9" s="21">
        <v>0</v>
      </c>
      <c r="U9" s="49">
        <v>192</v>
      </c>
      <c r="V9" s="49">
        <v>192</v>
      </c>
      <c r="X9" s="25">
        <v>16</v>
      </c>
      <c r="Y9" s="13">
        <v>192</v>
      </c>
      <c r="Z9" s="13">
        <v>0</v>
      </c>
      <c r="AA9" s="13">
        <v>0</v>
      </c>
      <c r="AB9" s="49">
        <v>192</v>
      </c>
      <c r="AC9" s="13">
        <v>16</v>
      </c>
      <c r="AD9" s="13">
        <v>0</v>
      </c>
      <c r="AE9" s="13">
        <v>0</v>
      </c>
      <c r="AF9" s="25">
        <v>16</v>
      </c>
      <c r="AG9">
        <v>16</v>
      </c>
      <c r="AH9">
        <v>0</v>
      </c>
      <c r="AI9">
        <v>0</v>
      </c>
      <c r="AJ9" s="25">
        <v>16</v>
      </c>
      <c r="AM9" s="39"/>
      <c r="AN9" s="39"/>
      <c r="AO9" s="39"/>
      <c r="AU9" s="25">
        <v>16</v>
      </c>
      <c r="BE9" s="6"/>
      <c r="BK9" s="38"/>
      <c r="BL9" s="38"/>
      <c r="BM9" s="38"/>
      <c r="BO9" s="49">
        <v>16</v>
      </c>
      <c r="BS9" s="38"/>
      <c r="BT9" s="38"/>
      <c r="BU9" s="40"/>
      <c r="BV9" s="49">
        <v>192</v>
      </c>
      <c r="BW9" s="49">
        <v>192</v>
      </c>
      <c r="CI9">
        <v>1379</v>
      </c>
      <c r="CJ9" s="2" t="s">
        <v>381</v>
      </c>
    </row>
    <row r="11" spans="1:89" ht="12.75">
      <c r="A11" s="15">
        <v>1380</v>
      </c>
      <c r="B11" s="14" t="s">
        <v>875</v>
      </c>
      <c r="C11" s="14" t="s">
        <v>1133</v>
      </c>
      <c r="D11" s="14" t="s">
        <v>271</v>
      </c>
      <c r="E11" s="14" t="s">
        <v>282</v>
      </c>
      <c r="F11" s="2" t="s">
        <v>111</v>
      </c>
      <c r="G11" s="2">
        <v>1</v>
      </c>
      <c r="H11" s="2" t="s">
        <v>1414</v>
      </c>
      <c r="I11" s="2" t="s">
        <v>1102</v>
      </c>
      <c r="J11" s="14" t="s">
        <v>305</v>
      </c>
      <c r="K11" s="2" t="s">
        <v>1434</v>
      </c>
      <c r="L11" s="14" t="s">
        <v>1149</v>
      </c>
      <c r="M11" s="14" t="s">
        <v>1061</v>
      </c>
      <c r="N11" s="2" t="s">
        <v>1360</v>
      </c>
      <c r="O11" s="10">
        <v>6</v>
      </c>
      <c r="P11" s="10"/>
      <c r="Q11" s="10"/>
      <c r="R11" s="29"/>
      <c r="S11" s="21"/>
      <c r="T11" s="21"/>
      <c r="U11" s="49">
        <v>936</v>
      </c>
      <c r="V11" s="49">
        <v>156</v>
      </c>
      <c r="W11" s="25"/>
      <c r="X11" s="25">
        <v>13</v>
      </c>
      <c r="Y11" s="13"/>
      <c r="Z11" s="13"/>
      <c r="AA11" s="13"/>
      <c r="AB11" s="49"/>
      <c r="AC11" s="13"/>
      <c r="AD11" s="13"/>
      <c r="AE11" s="13"/>
      <c r="AG11">
        <v>13</v>
      </c>
      <c r="AH11">
        <v>0</v>
      </c>
      <c r="AI11">
        <v>0</v>
      </c>
      <c r="AJ11" s="25">
        <v>13</v>
      </c>
      <c r="AK11" s="39"/>
      <c r="AU11" s="25">
        <v>13</v>
      </c>
      <c r="BF11" s="6"/>
      <c r="BK11" s="38"/>
      <c r="BL11" s="38"/>
      <c r="BM11" s="38"/>
      <c r="BN11" s="38"/>
      <c r="BO11" s="49">
        <v>13</v>
      </c>
      <c r="BS11" s="38"/>
      <c r="BV11" s="49">
        <v>936</v>
      </c>
      <c r="BW11" s="49">
        <v>156</v>
      </c>
      <c r="CI11">
        <v>1380</v>
      </c>
      <c r="CJ11" s="2" t="s">
        <v>1434</v>
      </c>
      <c r="CK11" t="s">
        <v>17</v>
      </c>
    </row>
    <row r="12" spans="1:88" ht="12.75">
      <c r="A12" s="15">
        <v>1380</v>
      </c>
      <c r="B12" s="14" t="s">
        <v>875</v>
      </c>
      <c r="C12" s="14" t="s">
        <v>1133</v>
      </c>
      <c r="D12" s="14" t="s">
        <v>271</v>
      </c>
      <c r="E12" s="14" t="s">
        <v>282</v>
      </c>
      <c r="F12" s="2" t="s">
        <v>112</v>
      </c>
      <c r="G12" s="2">
        <v>1</v>
      </c>
      <c r="H12" s="2" t="s">
        <v>1414</v>
      </c>
      <c r="I12" s="2" t="s">
        <v>1112</v>
      </c>
      <c r="J12" s="14" t="s">
        <v>305</v>
      </c>
      <c r="K12" s="2" t="s">
        <v>1434</v>
      </c>
      <c r="L12" s="14" t="s">
        <v>1149</v>
      </c>
      <c r="M12" s="14" t="s">
        <v>1061</v>
      </c>
      <c r="N12" s="2" t="s">
        <v>1372</v>
      </c>
      <c r="O12" s="10">
        <v>1</v>
      </c>
      <c r="P12" s="10"/>
      <c r="Q12" s="10"/>
      <c r="R12" s="29"/>
      <c r="S12" s="21"/>
      <c r="T12" s="21"/>
      <c r="U12" s="49">
        <v>159</v>
      </c>
      <c r="V12" s="49">
        <v>159</v>
      </c>
      <c r="W12" s="25"/>
      <c r="X12" s="25">
        <v>13.25</v>
      </c>
      <c r="Y12" s="13"/>
      <c r="Z12" s="13"/>
      <c r="AA12" s="13"/>
      <c r="AB12" s="49"/>
      <c r="AC12" s="13">
        <v>13</v>
      </c>
      <c r="AD12" s="13">
        <v>5</v>
      </c>
      <c r="AE12" s="13">
        <v>0</v>
      </c>
      <c r="AF12" s="25">
        <v>13.25</v>
      </c>
      <c r="AG12">
        <v>13</v>
      </c>
      <c r="AH12">
        <v>5</v>
      </c>
      <c r="AI12">
        <v>0</v>
      </c>
      <c r="AJ12" s="25">
        <v>13.25</v>
      </c>
      <c r="AK12" s="39"/>
      <c r="AU12" s="25">
        <v>13.25</v>
      </c>
      <c r="BF12" s="7"/>
      <c r="BK12" s="38"/>
      <c r="BL12" s="38"/>
      <c r="BM12" s="38"/>
      <c r="BN12" s="38"/>
      <c r="BO12" s="49">
        <v>13.25</v>
      </c>
      <c r="BP12" s="40"/>
      <c r="BQ12" s="40"/>
      <c r="BS12" s="38"/>
      <c r="BV12" s="49">
        <v>159</v>
      </c>
      <c r="BW12" s="49">
        <v>159</v>
      </c>
      <c r="CI12">
        <v>1380</v>
      </c>
      <c r="CJ12" s="2" t="s">
        <v>1434</v>
      </c>
    </row>
    <row r="13" spans="1:89" ht="12.75">
      <c r="A13" s="15">
        <v>1380</v>
      </c>
      <c r="B13" s="14" t="s">
        <v>875</v>
      </c>
      <c r="C13" s="14" t="s">
        <v>1133</v>
      </c>
      <c r="D13" s="14" t="s">
        <v>271</v>
      </c>
      <c r="E13" s="14" t="s">
        <v>282</v>
      </c>
      <c r="F13" s="2" t="s">
        <v>113</v>
      </c>
      <c r="G13" s="2">
        <v>1</v>
      </c>
      <c r="H13" s="2" t="s">
        <v>1414</v>
      </c>
      <c r="I13" s="2" t="s">
        <v>372</v>
      </c>
      <c r="J13" s="14" t="s">
        <v>305</v>
      </c>
      <c r="K13" s="2" t="s">
        <v>1425</v>
      </c>
      <c r="L13" s="14" t="s">
        <v>1149</v>
      </c>
      <c r="M13" s="14" t="s">
        <v>995</v>
      </c>
      <c r="N13" s="2" t="s">
        <v>1360</v>
      </c>
      <c r="O13" s="10">
        <v>5</v>
      </c>
      <c r="P13" s="10"/>
      <c r="Q13" s="10"/>
      <c r="R13" s="29"/>
      <c r="S13" s="21"/>
      <c r="T13" s="21"/>
      <c r="U13" s="49">
        <v>660</v>
      </c>
      <c r="V13" s="49">
        <v>132</v>
      </c>
      <c r="W13" s="25"/>
      <c r="X13" s="25">
        <v>11</v>
      </c>
      <c r="Y13" s="13">
        <v>132</v>
      </c>
      <c r="Z13" s="13">
        <v>0</v>
      </c>
      <c r="AA13" s="13">
        <v>0</v>
      </c>
      <c r="AB13" s="49">
        <v>132</v>
      </c>
      <c r="AC13" s="13"/>
      <c r="AD13" s="13"/>
      <c r="AE13" s="13"/>
      <c r="AF13" s="25"/>
      <c r="AG13">
        <v>11</v>
      </c>
      <c r="AH13">
        <v>0</v>
      </c>
      <c r="AI13">
        <v>0</v>
      </c>
      <c r="AJ13" s="25">
        <v>11</v>
      </c>
      <c r="AK13" s="39"/>
      <c r="AU13" s="25">
        <v>11</v>
      </c>
      <c r="BC13" s="7"/>
      <c r="BF13" s="6"/>
      <c r="BK13" s="38"/>
      <c r="BL13" s="38"/>
      <c r="BM13" s="38"/>
      <c r="BO13" s="49">
        <v>11</v>
      </c>
      <c r="BR13" s="23"/>
      <c r="BS13" s="38"/>
      <c r="BT13" s="38"/>
      <c r="BU13" s="40"/>
      <c r="BV13" s="49">
        <v>660</v>
      </c>
      <c r="BW13" s="49">
        <v>132</v>
      </c>
      <c r="CI13">
        <v>1380</v>
      </c>
      <c r="CJ13" s="2" t="s">
        <v>1425</v>
      </c>
      <c r="CK13" t="s">
        <v>51</v>
      </c>
    </row>
    <row r="14" spans="1:88" ht="12.75">
      <c r="A14" s="15">
        <v>1380</v>
      </c>
      <c r="B14" s="14" t="s">
        <v>875</v>
      </c>
      <c r="C14" s="14" t="s">
        <v>1133</v>
      </c>
      <c r="D14" s="14" t="s">
        <v>271</v>
      </c>
      <c r="E14" s="14" t="s">
        <v>282</v>
      </c>
      <c r="F14" s="2" t="s">
        <v>114</v>
      </c>
      <c r="G14" s="2">
        <v>1</v>
      </c>
      <c r="H14" s="2" t="s">
        <v>1414</v>
      </c>
      <c r="I14" s="2" t="s">
        <v>383</v>
      </c>
      <c r="J14" s="14" t="s">
        <v>305</v>
      </c>
      <c r="K14" s="2" t="s">
        <v>1425</v>
      </c>
      <c r="L14" s="14" t="s">
        <v>1149</v>
      </c>
      <c r="M14" s="14" t="s">
        <v>995</v>
      </c>
      <c r="N14" s="2" t="s">
        <v>1372</v>
      </c>
      <c r="O14" s="10">
        <v>1</v>
      </c>
      <c r="P14" s="10"/>
      <c r="Q14" s="10"/>
      <c r="R14" s="29"/>
      <c r="S14" s="21"/>
      <c r="T14" s="21"/>
      <c r="U14" s="49">
        <v>138</v>
      </c>
      <c r="V14" s="49">
        <v>138</v>
      </c>
      <c r="W14" s="25"/>
      <c r="X14" s="25">
        <v>11.5</v>
      </c>
      <c r="Y14" s="13"/>
      <c r="Z14" s="13"/>
      <c r="AA14" s="13"/>
      <c r="AB14" s="49"/>
      <c r="AC14" s="13">
        <v>11</v>
      </c>
      <c r="AD14" s="13">
        <v>10</v>
      </c>
      <c r="AE14" s="13">
        <v>0</v>
      </c>
      <c r="AF14" s="25">
        <v>11.5</v>
      </c>
      <c r="AG14">
        <v>11</v>
      </c>
      <c r="AH14">
        <v>10</v>
      </c>
      <c r="AI14">
        <v>0</v>
      </c>
      <c r="AJ14" s="25">
        <v>11.5</v>
      </c>
      <c r="AK14" s="39"/>
      <c r="AU14" s="25">
        <v>11.5</v>
      </c>
      <c r="BF14" s="6"/>
      <c r="BK14" s="38"/>
      <c r="BL14" s="38"/>
      <c r="BM14" s="38"/>
      <c r="BO14" s="49">
        <v>11.5</v>
      </c>
      <c r="BR14" s="23"/>
      <c r="BS14" s="38"/>
      <c r="BT14" s="38"/>
      <c r="BU14" s="40"/>
      <c r="BV14" s="49">
        <v>138</v>
      </c>
      <c r="BW14" s="49">
        <v>138</v>
      </c>
      <c r="CI14">
        <v>1380</v>
      </c>
      <c r="CJ14" s="2" t="s">
        <v>1425</v>
      </c>
    </row>
    <row r="15" spans="1:88" ht="12.75">
      <c r="A15" s="15">
        <v>1380</v>
      </c>
      <c r="B15" s="14" t="s">
        <v>875</v>
      </c>
      <c r="C15" s="14" t="s">
        <v>1133</v>
      </c>
      <c r="D15" s="14" t="s">
        <v>271</v>
      </c>
      <c r="E15" s="14" t="s">
        <v>282</v>
      </c>
      <c r="F15" s="2" t="s">
        <v>115</v>
      </c>
      <c r="G15" s="2">
        <v>1</v>
      </c>
      <c r="H15" s="2" t="s">
        <v>1414</v>
      </c>
      <c r="I15" s="2" t="s">
        <v>385</v>
      </c>
      <c r="J15" s="14" t="s">
        <v>305</v>
      </c>
      <c r="K15" s="2" t="s">
        <v>1425</v>
      </c>
      <c r="L15" s="14" t="s">
        <v>1149</v>
      </c>
      <c r="M15" s="14" t="s">
        <v>995</v>
      </c>
      <c r="N15" s="2" t="s">
        <v>1372</v>
      </c>
      <c r="O15" s="10">
        <v>1</v>
      </c>
      <c r="P15" s="10"/>
      <c r="Q15" s="10"/>
      <c r="R15" s="29"/>
      <c r="S15" s="21"/>
      <c r="T15" s="21"/>
      <c r="U15" s="49">
        <v>139.2</v>
      </c>
      <c r="V15" s="49">
        <v>139.2</v>
      </c>
      <c r="W15" s="25"/>
      <c r="X15" s="25">
        <v>11.6</v>
      </c>
      <c r="Y15" s="13"/>
      <c r="Z15" s="13"/>
      <c r="AA15" s="13"/>
      <c r="AB15" s="49"/>
      <c r="AC15" s="13">
        <v>11</v>
      </c>
      <c r="AD15" s="13">
        <v>12</v>
      </c>
      <c r="AE15" s="13">
        <v>0</v>
      </c>
      <c r="AF15" s="25">
        <v>11.6</v>
      </c>
      <c r="AG15">
        <v>11</v>
      </c>
      <c r="AH15">
        <v>12</v>
      </c>
      <c r="AI15">
        <v>0</v>
      </c>
      <c r="AJ15" s="25">
        <v>11.6</v>
      </c>
      <c r="AK15" s="39"/>
      <c r="AU15" s="25">
        <v>11.6</v>
      </c>
      <c r="BK15" s="38"/>
      <c r="BL15" s="38"/>
      <c r="BM15" s="38"/>
      <c r="BO15" s="49">
        <v>11.6</v>
      </c>
      <c r="BR15" s="23"/>
      <c r="BS15" s="38"/>
      <c r="BT15" s="38"/>
      <c r="BU15" s="40"/>
      <c r="BV15" s="49">
        <v>139.2</v>
      </c>
      <c r="BW15" s="49">
        <v>139.2</v>
      </c>
      <c r="CI15">
        <v>1380</v>
      </c>
      <c r="CJ15" s="2" t="s">
        <v>1425</v>
      </c>
    </row>
    <row r="16" spans="1:88" ht="12.75">
      <c r="A16" s="15">
        <v>1380</v>
      </c>
      <c r="B16" s="14" t="s">
        <v>875</v>
      </c>
      <c r="C16" s="14" t="s">
        <v>1133</v>
      </c>
      <c r="D16" s="14" t="s">
        <v>271</v>
      </c>
      <c r="E16" s="14" t="s">
        <v>282</v>
      </c>
      <c r="F16" s="2" t="s">
        <v>116</v>
      </c>
      <c r="G16" s="2">
        <v>1</v>
      </c>
      <c r="H16" s="2" t="s">
        <v>1414</v>
      </c>
      <c r="I16" s="2" t="s">
        <v>1111</v>
      </c>
      <c r="J16" s="14" t="s">
        <v>305</v>
      </c>
      <c r="K16" s="2" t="s">
        <v>1088</v>
      </c>
      <c r="L16" s="14" t="s">
        <v>1149</v>
      </c>
      <c r="M16" s="14" t="s">
        <v>1061</v>
      </c>
      <c r="N16" s="2" t="s">
        <v>1360</v>
      </c>
      <c r="O16" s="10">
        <v>1</v>
      </c>
      <c r="P16" s="10">
        <v>6</v>
      </c>
      <c r="Q16" s="10"/>
      <c r="R16" s="29">
        <v>185</v>
      </c>
      <c r="S16" s="21">
        <v>10</v>
      </c>
      <c r="T16" s="21">
        <v>0</v>
      </c>
      <c r="U16" s="49">
        <v>185.5</v>
      </c>
      <c r="V16" s="49">
        <v>159</v>
      </c>
      <c r="W16" s="25">
        <v>88.33333333333333</v>
      </c>
      <c r="X16" s="25">
        <v>13.25</v>
      </c>
      <c r="Y16" s="13"/>
      <c r="Z16" s="13"/>
      <c r="AA16" s="13"/>
      <c r="AB16" s="49"/>
      <c r="AC16" s="13">
        <v>15</v>
      </c>
      <c r="AD16" s="13">
        <v>9</v>
      </c>
      <c r="AE16" s="13">
        <v>2</v>
      </c>
      <c r="AF16" s="25">
        <v>15.458333333333334</v>
      </c>
      <c r="AG16">
        <v>13</v>
      </c>
      <c r="AH16">
        <v>5</v>
      </c>
      <c r="AI16">
        <v>0</v>
      </c>
      <c r="AJ16" s="25">
        <v>13.25</v>
      </c>
      <c r="AK16" s="25">
        <v>7.361111111111111</v>
      </c>
      <c r="AU16" s="25">
        <v>13.25</v>
      </c>
      <c r="BF16" s="7"/>
      <c r="BK16" s="38"/>
      <c r="BL16" s="38"/>
      <c r="BM16" s="38"/>
      <c r="BO16" s="49">
        <v>13.25</v>
      </c>
      <c r="BR16" s="23"/>
      <c r="BS16" s="38"/>
      <c r="BT16" s="38"/>
      <c r="BU16" s="40"/>
      <c r="BV16" s="49">
        <v>185.5</v>
      </c>
      <c r="BW16" s="49">
        <v>159</v>
      </c>
      <c r="CI16">
        <v>1380</v>
      </c>
      <c r="CJ16" s="2" t="s">
        <v>1088</v>
      </c>
    </row>
    <row r="18" spans="1:89" ht="12.75">
      <c r="A18" s="15">
        <v>1382</v>
      </c>
      <c r="B18" s="14" t="s">
        <v>875</v>
      </c>
      <c r="C18" s="14" t="s">
        <v>1133</v>
      </c>
      <c r="D18" s="14" t="s">
        <v>273</v>
      </c>
      <c r="E18" s="14" t="s">
        <v>279</v>
      </c>
      <c r="F18" s="2" t="s">
        <v>130</v>
      </c>
      <c r="G18" s="2">
        <v>1</v>
      </c>
      <c r="H18" s="2" t="s">
        <v>1414</v>
      </c>
      <c r="I18" s="2" t="s">
        <v>1098</v>
      </c>
      <c r="J18" s="14" t="s">
        <v>305</v>
      </c>
      <c r="K18" s="2" t="s">
        <v>1434</v>
      </c>
      <c r="L18" s="14" t="s">
        <v>1149</v>
      </c>
      <c r="M18" s="14" t="s">
        <v>1061</v>
      </c>
      <c r="N18" s="2" t="s">
        <v>1360</v>
      </c>
      <c r="O18" s="10">
        <v>3</v>
      </c>
      <c r="P18" s="10"/>
      <c r="Q18" s="10"/>
      <c r="R18" s="29"/>
      <c r="S18" s="21"/>
      <c r="T18" s="21"/>
      <c r="U18" s="49">
        <v>270</v>
      </c>
      <c r="V18" s="49">
        <v>90</v>
      </c>
      <c r="X18" s="25">
        <v>7.5</v>
      </c>
      <c r="Y18" s="13"/>
      <c r="Z18" s="13"/>
      <c r="AA18" s="13"/>
      <c r="AC18" s="13"/>
      <c r="AD18" s="13"/>
      <c r="AE18" s="13"/>
      <c r="AF18" s="25"/>
      <c r="AG18">
        <v>7</v>
      </c>
      <c r="AH18">
        <v>10</v>
      </c>
      <c r="AI18">
        <v>0</v>
      </c>
      <c r="AJ18" s="25">
        <v>7.5</v>
      </c>
      <c r="AM18" s="39"/>
      <c r="AN18" s="39"/>
      <c r="AO18" s="39"/>
      <c r="AU18" s="25">
        <v>7.5</v>
      </c>
      <c r="AX18" s="25"/>
      <c r="BF18" s="6"/>
      <c r="BK18" s="38"/>
      <c r="BL18" s="38"/>
      <c r="BM18" s="38"/>
      <c r="BO18" s="49">
        <v>7.5</v>
      </c>
      <c r="BS18" s="38"/>
      <c r="BV18" s="49">
        <v>270</v>
      </c>
      <c r="BW18" s="49">
        <v>90</v>
      </c>
      <c r="CI18">
        <v>1382</v>
      </c>
      <c r="CJ18" s="2" t="s">
        <v>1434</v>
      </c>
      <c r="CK18" t="s">
        <v>55</v>
      </c>
    </row>
    <row r="19" spans="1:89" ht="12.75">
      <c r="A19" s="15">
        <v>1382</v>
      </c>
      <c r="B19" s="14" t="s">
        <v>875</v>
      </c>
      <c r="C19" s="14" t="s">
        <v>1133</v>
      </c>
      <c r="D19" s="14" t="s">
        <v>273</v>
      </c>
      <c r="E19" s="14" t="s">
        <v>279</v>
      </c>
      <c r="F19" s="2" t="s">
        <v>134</v>
      </c>
      <c r="G19" s="2">
        <v>1</v>
      </c>
      <c r="H19" s="2" t="s">
        <v>373</v>
      </c>
      <c r="I19" s="2" t="s">
        <v>349</v>
      </c>
      <c r="J19" s="14" t="s">
        <v>305</v>
      </c>
      <c r="K19" s="2" t="s">
        <v>379</v>
      </c>
      <c r="L19" s="14" t="s">
        <v>1150</v>
      </c>
      <c r="M19" s="14" t="s">
        <v>1062</v>
      </c>
      <c r="N19" s="2" t="s">
        <v>396</v>
      </c>
      <c r="O19" s="10">
        <v>15</v>
      </c>
      <c r="P19" s="10"/>
      <c r="Q19" s="10"/>
      <c r="R19" s="29"/>
      <c r="S19" s="21"/>
      <c r="T19" s="21"/>
      <c r="U19" s="49" t="s">
        <v>3</v>
      </c>
      <c r="V19" s="49" t="s">
        <v>3</v>
      </c>
      <c r="X19" s="25"/>
      <c r="Y19" s="13"/>
      <c r="Z19" s="13"/>
      <c r="AA19" s="13"/>
      <c r="AC19" s="13"/>
      <c r="AD19" s="13"/>
      <c r="AE19" s="13"/>
      <c r="AF19" s="25"/>
      <c r="AM19" s="39"/>
      <c r="AN19" s="39"/>
      <c r="AO19" s="39"/>
      <c r="AU19" s="25"/>
      <c r="BF19" s="6"/>
      <c r="BK19" s="38"/>
      <c r="BL19" s="38"/>
      <c r="BM19" s="38"/>
      <c r="BN19" s="38"/>
      <c r="BS19" s="38"/>
      <c r="CI19">
        <v>1382</v>
      </c>
      <c r="CJ19" s="2" t="s">
        <v>379</v>
      </c>
      <c r="CK19" t="s">
        <v>21</v>
      </c>
    </row>
    <row r="21" spans="1:89" ht="12.75">
      <c r="A21" s="15">
        <v>1385</v>
      </c>
      <c r="B21" s="14" t="s">
        <v>876</v>
      </c>
      <c r="C21" s="14" t="s">
        <v>1133</v>
      </c>
      <c r="D21" s="14" t="s">
        <v>275</v>
      </c>
      <c r="E21" s="14" t="s">
        <v>288</v>
      </c>
      <c r="F21" s="2" t="s">
        <v>166</v>
      </c>
      <c r="G21" s="2">
        <v>1</v>
      </c>
      <c r="H21" s="2" t="s">
        <v>373</v>
      </c>
      <c r="I21" s="2" t="s">
        <v>1097</v>
      </c>
      <c r="J21" s="14" t="s">
        <v>305</v>
      </c>
      <c r="K21" s="2" t="s">
        <v>378</v>
      </c>
      <c r="L21" s="14" t="s">
        <v>1149</v>
      </c>
      <c r="M21" s="14" t="s">
        <v>1061</v>
      </c>
      <c r="N21" s="2" t="s">
        <v>1360</v>
      </c>
      <c r="O21" s="10">
        <v>7</v>
      </c>
      <c r="P21" s="10"/>
      <c r="Q21" s="10"/>
      <c r="R21" s="29">
        <v>1685</v>
      </c>
      <c r="S21" s="21">
        <v>5</v>
      </c>
      <c r="T21" s="21">
        <v>0</v>
      </c>
      <c r="U21" s="49">
        <v>1685.25</v>
      </c>
      <c r="V21" s="49">
        <v>240.75</v>
      </c>
      <c r="X21" s="25">
        <v>20.0625</v>
      </c>
      <c r="Y21" s="13"/>
      <c r="Z21" s="13"/>
      <c r="AA21" s="13"/>
      <c r="AB21" s="49"/>
      <c r="AC21" s="13">
        <v>140</v>
      </c>
      <c r="AD21" s="13">
        <v>8</v>
      </c>
      <c r="AE21" s="13">
        <v>9</v>
      </c>
      <c r="AF21" s="25">
        <v>140.4375</v>
      </c>
      <c r="AG21">
        <v>20</v>
      </c>
      <c r="AH21">
        <v>1</v>
      </c>
      <c r="AI21">
        <v>3</v>
      </c>
      <c r="AJ21" s="25">
        <v>20.0625</v>
      </c>
      <c r="AU21" s="25">
        <v>20.0625</v>
      </c>
      <c r="BC21" s="6"/>
      <c r="BE21" s="25"/>
      <c r="BK21" s="38"/>
      <c r="BL21" s="38"/>
      <c r="BM21" s="38"/>
      <c r="BN21" s="38"/>
      <c r="BO21" s="49">
        <v>20.0625</v>
      </c>
      <c r="BP21" s="40"/>
      <c r="BQ21" s="40"/>
      <c r="BR21" s="23"/>
      <c r="BS21" s="38"/>
      <c r="BT21" s="38"/>
      <c r="BU21" s="40"/>
      <c r="BV21" s="49">
        <v>1685.25</v>
      </c>
      <c r="BW21" s="49">
        <v>240.75</v>
      </c>
      <c r="CI21">
        <v>1385</v>
      </c>
      <c r="CJ21" s="2" t="s">
        <v>378</v>
      </c>
      <c r="CK21" t="s">
        <v>942</v>
      </c>
    </row>
    <row r="22" spans="1:88" ht="12.75">
      <c r="A22" s="15">
        <v>1385</v>
      </c>
      <c r="B22" s="14" t="s">
        <v>876</v>
      </c>
      <c r="C22" s="14" t="s">
        <v>1133</v>
      </c>
      <c r="D22" s="14" t="s">
        <v>275</v>
      </c>
      <c r="E22" s="14" t="s">
        <v>288</v>
      </c>
      <c r="F22" s="2" t="s">
        <v>181</v>
      </c>
      <c r="G22" s="2">
        <v>1</v>
      </c>
      <c r="H22" s="2" t="s">
        <v>373</v>
      </c>
      <c r="I22" s="2" t="s">
        <v>1108</v>
      </c>
      <c r="J22" s="14" t="s">
        <v>305</v>
      </c>
      <c r="K22" s="2" t="s">
        <v>378</v>
      </c>
      <c r="L22" s="14" t="s">
        <v>1149</v>
      </c>
      <c r="M22" s="14" t="s">
        <v>1061</v>
      </c>
      <c r="N22" s="2" t="s">
        <v>395</v>
      </c>
      <c r="O22" s="10">
        <v>1</v>
      </c>
      <c r="P22" s="10"/>
      <c r="Q22" s="10"/>
      <c r="R22" s="29">
        <v>240</v>
      </c>
      <c r="S22" s="21">
        <v>15</v>
      </c>
      <c r="T22" s="21">
        <v>0</v>
      </c>
      <c r="U22" s="49">
        <v>240.75</v>
      </c>
      <c r="V22" s="49">
        <v>240.75</v>
      </c>
      <c r="X22" s="25">
        <v>20.0625</v>
      </c>
      <c r="Y22" s="13">
        <v>240</v>
      </c>
      <c r="Z22" s="13">
        <v>15</v>
      </c>
      <c r="AA22" s="13">
        <v>0</v>
      </c>
      <c r="AB22" s="49">
        <v>240.75</v>
      </c>
      <c r="AC22" s="13">
        <v>20</v>
      </c>
      <c r="AD22" s="13">
        <v>1</v>
      </c>
      <c r="AE22" s="13">
        <v>2</v>
      </c>
      <c r="AF22" s="25">
        <v>20.058333333333334</v>
      </c>
      <c r="AG22">
        <v>20</v>
      </c>
      <c r="AH22">
        <v>1</v>
      </c>
      <c r="AI22">
        <v>3</v>
      </c>
      <c r="AJ22" s="25">
        <v>20.0625</v>
      </c>
      <c r="AK22" s="39"/>
      <c r="AU22" s="25">
        <v>20.0625</v>
      </c>
      <c r="AX22" s="25">
        <v>20.0625</v>
      </c>
      <c r="BE22" s="25"/>
      <c r="BF22" s="6"/>
      <c r="BK22" s="38"/>
      <c r="BL22" s="38"/>
      <c r="BM22" s="38"/>
      <c r="BN22" s="38"/>
      <c r="BO22" s="49">
        <v>20.0625</v>
      </c>
      <c r="BP22" s="40"/>
      <c r="BQ22" s="40"/>
      <c r="BR22" s="23"/>
      <c r="BS22" s="38"/>
      <c r="BT22" s="38"/>
      <c r="BU22" s="40"/>
      <c r="BV22" s="49">
        <v>240.75</v>
      </c>
      <c r="BW22" s="49">
        <v>240.75</v>
      </c>
      <c r="CI22">
        <v>1385</v>
      </c>
      <c r="CJ22" s="2" t="s">
        <v>378</v>
      </c>
    </row>
    <row r="23" spans="1:88" ht="12.75">
      <c r="A23" s="15">
        <v>1385</v>
      </c>
      <c r="B23" s="14" t="s">
        <v>876</v>
      </c>
      <c r="C23" s="14" t="s">
        <v>1133</v>
      </c>
      <c r="D23" s="14" t="s">
        <v>275</v>
      </c>
      <c r="E23" s="14" t="s">
        <v>288</v>
      </c>
      <c r="F23" s="2" t="s">
        <v>182</v>
      </c>
      <c r="G23" s="2">
        <v>1</v>
      </c>
      <c r="H23" s="2" t="s">
        <v>373</v>
      </c>
      <c r="I23" s="2" t="s">
        <v>654</v>
      </c>
      <c r="J23" s="14" t="s">
        <v>305</v>
      </c>
      <c r="K23" s="2" t="s">
        <v>637</v>
      </c>
      <c r="L23" s="14" t="s">
        <v>1149</v>
      </c>
      <c r="M23" s="14" t="s">
        <v>1061</v>
      </c>
      <c r="N23" s="2" t="s">
        <v>3</v>
      </c>
      <c r="O23" s="10"/>
      <c r="P23" s="10">
        <v>10</v>
      </c>
      <c r="Q23" s="10"/>
      <c r="R23" s="29">
        <v>60</v>
      </c>
      <c r="S23" s="21">
        <v>0</v>
      </c>
      <c r="T23" s="21">
        <v>0</v>
      </c>
      <c r="U23" s="49">
        <v>60</v>
      </c>
      <c r="W23" s="25">
        <v>120</v>
      </c>
      <c r="Y23" s="13"/>
      <c r="Z23" s="13"/>
      <c r="AA23" s="13"/>
      <c r="AB23" s="49"/>
      <c r="AC23" s="13"/>
      <c r="AD23" s="13">
        <v>10</v>
      </c>
      <c r="AE23" s="13">
        <v>0</v>
      </c>
      <c r="AF23" s="25">
        <v>0.5</v>
      </c>
      <c r="AJ23" s="25"/>
      <c r="AK23" s="25">
        <v>10</v>
      </c>
      <c r="AX23" s="25"/>
      <c r="BF23" s="6"/>
      <c r="BK23" s="38"/>
      <c r="BL23" s="38"/>
      <c r="BM23" s="38"/>
      <c r="BN23" s="38"/>
      <c r="BO23" s="49"/>
      <c r="BP23" s="40"/>
      <c r="BQ23" s="40"/>
      <c r="BR23" s="23"/>
      <c r="BS23" s="38"/>
      <c r="BT23" s="38"/>
      <c r="BU23" s="40"/>
      <c r="BV23" s="49"/>
      <c r="BW23" s="49"/>
      <c r="CI23">
        <v>1385</v>
      </c>
      <c r="CJ23" s="2" t="s">
        <v>637</v>
      </c>
    </row>
    <row r="25" spans="1:88" ht="12.75">
      <c r="A25" s="15">
        <v>1387</v>
      </c>
      <c r="B25" s="14" t="s">
        <v>875</v>
      </c>
      <c r="C25" s="14" t="s">
        <v>1133</v>
      </c>
      <c r="D25" s="14" t="s">
        <v>277</v>
      </c>
      <c r="E25" s="14" t="s">
        <v>291</v>
      </c>
      <c r="F25" s="2" t="s">
        <v>250</v>
      </c>
      <c r="G25" s="2">
        <v>1</v>
      </c>
      <c r="H25" s="2" t="s">
        <v>1414</v>
      </c>
      <c r="I25" s="2" t="s">
        <v>1117</v>
      </c>
      <c r="J25" s="14" t="s">
        <v>305</v>
      </c>
      <c r="K25" s="2" t="s">
        <v>1434</v>
      </c>
      <c r="L25" s="14" t="s">
        <v>1149</v>
      </c>
      <c r="M25" s="14" t="s">
        <v>1061</v>
      </c>
      <c r="N25" s="2" t="s">
        <v>1360</v>
      </c>
      <c r="O25" s="10">
        <v>10</v>
      </c>
      <c r="P25" s="10"/>
      <c r="Q25" s="10"/>
      <c r="R25" s="29">
        <v>1500</v>
      </c>
      <c r="S25" s="21">
        <v>0</v>
      </c>
      <c r="T25" s="21">
        <v>0</v>
      </c>
      <c r="U25" s="49">
        <v>1500</v>
      </c>
      <c r="V25" s="49">
        <v>150</v>
      </c>
      <c r="X25" s="25">
        <v>12.5</v>
      </c>
      <c r="Y25" s="13">
        <v>150</v>
      </c>
      <c r="Z25" s="13">
        <v>0</v>
      </c>
      <c r="AA25" s="13">
        <v>0</v>
      </c>
      <c r="AB25" s="49">
        <v>150</v>
      </c>
      <c r="AC25" s="13"/>
      <c r="AD25" s="13"/>
      <c r="AE25" s="13"/>
      <c r="AF25" s="25"/>
      <c r="AG25">
        <v>12</v>
      </c>
      <c r="AH25">
        <v>0</v>
      </c>
      <c r="AI25">
        <v>0</v>
      </c>
      <c r="AJ25" s="25">
        <v>12.5</v>
      </c>
      <c r="AU25" s="25">
        <v>12.5</v>
      </c>
      <c r="BF25" s="6"/>
      <c r="BI25" s="49"/>
      <c r="BJ25" s="49"/>
      <c r="BK25" s="38"/>
      <c r="BL25" s="38"/>
      <c r="BM25" s="38"/>
      <c r="BN25" s="38"/>
      <c r="BO25" s="49">
        <v>12.5</v>
      </c>
      <c r="BP25" s="40"/>
      <c r="BQ25" s="40"/>
      <c r="BR25" s="23"/>
      <c r="BS25" s="38"/>
      <c r="BT25" s="38"/>
      <c r="BU25" s="40"/>
      <c r="BV25" s="49">
        <v>1500</v>
      </c>
      <c r="BW25" s="49">
        <v>150</v>
      </c>
      <c r="CI25">
        <v>1387</v>
      </c>
      <c r="CJ25" s="2" t="s">
        <v>1434</v>
      </c>
    </row>
    <row r="58" spans="1:88" ht="12.75">
      <c r="A58" s="19"/>
      <c r="B58" s="14"/>
      <c r="C58" s="14"/>
      <c r="D58" s="14"/>
      <c r="E58" s="14"/>
      <c r="F58" s="37"/>
      <c r="G58" s="2"/>
      <c r="H58" s="2"/>
      <c r="I58" s="2"/>
      <c r="J58" s="14"/>
      <c r="K58" s="2"/>
      <c r="L58" s="14"/>
      <c r="M58" s="14"/>
      <c r="N58" s="2"/>
      <c r="O58" s="10"/>
      <c r="P58" s="10"/>
      <c r="Q58" s="10"/>
      <c r="R58" s="21"/>
      <c r="S58" s="21"/>
      <c r="T58" s="21"/>
      <c r="U58" s="49"/>
      <c r="V58" s="49"/>
      <c r="W58" s="25"/>
      <c r="X58" s="25"/>
      <c r="AB58" s="49"/>
      <c r="AJ58" s="7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7"/>
      <c r="AV58" s="7"/>
      <c r="BR58" s="23"/>
      <c r="BV58" s="49"/>
      <c r="BW58" s="49"/>
      <c r="CI58" s="16"/>
      <c r="CJ58" s="2"/>
    </row>
    <row r="59" spans="1:88" ht="12.75">
      <c r="A59" s="19"/>
      <c r="B59" s="14"/>
      <c r="C59" s="14"/>
      <c r="D59" s="14"/>
      <c r="E59" s="14"/>
      <c r="F59" s="37"/>
      <c r="G59" s="2"/>
      <c r="H59" s="2"/>
      <c r="I59" s="2"/>
      <c r="J59" s="14"/>
      <c r="K59" s="2"/>
      <c r="L59" s="14"/>
      <c r="M59" s="14"/>
      <c r="N59" s="2"/>
      <c r="O59" s="10"/>
      <c r="P59" s="10"/>
      <c r="Q59" s="10"/>
      <c r="R59" s="21"/>
      <c r="S59" s="21"/>
      <c r="T59" s="21"/>
      <c r="U59" s="49"/>
      <c r="V59" s="49"/>
      <c r="W59" s="25"/>
      <c r="X59" s="25"/>
      <c r="AB59" s="49"/>
      <c r="AJ59" s="7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7"/>
      <c r="AV59" s="7"/>
      <c r="BR59" s="23"/>
      <c r="BV59" s="49"/>
      <c r="BW59" s="49"/>
      <c r="CI59" s="16"/>
      <c r="CJ59" s="2"/>
    </row>
    <row r="61" spans="1:88" ht="12.75">
      <c r="A61" s="19"/>
      <c r="B61" s="14"/>
      <c r="C61" s="14"/>
      <c r="D61" s="14"/>
      <c r="E61" s="14"/>
      <c r="F61" s="37"/>
      <c r="G61" s="2"/>
      <c r="H61" s="2"/>
      <c r="I61" s="2"/>
      <c r="J61" s="14"/>
      <c r="K61" s="2"/>
      <c r="L61" s="14"/>
      <c r="M61" s="14"/>
      <c r="N61" s="2"/>
      <c r="O61" s="10"/>
      <c r="P61" s="10"/>
      <c r="Q61" s="10"/>
      <c r="R61" s="21"/>
      <c r="S61" s="21"/>
      <c r="T61" s="21"/>
      <c r="U61" s="49"/>
      <c r="V61" s="49"/>
      <c r="W61" s="25"/>
      <c r="X61" s="25"/>
      <c r="AB61" s="4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BR61" s="23"/>
      <c r="BV61" s="49"/>
      <c r="BW61" s="49"/>
      <c r="CI61" s="16"/>
      <c r="CJ61" s="2"/>
    </row>
    <row r="62" spans="21:23" ht="12.75">
      <c r="U62" s="49"/>
      <c r="V62" s="49"/>
      <c r="W62" s="49"/>
    </row>
    <row r="63" spans="1:88" ht="12.75">
      <c r="A63" s="19"/>
      <c r="B63" s="14"/>
      <c r="C63" s="14"/>
      <c r="D63" s="14"/>
      <c r="E63" s="14"/>
      <c r="F63" s="37"/>
      <c r="G63" s="2"/>
      <c r="H63" s="2"/>
      <c r="I63" s="2"/>
      <c r="J63" s="14"/>
      <c r="K63" s="2"/>
      <c r="L63" s="14"/>
      <c r="M63" s="14"/>
      <c r="N63" s="2"/>
      <c r="O63" s="10"/>
      <c r="P63" s="10"/>
      <c r="Q63" s="10"/>
      <c r="R63" s="21"/>
      <c r="S63" s="21"/>
      <c r="T63" s="21"/>
      <c r="U63" s="49"/>
      <c r="V63" s="49"/>
      <c r="X63" s="25"/>
      <c r="AB63" s="49"/>
      <c r="AJ63" s="7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7"/>
      <c r="AV63" s="7"/>
      <c r="BR63" s="23"/>
      <c r="BV63" s="49"/>
      <c r="BW63" s="49"/>
      <c r="CI63" s="16"/>
      <c r="CJ63" s="2"/>
    </row>
    <row r="64" spans="1:88" ht="12.75">
      <c r="A64" s="19"/>
      <c r="B64" s="14"/>
      <c r="C64" s="14"/>
      <c r="D64" s="14"/>
      <c r="E64" s="14"/>
      <c r="F64" s="37"/>
      <c r="G64" s="2"/>
      <c r="H64" s="2"/>
      <c r="I64" s="2"/>
      <c r="J64" s="14"/>
      <c r="K64" s="2"/>
      <c r="L64" s="14"/>
      <c r="M64" s="14"/>
      <c r="N64" s="2"/>
      <c r="O64" s="10"/>
      <c r="P64" s="10"/>
      <c r="Q64" s="10"/>
      <c r="R64" s="21"/>
      <c r="S64" s="21"/>
      <c r="T64" s="21"/>
      <c r="U64" s="49"/>
      <c r="V64" s="49"/>
      <c r="X64" s="25"/>
      <c r="AB64" s="49"/>
      <c r="AJ64" s="7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Y64" s="7"/>
      <c r="AZ64" s="17"/>
      <c r="BA64" s="17"/>
      <c r="BR64" s="23"/>
      <c r="BV64" s="49"/>
      <c r="BW64" s="49"/>
      <c r="CI64" s="16"/>
      <c r="CJ64" s="2"/>
    </row>
    <row r="66" spans="1:88" ht="12.75">
      <c r="A66" s="19"/>
      <c r="B66" s="14"/>
      <c r="C66" s="14"/>
      <c r="D66" s="14"/>
      <c r="E66" s="14"/>
      <c r="F66" s="37"/>
      <c r="G66" s="2"/>
      <c r="H66" s="2"/>
      <c r="I66" s="2"/>
      <c r="J66" s="14"/>
      <c r="K66" s="2"/>
      <c r="L66" s="14"/>
      <c r="M66" s="14"/>
      <c r="N66" s="2"/>
      <c r="O66" s="10"/>
      <c r="P66" s="10"/>
      <c r="Q66" s="10"/>
      <c r="R66" s="21"/>
      <c r="S66" s="21"/>
      <c r="T66" s="21"/>
      <c r="U66" s="49"/>
      <c r="V66" s="49"/>
      <c r="W66" s="25"/>
      <c r="X66" s="25"/>
      <c r="AB66" s="49"/>
      <c r="AJ66" s="7"/>
      <c r="BC66" s="7"/>
      <c r="BR66" s="23"/>
      <c r="BV66" s="49"/>
      <c r="BW66" s="49"/>
      <c r="CI66" s="16"/>
      <c r="CJ66" s="2"/>
    </row>
    <row r="68" spans="1:88" ht="12.75">
      <c r="A68" s="19"/>
      <c r="B68" s="14"/>
      <c r="C68" s="14"/>
      <c r="D68" s="14"/>
      <c r="E68" s="14"/>
      <c r="F68" s="37"/>
      <c r="G68" s="2"/>
      <c r="H68" s="2"/>
      <c r="I68" s="2"/>
      <c r="J68" s="14"/>
      <c r="K68" s="2"/>
      <c r="L68" s="14"/>
      <c r="M68" s="14"/>
      <c r="N68" s="2"/>
      <c r="O68" s="10"/>
      <c r="P68" s="10"/>
      <c r="Q68" s="10"/>
      <c r="R68" s="21"/>
      <c r="S68" s="21"/>
      <c r="T68" s="21"/>
      <c r="U68" s="49"/>
      <c r="V68" s="49"/>
      <c r="X68" s="25"/>
      <c r="AB68" s="49"/>
      <c r="AJ68" s="7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7"/>
      <c r="AV68" s="7"/>
      <c r="BO68" s="38"/>
      <c r="BR68" s="23"/>
      <c r="BV68" s="49"/>
      <c r="BW68" s="49"/>
      <c r="CI68" s="16"/>
      <c r="CJ68" s="2"/>
    </row>
    <row r="69" spans="21:23" ht="12.75">
      <c r="U69" s="49"/>
      <c r="V69" s="49"/>
      <c r="W69" s="49"/>
    </row>
    <row r="70" spans="1:88" ht="12.75">
      <c r="A70" s="19"/>
      <c r="B70" s="14"/>
      <c r="C70" s="14"/>
      <c r="D70" s="14"/>
      <c r="E70" s="14"/>
      <c r="F70" s="37"/>
      <c r="G70" s="2"/>
      <c r="H70" s="2"/>
      <c r="I70" s="2"/>
      <c r="J70" s="14"/>
      <c r="K70" s="2"/>
      <c r="L70" s="14"/>
      <c r="M70" s="14"/>
      <c r="N70" s="2"/>
      <c r="O70" s="10"/>
      <c r="P70" s="10"/>
      <c r="Q70" s="10"/>
      <c r="R70" s="21"/>
      <c r="S70" s="21"/>
      <c r="T70" s="21"/>
      <c r="U70" s="49"/>
      <c r="V70" s="49"/>
      <c r="X70" s="25"/>
      <c r="AB70" s="49"/>
      <c r="AJ70" s="7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7"/>
      <c r="AX70" s="7"/>
      <c r="AY70" s="17"/>
      <c r="AZ70" s="17"/>
      <c r="BA70" s="17"/>
      <c r="BO70" s="38"/>
      <c r="BR70" s="23"/>
      <c r="BV70" s="49"/>
      <c r="BW70" s="49"/>
      <c r="CI70" s="16"/>
      <c r="CJ70" s="2"/>
    </row>
    <row r="72" spans="1:88" ht="12.75">
      <c r="A72" s="19"/>
      <c r="B72" s="14"/>
      <c r="C72" s="14"/>
      <c r="D72" s="14"/>
      <c r="E72" s="14"/>
      <c r="F72" s="37"/>
      <c r="G72" s="2"/>
      <c r="H72" s="2"/>
      <c r="I72" s="2"/>
      <c r="J72" s="14"/>
      <c r="K72" s="2"/>
      <c r="L72" s="14"/>
      <c r="M72" s="14"/>
      <c r="N72" s="2"/>
      <c r="O72" s="10"/>
      <c r="P72" s="10"/>
      <c r="Q72" s="10"/>
      <c r="R72" s="21"/>
      <c r="S72" s="21"/>
      <c r="T72" s="21"/>
      <c r="U72" s="49"/>
      <c r="V72" s="49"/>
      <c r="X72" s="25"/>
      <c r="AB72" s="49"/>
      <c r="AJ72" s="7"/>
      <c r="AU72" s="7"/>
      <c r="AX72" s="7"/>
      <c r="AY72" s="17"/>
      <c r="AZ72" s="17"/>
      <c r="BA72" s="17"/>
      <c r="BO72" s="38"/>
      <c r="BR72" s="23"/>
      <c r="BV72" s="49"/>
      <c r="BW72" s="49"/>
      <c r="CI72" s="16"/>
      <c r="CJ72" s="2"/>
    </row>
    <row r="74" spans="1:88" ht="12.75">
      <c r="A74" s="19"/>
      <c r="B74" s="14"/>
      <c r="C74" s="14"/>
      <c r="D74" s="14"/>
      <c r="E74" s="14"/>
      <c r="F74" s="37"/>
      <c r="G74" s="2"/>
      <c r="H74" s="2"/>
      <c r="I74" s="2"/>
      <c r="J74" s="14"/>
      <c r="K74" s="2"/>
      <c r="L74" s="14"/>
      <c r="M74" s="14"/>
      <c r="N74" s="2"/>
      <c r="O74" s="10"/>
      <c r="P74" s="10"/>
      <c r="Q74" s="10"/>
      <c r="R74" s="21"/>
      <c r="S74" s="21"/>
      <c r="T74" s="21"/>
      <c r="U74" s="49"/>
      <c r="V74" s="49"/>
      <c r="W74" s="25"/>
      <c r="X74" s="25"/>
      <c r="AB74" s="49"/>
      <c r="AJ74" s="7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7"/>
      <c r="BO74" s="38"/>
      <c r="BR74" s="23"/>
      <c r="BV74" s="49"/>
      <c r="BW74" s="49"/>
      <c r="CI74" s="16"/>
      <c r="CJ74" s="2"/>
    </row>
    <row r="75" spans="1:88" ht="12.75">
      <c r="A75" s="19"/>
      <c r="B75" s="14"/>
      <c r="C75" s="14"/>
      <c r="D75" s="14"/>
      <c r="E75" s="14"/>
      <c r="F75" s="37"/>
      <c r="G75" s="2"/>
      <c r="H75" s="2"/>
      <c r="I75" s="2"/>
      <c r="J75" s="14"/>
      <c r="K75" s="2"/>
      <c r="L75" s="14"/>
      <c r="M75" s="14"/>
      <c r="N75" s="2"/>
      <c r="O75" s="10"/>
      <c r="P75" s="10"/>
      <c r="Q75" s="10"/>
      <c r="R75" s="21"/>
      <c r="S75" s="21"/>
      <c r="T75" s="21"/>
      <c r="U75" s="49"/>
      <c r="V75" s="49"/>
      <c r="W75" s="25"/>
      <c r="X75" s="25"/>
      <c r="AB75" s="49"/>
      <c r="AJ75" s="7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7"/>
      <c r="BO75" s="38"/>
      <c r="BR75" s="23"/>
      <c r="BV75" s="49"/>
      <c r="BW75" s="49"/>
      <c r="CI75" s="16"/>
      <c r="CJ75" s="2"/>
    </row>
    <row r="77" spans="1:88" ht="12.75">
      <c r="A77" s="19"/>
      <c r="B77" s="14"/>
      <c r="C77" s="14"/>
      <c r="D77" s="14"/>
      <c r="E77" s="14"/>
      <c r="F77" s="37"/>
      <c r="G77" s="2"/>
      <c r="H77" s="2"/>
      <c r="I77" s="2"/>
      <c r="J77" s="14"/>
      <c r="K77" s="2"/>
      <c r="L77" s="14"/>
      <c r="M77" s="14"/>
      <c r="N77" s="2"/>
      <c r="O77" s="10"/>
      <c r="P77" s="10"/>
      <c r="Q77" s="10"/>
      <c r="R77" s="21"/>
      <c r="S77" s="21"/>
      <c r="T77" s="21"/>
      <c r="U77" s="49"/>
      <c r="V77" s="49"/>
      <c r="W77" s="25"/>
      <c r="X77" s="25"/>
      <c r="AB77" s="49"/>
      <c r="AJ77" s="7"/>
      <c r="AK77" s="25"/>
      <c r="AU77" s="7"/>
      <c r="BO77" s="38"/>
      <c r="BR77" s="23"/>
      <c r="BV77" s="49"/>
      <c r="BW77" s="49"/>
      <c r="CI77" s="16"/>
      <c r="CJ77" s="2"/>
    </row>
    <row r="79" spans="1:88" ht="12.75">
      <c r="A79" s="19"/>
      <c r="B79" s="14"/>
      <c r="C79" s="14"/>
      <c r="D79" s="14"/>
      <c r="E79" s="14"/>
      <c r="F79" s="37"/>
      <c r="G79" s="2"/>
      <c r="H79" s="2"/>
      <c r="I79" s="2"/>
      <c r="J79" s="14"/>
      <c r="K79" s="2"/>
      <c r="L79" s="14"/>
      <c r="M79" s="14"/>
      <c r="N79" s="2"/>
      <c r="O79" s="10"/>
      <c r="P79" s="10"/>
      <c r="Q79" s="10"/>
      <c r="R79" s="21"/>
      <c r="S79" s="21"/>
      <c r="T79" s="21"/>
      <c r="U79" s="49"/>
      <c r="V79" s="49"/>
      <c r="W79" s="25"/>
      <c r="X79" s="25"/>
      <c r="AB79" s="49"/>
      <c r="AJ79" s="7"/>
      <c r="AU79" s="7"/>
      <c r="BO79" s="38"/>
      <c r="BR79" s="23"/>
      <c r="BV79" s="49"/>
      <c r="BW79" s="49"/>
      <c r="CI79" s="16"/>
      <c r="CJ79" s="2"/>
    </row>
    <row r="81" spans="1:88" ht="12.75">
      <c r="A81" s="19"/>
      <c r="B81" s="14"/>
      <c r="C81" s="14"/>
      <c r="D81" s="14"/>
      <c r="E81" s="14"/>
      <c r="F81" s="37"/>
      <c r="G81" s="2"/>
      <c r="H81" s="2"/>
      <c r="I81" s="2"/>
      <c r="J81" s="14"/>
      <c r="K81" s="2"/>
      <c r="L81" s="14"/>
      <c r="M81" s="14"/>
      <c r="N81" s="2"/>
      <c r="O81" s="10"/>
      <c r="P81" s="10"/>
      <c r="Q81" s="10"/>
      <c r="R81" s="21"/>
      <c r="S81" s="21"/>
      <c r="T81" s="21"/>
      <c r="U81" s="49"/>
      <c r="V81" s="49"/>
      <c r="X81" s="25"/>
      <c r="BO81" s="38"/>
      <c r="BR81" s="23"/>
      <c r="BV81" s="49"/>
      <c r="BW81" s="49"/>
      <c r="CI81" s="16"/>
      <c r="CJ81" s="2"/>
    </row>
    <row r="83" spans="1:88" ht="12.75">
      <c r="A83" s="19"/>
      <c r="B83" s="14"/>
      <c r="C83" s="14"/>
      <c r="D83" s="14"/>
      <c r="E83" s="14"/>
      <c r="F83" s="37"/>
      <c r="G83" s="2"/>
      <c r="H83" s="2"/>
      <c r="I83" s="2"/>
      <c r="J83" s="14"/>
      <c r="K83" s="2"/>
      <c r="L83" s="14"/>
      <c r="M83" s="14"/>
      <c r="N83" s="2"/>
      <c r="O83" s="10"/>
      <c r="P83" s="10"/>
      <c r="Q83" s="10"/>
      <c r="R83" s="21"/>
      <c r="S83" s="21"/>
      <c r="T83" s="21"/>
      <c r="U83" s="49"/>
      <c r="V83" s="49"/>
      <c r="X83" s="25"/>
      <c r="AB83" s="49"/>
      <c r="AJ83" s="7"/>
      <c r="AK83" s="25"/>
      <c r="BO83" s="38"/>
      <c r="BR83" s="23"/>
      <c r="BV83" s="49"/>
      <c r="BW83" s="49"/>
      <c r="CI83" s="16"/>
      <c r="CJ83" s="2"/>
    </row>
    <row r="84" spans="1:88" ht="12.75">
      <c r="A84" s="19"/>
      <c r="B84" s="14"/>
      <c r="C84" s="14"/>
      <c r="D84" s="14"/>
      <c r="E84" s="14"/>
      <c r="F84" s="37"/>
      <c r="G84" s="2"/>
      <c r="H84" s="2"/>
      <c r="I84" s="2"/>
      <c r="J84" s="14"/>
      <c r="K84" s="2"/>
      <c r="L84" s="14"/>
      <c r="M84" s="14"/>
      <c r="N84" s="2"/>
      <c r="O84" s="10"/>
      <c r="P84" s="10"/>
      <c r="Q84" s="10"/>
      <c r="R84" s="21"/>
      <c r="S84" s="21"/>
      <c r="T84" s="21"/>
      <c r="U84" s="49"/>
      <c r="W84" s="25"/>
      <c r="AJ84" s="7"/>
      <c r="AK84" s="25"/>
      <c r="BO84" s="38"/>
      <c r="BR84" s="23"/>
      <c r="BV84" s="49"/>
      <c r="BW84" s="49"/>
      <c r="CI84" s="16"/>
      <c r="CJ84" s="2"/>
    </row>
    <row r="86" spans="1:88" ht="12.75">
      <c r="A86" s="19"/>
      <c r="B86" s="14"/>
      <c r="C86" s="14"/>
      <c r="D86" s="14"/>
      <c r="E86" s="14"/>
      <c r="F86" s="37"/>
      <c r="G86" s="2"/>
      <c r="H86" s="2"/>
      <c r="I86" s="2"/>
      <c r="J86" s="14"/>
      <c r="K86" s="2"/>
      <c r="L86" s="14"/>
      <c r="M86" s="14"/>
      <c r="N86" s="2"/>
      <c r="O86" s="10"/>
      <c r="P86" s="10"/>
      <c r="Q86" s="10"/>
      <c r="R86" s="21"/>
      <c r="S86" s="21"/>
      <c r="T86" s="21"/>
      <c r="U86" s="49"/>
      <c r="V86" s="49"/>
      <c r="W86" s="25"/>
      <c r="X86" s="25"/>
      <c r="AB86" s="49"/>
      <c r="AJ86" s="7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7"/>
      <c r="BO86" s="38"/>
      <c r="BR86" s="23"/>
      <c r="BV86" s="49"/>
      <c r="BW86" s="49"/>
      <c r="CI86" s="16"/>
      <c r="CJ86" s="2"/>
    </row>
    <row r="87" spans="1:88" ht="12.75">
      <c r="A87" s="19"/>
      <c r="B87" s="14"/>
      <c r="C87" s="14"/>
      <c r="D87" s="14"/>
      <c r="E87" s="14"/>
      <c r="F87" s="37"/>
      <c r="G87" s="2"/>
      <c r="H87" s="2"/>
      <c r="I87" s="2"/>
      <c r="J87" s="14"/>
      <c r="K87" s="2"/>
      <c r="L87" s="14"/>
      <c r="M87" s="14"/>
      <c r="N87" s="2"/>
      <c r="O87" s="10"/>
      <c r="P87" s="10"/>
      <c r="Q87" s="10"/>
      <c r="R87" s="21"/>
      <c r="S87" s="21"/>
      <c r="T87" s="21"/>
      <c r="U87" s="49"/>
      <c r="V87" s="49"/>
      <c r="W87" s="25"/>
      <c r="X87" s="25"/>
      <c r="AB87" s="49"/>
      <c r="AJ87" s="7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7"/>
      <c r="BO87" s="38"/>
      <c r="BR87" s="23"/>
      <c r="BV87" s="49"/>
      <c r="BW87" s="49"/>
      <c r="CI87" s="16"/>
      <c r="CJ87" s="2"/>
    </row>
    <row r="89" spans="1:88" ht="12.75">
      <c r="A89" s="19"/>
      <c r="B89" s="14"/>
      <c r="C89" s="14"/>
      <c r="D89" s="14"/>
      <c r="E89" s="14"/>
      <c r="F89" s="37"/>
      <c r="G89" s="2"/>
      <c r="H89" s="2"/>
      <c r="I89" s="2"/>
      <c r="J89" s="14"/>
      <c r="K89" s="2"/>
      <c r="L89" s="14"/>
      <c r="M89" s="14"/>
      <c r="N89" s="2"/>
      <c r="O89" s="10"/>
      <c r="P89" s="10"/>
      <c r="Q89" s="10"/>
      <c r="R89" s="21"/>
      <c r="S89" s="21"/>
      <c r="T89" s="21"/>
      <c r="U89" s="49"/>
      <c r="V89" s="49"/>
      <c r="X89" s="25"/>
      <c r="AB89" s="49"/>
      <c r="AJ89" s="7"/>
      <c r="AU89" s="7"/>
      <c r="BO89" s="38"/>
      <c r="BR89" s="23"/>
      <c r="BV89" s="49"/>
      <c r="BW89" s="49"/>
      <c r="CI89" s="16"/>
      <c r="CJ89" s="2"/>
    </row>
    <row r="90" spans="1:88" ht="12.75">
      <c r="A90" s="19"/>
      <c r="B90" s="14"/>
      <c r="C90" s="14"/>
      <c r="D90" s="14"/>
      <c r="E90" s="14"/>
      <c r="F90" s="37"/>
      <c r="G90" s="2"/>
      <c r="H90" s="2"/>
      <c r="I90" s="2"/>
      <c r="J90" s="14"/>
      <c r="K90" s="2"/>
      <c r="L90" s="14"/>
      <c r="M90" s="14"/>
      <c r="N90" s="2"/>
      <c r="O90" s="10"/>
      <c r="P90" s="10"/>
      <c r="Q90" s="10"/>
      <c r="R90" s="21"/>
      <c r="S90" s="21"/>
      <c r="T90" s="21"/>
      <c r="U90" s="49"/>
      <c r="V90" s="49"/>
      <c r="X90" s="25"/>
      <c r="AB90" s="49"/>
      <c r="AJ90" s="7"/>
      <c r="AU90" s="7"/>
      <c r="BO90" s="38"/>
      <c r="BR90" s="23"/>
      <c r="BV90" s="49"/>
      <c r="BW90" s="49"/>
      <c r="CI90" s="16"/>
      <c r="CJ90" s="2"/>
    </row>
    <row r="92" spans="1:88" ht="12.75">
      <c r="A92" s="19"/>
      <c r="B92" s="14"/>
      <c r="C92" s="14"/>
      <c r="D92" s="14"/>
      <c r="E92" s="14"/>
      <c r="F92" s="37"/>
      <c r="G92" s="2"/>
      <c r="H92" s="2"/>
      <c r="I92" s="2"/>
      <c r="J92" s="14"/>
      <c r="K92" s="2"/>
      <c r="L92" s="14"/>
      <c r="M92" s="14"/>
      <c r="N92" s="2"/>
      <c r="O92" s="10"/>
      <c r="P92" s="10"/>
      <c r="Q92" s="10"/>
      <c r="R92" s="21"/>
      <c r="S92" s="21"/>
      <c r="T92" s="21"/>
      <c r="U92" s="49"/>
      <c r="V92" s="49"/>
      <c r="W92" s="25"/>
      <c r="X92" s="25"/>
      <c r="AB92" s="49"/>
      <c r="AJ92" s="7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7"/>
      <c r="BO92" s="38"/>
      <c r="BR92" s="23"/>
      <c r="BV92" s="49"/>
      <c r="BW92" s="49"/>
      <c r="CI92" s="16"/>
      <c r="CJ92" s="2"/>
    </row>
    <row r="93" spans="1:88" ht="12.75">
      <c r="A93" s="19"/>
      <c r="B93" s="14"/>
      <c r="C93" s="14"/>
      <c r="D93" s="14"/>
      <c r="E93" s="14"/>
      <c r="F93" s="37"/>
      <c r="G93" s="2"/>
      <c r="H93" s="2"/>
      <c r="I93" s="2"/>
      <c r="J93" s="14"/>
      <c r="K93" s="2"/>
      <c r="L93" s="14"/>
      <c r="M93" s="14"/>
      <c r="N93" s="2"/>
      <c r="O93" s="10"/>
      <c r="P93" s="10"/>
      <c r="Q93" s="10"/>
      <c r="R93" s="21"/>
      <c r="S93" s="21"/>
      <c r="T93" s="21"/>
      <c r="U93" s="49"/>
      <c r="V93" s="49"/>
      <c r="W93" s="25"/>
      <c r="X93" s="25"/>
      <c r="AB93" s="49"/>
      <c r="AJ93" s="7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7"/>
      <c r="BO93" s="38"/>
      <c r="BR93" s="23"/>
      <c r="BV93" s="49"/>
      <c r="BW93" s="49"/>
      <c r="CI93" s="16"/>
      <c r="CJ9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V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2.28125" style="0" customWidth="1"/>
    <col min="5" max="6" width="8.7109375" style="0" customWidth="1"/>
    <col min="8" max="8" width="13.00390625" style="0" customWidth="1"/>
    <col min="9" max="9" width="35.5742187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2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4" max="54" width="13.00390625" style="0" customWidth="1"/>
    <col min="55" max="55" width="10.8515625" style="0" customWidth="1"/>
    <col min="57" max="57" width="13.7109375" style="0" customWidth="1"/>
    <col min="58" max="58" width="8.00390625" style="0" customWidth="1"/>
    <col min="59" max="59" width="8.8515625" style="0" customWidth="1"/>
    <col min="63" max="63" width="8.140625" style="0" customWidth="1"/>
    <col min="64" max="64" width="9.7109375" style="0" customWidth="1"/>
    <col min="65" max="65" width="10.140625" style="0" customWidth="1"/>
    <col min="66" max="66" width="9.8515625" style="0" customWidth="1"/>
    <col min="67" max="67" width="11.57421875" style="0" customWidth="1"/>
    <col min="68" max="68" width="8.00390625" style="0" customWidth="1"/>
    <col min="69" max="69" width="9.8515625" style="0" customWidth="1"/>
    <col min="70" max="70" width="12.8515625" style="0" customWidth="1"/>
    <col min="71" max="73" width="19.00390625" style="0" customWidth="1"/>
    <col min="74" max="74" width="9.421875" style="0" customWidth="1"/>
    <col min="75" max="75" width="9.8515625" style="0" customWidth="1"/>
    <col min="76" max="76" width="11.7109375" style="0" customWidth="1"/>
    <col min="79" max="79" width="14.140625" style="0" customWidth="1"/>
    <col min="80" max="80" width="15.28125" style="0" customWidth="1"/>
    <col min="82" max="82" width="14.140625" style="0" customWidth="1"/>
    <col min="83" max="83" width="19.7109375" style="0" customWidth="1"/>
    <col min="84" max="84" width="10.00390625" style="0" customWidth="1"/>
    <col min="85" max="86" width="13.00390625" style="0" customWidth="1"/>
    <col min="87" max="87" width="5.57421875" style="0" customWidth="1"/>
    <col min="88" max="88" width="33.7109375" style="0" customWidth="1"/>
    <col min="89" max="89" width="72.7109375" style="0" customWidth="1"/>
    <col min="90" max="90" width="12.7109375" style="0" customWidth="1"/>
  </cols>
  <sheetData>
    <row r="1" spans="1:87" ht="12.75">
      <c r="A1" s="14"/>
      <c r="B1" s="19" t="s">
        <v>350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11</v>
      </c>
      <c r="G9" s="2">
        <v>2</v>
      </c>
      <c r="H9" s="2" t="s">
        <v>350</v>
      </c>
      <c r="I9" s="2" t="s">
        <v>481</v>
      </c>
      <c r="J9" s="14" t="s">
        <v>305</v>
      </c>
      <c r="K9" s="2" t="s">
        <v>361</v>
      </c>
      <c r="L9" s="14" t="s">
        <v>497</v>
      </c>
      <c r="M9" s="14" t="s">
        <v>866</v>
      </c>
      <c r="N9" s="2" t="s">
        <v>395</v>
      </c>
      <c r="O9" s="10">
        <v>1</v>
      </c>
      <c r="P9" s="10"/>
      <c r="Q9" s="10"/>
      <c r="R9" s="29">
        <v>70</v>
      </c>
      <c r="S9" s="21">
        <v>16</v>
      </c>
      <c r="T9" s="21">
        <v>0</v>
      </c>
      <c r="U9" s="49">
        <v>70.8</v>
      </c>
      <c r="V9" s="49">
        <v>70.8</v>
      </c>
      <c r="W9" s="25"/>
      <c r="X9" s="25">
        <v>5.9</v>
      </c>
      <c r="Y9" s="13">
        <v>70</v>
      </c>
      <c r="Z9" s="13">
        <v>16</v>
      </c>
      <c r="AA9" s="13">
        <v>0</v>
      </c>
      <c r="AB9" s="49">
        <v>70.8</v>
      </c>
      <c r="AC9" s="13">
        <v>5</v>
      </c>
      <c r="AD9" s="13">
        <v>18</v>
      </c>
      <c r="AE9" s="13">
        <v>0</v>
      </c>
      <c r="AF9" s="25">
        <v>5.9</v>
      </c>
      <c r="AG9">
        <v>5</v>
      </c>
      <c r="AH9">
        <v>18</v>
      </c>
      <c r="AI9">
        <v>0</v>
      </c>
      <c r="AJ9" s="25">
        <v>5.9</v>
      </c>
      <c r="AM9" s="17"/>
      <c r="AN9" s="17"/>
      <c r="AO9" s="17"/>
      <c r="AX9" s="25">
        <v>5.9</v>
      </c>
      <c r="BC9" s="25"/>
      <c r="BF9" s="6"/>
      <c r="BK9" s="38"/>
      <c r="BL9" s="38"/>
      <c r="BM9" s="38"/>
      <c r="BO9" s="49">
        <v>5.9</v>
      </c>
      <c r="BP9" s="40"/>
      <c r="BQ9" s="40"/>
      <c r="BR9" s="23"/>
      <c r="BS9" s="38"/>
      <c r="BT9" s="38"/>
      <c r="BU9" s="40"/>
      <c r="BV9" s="49">
        <v>70.8</v>
      </c>
      <c r="BW9" s="49">
        <v>70.8</v>
      </c>
      <c r="CI9">
        <v>1379</v>
      </c>
      <c r="CJ9" s="2" t="s">
        <v>361</v>
      </c>
    </row>
    <row r="11" spans="1:88" ht="12.75">
      <c r="A11" s="15">
        <v>1379</v>
      </c>
      <c r="B11" s="14" t="s">
        <v>875</v>
      </c>
      <c r="C11" s="14" t="s">
        <v>1133</v>
      </c>
      <c r="D11" s="14" t="s">
        <v>270</v>
      </c>
      <c r="E11" s="14" t="s">
        <v>289</v>
      </c>
      <c r="F11" s="2" t="s">
        <v>40</v>
      </c>
      <c r="G11" s="2">
        <v>3</v>
      </c>
      <c r="H11" t="s">
        <v>350</v>
      </c>
      <c r="I11" s="2" t="s">
        <v>481</v>
      </c>
      <c r="J11" s="14" t="s">
        <v>305</v>
      </c>
      <c r="K11" s="2" t="s">
        <v>361</v>
      </c>
      <c r="L11" s="14" t="s">
        <v>342</v>
      </c>
      <c r="M11" s="14" t="s">
        <v>866</v>
      </c>
      <c r="N11" s="2" t="s">
        <v>576</v>
      </c>
      <c r="O11" s="10">
        <v>1</v>
      </c>
      <c r="P11" s="10"/>
      <c r="Q11" s="10"/>
      <c r="R11" s="29">
        <v>72</v>
      </c>
      <c r="S11" s="21">
        <v>0</v>
      </c>
      <c r="T11" s="21">
        <v>0</v>
      </c>
      <c r="U11" s="49">
        <v>72</v>
      </c>
      <c r="V11" s="49">
        <v>72</v>
      </c>
      <c r="X11" s="25">
        <v>6</v>
      </c>
      <c r="Y11" s="13">
        <v>72</v>
      </c>
      <c r="Z11" s="13">
        <v>0</v>
      </c>
      <c r="AA11" s="13">
        <v>0</v>
      </c>
      <c r="AB11" s="49">
        <v>72</v>
      </c>
      <c r="AC11" s="13">
        <v>6</v>
      </c>
      <c r="AD11" s="13">
        <v>0</v>
      </c>
      <c r="AE11" s="13">
        <v>0</v>
      </c>
      <c r="AF11" s="25">
        <v>6</v>
      </c>
      <c r="AG11">
        <v>6</v>
      </c>
      <c r="AH11">
        <v>0</v>
      </c>
      <c r="AI11">
        <v>0</v>
      </c>
      <c r="AJ11" s="25">
        <v>6</v>
      </c>
      <c r="AK11" s="39"/>
      <c r="AM11" s="39"/>
      <c r="AN11" s="39"/>
      <c r="AO11" s="39"/>
      <c r="AX11" s="25">
        <v>6</v>
      </c>
      <c r="BD11" s="7"/>
      <c r="BK11" s="38"/>
      <c r="BL11" s="38"/>
      <c r="BM11" s="38"/>
      <c r="BO11" s="49">
        <v>6</v>
      </c>
      <c r="BP11" s="40"/>
      <c r="BQ11" s="40"/>
      <c r="BR11" s="23"/>
      <c r="BS11" s="38"/>
      <c r="BT11" s="38"/>
      <c r="BU11" s="40"/>
      <c r="BV11" s="49">
        <v>72</v>
      </c>
      <c r="BW11" s="49">
        <v>72</v>
      </c>
      <c r="CI11">
        <v>1379</v>
      </c>
      <c r="CJ11" s="2" t="s">
        <v>361</v>
      </c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289</v>
      </c>
      <c r="F12" s="2" t="s">
        <v>41</v>
      </c>
      <c r="G12" s="2">
        <v>3</v>
      </c>
      <c r="H12" t="s">
        <v>350</v>
      </c>
      <c r="I12" s="2" t="s">
        <v>640</v>
      </c>
      <c r="J12" s="14" t="s">
        <v>305</v>
      </c>
      <c r="K12" s="2" t="s">
        <v>634</v>
      </c>
      <c r="L12" s="14" t="s">
        <v>342</v>
      </c>
      <c r="M12" s="14" t="s">
        <v>866</v>
      </c>
      <c r="N12" s="2" t="s">
        <v>1072</v>
      </c>
      <c r="O12" s="10"/>
      <c r="P12" s="10">
        <v>18</v>
      </c>
      <c r="Q12" s="10"/>
      <c r="R12" s="29">
        <v>30</v>
      </c>
      <c r="S12" s="21">
        <v>0</v>
      </c>
      <c r="T12" s="21">
        <v>0</v>
      </c>
      <c r="U12" s="49">
        <v>30</v>
      </c>
      <c r="V12" s="49"/>
      <c r="W12" s="25">
        <v>33.333333333333336</v>
      </c>
      <c r="X12" s="25"/>
      <c r="Y12" s="13"/>
      <c r="Z12" s="13"/>
      <c r="AA12" s="13"/>
      <c r="AC12" s="13">
        <v>2</v>
      </c>
      <c r="AD12" s="13">
        <v>10</v>
      </c>
      <c r="AE12" s="13">
        <v>0</v>
      </c>
      <c r="AF12" s="25">
        <v>2.5</v>
      </c>
      <c r="AJ12" s="25"/>
      <c r="AM12" s="39"/>
      <c r="AN12" s="39"/>
      <c r="AO12" s="39"/>
      <c r="BE12" s="25"/>
      <c r="BK12" s="38"/>
      <c r="BL12" s="38"/>
      <c r="BM12" s="38"/>
      <c r="BN12" s="38"/>
      <c r="BO12" s="49"/>
      <c r="BP12" s="40"/>
      <c r="BQ12" s="40"/>
      <c r="BR12" s="23"/>
      <c r="BS12" s="38"/>
      <c r="BT12" s="38"/>
      <c r="BU12" s="40"/>
      <c r="BV12" s="49"/>
      <c r="BW12" s="49"/>
      <c r="CI12">
        <v>1379</v>
      </c>
      <c r="CJ12" s="2" t="s">
        <v>634</v>
      </c>
    </row>
    <row r="13" spans="1:88" ht="12.75">
      <c r="A13" s="15">
        <v>1379</v>
      </c>
      <c r="B13" s="14" t="s">
        <v>875</v>
      </c>
      <c r="C13" s="14" t="s">
        <v>1133</v>
      </c>
      <c r="D13" s="14" t="s">
        <v>270</v>
      </c>
      <c r="E13" s="14" t="s">
        <v>289</v>
      </c>
      <c r="F13" s="2" t="s">
        <v>43</v>
      </c>
      <c r="G13" s="2">
        <v>3</v>
      </c>
      <c r="H13" t="s">
        <v>350</v>
      </c>
      <c r="I13" s="2" t="s">
        <v>486</v>
      </c>
      <c r="J13" s="14" t="s">
        <v>305</v>
      </c>
      <c r="K13" s="2" t="s">
        <v>365</v>
      </c>
      <c r="L13" s="14" t="s">
        <v>343</v>
      </c>
      <c r="M13" s="14" t="s">
        <v>1059</v>
      </c>
      <c r="N13" s="2" t="s">
        <v>3</v>
      </c>
      <c r="O13" s="10">
        <v>42</v>
      </c>
      <c r="P13" s="10"/>
      <c r="Q13" s="10"/>
      <c r="R13" s="29">
        <v>1738</v>
      </c>
      <c r="S13" s="21">
        <v>16</v>
      </c>
      <c r="T13" s="21">
        <v>0</v>
      </c>
      <c r="U13" s="49">
        <v>1738.8</v>
      </c>
      <c r="V13" s="49">
        <v>41.4</v>
      </c>
      <c r="W13" s="25"/>
      <c r="X13" s="25">
        <v>3.45</v>
      </c>
      <c r="Y13" s="13"/>
      <c r="Z13" s="13"/>
      <c r="AA13" s="13"/>
      <c r="AC13" s="13"/>
      <c r="AD13" s="13"/>
      <c r="AE13" s="13"/>
      <c r="AG13">
        <v>3</v>
      </c>
      <c r="AH13">
        <v>9</v>
      </c>
      <c r="AI13">
        <v>0</v>
      </c>
      <c r="AJ13" s="25">
        <v>3.45</v>
      </c>
      <c r="AM13" s="39"/>
      <c r="AN13" s="39"/>
      <c r="AO13" s="39"/>
      <c r="BE13" s="25"/>
      <c r="BK13" s="38"/>
      <c r="BL13" s="38"/>
      <c r="BM13" s="38"/>
      <c r="BN13" s="38"/>
      <c r="BO13" s="49">
        <v>3.45</v>
      </c>
      <c r="BP13" s="40"/>
      <c r="BQ13" s="40"/>
      <c r="BR13" s="23"/>
      <c r="BS13" s="38"/>
      <c r="BT13" s="38"/>
      <c r="BU13" s="40"/>
      <c r="BV13" s="49">
        <v>1738.8</v>
      </c>
      <c r="BW13" s="49">
        <v>41.4</v>
      </c>
      <c r="CI13">
        <v>1379</v>
      </c>
      <c r="CJ13" s="2" t="s">
        <v>365</v>
      </c>
    </row>
    <row r="15" spans="1:88" ht="12.75">
      <c r="A15" s="15">
        <v>1379</v>
      </c>
      <c r="B15" s="14" t="s">
        <v>960</v>
      </c>
      <c r="C15" s="14" t="s">
        <v>1133</v>
      </c>
      <c r="D15" s="14" t="s">
        <v>270</v>
      </c>
      <c r="E15" s="14" t="s">
        <v>290</v>
      </c>
      <c r="F15" s="2" t="s">
        <v>84</v>
      </c>
      <c r="G15" s="2">
        <v>1</v>
      </c>
      <c r="H15" s="2" t="s">
        <v>350</v>
      </c>
      <c r="I15" s="2" t="s">
        <v>1109</v>
      </c>
      <c r="J15" s="14" t="s">
        <v>305</v>
      </c>
      <c r="K15" s="2" t="s">
        <v>364</v>
      </c>
      <c r="L15" s="14" t="s">
        <v>342</v>
      </c>
      <c r="M15" s="14" t="s">
        <v>1056</v>
      </c>
      <c r="N15" s="2" t="s">
        <v>524</v>
      </c>
      <c r="O15" s="10">
        <v>1</v>
      </c>
      <c r="P15" s="10"/>
      <c r="Q15" s="10"/>
      <c r="R15" s="29">
        <v>57</v>
      </c>
      <c r="S15" s="21">
        <v>0</v>
      </c>
      <c r="T15" s="21">
        <v>0</v>
      </c>
      <c r="U15" s="49">
        <v>57</v>
      </c>
      <c r="V15" s="49">
        <v>57</v>
      </c>
      <c r="X15" s="25">
        <v>4.75</v>
      </c>
      <c r="Y15" s="13">
        <v>57</v>
      </c>
      <c r="Z15" s="13">
        <v>0</v>
      </c>
      <c r="AA15" s="13">
        <v>0</v>
      </c>
      <c r="AB15" s="49">
        <v>57</v>
      </c>
      <c r="AC15" s="13">
        <v>4</v>
      </c>
      <c r="AD15" s="13">
        <v>15</v>
      </c>
      <c r="AE15" s="13">
        <v>0</v>
      </c>
      <c r="AF15" s="25">
        <v>4.75</v>
      </c>
      <c r="AG15">
        <v>4</v>
      </c>
      <c r="AH15">
        <v>15</v>
      </c>
      <c r="AI15">
        <v>0</v>
      </c>
      <c r="AJ15" s="25">
        <v>4.75</v>
      </c>
      <c r="AM15" s="39"/>
      <c r="AN15" s="39"/>
      <c r="AO15" s="39"/>
      <c r="AX15" s="25">
        <v>4.75</v>
      </c>
      <c r="BK15" s="38"/>
      <c r="BL15" s="38"/>
      <c r="BM15" s="38"/>
      <c r="BO15" s="49">
        <v>4.75</v>
      </c>
      <c r="BS15" s="38"/>
      <c r="BT15" s="38"/>
      <c r="BU15" s="40"/>
      <c r="BV15" s="49">
        <v>57</v>
      </c>
      <c r="BW15" s="49">
        <v>57</v>
      </c>
      <c r="CI15">
        <v>1379</v>
      </c>
      <c r="CJ15" s="2" t="s">
        <v>364</v>
      </c>
    </row>
    <row r="16" spans="1:88" ht="12.75">
      <c r="A16" s="15">
        <v>1379</v>
      </c>
      <c r="B16" s="14" t="s">
        <v>960</v>
      </c>
      <c r="C16" s="14" t="s">
        <v>1133</v>
      </c>
      <c r="D16" s="14" t="s">
        <v>270</v>
      </c>
      <c r="E16" s="14" t="s">
        <v>290</v>
      </c>
      <c r="F16" s="2" t="s">
        <v>85</v>
      </c>
      <c r="G16" s="2">
        <v>1</v>
      </c>
      <c r="H16" s="2" t="s">
        <v>350</v>
      </c>
      <c r="I16" s="2" t="s">
        <v>316</v>
      </c>
      <c r="J16" s="14" t="s">
        <v>305</v>
      </c>
      <c r="K16" s="2" t="s">
        <v>351</v>
      </c>
      <c r="L16" s="14" t="s">
        <v>343</v>
      </c>
      <c r="M16" s="14" t="s">
        <v>306</v>
      </c>
      <c r="N16" s="2" t="s">
        <v>578</v>
      </c>
      <c r="O16" s="10">
        <v>1</v>
      </c>
      <c r="P16" s="10"/>
      <c r="Q16" s="10"/>
      <c r="R16" s="29">
        <v>57</v>
      </c>
      <c r="S16" s="21">
        <v>0</v>
      </c>
      <c r="T16" s="21">
        <v>0</v>
      </c>
      <c r="U16" s="49">
        <v>57</v>
      </c>
      <c r="V16" s="49">
        <v>57</v>
      </c>
      <c r="X16" s="25">
        <v>4.75</v>
      </c>
      <c r="Y16" s="13">
        <v>57</v>
      </c>
      <c r="Z16" s="13">
        <v>0</v>
      </c>
      <c r="AA16" s="13">
        <v>0</v>
      </c>
      <c r="AB16" s="49">
        <v>57</v>
      </c>
      <c r="AC16" s="13">
        <v>4</v>
      </c>
      <c r="AD16" s="13">
        <v>15</v>
      </c>
      <c r="AE16" s="13">
        <v>0</v>
      </c>
      <c r="AF16" s="25">
        <v>4.75</v>
      </c>
      <c r="AG16">
        <v>4</v>
      </c>
      <c r="AH16">
        <v>15</v>
      </c>
      <c r="AI16">
        <v>0</v>
      </c>
      <c r="AJ16" s="25">
        <v>4.75</v>
      </c>
      <c r="AK16" s="39"/>
      <c r="AM16" s="39"/>
      <c r="AN16" s="39"/>
      <c r="AO16" s="39"/>
      <c r="AX16" s="25">
        <v>4.75</v>
      </c>
      <c r="AY16" s="6"/>
      <c r="BK16" s="38"/>
      <c r="BL16" s="38"/>
      <c r="BM16" s="38"/>
      <c r="BO16" s="49">
        <v>4.75</v>
      </c>
      <c r="BS16" s="38"/>
      <c r="BT16" s="38"/>
      <c r="BU16" s="40"/>
      <c r="BV16" s="49">
        <v>57</v>
      </c>
      <c r="BW16" s="49">
        <v>57</v>
      </c>
      <c r="CI16">
        <v>1379</v>
      </c>
      <c r="CJ16" s="2" t="s">
        <v>351</v>
      </c>
    </row>
    <row r="18" spans="1:88" ht="12.75">
      <c r="A18" s="15">
        <v>1380</v>
      </c>
      <c r="B18" s="14" t="s">
        <v>3</v>
      </c>
      <c r="C18" s="14" t="s">
        <v>1133</v>
      </c>
      <c r="D18" s="14" t="s">
        <v>271</v>
      </c>
      <c r="E18" s="14" t="s">
        <v>281</v>
      </c>
      <c r="F18" s="2" t="s">
        <v>90</v>
      </c>
      <c r="G18" s="2"/>
      <c r="H18" s="2" t="s">
        <v>350</v>
      </c>
      <c r="I18" s="2" t="s">
        <v>711</v>
      </c>
      <c r="J18" s="14" t="s">
        <v>305</v>
      </c>
      <c r="K18" s="2" t="s">
        <v>358</v>
      </c>
      <c r="L18" s="14" t="s">
        <v>343</v>
      </c>
      <c r="M18" s="14" t="s">
        <v>1054</v>
      </c>
      <c r="N18" s="2" t="s">
        <v>1162</v>
      </c>
      <c r="O18" s="10">
        <v>4</v>
      </c>
      <c r="P18" s="10"/>
      <c r="Q18" s="10"/>
      <c r="R18" s="29">
        <v>166</v>
      </c>
      <c r="S18" s="21">
        <v>16</v>
      </c>
      <c r="T18" s="21">
        <v>0</v>
      </c>
      <c r="U18" s="49">
        <v>166.8</v>
      </c>
      <c r="V18" s="49">
        <v>41.7</v>
      </c>
      <c r="W18" s="25"/>
      <c r="X18" s="25">
        <v>3.475</v>
      </c>
      <c r="Y18" s="13"/>
      <c r="Z18" s="13"/>
      <c r="AA18" s="13"/>
      <c r="AB18" s="49"/>
      <c r="AC18" s="13"/>
      <c r="AD18" s="13"/>
      <c r="AE18" s="13"/>
      <c r="AG18">
        <v>3</v>
      </c>
      <c r="AH18">
        <v>9</v>
      </c>
      <c r="AI18">
        <v>6</v>
      </c>
      <c r="AJ18" s="25">
        <v>3.475</v>
      </c>
      <c r="AM18" s="39"/>
      <c r="AN18" s="39"/>
      <c r="AO18" s="39"/>
      <c r="BD18" s="25"/>
      <c r="BE18" s="25">
        <v>3.475</v>
      </c>
      <c r="BF18" s="6"/>
      <c r="BK18" s="38"/>
      <c r="BL18" s="38"/>
      <c r="BM18" s="38"/>
      <c r="BN18" s="38"/>
      <c r="BO18" s="49">
        <v>3.475</v>
      </c>
      <c r="BP18" s="40"/>
      <c r="BQ18" s="40"/>
      <c r="BR18" s="23"/>
      <c r="BS18" s="38"/>
      <c r="BT18" s="38"/>
      <c r="BU18" s="40"/>
      <c r="BV18" s="49">
        <v>166.8</v>
      </c>
      <c r="BW18" s="49">
        <v>41.7</v>
      </c>
      <c r="CI18">
        <v>1380</v>
      </c>
      <c r="CJ18" s="2" t="s">
        <v>358</v>
      </c>
    </row>
    <row r="19" spans="1:88" ht="12.75">
      <c r="A19" s="15">
        <v>1380</v>
      </c>
      <c r="B19" s="14" t="s">
        <v>3</v>
      </c>
      <c r="C19" s="14" t="s">
        <v>1133</v>
      </c>
      <c r="D19" s="14" t="s">
        <v>271</v>
      </c>
      <c r="E19" s="14" t="s">
        <v>281</v>
      </c>
      <c r="F19" s="2" t="s">
        <v>91</v>
      </c>
      <c r="G19" s="2"/>
      <c r="H19" s="2" t="s">
        <v>350</v>
      </c>
      <c r="I19" s="2" t="s">
        <v>316</v>
      </c>
      <c r="J19" s="14" t="s">
        <v>305</v>
      </c>
      <c r="K19" s="2" t="s">
        <v>351</v>
      </c>
      <c r="L19" s="14" t="s">
        <v>343</v>
      </c>
      <c r="M19" s="14" t="s">
        <v>306</v>
      </c>
      <c r="N19" s="2" t="s">
        <v>1162</v>
      </c>
      <c r="O19" s="10">
        <v>0.5</v>
      </c>
      <c r="P19" s="10"/>
      <c r="Q19" s="10"/>
      <c r="R19" s="29">
        <v>22</v>
      </c>
      <c r="S19" s="21">
        <v>4</v>
      </c>
      <c r="T19" s="21">
        <v>0</v>
      </c>
      <c r="U19" s="49">
        <v>22.2</v>
      </c>
      <c r="V19" s="49">
        <v>44.4</v>
      </c>
      <c r="W19" s="25"/>
      <c r="X19" s="25">
        <v>3.7</v>
      </c>
      <c r="Y19" s="13"/>
      <c r="Z19" s="13"/>
      <c r="AA19" s="13"/>
      <c r="AB19" s="49"/>
      <c r="AC19" s="13">
        <v>1</v>
      </c>
      <c r="AD19" s="13">
        <v>17</v>
      </c>
      <c r="AE19" s="13">
        <v>0</v>
      </c>
      <c r="AF19" s="25">
        <v>1.85</v>
      </c>
      <c r="AJ19" s="25">
        <v>3.7</v>
      </c>
      <c r="AM19" s="39"/>
      <c r="AN19" s="39"/>
      <c r="AO19" s="39"/>
      <c r="BE19" s="25">
        <v>3.7</v>
      </c>
      <c r="BK19" s="38"/>
      <c r="BL19" s="38"/>
      <c r="BM19" s="38"/>
      <c r="BN19" s="38"/>
      <c r="BO19" s="49">
        <v>3.7</v>
      </c>
      <c r="BP19" s="40"/>
      <c r="BQ19" s="40"/>
      <c r="BR19" s="23"/>
      <c r="BS19" s="38"/>
      <c r="BT19" s="38"/>
      <c r="BU19" s="40"/>
      <c r="BV19" s="49">
        <v>22.2</v>
      </c>
      <c r="BW19" s="49">
        <v>44.4</v>
      </c>
      <c r="CI19">
        <v>1380</v>
      </c>
      <c r="CJ19" s="2" t="s">
        <v>351</v>
      </c>
    </row>
    <row r="20" spans="1:88" ht="12.75">
      <c r="A20" s="15">
        <v>1380</v>
      </c>
      <c r="B20" s="14" t="s">
        <v>3</v>
      </c>
      <c r="C20" s="14" t="s">
        <v>1133</v>
      </c>
      <c r="D20" s="14" t="s">
        <v>271</v>
      </c>
      <c r="E20" s="14" t="s">
        <v>281</v>
      </c>
      <c r="F20" s="2" t="s">
        <v>92</v>
      </c>
      <c r="G20" s="2"/>
      <c r="H20" s="2" t="s">
        <v>350</v>
      </c>
      <c r="I20" s="2" t="s">
        <v>651</v>
      </c>
      <c r="J20" s="14" t="s">
        <v>305</v>
      </c>
      <c r="K20" s="2" t="s">
        <v>632</v>
      </c>
      <c r="L20" s="14" t="s">
        <v>343</v>
      </c>
      <c r="M20" s="14" t="s">
        <v>306</v>
      </c>
      <c r="N20" s="2" t="s">
        <v>1162</v>
      </c>
      <c r="O20" s="10"/>
      <c r="P20" s="10">
        <v>45</v>
      </c>
      <c r="Q20" s="10"/>
      <c r="R20" s="29">
        <v>58</v>
      </c>
      <c r="S20" s="21">
        <v>10</v>
      </c>
      <c r="T20" s="21">
        <v>0</v>
      </c>
      <c r="U20" s="49">
        <v>58.5</v>
      </c>
      <c r="V20" s="49"/>
      <c r="W20" s="25">
        <v>26</v>
      </c>
      <c r="X20" s="25"/>
      <c r="Y20" s="13"/>
      <c r="Z20" s="13"/>
      <c r="AA20" s="13"/>
      <c r="AB20" s="49"/>
      <c r="AC20" s="13"/>
      <c r="AD20" s="13"/>
      <c r="AE20" s="13"/>
      <c r="AF20" s="25"/>
      <c r="AJ20" s="25"/>
      <c r="AK20" s="25">
        <v>2.1666666666666665</v>
      </c>
      <c r="AX20" s="25"/>
      <c r="AY20" s="6"/>
      <c r="BE20" s="25"/>
      <c r="BF20" s="7"/>
      <c r="BK20" s="38"/>
      <c r="BL20" s="38"/>
      <c r="BM20" s="38"/>
      <c r="BN20" s="38"/>
      <c r="BS20" s="38"/>
      <c r="BV20" s="49">
        <v>58.5</v>
      </c>
      <c r="CI20">
        <v>1380</v>
      </c>
      <c r="CJ20" s="2" t="s">
        <v>632</v>
      </c>
    </row>
    <row r="21" spans="1:89" ht="12.75">
      <c r="A21" s="15">
        <v>1380</v>
      </c>
      <c r="B21" s="14" t="s">
        <v>3</v>
      </c>
      <c r="C21" s="14" t="s">
        <v>1133</v>
      </c>
      <c r="D21" s="14" t="s">
        <v>271</v>
      </c>
      <c r="E21" s="14" t="s">
        <v>281</v>
      </c>
      <c r="F21" s="2" t="s">
        <v>93</v>
      </c>
      <c r="G21" s="2"/>
      <c r="H21" s="2" t="s">
        <v>350</v>
      </c>
      <c r="I21" s="2" t="s">
        <v>321</v>
      </c>
      <c r="J21" s="14" t="s">
        <v>305</v>
      </c>
      <c r="K21" s="2" t="s">
        <v>351</v>
      </c>
      <c r="L21" s="14" t="s">
        <v>343</v>
      </c>
      <c r="M21" s="14" t="s">
        <v>306</v>
      </c>
      <c r="N21" s="2" t="s">
        <v>1162</v>
      </c>
      <c r="O21" s="10">
        <v>3</v>
      </c>
      <c r="P21" s="10"/>
      <c r="Q21" s="10"/>
      <c r="R21" s="29">
        <v>134</v>
      </c>
      <c r="S21" s="21">
        <v>2</v>
      </c>
      <c r="T21" s="21">
        <v>0</v>
      </c>
      <c r="U21" s="49">
        <v>134.1</v>
      </c>
      <c r="V21" s="49">
        <v>44.7</v>
      </c>
      <c r="X21" s="25">
        <v>3.7249999999999996</v>
      </c>
      <c r="Y21" s="13"/>
      <c r="Z21" s="13"/>
      <c r="AA21" s="13"/>
      <c r="AB21" s="49"/>
      <c r="AC21" s="13"/>
      <c r="AD21" s="13"/>
      <c r="AE21" s="13"/>
      <c r="AF21" s="25"/>
      <c r="AG21">
        <v>3</v>
      </c>
      <c r="AH21">
        <v>14</v>
      </c>
      <c r="AI21">
        <v>0</v>
      </c>
      <c r="AJ21" s="25">
        <v>3.7249999999999996</v>
      </c>
      <c r="AY21" s="6"/>
      <c r="BE21" s="25">
        <v>3.7249999999999996</v>
      </c>
      <c r="BK21" s="38"/>
      <c r="BL21" s="38"/>
      <c r="BM21" s="38"/>
      <c r="BN21" s="38"/>
      <c r="BO21" s="49">
        <v>3.7249999999999996</v>
      </c>
      <c r="BS21" s="38"/>
      <c r="BV21" s="49">
        <v>134.1</v>
      </c>
      <c r="BW21" s="49">
        <v>44.7</v>
      </c>
      <c r="CI21">
        <v>1380</v>
      </c>
      <c r="CJ21" s="2" t="s">
        <v>351</v>
      </c>
      <c r="CK21" t="s">
        <v>6</v>
      </c>
    </row>
    <row r="22" spans="1:88" ht="12.75">
      <c r="A22" s="15">
        <v>1380</v>
      </c>
      <c r="B22" s="14" t="s">
        <v>3</v>
      </c>
      <c r="C22" s="14" t="s">
        <v>1133</v>
      </c>
      <c r="D22" s="14" t="s">
        <v>271</v>
      </c>
      <c r="E22" s="14" t="s">
        <v>281</v>
      </c>
      <c r="F22" s="2" t="s">
        <v>94</v>
      </c>
      <c r="G22" s="2"/>
      <c r="H22" s="2" t="s">
        <v>350</v>
      </c>
      <c r="I22" s="2" t="s">
        <v>837</v>
      </c>
      <c r="J22" s="14" t="s">
        <v>305</v>
      </c>
      <c r="K22" s="2" t="s">
        <v>363</v>
      </c>
      <c r="L22" s="14" t="s">
        <v>343</v>
      </c>
      <c r="M22" s="14" t="s">
        <v>959</v>
      </c>
      <c r="N22" s="2" t="s">
        <v>1162</v>
      </c>
      <c r="O22" s="10">
        <v>0.5</v>
      </c>
      <c r="P22" s="10"/>
      <c r="Q22" s="10"/>
      <c r="R22" s="29">
        <v>21</v>
      </c>
      <c r="S22" s="21">
        <v>0</v>
      </c>
      <c r="T22" s="21">
        <v>0</v>
      </c>
      <c r="U22" s="49">
        <v>21</v>
      </c>
      <c r="V22" s="49">
        <v>42</v>
      </c>
      <c r="X22" s="25">
        <v>3.5</v>
      </c>
      <c r="Y22" s="13">
        <v>42</v>
      </c>
      <c r="Z22" s="13">
        <v>0</v>
      </c>
      <c r="AA22" s="13">
        <v>0</v>
      </c>
      <c r="AB22" s="49">
        <v>42</v>
      </c>
      <c r="AC22" s="13">
        <v>1</v>
      </c>
      <c r="AD22" s="13">
        <v>15</v>
      </c>
      <c r="AE22" s="13">
        <v>0</v>
      </c>
      <c r="AF22" s="25">
        <v>1.75</v>
      </c>
      <c r="AG22">
        <v>3</v>
      </c>
      <c r="AH22">
        <v>10</v>
      </c>
      <c r="AI22">
        <v>0</v>
      </c>
      <c r="AJ22" s="25">
        <v>3.5</v>
      </c>
      <c r="AU22" s="25"/>
      <c r="AZ22" s="6"/>
      <c r="BE22" s="25">
        <v>3.5</v>
      </c>
      <c r="BF22" s="7"/>
      <c r="BK22" s="38"/>
      <c r="BL22" s="38"/>
      <c r="BM22" s="38"/>
      <c r="BN22" s="38"/>
      <c r="BO22" s="49">
        <v>3.5</v>
      </c>
      <c r="BS22" s="38"/>
      <c r="BV22" s="49">
        <v>21</v>
      </c>
      <c r="BW22" s="49">
        <v>42</v>
      </c>
      <c r="CI22">
        <v>1380</v>
      </c>
      <c r="CJ22" s="2" t="s">
        <v>363</v>
      </c>
    </row>
    <row r="24" spans="1:88" ht="12.75">
      <c r="A24" s="15">
        <v>1380</v>
      </c>
      <c r="B24" s="14" t="s">
        <v>875</v>
      </c>
      <c r="C24" s="14" t="s">
        <v>1133</v>
      </c>
      <c r="D24" s="14" t="s">
        <v>271</v>
      </c>
      <c r="E24" s="14" t="s">
        <v>282</v>
      </c>
      <c r="F24" s="2" t="s">
        <v>101</v>
      </c>
      <c r="G24" s="2">
        <v>3</v>
      </c>
      <c r="H24" s="2" t="s">
        <v>350</v>
      </c>
      <c r="I24" s="2" t="s">
        <v>482</v>
      </c>
      <c r="J24" s="14" t="s">
        <v>305</v>
      </c>
      <c r="K24" s="2" t="s">
        <v>361</v>
      </c>
      <c r="L24" s="14" t="s">
        <v>342</v>
      </c>
      <c r="M24" s="14" t="s">
        <v>866</v>
      </c>
      <c r="N24" s="2" t="s">
        <v>577</v>
      </c>
      <c r="O24" s="10">
        <v>1</v>
      </c>
      <c r="P24" s="10"/>
      <c r="Q24" s="10"/>
      <c r="R24" s="29">
        <v>54</v>
      </c>
      <c r="S24" s="21">
        <v>0</v>
      </c>
      <c r="T24" s="21">
        <v>0</v>
      </c>
      <c r="U24" s="49">
        <v>54</v>
      </c>
      <c r="V24" s="49">
        <v>54</v>
      </c>
      <c r="W24" s="25"/>
      <c r="X24" s="25">
        <v>4.5</v>
      </c>
      <c r="Y24" s="13">
        <v>54</v>
      </c>
      <c r="Z24" s="13">
        <v>0</v>
      </c>
      <c r="AA24" s="13">
        <v>0</v>
      </c>
      <c r="AB24" s="49">
        <v>54</v>
      </c>
      <c r="AC24" s="13">
        <v>4</v>
      </c>
      <c r="AD24" s="13">
        <v>10</v>
      </c>
      <c r="AE24" s="13">
        <v>0</v>
      </c>
      <c r="AF24" s="25">
        <v>4.5</v>
      </c>
      <c r="AG24">
        <v>4</v>
      </c>
      <c r="AH24">
        <v>10</v>
      </c>
      <c r="AI24">
        <v>0</v>
      </c>
      <c r="AJ24" s="25">
        <v>4.5</v>
      </c>
      <c r="AM24" s="39"/>
      <c r="AN24" s="39"/>
      <c r="AO24" s="39"/>
      <c r="AX24" s="25">
        <v>4.5</v>
      </c>
      <c r="BF24" s="25"/>
      <c r="BK24" s="38"/>
      <c r="BL24" s="38"/>
      <c r="BM24" s="38"/>
      <c r="BO24" s="49">
        <v>4.5</v>
      </c>
      <c r="BR24" s="23"/>
      <c r="BS24" s="38"/>
      <c r="BT24" s="38"/>
      <c r="BU24" s="40"/>
      <c r="BV24" s="49">
        <v>54</v>
      </c>
      <c r="BW24" s="49">
        <v>54</v>
      </c>
      <c r="CI24">
        <v>1380</v>
      </c>
      <c r="CJ24" s="2" t="s">
        <v>361</v>
      </c>
    </row>
    <row r="25" spans="1:89" ht="12.75">
      <c r="A25" s="15">
        <v>1380</v>
      </c>
      <c r="B25" s="14" t="s">
        <v>875</v>
      </c>
      <c r="C25" s="14" t="s">
        <v>1133</v>
      </c>
      <c r="D25" s="14" t="s">
        <v>271</v>
      </c>
      <c r="E25" s="14" t="s">
        <v>282</v>
      </c>
      <c r="F25" s="2" t="s">
        <v>102</v>
      </c>
      <c r="G25" s="2">
        <v>3</v>
      </c>
      <c r="H25" s="2" t="s">
        <v>350</v>
      </c>
      <c r="I25" s="2" t="s">
        <v>316</v>
      </c>
      <c r="J25" s="14" t="s">
        <v>305</v>
      </c>
      <c r="K25" s="2" t="s">
        <v>351</v>
      </c>
      <c r="L25" s="14" t="s">
        <v>343</v>
      </c>
      <c r="M25" s="14" t="s">
        <v>306</v>
      </c>
      <c r="N25" s="2" t="s">
        <v>1244</v>
      </c>
      <c r="O25" s="10">
        <v>1</v>
      </c>
      <c r="P25" s="10"/>
      <c r="Q25" s="10"/>
      <c r="R25" s="29"/>
      <c r="S25" s="21"/>
      <c r="T25" s="21"/>
      <c r="CI25">
        <v>1380</v>
      </c>
      <c r="CJ25" s="2" t="s">
        <v>351</v>
      </c>
      <c r="CK25" t="s">
        <v>939</v>
      </c>
    </row>
    <row r="26" spans="1:88" ht="12.75">
      <c r="A26" s="15">
        <v>1380</v>
      </c>
      <c r="B26" s="14" t="s">
        <v>875</v>
      </c>
      <c r="C26" s="14" t="s">
        <v>1133</v>
      </c>
      <c r="D26" s="14" t="s">
        <v>271</v>
      </c>
      <c r="E26" s="14" t="s">
        <v>282</v>
      </c>
      <c r="F26" s="2" t="s">
        <v>106</v>
      </c>
      <c r="G26" s="2">
        <v>3</v>
      </c>
      <c r="H26" s="2" t="s">
        <v>350</v>
      </c>
      <c r="I26" s="2" t="s">
        <v>390</v>
      </c>
      <c r="J26" s="14" t="s">
        <v>305</v>
      </c>
      <c r="K26" s="2" t="s">
        <v>356</v>
      </c>
      <c r="L26" s="14" t="s">
        <v>343</v>
      </c>
      <c r="M26" s="14" t="s">
        <v>3</v>
      </c>
      <c r="N26" s="2" t="s">
        <v>1171</v>
      </c>
      <c r="O26" s="10">
        <v>44</v>
      </c>
      <c r="P26" s="10"/>
      <c r="Q26" s="10"/>
      <c r="R26" s="29">
        <v>1953</v>
      </c>
      <c r="S26" s="21">
        <v>12</v>
      </c>
      <c r="T26" s="21">
        <v>0</v>
      </c>
      <c r="U26" s="49">
        <v>1953.6</v>
      </c>
      <c r="V26" s="49">
        <v>44.4</v>
      </c>
      <c r="W26" s="25"/>
      <c r="X26" s="25">
        <v>3.7</v>
      </c>
      <c r="Y26" s="13"/>
      <c r="Z26" s="13"/>
      <c r="AA26" s="13"/>
      <c r="AB26" s="49"/>
      <c r="AC26" s="13"/>
      <c r="AD26" s="13"/>
      <c r="AE26" s="13"/>
      <c r="AF26" s="25"/>
      <c r="AG26">
        <v>3</v>
      </c>
      <c r="AH26">
        <v>14</v>
      </c>
      <c r="AI26">
        <v>0</v>
      </c>
      <c r="AJ26" s="25">
        <v>3.7</v>
      </c>
      <c r="AU26" s="6"/>
      <c r="BD26" s="25">
        <v>3.7</v>
      </c>
      <c r="BE26" s="25"/>
      <c r="BK26" s="38"/>
      <c r="BL26" s="38"/>
      <c r="BM26" s="38"/>
      <c r="BO26" s="49">
        <v>3.7</v>
      </c>
      <c r="BP26" s="40"/>
      <c r="BQ26" s="40"/>
      <c r="BR26" s="23"/>
      <c r="BS26" s="38"/>
      <c r="BV26" s="49">
        <v>1953.6</v>
      </c>
      <c r="BW26" s="49">
        <v>44.4</v>
      </c>
      <c r="BY26" s="20"/>
      <c r="BZ26" s="49"/>
      <c r="CA26" s="25"/>
      <c r="CI26">
        <v>1380</v>
      </c>
      <c r="CJ26" s="2" t="s">
        <v>356</v>
      </c>
    </row>
    <row r="27" spans="1:71" ht="12.75">
      <c r="A27" s="17"/>
      <c r="R27" s="17"/>
      <c r="BK27" s="17"/>
      <c r="BL27" s="17"/>
      <c r="BM27" s="17"/>
      <c r="BP27" s="17"/>
      <c r="BQ27" s="17"/>
      <c r="BS27" s="17"/>
    </row>
    <row r="28" spans="1:88" ht="12.75">
      <c r="A28" s="15">
        <v>1380</v>
      </c>
      <c r="B28" s="14" t="s">
        <v>875</v>
      </c>
      <c r="C28" s="14" t="s">
        <v>1133</v>
      </c>
      <c r="D28" s="14" t="s">
        <v>271</v>
      </c>
      <c r="E28" s="14" t="s">
        <v>282</v>
      </c>
      <c r="F28" s="2" t="s">
        <v>108</v>
      </c>
      <c r="G28" s="2">
        <v>4</v>
      </c>
      <c r="H28" s="2" t="s">
        <v>350</v>
      </c>
      <c r="I28" s="2" t="s">
        <v>664</v>
      </c>
      <c r="J28" s="14" t="s">
        <v>305</v>
      </c>
      <c r="K28" s="2" t="s">
        <v>665</v>
      </c>
      <c r="L28" s="14" t="s">
        <v>1198</v>
      </c>
      <c r="M28" s="14" t="s">
        <v>1198</v>
      </c>
      <c r="N28" s="2" t="s">
        <v>1370</v>
      </c>
      <c r="O28" s="10"/>
      <c r="P28" s="10">
        <v>4</v>
      </c>
      <c r="Q28" s="10"/>
      <c r="R28" s="29"/>
      <c r="S28" s="21"/>
      <c r="T28" s="21"/>
      <c r="U28" s="49">
        <v>5.4</v>
      </c>
      <c r="V28" s="49"/>
      <c r="W28" s="25">
        <v>27</v>
      </c>
      <c r="X28" s="25"/>
      <c r="Y28" s="13"/>
      <c r="Z28" s="13"/>
      <c r="AA28" s="13"/>
      <c r="AC28" s="13"/>
      <c r="AD28" s="13"/>
      <c r="AE28" s="13"/>
      <c r="AJ28" s="25"/>
      <c r="AK28" s="25">
        <v>2.25</v>
      </c>
      <c r="BE28" s="25"/>
      <c r="BF28" s="6"/>
      <c r="BK28" s="38"/>
      <c r="BL28" s="38"/>
      <c r="BM28" s="38"/>
      <c r="BO28" s="25"/>
      <c r="BP28" s="40"/>
      <c r="BQ28" s="40"/>
      <c r="BR28" s="23"/>
      <c r="BS28" s="38"/>
      <c r="BV28" s="49">
        <v>5.4</v>
      </c>
      <c r="BW28" s="49"/>
      <c r="CI28">
        <v>1380</v>
      </c>
      <c r="CJ28" s="2" t="s">
        <v>665</v>
      </c>
    </row>
    <row r="30" spans="1:88" ht="12.75">
      <c r="A30" s="15">
        <v>1382</v>
      </c>
      <c r="B30" s="14" t="s">
        <v>280</v>
      </c>
      <c r="C30" s="14" t="s">
        <v>1133</v>
      </c>
      <c r="D30" s="14" t="s">
        <v>272</v>
      </c>
      <c r="E30" s="14" t="s">
        <v>278</v>
      </c>
      <c r="F30" s="2" t="s">
        <v>124</v>
      </c>
      <c r="G30" s="2"/>
      <c r="H30" s="2" t="s">
        <v>350</v>
      </c>
      <c r="I30" s="2" t="s">
        <v>778</v>
      </c>
      <c r="J30" s="14" t="s">
        <v>305</v>
      </c>
      <c r="K30" s="2" t="s">
        <v>360</v>
      </c>
      <c r="L30" s="14" t="s">
        <v>343</v>
      </c>
      <c r="M30" s="14" t="s">
        <v>688</v>
      </c>
      <c r="N30" s="2" t="s">
        <v>1162</v>
      </c>
      <c r="O30" s="10">
        <v>4.5</v>
      </c>
      <c r="P30" s="10"/>
      <c r="Q30" s="10"/>
      <c r="R30" s="29">
        <v>221</v>
      </c>
      <c r="S30" s="21">
        <v>8</v>
      </c>
      <c r="T30" s="21">
        <v>0</v>
      </c>
      <c r="U30" s="49">
        <v>221.4</v>
      </c>
      <c r="V30" s="49">
        <v>49.2</v>
      </c>
      <c r="W30" s="25"/>
      <c r="X30" s="25">
        <v>4.1000000000000005</v>
      </c>
      <c r="Y30" s="13"/>
      <c r="Z30" s="13"/>
      <c r="AA30" s="13"/>
      <c r="AC30" s="13">
        <v>18</v>
      </c>
      <c r="AD30" s="13">
        <v>9</v>
      </c>
      <c r="AE30" s="13">
        <v>0</v>
      </c>
      <c r="AF30" s="25">
        <v>18.45</v>
      </c>
      <c r="AG30">
        <v>4</v>
      </c>
      <c r="AH30">
        <v>2</v>
      </c>
      <c r="AI30">
        <v>0</v>
      </c>
      <c r="AJ30" s="25">
        <v>4.1000000000000005</v>
      </c>
      <c r="AK30" s="39"/>
      <c r="AX30" s="6"/>
      <c r="BE30" s="25">
        <v>4.1000000000000005</v>
      </c>
      <c r="BF30" s="7"/>
      <c r="BK30" s="38"/>
      <c r="BL30" s="38"/>
      <c r="BM30" s="38"/>
      <c r="BO30" s="49">
        <v>4.1000000000000005</v>
      </c>
      <c r="BP30" s="40"/>
      <c r="BQ30" s="40"/>
      <c r="BR30" s="23"/>
      <c r="BS30" s="38"/>
      <c r="BV30" s="49">
        <v>221.4</v>
      </c>
      <c r="BW30" s="49">
        <v>49.2</v>
      </c>
      <c r="BZ30" s="49"/>
      <c r="CA30" s="49"/>
      <c r="CI30">
        <v>1382</v>
      </c>
      <c r="CJ30" s="2" t="s">
        <v>360</v>
      </c>
    </row>
    <row r="31" spans="1:88" ht="12.75">
      <c r="A31" s="15">
        <v>1382</v>
      </c>
      <c r="B31" s="14" t="s">
        <v>280</v>
      </c>
      <c r="C31" s="14" t="s">
        <v>1133</v>
      </c>
      <c r="D31" s="14" t="s">
        <v>272</v>
      </c>
      <c r="E31" s="14" t="s">
        <v>278</v>
      </c>
      <c r="F31" s="2" t="s">
        <v>125</v>
      </c>
      <c r="G31" s="2"/>
      <c r="H31" s="2" t="s">
        <v>350</v>
      </c>
      <c r="I31" s="2" t="s">
        <v>650</v>
      </c>
      <c r="J31" s="14" t="s">
        <v>305</v>
      </c>
      <c r="K31" s="2" t="s">
        <v>635</v>
      </c>
      <c r="L31" s="14" t="s">
        <v>343</v>
      </c>
      <c r="M31" s="14" t="s">
        <v>932</v>
      </c>
      <c r="N31" s="2" t="s">
        <v>1162</v>
      </c>
      <c r="O31" s="10"/>
      <c r="P31" s="10">
        <v>19</v>
      </c>
      <c r="Q31" s="10"/>
      <c r="R31" s="29">
        <v>19</v>
      </c>
      <c r="S31" s="21">
        <v>19</v>
      </c>
      <c r="T31" s="21">
        <v>0</v>
      </c>
      <c r="U31" s="49">
        <v>19.95</v>
      </c>
      <c r="W31" s="25">
        <v>21</v>
      </c>
      <c r="Y31" s="13"/>
      <c r="Z31" s="13"/>
      <c r="AA31" s="13"/>
      <c r="AC31" s="13"/>
      <c r="AD31" s="13"/>
      <c r="AE31" s="13"/>
      <c r="AJ31" s="25"/>
      <c r="AK31" s="25">
        <v>1.75</v>
      </c>
      <c r="BE31" s="25"/>
      <c r="BK31" s="38"/>
      <c r="BL31" s="38"/>
      <c r="BM31" s="38"/>
      <c r="BO31" s="49"/>
      <c r="BP31" s="40"/>
      <c r="BQ31" s="40"/>
      <c r="BR31" s="23"/>
      <c r="BS31" s="38"/>
      <c r="BV31" s="49">
        <v>19.95</v>
      </c>
      <c r="CI31">
        <v>1382</v>
      </c>
      <c r="CJ31" s="2" t="s">
        <v>635</v>
      </c>
    </row>
    <row r="33" spans="1:88" ht="12.75">
      <c r="A33" s="15">
        <v>1382</v>
      </c>
      <c r="B33" s="14" t="s">
        <v>957</v>
      </c>
      <c r="C33" s="14" t="s">
        <v>1133</v>
      </c>
      <c r="D33" s="14" t="s">
        <v>273</v>
      </c>
      <c r="E33" s="14" t="s">
        <v>7</v>
      </c>
      <c r="F33" s="2" t="s">
        <v>126</v>
      </c>
      <c r="G33" s="2"/>
      <c r="H33" s="2" t="s">
        <v>350</v>
      </c>
      <c r="I33" s="2" t="s">
        <v>390</v>
      </c>
      <c r="J33" s="14" t="s">
        <v>305</v>
      </c>
      <c r="K33" s="2" t="s">
        <v>356</v>
      </c>
      <c r="L33" s="14" t="s">
        <v>343</v>
      </c>
      <c r="M33" s="14" t="s">
        <v>3</v>
      </c>
      <c r="N33" s="2" t="s">
        <v>1161</v>
      </c>
      <c r="O33" s="10">
        <v>3</v>
      </c>
      <c r="P33" s="10"/>
      <c r="Q33" s="10"/>
      <c r="R33" s="29">
        <v>144</v>
      </c>
      <c r="S33" s="21">
        <v>0</v>
      </c>
      <c r="T33" s="21">
        <v>0</v>
      </c>
      <c r="U33" s="49">
        <v>144</v>
      </c>
      <c r="V33" s="49">
        <v>48</v>
      </c>
      <c r="X33" s="25">
        <v>4</v>
      </c>
      <c r="Y33" s="13">
        <v>48</v>
      </c>
      <c r="Z33" s="13">
        <v>0</v>
      </c>
      <c r="AA33" s="13">
        <v>0</v>
      </c>
      <c r="AB33" s="49">
        <v>48</v>
      </c>
      <c r="AC33" s="13"/>
      <c r="AD33" s="13"/>
      <c r="AE33" s="13"/>
      <c r="AF33" s="25"/>
      <c r="AG33">
        <v>4</v>
      </c>
      <c r="AH33">
        <v>0</v>
      </c>
      <c r="AI33">
        <v>0</v>
      </c>
      <c r="AJ33" s="25">
        <v>4</v>
      </c>
      <c r="AM33" s="39"/>
      <c r="AN33" s="39"/>
      <c r="AO33" s="39"/>
      <c r="AP33" s="49"/>
      <c r="AQ33" s="49"/>
      <c r="AR33" s="49"/>
      <c r="AS33" s="49"/>
      <c r="AT33" s="49"/>
      <c r="AU33" s="25"/>
      <c r="BC33" s="6"/>
      <c r="BE33" s="25">
        <v>4</v>
      </c>
      <c r="BK33" s="38"/>
      <c r="BL33" s="38"/>
      <c r="BM33" s="38"/>
      <c r="BO33" s="49">
        <v>4</v>
      </c>
      <c r="BS33" s="38"/>
      <c r="BV33" s="49">
        <v>144</v>
      </c>
      <c r="BW33" s="49">
        <v>48</v>
      </c>
      <c r="BY33" s="49"/>
      <c r="BZ33" s="49"/>
      <c r="CA33" s="49"/>
      <c r="CB33" s="49"/>
      <c r="CI33">
        <v>1382</v>
      </c>
      <c r="CJ33" s="2" t="s">
        <v>356</v>
      </c>
    </row>
    <row r="34" spans="1:88" ht="12.75">
      <c r="A34" s="15">
        <v>1382</v>
      </c>
      <c r="B34" s="14" t="s">
        <v>957</v>
      </c>
      <c r="C34" s="14" t="s">
        <v>1133</v>
      </c>
      <c r="D34" s="14" t="s">
        <v>273</v>
      </c>
      <c r="E34" s="14" t="s">
        <v>7</v>
      </c>
      <c r="F34" s="2" t="s">
        <v>128</v>
      </c>
      <c r="G34" s="2"/>
      <c r="H34" s="2" t="s">
        <v>350</v>
      </c>
      <c r="I34" s="2" t="s">
        <v>389</v>
      </c>
      <c r="J34" s="14" t="s">
        <v>305</v>
      </c>
      <c r="K34" s="2" t="s">
        <v>357</v>
      </c>
      <c r="L34" s="14" t="s">
        <v>343</v>
      </c>
      <c r="M34" s="14" t="s">
        <v>3</v>
      </c>
      <c r="N34" s="2" t="s">
        <v>1161</v>
      </c>
      <c r="O34" s="10">
        <v>1</v>
      </c>
      <c r="P34" s="10">
        <v>8</v>
      </c>
      <c r="Q34" s="10"/>
      <c r="R34" s="29">
        <v>60</v>
      </c>
      <c r="S34" s="21">
        <v>8</v>
      </c>
      <c r="T34" s="21">
        <v>0</v>
      </c>
      <c r="U34" s="49">
        <v>60.4</v>
      </c>
      <c r="V34" s="49">
        <v>49.2</v>
      </c>
      <c r="W34" s="25">
        <v>28.000000000000007</v>
      </c>
      <c r="X34" s="25">
        <v>4.1</v>
      </c>
      <c r="Y34" s="13"/>
      <c r="Z34" s="13"/>
      <c r="AA34" s="13"/>
      <c r="AC34" s="13"/>
      <c r="AD34" s="13"/>
      <c r="AE34" s="13"/>
      <c r="AF34" s="25"/>
      <c r="AG34">
        <v>4</v>
      </c>
      <c r="AH34">
        <v>2</v>
      </c>
      <c r="AI34">
        <v>0</v>
      </c>
      <c r="AJ34" s="25">
        <v>4.1</v>
      </c>
      <c r="AK34" s="25">
        <v>2.333333333333334</v>
      </c>
      <c r="AM34" s="39"/>
      <c r="AN34" s="39"/>
      <c r="AO34" s="39"/>
      <c r="AP34" s="49"/>
      <c r="AQ34" s="49"/>
      <c r="AR34" s="49"/>
      <c r="AS34" s="49"/>
      <c r="AT34" s="49"/>
      <c r="AU34" s="25"/>
      <c r="BE34" s="25">
        <v>4.1</v>
      </c>
      <c r="BF34" s="6"/>
      <c r="BK34" s="38"/>
      <c r="BL34" s="38"/>
      <c r="BM34" s="38"/>
      <c r="BO34" s="49">
        <v>4.1</v>
      </c>
      <c r="BS34" s="38"/>
      <c r="BV34" s="49">
        <v>60.4</v>
      </c>
      <c r="BW34" s="49">
        <v>49.2</v>
      </c>
      <c r="BY34" s="49"/>
      <c r="CA34" s="49"/>
      <c r="CB34" s="49"/>
      <c r="CI34">
        <v>1382</v>
      </c>
      <c r="CJ34" s="2" t="s">
        <v>357</v>
      </c>
    </row>
    <row r="36" spans="1:88" ht="12.75">
      <c r="A36" s="15">
        <v>1382</v>
      </c>
      <c r="B36" s="14" t="s">
        <v>875</v>
      </c>
      <c r="C36" s="14" t="s">
        <v>1133</v>
      </c>
      <c r="D36" s="14" t="s">
        <v>273</v>
      </c>
      <c r="E36" s="14" t="s">
        <v>279</v>
      </c>
      <c r="F36" s="2" t="s">
        <v>137</v>
      </c>
      <c r="G36" s="2">
        <v>1</v>
      </c>
      <c r="H36" s="2" t="s">
        <v>350</v>
      </c>
      <c r="I36" s="2" t="s">
        <v>388</v>
      </c>
      <c r="J36" s="14" t="s">
        <v>305</v>
      </c>
      <c r="K36" s="2" t="s">
        <v>356</v>
      </c>
      <c r="L36" s="14" t="s">
        <v>343</v>
      </c>
      <c r="M36" s="14" t="s">
        <v>3</v>
      </c>
      <c r="N36" s="2" t="s">
        <v>1242</v>
      </c>
      <c r="O36" s="10">
        <v>1</v>
      </c>
      <c r="P36" s="10"/>
      <c r="Q36" s="10"/>
      <c r="R36" s="29">
        <v>54</v>
      </c>
      <c r="S36" s="21">
        <v>0</v>
      </c>
      <c r="T36" s="21">
        <v>0</v>
      </c>
      <c r="U36" s="49">
        <v>54</v>
      </c>
      <c r="V36" s="49">
        <v>54</v>
      </c>
      <c r="X36" s="25">
        <v>4.5</v>
      </c>
      <c r="Y36" s="13">
        <v>54</v>
      </c>
      <c r="Z36" s="13">
        <v>0</v>
      </c>
      <c r="AA36" s="13">
        <v>0</v>
      </c>
      <c r="AB36" s="49">
        <v>54</v>
      </c>
      <c r="AC36" s="13">
        <v>4</v>
      </c>
      <c r="AD36" s="13">
        <v>10</v>
      </c>
      <c r="AE36" s="13">
        <v>0</v>
      </c>
      <c r="AF36" s="25">
        <v>4.5</v>
      </c>
      <c r="AG36">
        <v>4</v>
      </c>
      <c r="AH36">
        <v>10</v>
      </c>
      <c r="AI36">
        <v>0</v>
      </c>
      <c r="AJ36" s="25">
        <v>4.5</v>
      </c>
      <c r="AM36" s="39"/>
      <c r="AN36" s="39"/>
      <c r="AO36" s="39"/>
      <c r="BC36" s="25"/>
      <c r="BF36" s="25">
        <v>4.5</v>
      </c>
      <c r="BK36" s="38"/>
      <c r="BL36" s="38"/>
      <c r="BM36" s="38"/>
      <c r="BN36" s="38"/>
      <c r="BO36" s="49">
        <v>4.5</v>
      </c>
      <c r="BS36" s="38"/>
      <c r="BV36" s="49">
        <v>54</v>
      </c>
      <c r="BW36" s="49">
        <v>54</v>
      </c>
      <c r="CI36">
        <v>1382</v>
      </c>
      <c r="CJ36" s="2" t="s">
        <v>356</v>
      </c>
    </row>
    <row r="38" spans="1:88" ht="12.75">
      <c r="A38" s="15">
        <v>1382</v>
      </c>
      <c r="B38" s="14" t="s">
        <v>875</v>
      </c>
      <c r="C38" s="14" t="s">
        <v>1133</v>
      </c>
      <c r="D38" s="14" t="s">
        <v>273</v>
      </c>
      <c r="E38" s="14" t="s">
        <v>279</v>
      </c>
      <c r="F38" s="2" t="s">
        <v>138</v>
      </c>
      <c r="G38" s="2">
        <v>2</v>
      </c>
      <c r="H38" s="2" t="s">
        <v>350</v>
      </c>
      <c r="I38" s="2" t="s">
        <v>390</v>
      </c>
      <c r="J38" s="14" t="s">
        <v>305</v>
      </c>
      <c r="K38" s="2" t="s">
        <v>356</v>
      </c>
      <c r="L38" s="14" t="s">
        <v>343</v>
      </c>
      <c r="M38" s="14" t="s">
        <v>3</v>
      </c>
      <c r="N38" s="2" t="s">
        <v>1171</v>
      </c>
      <c r="O38" s="10">
        <v>44</v>
      </c>
      <c r="P38" s="10"/>
      <c r="Q38" s="10"/>
      <c r="R38" s="29">
        <v>2112</v>
      </c>
      <c r="S38" s="21">
        <v>0</v>
      </c>
      <c r="T38" s="21">
        <v>0</v>
      </c>
      <c r="U38" s="49">
        <v>2112</v>
      </c>
      <c r="V38" s="49">
        <v>48</v>
      </c>
      <c r="X38" s="25">
        <v>4</v>
      </c>
      <c r="Y38" s="13"/>
      <c r="Z38" s="13"/>
      <c r="AA38" s="13"/>
      <c r="AB38" s="49"/>
      <c r="AC38" s="13"/>
      <c r="AD38" s="13"/>
      <c r="AE38" s="13"/>
      <c r="AG38">
        <v>4</v>
      </c>
      <c r="AH38">
        <v>0</v>
      </c>
      <c r="AI38">
        <v>0</v>
      </c>
      <c r="AJ38" s="25">
        <v>4</v>
      </c>
      <c r="BD38" s="25">
        <v>4</v>
      </c>
      <c r="BF38" s="25"/>
      <c r="BK38" s="38"/>
      <c r="BL38" s="38"/>
      <c r="BM38" s="38"/>
      <c r="BN38" s="38"/>
      <c r="BO38" s="49">
        <v>4</v>
      </c>
      <c r="BS38" s="38"/>
      <c r="BV38" s="49">
        <v>2112</v>
      </c>
      <c r="BW38" s="49">
        <v>48</v>
      </c>
      <c r="CI38">
        <v>1382</v>
      </c>
      <c r="CJ38" s="2" t="s">
        <v>356</v>
      </c>
    </row>
    <row r="39" spans="1:88" ht="12.75">
      <c r="A39" s="15">
        <v>1382</v>
      </c>
      <c r="B39" s="14" t="s">
        <v>875</v>
      </c>
      <c r="C39" s="14" t="s">
        <v>1133</v>
      </c>
      <c r="D39" s="14" t="s">
        <v>273</v>
      </c>
      <c r="E39" s="14" t="s">
        <v>279</v>
      </c>
      <c r="F39" s="2" t="s">
        <v>139</v>
      </c>
      <c r="G39" s="2">
        <v>2</v>
      </c>
      <c r="H39" s="2" t="s">
        <v>350</v>
      </c>
      <c r="I39" s="2" t="s">
        <v>388</v>
      </c>
      <c r="J39" s="14" t="s">
        <v>305</v>
      </c>
      <c r="K39" s="2" t="s">
        <v>356</v>
      </c>
      <c r="L39" s="14" t="s">
        <v>343</v>
      </c>
      <c r="M39" s="14" t="s">
        <v>3</v>
      </c>
      <c r="N39" s="2" t="s">
        <v>401</v>
      </c>
      <c r="O39" s="10">
        <v>1</v>
      </c>
      <c r="P39" s="10"/>
      <c r="Q39" s="10"/>
      <c r="R39" s="29">
        <v>50</v>
      </c>
      <c r="S39" s="21">
        <v>14</v>
      </c>
      <c r="T39" s="21">
        <v>0</v>
      </c>
      <c r="U39" s="49">
        <v>50.7</v>
      </c>
      <c r="V39" s="49">
        <v>50.7</v>
      </c>
      <c r="X39" s="25">
        <v>4.2250000000000005</v>
      </c>
      <c r="Y39" s="13">
        <v>50</v>
      </c>
      <c r="Z39" s="13">
        <v>14</v>
      </c>
      <c r="AA39" s="13">
        <v>0</v>
      </c>
      <c r="AB39" s="49">
        <v>50.7</v>
      </c>
      <c r="AC39" s="13">
        <v>4</v>
      </c>
      <c r="AD39" s="13">
        <v>4</v>
      </c>
      <c r="AE39" s="13"/>
      <c r="AF39" s="25">
        <v>4.2</v>
      </c>
      <c r="AG39">
        <v>4</v>
      </c>
      <c r="AH39">
        <v>4</v>
      </c>
      <c r="AI39">
        <v>6</v>
      </c>
      <c r="AJ39" s="25">
        <v>4.2250000000000005</v>
      </c>
      <c r="AU39" s="6"/>
      <c r="AX39" s="25">
        <v>4.2250000000000005</v>
      </c>
      <c r="BF39" s="25"/>
      <c r="BK39" s="38"/>
      <c r="BL39" s="38"/>
      <c r="BM39" s="38"/>
      <c r="BO39" s="49">
        <v>4.2250000000000005</v>
      </c>
      <c r="BP39" s="40"/>
      <c r="BQ39" s="40"/>
      <c r="BR39" s="23"/>
      <c r="BS39" s="38"/>
      <c r="BT39" s="38"/>
      <c r="BU39" s="40"/>
      <c r="BV39" s="49">
        <v>50.7</v>
      </c>
      <c r="BW39" s="49">
        <v>50.7</v>
      </c>
      <c r="CI39">
        <v>1382</v>
      </c>
      <c r="CJ39" s="2" t="s">
        <v>356</v>
      </c>
    </row>
    <row r="41" spans="1:88" ht="12.75">
      <c r="A41" s="15">
        <v>1383</v>
      </c>
      <c r="B41" s="14" t="s">
        <v>3</v>
      </c>
      <c r="C41" s="14" t="s">
        <v>1133</v>
      </c>
      <c r="D41" s="14" t="s">
        <v>274</v>
      </c>
      <c r="E41" s="14" t="s">
        <v>283</v>
      </c>
      <c r="F41" s="2" t="s">
        <v>147</v>
      </c>
      <c r="G41" s="2"/>
      <c r="H41" s="2" t="s">
        <v>350</v>
      </c>
      <c r="I41" s="2" t="s">
        <v>1169</v>
      </c>
      <c r="J41" s="14" t="s">
        <v>305</v>
      </c>
      <c r="K41" s="2" t="s">
        <v>362</v>
      </c>
      <c r="L41" s="14" t="s">
        <v>343</v>
      </c>
      <c r="M41" s="14" t="s">
        <v>937</v>
      </c>
      <c r="N41" s="2" t="s">
        <v>1160</v>
      </c>
      <c r="O41" s="10">
        <v>2</v>
      </c>
      <c r="P41" s="10"/>
      <c r="Q41" s="10"/>
      <c r="R41" s="29">
        <v>86</v>
      </c>
      <c r="S41" s="21">
        <v>8</v>
      </c>
      <c r="T41" s="21">
        <v>0</v>
      </c>
      <c r="U41" s="49">
        <v>86.4</v>
      </c>
      <c r="V41" s="49">
        <v>43.2</v>
      </c>
      <c r="X41" s="25">
        <v>3.6</v>
      </c>
      <c r="Y41" s="13"/>
      <c r="Z41" s="13"/>
      <c r="AA41" s="13"/>
      <c r="AC41" s="13"/>
      <c r="AD41" s="13"/>
      <c r="AE41" s="13"/>
      <c r="AF41" s="25"/>
      <c r="AG41">
        <v>3</v>
      </c>
      <c r="AH41">
        <v>12</v>
      </c>
      <c r="AI41">
        <v>0</v>
      </c>
      <c r="AJ41" s="25">
        <v>3.6</v>
      </c>
      <c r="AK41" s="39"/>
      <c r="BE41" s="25">
        <v>3.6</v>
      </c>
      <c r="BK41" s="38"/>
      <c r="BL41" s="38"/>
      <c r="BM41" s="38"/>
      <c r="BO41" s="49">
        <v>3.6</v>
      </c>
      <c r="BP41" s="40"/>
      <c r="BQ41" s="40"/>
      <c r="BR41" s="23"/>
      <c r="BS41" s="38"/>
      <c r="BV41" s="49">
        <v>86.4</v>
      </c>
      <c r="BW41" s="49">
        <v>43.2</v>
      </c>
      <c r="CI41">
        <v>1383</v>
      </c>
      <c r="CJ41" s="2" t="s">
        <v>362</v>
      </c>
    </row>
    <row r="42" spans="1:88" ht="12.75">
      <c r="A42" s="15">
        <v>1383</v>
      </c>
      <c r="B42" s="14" t="s">
        <v>3</v>
      </c>
      <c r="C42" s="14" t="s">
        <v>1133</v>
      </c>
      <c r="D42" s="14" t="s">
        <v>274</v>
      </c>
      <c r="E42" s="14" t="s">
        <v>283</v>
      </c>
      <c r="F42" s="2" t="s">
        <v>148</v>
      </c>
      <c r="G42" s="2"/>
      <c r="H42" s="2" t="s">
        <v>350</v>
      </c>
      <c r="I42" s="2" t="s">
        <v>318</v>
      </c>
      <c r="J42" s="14" t="s">
        <v>305</v>
      </c>
      <c r="K42" s="2" t="s">
        <v>351</v>
      </c>
      <c r="L42" s="14" t="s">
        <v>343</v>
      </c>
      <c r="M42" s="14" t="s">
        <v>306</v>
      </c>
      <c r="N42" s="2" t="s">
        <v>1160</v>
      </c>
      <c r="O42" s="10">
        <v>2</v>
      </c>
      <c r="P42" s="10"/>
      <c r="Q42" s="10"/>
      <c r="R42" s="29">
        <v>94</v>
      </c>
      <c r="S42" s="21">
        <v>16</v>
      </c>
      <c r="T42" s="21">
        <v>0</v>
      </c>
      <c r="U42" s="49">
        <v>94.8</v>
      </c>
      <c r="V42" s="49">
        <v>47.4</v>
      </c>
      <c r="X42" s="25">
        <v>3.95</v>
      </c>
      <c r="Y42" s="13"/>
      <c r="Z42" s="13"/>
      <c r="AA42" s="13"/>
      <c r="AC42" s="13"/>
      <c r="AD42" s="13"/>
      <c r="AE42" s="13"/>
      <c r="AF42" s="25"/>
      <c r="AG42">
        <v>3</v>
      </c>
      <c r="AH42">
        <v>19</v>
      </c>
      <c r="AI42">
        <v>0</v>
      </c>
      <c r="AJ42" s="25">
        <v>3.95</v>
      </c>
      <c r="AK42" s="39"/>
      <c r="AM42" s="39"/>
      <c r="AN42" s="39"/>
      <c r="AO42" s="39"/>
      <c r="BE42" s="25">
        <v>3.95</v>
      </c>
      <c r="BK42" s="38"/>
      <c r="BL42" s="38"/>
      <c r="BM42" s="38"/>
      <c r="BO42" s="49">
        <v>3.95</v>
      </c>
      <c r="BP42" s="40"/>
      <c r="BQ42" s="40"/>
      <c r="BR42" s="23"/>
      <c r="BS42" s="38"/>
      <c r="BV42" s="49">
        <v>94.8</v>
      </c>
      <c r="BW42" s="49">
        <v>47.4</v>
      </c>
      <c r="CI42">
        <v>1383</v>
      </c>
      <c r="CJ42" s="2" t="s">
        <v>351</v>
      </c>
    </row>
    <row r="43" spans="1:88" ht="12.75">
      <c r="A43" s="15">
        <v>1383</v>
      </c>
      <c r="B43" s="14" t="s">
        <v>3</v>
      </c>
      <c r="C43" s="14" t="s">
        <v>1133</v>
      </c>
      <c r="D43" s="14" t="s">
        <v>274</v>
      </c>
      <c r="E43" s="14" t="s">
        <v>283</v>
      </c>
      <c r="F43" s="2" t="s">
        <v>149</v>
      </c>
      <c r="G43" s="2"/>
      <c r="H43" s="2" t="s">
        <v>350</v>
      </c>
      <c r="I43" s="2" t="s">
        <v>661</v>
      </c>
      <c r="J43" s="14" t="s">
        <v>305</v>
      </c>
      <c r="K43" s="2" t="s">
        <v>636</v>
      </c>
      <c r="L43" s="14" t="s">
        <v>343</v>
      </c>
      <c r="M43" s="14" t="s">
        <v>1055</v>
      </c>
      <c r="N43" s="2" t="s">
        <v>1160</v>
      </c>
      <c r="O43" s="10"/>
      <c r="P43" s="10">
        <v>18</v>
      </c>
      <c r="Q43" s="10"/>
      <c r="R43" s="29">
        <v>21</v>
      </c>
      <c r="S43" s="21">
        <v>12</v>
      </c>
      <c r="T43" s="21">
        <v>0</v>
      </c>
      <c r="U43" s="49">
        <v>21.6</v>
      </c>
      <c r="W43" s="25">
        <v>24</v>
      </c>
      <c r="X43" s="25"/>
      <c r="Y43" s="13"/>
      <c r="Z43" s="13"/>
      <c r="AA43" s="13"/>
      <c r="AC43" s="13"/>
      <c r="AD43" s="13"/>
      <c r="AE43" s="13"/>
      <c r="AF43" s="25"/>
      <c r="AJ43" s="25"/>
      <c r="AK43" s="25">
        <v>2</v>
      </c>
      <c r="AM43" s="39"/>
      <c r="AN43" s="39"/>
      <c r="AO43" s="39"/>
      <c r="BK43" s="38"/>
      <c r="BL43" s="38"/>
      <c r="BM43" s="38"/>
      <c r="BP43" s="40"/>
      <c r="BQ43" s="40"/>
      <c r="BR43" s="23"/>
      <c r="BS43" s="38"/>
      <c r="BV43" s="49"/>
      <c r="BW43" s="49"/>
      <c r="CI43">
        <v>1383</v>
      </c>
      <c r="CJ43" s="2" t="s">
        <v>636</v>
      </c>
    </row>
    <row r="45" spans="1:88" ht="12.75">
      <c r="A45" s="15">
        <v>1383</v>
      </c>
      <c r="B45" s="14" t="s">
        <v>960</v>
      </c>
      <c r="C45" s="14" t="s">
        <v>1133</v>
      </c>
      <c r="D45" s="14" t="s">
        <v>274</v>
      </c>
      <c r="E45" s="14" t="s">
        <v>287</v>
      </c>
      <c r="F45" s="2" t="s">
        <v>158</v>
      </c>
      <c r="G45" s="2">
        <v>2</v>
      </c>
      <c r="H45" t="s">
        <v>350</v>
      </c>
      <c r="I45" t="s">
        <v>388</v>
      </c>
      <c r="J45" s="14" t="s">
        <v>305</v>
      </c>
      <c r="K45" s="2" t="s">
        <v>356</v>
      </c>
      <c r="L45" s="14" t="s">
        <v>343</v>
      </c>
      <c r="M45" s="14" t="s">
        <v>3</v>
      </c>
      <c r="N45" s="2" t="s">
        <v>1184</v>
      </c>
      <c r="O45" s="10">
        <v>1</v>
      </c>
      <c r="P45" s="10"/>
      <c r="Q45" s="10"/>
      <c r="R45" s="29">
        <v>72</v>
      </c>
      <c r="S45" s="21">
        <v>0</v>
      </c>
      <c r="T45" s="21">
        <v>0</v>
      </c>
      <c r="U45" s="49">
        <v>72</v>
      </c>
      <c r="V45" s="49">
        <v>72</v>
      </c>
      <c r="X45" s="25">
        <v>6</v>
      </c>
      <c r="Y45" s="13">
        <v>72</v>
      </c>
      <c r="Z45" s="13">
        <v>0</v>
      </c>
      <c r="AA45" s="13">
        <v>0</v>
      </c>
      <c r="AB45" s="49">
        <v>72</v>
      </c>
      <c r="AC45" s="13">
        <v>6</v>
      </c>
      <c r="AD45" s="13">
        <v>0</v>
      </c>
      <c r="AE45" s="13">
        <v>0</v>
      </c>
      <c r="AF45" s="25">
        <v>6</v>
      </c>
      <c r="AG45">
        <v>6</v>
      </c>
      <c r="AH45">
        <v>0</v>
      </c>
      <c r="AI45">
        <v>0</v>
      </c>
      <c r="AJ45" s="25">
        <v>6</v>
      </c>
      <c r="AK45" s="39"/>
      <c r="BC45" s="25">
        <v>6</v>
      </c>
      <c r="BE45" s="6"/>
      <c r="BF45" s="25"/>
      <c r="BK45" s="38"/>
      <c r="BL45" s="38"/>
      <c r="BM45" s="38"/>
      <c r="BN45" s="38"/>
      <c r="BO45" s="49">
        <v>6</v>
      </c>
      <c r="BP45" s="40"/>
      <c r="BQ45" s="40"/>
      <c r="BR45" s="23"/>
      <c r="BS45" s="38"/>
      <c r="BV45" s="49">
        <v>72</v>
      </c>
      <c r="BW45" s="49">
        <v>72</v>
      </c>
      <c r="CI45">
        <v>1383</v>
      </c>
      <c r="CJ45" s="2" t="s">
        <v>356</v>
      </c>
    </row>
    <row r="47" spans="1:88" ht="12.75">
      <c r="A47" s="15">
        <v>1385</v>
      </c>
      <c r="B47" s="14" t="s">
        <v>877</v>
      </c>
      <c r="C47" s="14" t="s">
        <v>1133</v>
      </c>
      <c r="D47" s="14" t="s">
        <v>275</v>
      </c>
      <c r="E47" s="14" t="s">
        <v>288</v>
      </c>
      <c r="F47" s="2" t="s">
        <v>171</v>
      </c>
      <c r="G47" s="2">
        <v>3</v>
      </c>
      <c r="H47" s="2" t="s">
        <v>350</v>
      </c>
      <c r="I47" s="2" t="s">
        <v>493</v>
      </c>
      <c r="J47" s="14" t="s">
        <v>305</v>
      </c>
      <c r="K47" s="2" t="s">
        <v>354</v>
      </c>
      <c r="L47" s="14" t="s">
        <v>343</v>
      </c>
      <c r="M47" s="14" t="s">
        <v>3</v>
      </c>
      <c r="N47" s="2" t="s">
        <v>1071</v>
      </c>
      <c r="O47" s="10">
        <v>2</v>
      </c>
      <c r="P47" s="10">
        <v>17.5</v>
      </c>
      <c r="Q47" s="10"/>
      <c r="R47" s="29">
        <v>23</v>
      </c>
      <c r="S47" s="21">
        <v>12</v>
      </c>
      <c r="T47" s="21">
        <v>6</v>
      </c>
      <c r="U47" s="49">
        <v>23.625</v>
      </c>
      <c r="Y47" s="13"/>
      <c r="Z47" s="13"/>
      <c r="AA47" s="13"/>
      <c r="AC47" s="13"/>
      <c r="AD47" s="13"/>
      <c r="AE47" s="13"/>
      <c r="AF47" s="25"/>
      <c r="AJ47" s="25"/>
      <c r="AU47" s="25"/>
      <c r="BF47" s="6"/>
      <c r="BI47" s="49"/>
      <c r="BJ47" s="49"/>
      <c r="BK47" s="38"/>
      <c r="BL47" s="38"/>
      <c r="BM47" s="38"/>
      <c r="BN47" s="38"/>
      <c r="BO47" s="49"/>
      <c r="BP47" s="40"/>
      <c r="BQ47" s="40"/>
      <c r="BR47" s="23"/>
      <c r="BS47" s="38"/>
      <c r="BT47" s="38"/>
      <c r="BU47" s="40"/>
      <c r="BV47" s="49">
        <v>23.625</v>
      </c>
      <c r="BW47" s="49"/>
      <c r="CI47">
        <v>1385</v>
      </c>
      <c r="CJ47" s="2" t="s">
        <v>354</v>
      </c>
    </row>
    <row r="48" spans="1:88" ht="12.75">
      <c r="A48" s="15">
        <v>1385</v>
      </c>
      <c r="B48" s="14" t="s">
        <v>877</v>
      </c>
      <c r="C48" s="14" t="s">
        <v>1133</v>
      </c>
      <c r="D48" s="14" t="s">
        <v>275</v>
      </c>
      <c r="E48" s="14" t="s">
        <v>288</v>
      </c>
      <c r="F48" s="2" t="s">
        <v>175</v>
      </c>
      <c r="G48" s="2">
        <v>3</v>
      </c>
      <c r="H48" s="2" t="s">
        <v>350</v>
      </c>
      <c r="I48" s="2" t="s">
        <v>1447</v>
      </c>
      <c r="J48" s="14" t="s">
        <v>305</v>
      </c>
      <c r="K48" s="2" t="s">
        <v>367</v>
      </c>
      <c r="L48" s="14" t="s">
        <v>343</v>
      </c>
      <c r="M48" s="14" t="s">
        <v>1328</v>
      </c>
      <c r="N48" s="2" t="s">
        <v>1171</v>
      </c>
      <c r="O48" s="10">
        <v>46</v>
      </c>
      <c r="P48" s="10"/>
      <c r="Q48" s="10"/>
      <c r="R48" s="29"/>
      <c r="S48" s="21"/>
      <c r="T48" s="21"/>
      <c r="U48" s="49">
        <v>1904.4000000000003</v>
      </c>
      <c r="V48" s="49">
        <v>41.400000000000006</v>
      </c>
      <c r="W48" s="25"/>
      <c r="X48" s="25">
        <v>3.45</v>
      </c>
      <c r="Y48" s="13"/>
      <c r="Z48" s="13"/>
      <c r="AA48" s="13"/>
      <c r="AB48" s="49"/>
      <c r="AC48" s="13">
        <v>158</v>
      </c>
      <c r="AD48" s="13">
        <v>14</v>
      </c>
      <c r="AE48" s="13">
        <v>0</v>
      </c>
      <c r="AF48" s="25">
        <v>158.7</v>
      </c>
      <c r="AG48">
        <v>3</v>
      </c>
      <c r="AH48">
        <v>9</v>
      </c>
      <c r="AI48">
        <v>0</v>
      </c>
      <c r="AJ48" s="25">
        <v>3.45</v>
      </c>
      <c r="AU48" s="25"/>
      <c r="BD48" s="25">
        <v>3.45</v>
      </c>
      <c r="BF48" s="6"/>
      <c r="BI48" s="49"/>
      <c r="BJ48" s="49"/>
      <c r="BK48" s="38"/>
      <c r="BL48" s="38"/>
      <c r="BM48" s="38"/>
      <c r="BN48" s="38"/>
      <c r="BO48" s="49">
        <v>3.45</v>
      </c>
      <c r="BP48" s="40"/>
      <c r="BQ48" s="40"/>
      <c r="BR48" s="23"/>
      <c r="BS48" s="38"/>
      <c r="BT48" s="38"/>
      <c r="BU48" s="40"/>
      <c r="BV48" s="49">
        <v>1904.4000000000003</v>
      </c>
      <c r="BW48" s="49">
        <v>41.400000000000006</v>
      </c>
      <c r="CI48">
        <v>1385</v>
      </c>
      <c r="CJ48" s="2" t="s">
        <v>367</v>
      </c>
    </row>
    <row r="50" spans="1:88" ht="12.75">
      <c r="A50" s="15">
        <v>1385</v>
      </c>
      <c r="B50" s="14" t="s">
        <v>3</v>
      </c>
      <c r="C50" s="14" t="s">
        <v>1133</v>
      </c>
      <c r="D50" s="14" t="s">
        <v>276</v>
      </c>
      <c r="E50" s="14" t="s">
        <v>289</v>
      </c>
      <c r="F50" s="2" t="s">
        <v>189</v>
      </c>
      <c r="G50" s="2"/>
      <c r="H50" s="2" t="s">
        <v>350</v>
      </c>
      <c r="I50" s="2" t="s">
        <v>384</v>
      </c>
      <c r="J50" s="14" t="s">
        <v>305</v>
      </c>
      <c r="K50" s="2" t="s">
        <v>352</v>
      </c>
      <c r="L50" s="14" t="s">
        <v>343</v>
      </c>
      <c r="M50" s="14" t="s">
        <v>993</v>
      </c>
      <c r="N50" s="2" t="s">
        <v>1160</v>
      </c>
      <c r="O50" s="10">
        <v>3</v>
      </c>
      <c r="P50" s="10"/>
      <c r="Q50" s="10"/>
      <c r="R50" s="29">
        <v>133</v>
      </c>
      <c r="S50" s="21">
        <v>4</v>
      </c>
      <c r="T50" s="21">
        <v>0</v>
      </c>
      <c r="U50" s="49">
        <v>133.2</v>
      </c>
      <c r="V50" s="49">
        <v>44.4</v>
      </c>
      <c r="X50" s="25">
        <v>3.7</v>
      </c>
      <c r="Y50" s="13"/>
      <c r="Z50" s="13"/>
      <c r="AA50" s="13"/>
      <c r="AC50" s="13"/>
      <c r="AD50" s="13"/>
      <c r="AE50" s="13"/>
      <c r="AF50" s="25"/>
      <c r="AG50">
        <v>3</v>
      </c>
      <c r="AH50">
        <v>14</v>
      </c>
      <c r="AI50">
        <v>0</v>
      </c>
      <c r="AJ50" s="25">
        <v>3.7</v>
      </c>
      <c r="AU50" s="25"/>
      <c r="BE50" s="25">
        <v>3.7</v>
      </c>
      <c r="BF50" s="6"/>
      <c r="BI50" s="49"/>
      <c r="BJ50" s="49"/>
      <c r="BK50" s="38"/>
      <c r="BL50" s="38"/>
      <c r="BM50" s="38"/>
      <c r="BN50" s="38"/>
      <c r="BO50" s="49">
        <v>3.7</v>
      </c>
      <c r="BP50" s="40"/>
      <c r="BQ50" s="40"/>
      <c r="BR50" s="23"/>
      <c r="BS50" s="38"/>
      <c r="BT50" s="38"/>
      <c r="BU50" s="40"/>
      <c r="BV50" s="49">
        <v>133.2</v>
      </c>
      <c r="BW50" s="49">
        <v>44.4</v>
      </c>
      <c r="CI50">
        <v>1385</v>
      </c>
      <c r="CJ50" s="2" t="s">
        <v>352</v>
      </c>
    </row>
    <row r="51" spans="1:88" ht="12.75">
      <c r="A51" s="15">
        <v>1385</v>
      </c>
      <c r="B51" s="14" t="s">
        <v>3</v>
      </c>
      <c r="C51" s="14" t="s">
        <v>1133</v>
      </c>
      <c r="D51" s="14" t="s">
        <v>276</v>
      </c>
      <c r="E51" s="14" t="s">
        <v>289</v>
      </c>
      <c r="F51" s="2" t="s">
        <v>191</v>
      </c>
      <c r="G51" s="2"/>
      <c r="H51" s="2" t="s">
        <v>350</v>
      </c>
      <c r="I51" s="2" t="s">
        <v>495</v>
      </c>
      <c r="J51" s="14" t="s">
        <v>305</v>
      </c>
      <c r="K51" s="2" t="s">
        <v>363</v>
      </c>
      <c r="L51" s="14" t="s">
        <v>343</v>
      </c>
      <c r="M51" s="14" t="s">
        <v>959</v>
      </c>
      <c r="N51" s="2" t="s">
        <v>1160</v>
      </c>
      <c r="O51" s="10">
        <v>3</v>
      </c>
      <c r="P51" s="10"/>
      <c r="Q51" s="10"/>
      <c r="R51" s="29">
        <v>122</v>
      </c>
      <c r="S51" s="21">
        <v>8</v>
      </c>
      <c r="T51" s="21">
        <v>0</v>
      </c>
      <c r="U51" s="49">
        <v>122.4</v>
      </c>
      <c r="V51" s="49">
        <v>40.800000000000004</v>
      </c>
      <c r="X51" s="25">
        <v>3.4000000000000004</v>
      </c>
      <c r="Y51" s="13"/>
      <c r="Z51" s="13"/>
      <c r="AA51" s="13"/>
      <c r="AC51" s="13"/>
      <c r="AD51" s="13"/>
      <c r="AE51" s="13"/>
      <c r="AF51" s="25"/>
      <c r="AG51">
        <v>3</v>
      </c>
      <c r="AH51">
        <v>8</v>
      </c>
      <c r="AI51">
        <v>0</v>
      </c>
      <c r="AJ51" s="25">
        <v>3.4000000000000004</v>
      </c>
      <c r="AK51" s="25"/>
      <c r="AU51" s="25"/>
      <c r="BE51" s="25">
        <v>3.4000000000000004</v>
      </c>
      <c r="BF51" s="6"/>
      <c r="BI51" s="49"/>
      <c r="BJ51" s="49"/>
      <c r="BK51" s="38"/>
      <c r="BL51" s="38"/>
      <c r="BM51" s="38"/>
      <c r="BN51" s="38"/>
      <c r="BO51" s="49">
        <v>3.4000000000000004</v>
      </c>
      <c r="BP51" s="40"/>
      <c r="BQ51" s="40"/>
      <c r="BR51" s="23"/>
      <c r="BS51" s="38"/>
      <c r="BT51" s="38"/>
      <c r="BU51" s="40"/>
      <c r="BV51" s="49">
        <v>122.4</v>
      </c>
      <c r="BW51" s="49">
        <v>40.800000000000004</v>
      </c>
      <c r="CI51">
        <v>1385</v>
      </c>
      <c r="CJ51" s="2" t="s">
        <v>363</v>
      </c>
    </row>
    <row r="53" spans="1:88" ht="12.75">
      <c r="A53" s="15">
        <v>1385</v>
      </c>
      <c r="B53" s="14" t="s">
        <v>960</v>
      </c>
      <c r="C53" s="14" t="s">
        <v>1133</v>
      </c>
      <c r="D53" s="14" t="s">
        <v>276</v>
      </c>
      <c r="E53" s="14" t="s">
        <v>290</v>
      </c>
      <c r="F53" s="2" t="s">
        <v>198</v>
      </c>
      <c r="G53" s="2">
        <v>1</v>
      </c>
      <c r="H53" s="2" t="s">
        <v>350</v>
      </c>
      <c r="I53" s="2" t="s">
        <v>484</v>
      </c>
      <c r="J53" s="14" t="s">
        <v>305</v>
      </c>
      <c r="K53" s="2" t="s">
        <v>361</v>
      </c>
      <c r="L53" s="14" t="s">
        <v>342</v>
      </c>
      <c r="M53" s="14" t="s">
        <v>866</v>
      </c>
      <c r="N53" s="2" t="s">
        <v>395</v>
      </c>
      <c r="O53" s="10">
        <v>1</v>
      </c>
      <c r="P53" s="10"/>
      <c r="Q53" s="10"/>
      <c r="R53" s="29">
        <v>75</v>
      </c>
      <c r="S53" s="21">
        <v>0</v>
      </c>
      <c r="T53" s="21">
        <v>0</v>
      </c>
      <c r="U53" s="49">
        <v>75</v>
      </c>
      <c r="V53" s="49">
        <v>75</v>
      </c>
      <c r="W53" s="25"/>
      <c r="X53" s="25">
        <v>6.25</v>
      </c>
      <c r="Y53" s="13">
        <v>75</v>
      </c>
      <c r="Z53" s="13">
        <v>0</v>
      </c>
      <c r="AA53" s="13">
        <v>0</v>
      </c>
      <c r="AB53" s="49">
        <v>75</v>
      </c>
      <c r="AC53" s="13">
        <v>6</v>
      </c>
      <c r="AD53" s="13">
        <v>5</v>
      </c>
      <c r="AE53" s="13">
        <v>0</v>
      </c>
      <c r="AF53" s="25">
        <v>6.25</v>
      </c>
      <c r="AG53">
        <v>6</v>
      </c>
      <c r="AH53">
        <v>5</v>
      </c>
      <c r="AI53">
        <v>0</v>
      </c>
      <c r="AJ53" s="25">
        <v>6.25</v>
      </c>
      <c r="AU53" s="25"/>
      <c r="AX53" s="25">
        <v>6.25</v>
      </c>
      <c r="BF53" s="6"/>
      <c r="BI53" s="49"/>
      <c r="BJ53" s="49"/>
      <c r="BK53" s="38"/>
      <c r="BL53" s="38"/>
      <c r="BM53" s="38"/>
      <c r="BN53" s="38"/>
      <c r="BO53" s="49">
        <v>6.25</v>
      </c>
      <c r="BP53" s="40"/>
      <c r="BQ53" s="40"/>
      <c r="BR53" s="23"/>
      <c r="BS53" s="38"/>
      <c r="BT53" s="38"/>
      <c r="BU53" s="40"/>
      <c r="BV53" s="49">
        <v>75</v>
      </c>
      <c r="BW53" s="49">
        <v>75</v>
      </c>
      <c r="CI53">
        <v>1385</v>
      </c>
      <c r="CJ53" s="2" t="s">
        <v>361</v>
      </c>
    </row>
    <row r="54" spans="1:88" ht="12.75">
      <c r="A54" s="15">
        <v>1385</v>
      </c>
      <c r="B54" s="14" t="s">
        <v>960</v>
      </c>
      <c r="C54" s="14" t="s">
        <v>1133</v>
      </c>
      <c r="D54" s="14" t="s">
        <v>276</v>
      </c>
      <c r="E54" s="14" t="s">
        <v>290</v>
      </c>
      <c r="F54" s="2" t="s">
        <v>199</v>
      </c>
      <c r="G54" s="2">
        <v>1</v>
      </c>
      <c r="H54" s="2" t="s">
        <v>350</v>
      </c>
      <c r="I54" s="2" t="s">
        <v>485</v>
      </c>
      <c r="J54" s="14" t="s">
        <v>305</v>
      </c>
      <c r="K54" s="2" t="s">
        <v>361</v>
      </c>
      <c r="L54" s="14" t="s">
        <v>342</v>
      </c>
      <c r="M54" s="14" t="s">
        <v>866</v>
      </c>
      <c r="N54" s="2" t="s">
        <v>825</v>
      </c>
      <c r="O54" s="10">
        <v>1</v>
      </c>
      <c r="P54" s="10"/>
      <c r="Q54" s="10"/>
      <c r="R54" s="29">
        <v>42</v>
      </c>
      <c r="S54" s="21">
        <v>0</v>
      </c>
      <c r="T54" s="21">
        <v>0</v>
      </c>
      <c r="U54" s="49">
        <v>42</v>
      </c>
      <c r="V54" s="49">
        <v>42</v>
      </c>
      <c r="W54" s="25"/>
      <c r="X54" s="25">
        <v>3.5</v>
      </c>
      <c r="Y54" s="13">
        <v>42</v>
      </c>
      <c r="Z54" s="13">
        <v>0</v>
      </c>
      <c r="AA54" s="13">
        <v>0</v>
      </c>
      <c r="AB54" s="49">
        <v>42</v>
      </c>
      <c r="AC54" s="13">
        <v>3</v>
      </c>
      <c r="AD54" s="13">
        <v>10</v>
      </c>
      <c r="AE54" s="13">
        <v>0</v>
      </c>
      <c r="AF54" s="25">
        <v>3.5</v>
      </c>
      <c r="AG54">
        <v>3</v>
      </c>
      <c r="AH54">
        <v>10</v>
      </c>
      <c r="AI54">
        <v>0</v>
      </c>
      <c r="AJ54" s="25">
        <v>3.5</v>
      </c>
      <c r="AU54" s="25"/>
      <c r="BF54" s="25">
        <v>3.5</v>
      </c>
      <c r="BI54" s="49"/>
      <c r="BJ54" s="49"/>
      <c r="BK54" s="38"/>
      <c r="BL54" s="38"/>
      <c r="BM54" s="38"/>
      <c r="BN54" s="38"/>
      <c r="BO54" s="49">
        <v>3.5</v>
      </c>
      <c r="BP54" s="40"/>
      <c r="BQ54" s="40"/>
      <c r="BR54" s="23"/>
      <c r="BS54" s="38"/>
      <c r="BT54" s="38"/>
      <c r="BU54" s="40"/>
      <c r="BV54" s="49">
        <v>42</v>
      </c>
      <c r="BW54" s="49">
        <v>42</v>
      </c>
      <c r="CI54">
        <v>1385</v>
      </c>
      <c r="CJ54" s="2" t="s">
        <v>361</v>
      </c>
    </row>
    <row r="56" spans="1:88" ht="12.75">
      <c r="A56" s="15">
        <v>1385</v>
      </c>
      <c r="B56" s="14" t="s">
        <v>960</v>
      </c>
      <c r="C56" s="14" t="s">
        <v>1133</v>
      </c>
      <c r="D56" s="14" t="s">
        <v>276</v>
      </c>
      <c r="E56" s="14" t="s">
        <v>290</v>
      </c>
      <c r="F56" s="2" t="s">
        <v>201</v>
      </c>
      <c r="G56" s="2">
        <v>2</v>
      </c>
      <c r="H56" t="s">
        <v>350</v>
      </c>
      <c r="I56" t="s">
        <v>483</v>
      </c>
      <c r="J56" s="14" t="s">
        <v>305</v>
      </c>
      <c r="K56" s="2" t="s">
        <v>360</v>
      </c>
      <c r="L56" s="14" t="s">
        <v>343</v>
      </c>
      <c r="M56" s="14" t="s">
        <v>688</v>
      </c>
      <c r="N56" s="2" t="s">
        <v>400</v>
      </c>
      <c r="O56" s="10">
        <v>1</v>
      </c>
      <c r="P56" s="10"/>
      <c r="Q56" s="10"/>
      <c r="R56" s="29">
        <v>43</v>
      </c>
      <c r="S56" s="21">
        <v>4</v>
      </c>
      <c r="T56" s="21">
        <v>0</v>
      </c>
      <c r="U56" s="49">
        <v>43.2</v>
      </c>
      <c r="V56" s="49">
        <v>43.2</v>
      </c>
      <c r="X56" s="25">
        <v>3.6</v>
      </c>
      <c r="Y56" s="13">
        <v>43</v>
      </c>
      <c r="Z56" s="13">
        <v>4</v>
      </c>
      <c r="AA56" s="13">
        <v>0</v>
      </c>
      <c r="AB56" s="49">
        <v>43.2</v>
      </c>
      <c r="AC56" s="13">
        <v>3</v>
      </c>
      <c r="AD56" s="13">
        <v>12</v>
      </c>
      <c r="AE56" s="13">
        <v>0</v>
      </c>
      <c r="AF56" s="25">
        <v>3.6</v>
      </c>
      <c r="AG56">
        <v>3</v>
      </c>
      <c r="AH56">
        <v>12</v>
      </c>
      <c r="AI56">
        <v>0</v>
      </c>
      <c r="AJ56" s="25">
        <v>3.6</v>
      </c>
      <c r="AU56" s="25"/>
      <c r="AX56" s="25">
        <v>3.6</v>
      </c>
      <c r="BF56" s="6"/>
      <c r="BI56" s="49"/>
      <c r="BJ56" s="49"/>
      <c r="BK56" s="38"/>
      <c r="BL56" s="38"/>
      <c r="BM56" s="38"/>
      <c r="BN56" s="38"/>
      <c r="BO56" s="49">
        <v>3.6</v>
      </c>
      <c r="BP56" s="40"/>
      <c r="BQ56" s="40"/>
      <c r="BR56" s="23"/>
      <c r="BS56" s="38"/>
      <c r="BT56" s="38"/>
      <c r="BU56" s="40"/>
      <c r="BV56" s="49">
        <v>43.2</v>
      </c>
      <c r="BW56" s="49">
        <v>43.2</v>
      </c>
      <c r="CI56">
        <v>1385</v>
      </c>
      <c r="CJ56" s="2" t="s">
        <v>360</v>
      </c>
    </row>
    <row r="57" spans="1:88" ht="12.75">
      <c r="A57" s="15">
        <v>1385</v>
      </c>
      <c r="B57" s="14" t="s">
        <v>960</v>
      </c>
      <c r="C57" s="14" t="s">
        <v>1133</v>
      </c>
      <c r="D57" s="14" t="s">
        <v>276</v>
      </c>
      <c r="E57" s="14" t="s">
        <v>290</v>
      </c>
      <c r="F57" s="2" t="s">
        <v>203</v>
      </c>
      <c r="G57" s="2">
        <v>2</v>
      </c>
      <c r="H57" t="s">
        <v>350</v>
      </c>
      <c r="I57" t="s">
        <v>717</v>
      </c>
      <c r="J57" s="14" t="s">
        <v>305</v>
      </c>
      <c r="K57" s="2" t="s">
        <v>361</v>
      </c>
      <c r="L57" s="14" t="s">
        <v>342</v>
      </c>
      <c r="M57" s="14" t="s">
        <v>866</v>
      </c>
      <c r="N57" s="2" t="s">
        <v>1346</v>
      </c>
      <c r="O57" s="10">
        <v>4</v>
      </c>
      <c r="P57" s="10"/>
      <c r="Q57" s="10"/>
      <c r="R57" s="29">
        <v>170</v>
      </c>
      <c r="S57" s="21">
        <v>8</v>
      </c>
      <c r="T57" s="21">
        <v>0</v>
      </c>
      <c r="U57" s="49">
        <v>170.4</v>
      </c>
      <c r="V57" s="49">
        <v>42.6</v>
      </c>
      <c r="X57" s="25">
        <v>3.55</v>
      </c>
      <c r="Y57" s="13"/>
      <c r="Z57" s="13"/>
      <c r="AA57" s="13"/>
      <c r="AC57" s="13"/>
      <c r="AD57" s="13"/>
      <c r="AE57" s="13"/>
      <c r="AF57" s="25"/>
      <c r="AG57">
        <v>3</v>
      </c>
      <c r="AH57">
        <v>11</v>
      </c>
      <c r="AI57">
        <v>0</v>
      </c>
      <c r="AJ57" s="25">
        <v>3.55</v>
      </c>
      <c r="AU57" s="25"/>
      <c r="BF57" s="25">
        <v>3.55</v>
      </c>
      <c r="BI57" s="49"/>
      <c r="BJ57" s="49"/>
      <c r="BK57" s="38"/>
      <c r="BL57" s="38"/>
      <c r="BM57" s="38"/>
      <c r="BN57" s="38"/>
      <c r="BO57" s="49">
        <v>3.55</v>
      </c>
      <c r="BP57" s="40"/>
      <c r="BQ57" s="40"/>
      <c r="BR57" s="23"/>
      <c r="BS57" s="38"/>
      <c r="BT57" s="38"/>
      <c r="BU57" s="40"/>
      <c r="BV57" s="49">
        <v>170.4</v>
      </c>
      <c r="BW57" s="49">
        <v>42.6</v>
      </c>
      <c r="CI57">
        <v>1385</v>
      </c>
      <c r="CJ57" s="2" t="s">
        <v>361</v>
      </c>
    </row>
    <row r="58" spans="1:88" ht="12.75">
      <c r="A58" s="15">
        <v>1385</v>
      </c>
      <c r="B58" s="14" t="s">
        <v>960</v>
      </c>
      <c r="C58" s="14" t="s">
        <v>1133</v>
      </c>
      <c r="D58" s="14" t="s">
        <v>276</v>
      </c>
      <c r="E58" s="14" t="s">
        <v>290</v>
      </c>
      <c r="F58" s="2" t="s">
        <v>196</v>
      </c>
      <c r="G58" s="2">
        <v>2</v>
      </c>
      <c r="H58" t="s">
        <v>350</v>
      </c>
      <c r="I58" t="s">
        <v>490</v>
      </c>
      <c r="J58" s="14" t="s">
        <v>305</v>
      </c>
      <c r="K58" s="2" t="s">
        <v>353</v>
      </c>
      <c r="L58" s="14" t="s">
        <v>343</v>
      </c>
      <c r="M58" s="14" t="s">
        <v>3</v>
      </c>
      <c r="N58" s="2" t="s">
        <v>1071</v>
      </c>
      <c r="O58" s="10">
        <v>2</v>
      </c>
      <c r="P58" s="10"/>
      <c r="Q58" s="10"/>
      <c r="R58" s="29">
        <v>21</v>
      </c>
      <c r="S58" s="21">
        <v>12</v>
      </c>
      <c r="T58" s="21">
        <v>0</v>
      </c>
      <c r="U58" s="49">
        <v>21.6</v>
      </c>
      <c r="V58" s="49">
        <v>10.8</v>
      </c>
      <c r="X58" s="25">
        <v>0.9</v>
      </c>
      <c r="Y58" s="13"/>
      <c r="Z58" s="13"/>
      <c r="AA58" s="13"/>
      <c r="AC58" s="13"/>
      <c r="AD58" s="13"/>
      <c r="AE58" s="13"/>
      <c r="AH58">
        <v>18</v>
      </c>
      <c r="AI58">
        <v>0</v>
      </c>
      <c r="AJ58" s="25">
        <v>0.9</v>
      </c>
      <c r="AU58" s="25"/>
      <c r="BF58" s="25">
        <v>0.9</v>
      </c>
      <c r="BI58" s="49"/>
      <c r="BJ58" s="49"/>
      <c r="BK58" s="38"/>
      <c r="BL58" s="38"/>
      <c r="BM58" s="38"/>
      <c r="BN58" s="38"/>
      <c r="BO58" s="49">
        <v>0.9</v>
      </c>
      <c r="BP58" s="40"/>
      <c r="BQ58" s="40"/>
      <c r="BR58" s="23"/>
      <c r="BS58" s="38"/>
      <c r="BT58" s="38"/>
      <c r="BU58" s="40"/>
      <c r="BV58" s="49">
        <v>21.6</v>
      </c>
      <c r="BW58" s="49">
        <v>10.8</v>
      </c>
      <c r="CI58">
        <v>1385</v>
      </c>
      <c r="CJ58" s="2" t="s">
        <v>353</v>
      </c>
    </row>
    <row r="60" spans="1:88" ht="12.75">
      <c r="A60" s="15">
        <v>1386</v>
      </c>
      <c r="B60" s="14" t="s">
        <v>875</v>
      </c>
      <c r="C60" s="14" t="s">
        <v>1133</v>
      </c>
      <c r="D60" s="14" t="s">
        <v>276</v>
      </c>
      <c r="E60" s="14" t="s">
        <v>291</v>
      </c>
      <c r="F60" s="2" t="s">
        <v>225</v>
      </c>
      <c r="G60" s="2">
        <v>2</v>
      </c>
      <c r="H60" s="2" t="s">
        <v>350</v>
      </c>
      <c r="I60" s="2" t="s">
        <v>387</v>
      </c>
      <c r="J60" s="14" t="s">
        <v>305</v>
      </c>
      <c r="K60" s="2" t="s">
        <v>361</v>
      </c>
      <c r="L60" s="14" t="s">
        <v>342</v>
      </c>
      <c r="M60" s="14" t="s">
        <v>866</v>
      </c>
      <c r="N60" s="2" t="s">
        <v>395</v>
      </c>
      <c r="O60" s="10">
        <v>1</v>
      </c>
      <c r="P60" s="10"/>
      <c r="Q60" s="10"/>
      <c r="R60" s="29">
        <v>48</v>
      </c>
      <c r="S60" s="21">
        <v>0</v>
      </c>
      <c r="T60" s="21">
        <v>0</v>
      </c>
      <c r="U60" s="49">
        <v>48</v>
      </c>
      <c r="V60" s="49">
        <v>48</v>
      </c>
      <c r="W60" s="25"/>
      <c r="X60" s="25">
        <v>4</v>
      </c>
      <c r="Y60" s="13">
        <v>48</v>
      </c>
      <c r="Z60" s="13">
        <v>0</v>
      </c>
      <c r="AA60" s="13">
        <v>0</v>
      </c>
      <c r="AB60" s="49">
        <v>48</v>
      </c>
      <c r="AC60" s="13">
        <v>4</v>
      </c>
      <c r="AD60" s="13">
        <v>0</v>
      </c>
      <c r="AE60" s="13">
        <v>0</v>
      </c>
      <c r="AF60" s="25">
        <v>4</v>
      </c>
      <c r="AG60">
        <v>4</v>
      </c>
      <c r="AH60">
        <v>0</v>
      </c>
      <c r="AI60">
        <v>0</v>
      </c>
      <c r="AJ60" s="25">
        <v>4</v>
      </c>
      <c r="AU60" s="25"/>
      <c r="AX60" s="25">
        <v>4</v>
      </c>
      <c r="BF60" s="6"/>
      <c r="BI60" s="49"/>
      <c r="BJ60" s="49"/>
      <c r="BK60" s="38"/>
      <c r="BL60" s="38"/>
      <c r="BM60" s="38"/>
      <c r="BN60" s="38"/>
      <c r="BO60" s="49">
        <v>4</v>
      </c>
      <c r="BP60" s="40"/>
      <c r="BQ60" s="40"/>
      <c r="BR60" s="23"/>
      <c r="BS60" s="38"/>
      <c r="BT60" s="38"/>
      <c r="BU60" s="40"/>
      <c r="BV60" s="49">
        <v>48</v>
      </c>
      <c r="BW60" s="49">
        <v>48</v>
      </c>
      <c r="CI60">
        <v>1386</v>
      </c>
      <c r="CJ60" s="2" t="s">
        <v>361</v>
      </c>
    </row>
    <row r="62" spans="1:88" ht="12.75">
      <c r="A62" s="15">
        <v>1386</v>
      </c>
      <c r="B62" s="14" t="s">
        <v>875</v>
      </c>
      <c r="C62" s="14" t="s">
        <v>1133</v>
      </c>
      <c r="D62" s="14" t="s">
        <v>276</v>
      </c>
      <c r="E62" s="14" t="s">
        <v>291</v>
      </c>
      <c r="F62" s="2" t="s">
        <v>213</v>
      </c>
      <c r="G62" s="2">
        <v>3</v>
      </c>
      <c r="H62" s="2" t="s">
        <v>350</v>
      </c>
      <c r="I62" s="2" t="s">
        <v>491</v>
      </c>
      <c r="J62" s="14" t="s">
        <v>305</v>
      </c>
      <c r="K62" s="2" t="s">
        <v>355</v>
      </c>
      <c r="L62" s="14" t="s">
        <v>343</v>
      </c>
      <c r="M62" s="14" t="s">
        <v>3</v>
      </c>
      <c r="N62" s="2" t="s">
        <v>1073</v>
      </c>
      <c r="O62" s="10">
        <v>3</v>
      </c>
      <c r="P62" s="10"/>
      <c r="Q62" s="10"/>
      <c r="R62" s="29">
        <v>32</v>
      </c>
      <c r="S62" s="21">
        <v>8</v>
      </c>
      <c r="T62" s="21">
        <v>0</v>
      </c>
      <c r="U62" s="49">
        <v>32.4</v>
      </c>
      <c r="V62" s="49">
        <v>10.8</v>
      </c>
      <c r="W62" s="25"/>
      <c r="X62" s="25">
        <v>0.8999999999999999</v>
      </c>
      <c r="Y62" s="13"/>
      <c r="Z62" s="13"/>
      <c r="AA62" s="13"/>
      <c r="AC62" s="13"/>
      <c r="AD62" s="13"/>
      <c r="AE62" s="13"/>
      <c r="AF62" s="25"/>
      <c r="AH62">
        <v>18</v>
      </c>
      <c r="AI62">
        <v>0</v>
      </c>
      <c r="AJ62" s="25">
        <v>0.8999999999999999</v>
      </c>
      <c r="AU62" s="25"/>
      <c r="BF62" s="25">
        <v>0.8999999999999999</v>
      </c>
      <c r="BI62" s="49"/>
      <c r="BJ62" s="49"/>
      <c r="BK62" s="38"/>
      <c r="BL62" s="38"/>
      <c r="BM62" s="38"/>
      <c r="BN62" s="38"/>
      <c r="BO62" s="49">
        <v>0.8999999999999999</v>
      </c>
      <c r="BP62" s="40"/>
      <c r="BQ62" s="40"/>
      <c r="BR62" s="23"/>
      <c r="BS62" s="38"/>
      <c r="BT62" s="38"/>
      <c r="BU62" s="40"/>
      <c r="BV62" s="49">
        <v>32.4</v>
      </c>
      <c r="BW62" s="49">
        <v>10.8</v>
      </c>
      <c r="CI62">
        <v>1386</v>
      </c>
      <c r="CJ62" s="2" t="s">
        <v>355</v>
      </c>
    </row>
    <row r="63" spans="1:88" ht="12.75">
      <c r="A63" s="15">
        <v>1386</v>
      </c>
      <c r="B63" s="14" t="s">
        <v>875</v>
      </c>
      <c r="C63" s="14" t="s">
        <v>1133</v>
      </c>
      <c r="D63" s="14" t="s">
        <v>276</v>
      </c>
      <c r="E63" s="14" t="s">
        <v>291</v>
      </c>
      <c r="F63" s="2" t="s">
        <v>214</v>
      </c>
      <c r="G63" s="2">
        <v>3</v>
      </c>
      <c r="H63" s="2" t="s">
        <v>350</v>
      </c>
      <c r="I63" s="2" t="s">
        <v>488</v>
      </c>
      <c r="J63" s="14" t="s">
        <v>305</v>
      </c>
      <c r="K63" s="2" t="s">
        <v>360</v>
      </c>
      <c r="L63" s="14" t="s">
        <v>343</v>
      </c>
      <c r="M63" s="14" t="s">
        <v>688</v>
      </c>
      <c r="N63" s="2" t="s">
        <v>3</v>
      </c>
      <c r="O63" s="10">
        <v>25</v>
      </c>
      <c r="P63" s="10"/>
      <c r="Q63" s="10"/>
      <c r="R63" s="29"/>
      <c r="S63" s="21"/>
      <c r="T63" s="21"/>
      <c r="U63" s="49">
        <v>1005</v>
      </c>
      <c r="V63" s="49">
        <v>40.2</v>
      </c>
      <c r="W63" s="25"/>
      <c r="X63" s="25">
        <v>3.35</v>
      </c>
      <c r="Y63" s="13"/>
      <c r="Z63" s="13"/>
      <c r="AA63" s="13"/>
      <c r="AC63" s="13"/>
      <c r="AD63" s="13"/>
      <c r="AE63" s="13"/>
      <c r="AF63" s="25"/>
      <c r="AG63">
        <v>3</v>
      </c>
      <c r="AH63">
        <v>7</v>
      </c>
      <c r="AI63">
        <v>0</v>
      </c>
      <c r="AJ63" s="25">
        <v>3.35</v>
      </c>
      <c r="AU63" s="25"/>
      <c r="BF63" s="6"/>
      <c r="BI63" s="49"/>
      <c r="BJ63" s="49"/>
      <c r="BK63" s="38"/>
      <c r="BL63" s="38"/>
      <c r="BM63" s="38"/>
      <c r="BN63" s="38"/>
      <c r="BO63" s="49">
        <v>3.35</v>
      </c>
      <c r="BP63" s="40"/>
      <c r="BQ63" s="40"/>
      <c r="BR63" s="23"/>
      <c r="BS63" s="38"/>
      <c r="BT63" s="38"/>
      <c r="BU63" s="40"/>
      <c r="BV63" s="49">
        <v>1005.0000000000001</v>
      </c>
      <c r="BW63" s="49">
        <v>40.2</v>
      </c>
      <c r="CI63">
        <v>1386</v>
      </c>
      <c r="CJ63" s="2" t="s">
        <v>360</v>
      </c>
    </row>
    <row r="64" spans="1:88" ht="12.75">
      <c r="A64" s="15">
        <v>1386</v>
      </c>
      <c r="B64" s="14" t="s">
        <v>875</v>
      </c>
      <c r="C64" s="14" t="s">
        <v>1133</v>
      </c>
      <c r="D64" s="14" t="s">
        <v>276</v>
      </c>
      <c r="E64" s="14" t="s">
        <v>291</v>
      </c>
      <c r="F64" s="2" t="s">
        <v>215</v>
      </c>
      <c r="G64" s="2">
        <v>3</v>
      </c>
      <c r="H64" s="2" t="s">
        <v>350</v>
      </c>
      <c r="I64" s="2" t="s">
        <v>494</v>
      </c>
      <c r="J64" s="14" t="s">
        <v>305</v>
      </c>
      <c r="K64" s="2" t="s">
        <v>368</v>
      </c>
      <c r="L64" s="14" t="s">
        <v>343</v>
      </c>
      <c r="M64" s="14" t="s">
        <v>1327</v>
      </c>
      <c r="N64" s="2" t="s">
        <v>3</v>
      </c>
      <c r="O64" s="10">
        <v>25</v>
      </c>
      <c r="P64" s="10"/>
      <c r="Q64" s="10"/>
      <c r="R64" s="29"/>
      <c r="S64" s="21"/>
      <c r="T64" s="21"/>
      <c r="U64" s="49">
        <v>1005</v>
      </c>
      <c r="V64" s="49">
        <v>40.2</v>
      </c>
      <c r="W64" s="25"/>
      <c r="X64" s="25">
        <v>3.35</v>
      </c>
      <c r="Y64" s="13"/>
      <c r="Z64" s="13"/>
      <c r="AA64" s="13"/>
      <c r="AC64" s="13"/>
      <c r="AD64" s="13"/>
      <c r="AE64" s="13"/>
      <c r="AF64" s="25"/>
      <c r="AG64">
        <v>3</v>
      </c>
      <c r="AH64">
        <v>7</v>
      </c>
      <c r="AI64">
        <v>0</v>
      </c>
      <c r="AJ64" s="25">
        <v>3.35</v>
      </c>
      <c r="AU64" s="25"/>
      <c r="BF64" s="6"/>
      <c r="BI64" s="49"/>
      <c r="BJ64" s="49"/>
      <c r="BK64" s="38"/>
      <c r="BL64" s="38"/>
      <c r="BM64" s="38"/>
      <c r="BN64" s="38"/>
      <c r="BO64" s="49">
        <v>3.35</v>
      </c>
      <c r="BP64" s="40"/>
      <c r="BQ64" s="40"/>
      <c r="BR64" s="23"/>
      <c r="BS64" s="38"/>
      <c r="BT64" s="38"/>
      <c r="BU64" s="40"/>
      <c r="BV64" s="49">
        <v>1005.0000000000001</v>
      </c>
      <c r="BW64" s="49">
        <v>40.2</v>
      </c>
      <c r="CI64">
        <v>1386</v>
      </c>
      <c r="CJ64" s="2" t="s">
        <v>368</v>
      </c>
    </row>
    <row r="66" spans="1:89" ht="12.75">
      <c r="A66" s="15">
        <v>1386</v>
      </c>
      <c r="B66" s="14" t="s">
        <v>3</v>
      </c>
      <c r="C66" s="14" t="s">
        <v>1133</v>
      </c>
      <c r="D66" s="14" t="s">
        <v>277</v>
      </c>
      <c r="E66" s="14" t="s">
        <v>283</v>
      </c>
      <c r="F66" s="2" t="s">
        <v>227</v>
      </c>
      <c r="G66" s="2"/>
      <c r="H66" s="2" t="s">
        <v>350</v>
      </c>
      <c r="I66" s="2" t="s">
        <v>320</v>
      </c>
      <c r="J66" s="14" t="s">
        <v>305</v>
      </c>
      <c r="K66" s="2" t="s">
        <v>351</v>
      </c>
      <c r="L66" s="14" t="s">
        <v>343</v>
      </c>
      <c r="M66" s="14" t="s">
        <v>306</v>
      </c>
      <c r="N66" s="2" t="s">
        <v>1160</v>
      </c>
      <c r="O66" s="10">
        <v>3</v>
      </c>
      <c r="P66" s="10"/>
      <c r="Q66" s="10"/>
      <c r="R66" s="29">
        <v>122</v>
      </c>
      <c r="S66" s="21">
        <v>8</v>
      </c>
      <c r="T66" s="21">
        <v>0</v>
      </c>
      <c r="U66" s="49">
        <v>122.4</v>
      </c>
      <c r="V66" s="49">
        <v>40.800000000000004</v>
      </c>
      <c r="X66" s="25">
        <v>3.65</v>
      </c>
      <c r="Y66" s="13"/>
      <c r="Z66" s="13"/>
      <c r="AA66" s="13"/>
      <c r="AC66" s="13"/>
      <c r="AD66" s="13"/>
      <c r="AE66" s="13"/>
      <c r="AG66">
        <v>3</v>
      </c>
      <c r="AH66">
        <v>13</v>
      </c>
      <c r="AI66">
        <v>0</v>
      </c>
      <c r="AJ66" s="25">
        <v>3.65</v>
      </c>
      <c r="AU66" s="25"/>
      <c r="BE66" s="25">
        <v>3.65</v>
      </c>
      <c r="BF66" s="6"/>
      <c r="BI66" s="49"/>
      <c r="BJ66" s="49"/>
      <c r="BK66" s="38"/>
      <c r="BL66" s="38"/>
      <c r="BM66" s="38"/>
      <c r="BN66" s="38"/>
      <c r="BO66" s="25">
        <v>3.65</v>
      </c>
      <c r="BP66" s="40"/>
      <c r="BQ66" s="40"/>
      <c r="BR66" s="23"/>
      <c r="BS66" s="38"/>
      <c r="BT66" s="38"/>
      <c r="BU66" s="40"/>
      <c r="BV66" s="49">
        <v>131.39999999999998</v>
      </c>
      <c r="BW66" s="49">
        <v>43.8</v>
      </c>
      <c r="CI66">
        <v>1386</v>
      </c>
      <c r="CJ66" s="2" t="s">
        <v>351</v>
      </c>
      <c r="CK66" t="s">
        <v>63</v>
      </c>
    </row>
    <row r="67" spans="1:89" ht="12.75">
      <c r="A67" s="15">
        <v>1386</v>
      </c>
      <c r="B67" s="14" t="s">
        <v>3</v>
      </c>
      <c r="C67" s="14" t="s">
        <v>1133</v>
      </c>
      <c r="D67" s="14" t="s">
        <v>277</v>
      </c>
      <c r="E67" s="14" t="s">
        <v>283</v>
      </c>
      <c r="F67" s="2" t="s">
        <v>229</v>
      </c>
      <c r="G67" s="2"/>
      <c r="H67" s="2" t="s">
        <v>350</v>
      </c>
      <c r="I67" s="2" t="s">
        <v>488</v>
      </c>
      <c r="J67" s="14" t="s">
        <v>305</v>
      </c>
      <c r="K67" s="2" t="s">
        <v>360</v>
      </c>
      <c r="L67" s="14" t="s">
        <v>343</v>
      </c>
      <c r="M67" s="14" t="s">
        <v>688</v>
      </c>
      <c r="N67" s="2" t="s">
        <v>1160</v>
      </c>
      <c r="O67" s="10">
        <v>2</v>
      </c>
      <c r="P67" s="10"/>
      <c r="Q67" s="10"/>
      <c r="R67" s="29"/>
      <c r="S67" s="21"/>
      <c r="T67" s="21"/>
      <c r="U67" s="49">
        <v>96</v>
      </c>
      <c r="V67" s="49">
        <v>48</v>
      </c>
      <c r="X67" s="25">
        <v>4</v>
      </c>
      <c r="Y67" s="13">
        <v>48</v>
      </c>
      <c r="Z67" s="13">
        <v>0</v>
      </c>
      <c r="AA67" s="13">
        <v>0</v>
      </c>
      <c r="AB67" s="49">
        <v>48</v>
      </c>
      <c r="AC67" s="13"/>
      <c r="AD67" s="13"/>
      <c r="AE67" s="13"/>
      <c r="AG67">
        <v>4</v>
      </c>
      <c r="AH67">
        <v>0</v>
      </c>
      <c r="AI67">
        <v>0</v>
      </c>
      <c r="AJ67" s="25">
        <v>4</v>
      </c>
      <c r="AU67" s="25"/>
      <c r="BE67" s="25">
        <v>4</v>
      </c>
      <c r="BF67" s="6"/>
      <c r="BI67" s="49"/>
      <c r="BJ67" s="49"/>
      <c r="BK67" s="38"/>
      <c r="BL67" s="38"/>
      <c r="BM67" s="38"/>
      <c r="BN67" s="38"/>
      <c r="BO67" s="49">
        <v>4</v>
      </c>
      <c r="BP67" s="40"/>
      <c r="BQ67" s="40"/>
      <c r="BR67" s="23"/>
      <c r="BS67" s="38"/>
      <c r="BT67" s="38"/>
      <c r="BU67" s="40"/>
      <c r="BV67" s="49">
        <v>96</v>
      </c>
      <c r="BW67" s="49">
        <v>48</v>
      </c>
      <c r="CI67">
        <v>1386</v>
      </c>
      <c r="CJ67" s="2" t="s">
        <v>360</v>
      </c>
      <c r="CK67" t="s">
        <v>19</v>
      </c>
    </row>
    <row r="68" spans="1:88" ht="12.75">
      <c r="A68" s="15">
        <v>1386</v>
      </c>
      <c r="B68" s="14" t="s">
        <v>3</v>
      </c>
      <c r="C68" s="14" t="s">
        <v>1133</v>
      </c>
      <c r="D68" s="14" t="s">
        <v>277</v>
      </c>
      <c r="E68" s="14" t="s">
        <v>283</v>
      </c>
      <c r="F68" s="2" t="s">
        <v>230</v>
      </c>
      <c r="G68" s="2"/>
      <c r="H68" s="2" t="s">
        <v>350</v>
      </c>
      <c r="I68" s="2" t="s">
        <v>494</v>
      </c>
      <c r="J68" s="14" t="s">
        <v>305</v>
      </c>
      <c r="K68" s="2" t="s">
        <v>368</v>
      </c>
      <c r="L68" s="14" t="s">
        <v>343</v>
      </c>
      <c r="M68" s="14" t="s">
        <v>1327</v>
      </c>
      <c r="N68" s="2" t="s">
        <v>1160</v>
      </c>
      <c r="O68" s="10">
        <v>2</v>
      </c>
      <c r="P68" s="10"/>
      <c r="Q68" s="10"/>
      <c r="R68" s="29"/>
      <c r="S68" s="21"/>
      <c r="T68" s="21"/>
      <c r="U68" s="49">
        <v>96</v>
      </c>
      <c r="V68" s="49">
        <v>48</v>
      </c>
      <c r="X68" s="25">
        <v>4</v>
      </c>
      <c r="Y68" s="13">
        <v>48</v>
      </c>
      <c r="Z68" s="13">
        <v>0</v>
      </c>
      <c r="AA68" s="13">
        <v>0</v>
      </c>
      <c r="AB68" s="49">
        <v>48</v>
      </c>
      <c r="AC68" s="13"/>
      <c r="AD68" s="13"/>
      <c r="AE68" s="13"/>
      <c r="AG68">
        <v>4</v>
      </c>
      <c r="AH68">
        <v>0</v>
      </c>
      <c r="AI68">
        <v>0</v>
      </c>
      <c r="AJ68" s="25">
        <v>4</v>
      </c>
      <c r="AU68" s="25"/>
      <c r="BE68" s="25">
        <v>4</v>
      </c>
      <c r="BF68" s="6"/>
      <c r="BI68" s="49"/>
      <c r="BJ68" s="49"/>
      <c r="BK68" s="38"/>
      <c r="BL68" s="38"/>
      <c r="BM68" s="38"/>
      <c r="BN68" s="38"/>
      <c r="BO68" s="49">
        <v>4</v>
      </c>
      <c r="BP68" s="40"/>
      <c r="BQ68" s="40"/>
      <c r="BR68" s="23"/>
      <c r="BS68" s="38"/>
      <c r="BT68" s="38"/>
      <c r="BU68" s="40"/>
      <c r="BV68" s="49">
        <v>96</v>
      </c>
      <c r="BW68" s="49">
        <v>48</v>
      </c>
      <c r="CI68">
        <v>1386</v>
      </c>
      <c r="CJ68" s="2" t="s">
        <v>368</v>
      </c>
    </row>
    <row r="69" spans="1:88" ht="12.75">
      <c r="A69" s="15">
        <v>1386</v>
      </c>
      <c r="B69" s="14" t="s">
        <v>3</v>
      </c>
      <c r="C69" s="14" t="s">
        <v>1133</v>
      </c>
      <c r="D69" s="14" t="s">
        <v>277</v>
      </c>
      <c r="E69" s="14" t="s">
        <v>283</v>
      </c>
      <c r="F69" s="2" t="s">
        <v>231</v>
      </c>
      <c r="G69" s="2"/>
      <c r="H69" s="2" t="s">
        <v>350</v>
      </c>
      <c r="I69" s="2" t="s">
        <v>656</v>
      </c>
      <c r="J69" s="14" t="s">
        <v>305</v>
      </c>
      <c r="K69" s="2" t="s">
        <v>633</v>
      </c>
      <c r="L69" s="14" t="s">
        <v>343</v>
      </c>
      <c r="M69" s="14" t="s">
        <v>688</v>
      </c>
      <c r="N69" s="2" t="s">
        <v>1160</v>
      </c>
      <c r="O69" s="10"/>
      <c r="P69" s="10">
        <v>11</v>
      </c>
      <c r="Q69" s="10"/>
      <c r="R69" s="29">
        <v>13</v>
      </c>
      <c r="S69" s="21">
        <v>4</v>
      </c>
      <c r="T69">
        <v>0</v>
      </c>
      <c r="U69" s="49">
        <v>13.2</v>
      </c>
      <c r="V69" s="49"/>
      <c r="W69" s="25">
        <v>24</v>
      </c>
      <c r="X69" s="25"/>
      <c r="Y69" s="13"/>
      <c r="Z69" s="13"/>
      <c r="AA69" s="13"/>
      <c r="AC69" s="13"/>
      <c r="AD69" s="13"/>
      <c r="AE69" s="13"/>
      <c r="AJ69" s="25"/>
      <c r="AK69" s="25">
        <v>2</v>
      </c>
      <c r="AU69" s="25"/>
      <c r="BE69" s="25"/>
      <c r="BF69" s="6"/>
      <c r="BI69" s="49"/>
      <c r="BJ69" s="49"/>
      <c r="BK69" s="38"/>
      <c r="BL69" s="38"/>
      <c r="BM69" s="38"/>
      <c r="BN69" s="38"/>
      <c r="BP69" s="40"/>
      <c r="BQ69" s="40"/>
      <c r="BR69" s="23"/>
      <c r="BS69" s="38"/>
      <c r="BT69" s="38"/>
      <c r="BU69" s="40"/>
      <c r="BV69" s="49">
        <v>13.2</v>
      </c>
      <c r="BW69" s="49"/>
      <c r="CI69">
        <v>1386</v>
      </c>
      <c r="CJ69" s="2" t="s">
        <v>633</v>
      </c>
    </row>
    <row r="71" spans="1:88" ht="12.75">
      <c r="A71" s="15">
        <v>1386</v>
      </c>
      <c r="B71" s="14" t="s">
        <v>960</v>
      </c>
      <c r="C71" s="14" t="s">
        <v>1133</v>
      </c>
      <c r="D71" s="14" t="s">
        <v>277</v>
      </c>
      <c r="E71" s="14" t="s">
        <v>290</v>
      </c>
      <c r="F71" s="2" t="s">
        <v>242</v>
      </c>
      <c r="G71" s="2">
        <v>1</v>
      </c>
      <c r="H71" s="2" t="s">
        <v>350</v>
      </c>
      <c r="I71" s="2" t="s">
        <v>390</v>
      </c>
      <c r="J71" s="14" t="s">
        <v>305</v>
      </c>
      <c r="K71" s="2" t="s">
        <v>356</v>
      </c>
      <c r="L71" s="14" t="s">
        <v>343</v>
      </c>
      <c r="M71" s="14" t="s">
        <v>3</v>
      </c>
      <c r="N71" s="2" t="s">
        <v>1186</v>
      </c>
      <c r="O71" s="10">
        <v>2</v>
      </c>
      <c r="P71" s="10"/>
      <c r="Q71" s="10"/>
      <c r="R71" s="29">
        <v>168</v>
      </c>
      <c r="S71" s="21">
        <v>0</v>
      </c>
      <c r="T71" s="21">
        <v>0</v>
      </c>
      <c r="U71" s="49">
        <v>168</v>
      </c>
      <c r="V71" s="49">
        <v>84</v>
      </c>
      <c r="W71" s="25"/>
      <c r="X71" s="25">
        <v>7</v>
      </c>
      <c r="Y71" s="13">
        <v>84</v>
      </c>
      <c r="Z71" s="13">
        <v>0</v>
      </c>
      <c r="AA71" s="13">
        <v>0</v>
      </c>
      <c r="AB71" s="49">
        <v>84</v>
      </c>
      <c r="AC71" s="13"/>
      <c r="AD71" s="13"/>
      <c r="AE71" s="13"/>
      <c r="AJ71" s="25">
        <v>7</v>
      </c>
      <c r="AU71" s="25"/>
      <c r="BC71" s="25">
        <v>7</v>
      </c>
      <c r="BF71" s="6"/>
      <c r="BI71" s="49"/>
      <c r="BJ71" s="49"/>
      <c r="BK71" s="38"/>
      <c r="BL71" s="38"/>
      <c r="BM71" s="38"/>
      <c r="BN71" s="38"/>
      <c r="BO71" s="49">
        <v>7</v>
      </c>
      <c r="BP71" s="40"/>
      <c r="BQ71" s="40"/>
      <c r="BR71" s="23"/>
      <c r="BS71" s="38"/>
      <c r="BT71" s="38"/>
      <c r="BU71" s="40"/>
      <c r="BV71" s="49">
        <v>168</v>
      </c>
      <c r="BW71" s="49">
        <v>84</v>
      </c>
      <c r="CI71">
        <v>1386</v>
      </c>
      <c r="CJ71" s="2" t="s">
        <v>356</v>
      </c>
    </row>
    <row r="73" spans="1:88" ht="12.75">
      <c r="A73" s="15">
        <v>1386</v>
      </c>
      <c r="B73" s="14" t="s">
        <v>960</v>
      </c>
      <c r="C73" s="14" t="s">
        <v>1133</v>
      </c>
      <c r="D73" s="14" t="s">
        <v>277</v>
      </c>
      <c r="E73" s="14" t="s">
        <v>290</v>
      </c>
      <c r="F73" s="2" t="s">
        <v>244</v>
      </c>
      <c r="G73" s="2">
        <v>2</v>
      </c>
      <c r="H73" s="2" t="s">
        <v>350</v>
      </c>
      <c r="I73" s="2" t="s">
        <v>487</v>
      </c>
      <c r="J73" s="14" t="s">
        <v>305</v>
      </c>
      <c r="K73" s="2" t="s">
        <v>351</v>
      </c>
      <c r="L73" s="14" t="s">
        <v>343</v>
      </c>
      <c r="M73" s="14" t="s">
        <v>306</v>
      </c>
      <c r="N73" s="2" t="s">
        <v>1346</v>
      </c>
      <c r="O73" s="10">
        <v>2</v>
      </c>
      <c r="P73" s="10"/>
      <c r="Q73" s="10"/>
      <c r="R73" s="29">
        <v>96</v>
      </c>
      <c r="S73" s="21">
        <v>0</v>
      </c>
      <c r="T73" s="21">
        <v>0</v>
      </c>
      <c r="U73" s="49">
        <v>96</v>
      </c>
      <c r="V73" s="49">
        <v>48</v>
      </c>
      <c r="X73" s="25">
        <v>4</v>
      </c>
      <c r="Y73" s="13">
        <v>48</v>
      </c>
      <c r="Z73" s="13">
        <v>0</v>
      </c>
      <c r="AA73" s="13">
        <v>0</v>
      </c>
      <c r="AB73" s="49">
        <v>48</v>
      </c>
      <c r="AC73" s="13"/>
      <c r="AD73" s="13"/>
      <c r="AE73" s="13"/>
      <c r="AG73">
        <v>4</v>
      </c>
      <c r="AH73">
        <v>0</v>
      </c>
      <c r="AI73">
        <v>0</v>
      </c>
      <c r="AJ73" s="25">
        <v>4</v>
      </c>
      <c r="AU73" s="25"/>
      <c r="BF73" s="25">
        <v>4</v>
      </c>
      <c r="BI73" s="49"/>
      <c r="BJ73" s="49"/>
      <c r="BK73" s="38"/>
      <c r="BL73" s="38"/>
      <c r="BM73" s="38"/>
      <c r="BN73" s="38"/>
      <c r="BO73" s="49">
        <v>4</v>
      </c>
      <c r="BP73" s="40"/>
      <c r="BQ73" s="40"/>
      <c r="BR73" s="23"/>
      <c r="BS73" s="38"/>
      <c r="BT73" s="38"/>
      <c r="BU73" s="40"/>
      <c r="BV73" s="49">
        <v>96</v>
      </c>
      <c r="BW73" s="49">
        <v>48</v>
      </c>
      <c r="CI73">
        <v>1386</v>
      </c>
      <c r="CJ73" s="2" t="s">
        <v>351</v>
      </c>
    </row>
    <row r="74" spans="1:88" ht="12.75">
      <c r="A74" s="15">
        <v>1386</v>
      </c>
      <c r="B74" s="14" t="s">
        <v>960</v>
      </c>
      <c r="C74" s="14" t="s">
        <v>1133</v>
      </c>
      <c r="D74" s="14" t="s">
        <v>277</v>
      </c>
      <c r="E74" s="14" t="s">
        <v>290</v>
      </c>
      <c r="F74" s="2" t="s">
        <v>245</v>
      </c>
      <c r="G74" s="2">
        <v>2</v>
      </c>
      <c r="H74" s="2" t="s">
        <v>350</v>
      </c>
      <c r="I74" s="2" t="s">
        <v>641</v>
      </c>
      <c r="J74" s="14" t="s">
        <v>305</v>
      </c>
      <c r="K74" s="2" t="s">
        <v>632</v>
      </c>
      <c r="L74" s="14" t="s">
        <v>343</v>
      </c>
      <c r="M74" s="14" t="s">
        <v>306</v>
      </c>
      <c r="N74" s="2" t="s">
        <v>3</v>
      </c>
      <c r="O74" s="10"/>
      <c r="P74" s="10">
        <v>9</v>
      </c>
      <c r="Q74" s="10"/>
      <c r="R74" s="29">
        <v>12</v>
      </c>
      <c r="S74" s="21">
        <v>0</v>
      </c>
      <c r="T74" s="21">
        <v>0</v>
      </c>
      <c r="U74" s="49">
        <v>12</v>
      </c>
      <c r="W74" s="25">
        <v>26.666666666666668</v>
      </c>
      <c r="X74" s="25"/>
      <c r="Y74" s="13"/>
      <c r="Z74" s="13"/>
      <c r="AA74" s="13"/>
      <c r="AB74" s="49"/>
      <c r="AC74" s="13"/>
      <c r="AD74" s="13"/>
      <c r="AE74" s="13"/>
      <c r="AJ74" s="25"/>
      <c r="AK74" s="25">
        <v>2.2222222222222223</v>
      </c>
      <c r="AU74" s="25"/>
      <c r="BF74" s="25"/>
      <c r="BI74" s="49"/>
      <c r="BJ74" s="49"/>
      <c r="BK74" s="38"/>
      <c r="BL74" s="38"/>
      <c r="BM74" s="38"/>
      <c r="BN74" s="38"/>
      <c r="BP74" s="40"/>
      <c r="BQ74" s="40"/>
      <c r="BR74" s="23"/>
      <c r="BS74" s="38"/>
      <c r="BT74" s="38"/>
      <c r="BU74" s="40"/>
      <c r="BV74" s="49">
        <v>12</v>
      </c>
      <c r="CI74">
        <v>1386</v>
      </c>
      <c r="CJ74" s="2" t="s">
        <v>632</v>
      </c>
    </row>
    <row r="75" spans="1:88" ht="12.75">
      <c r="A75" s="15">
        <v>1386</v>
      </c>
      <c r="B75" s="14" t="s">
        <v>960</v>
      </c>
      <c r="C75" s="14" t="s">
        <v>1133</v>
      </c>
      <c r="D75" s="14" t="s">
        <v>277</v>
      </c>
      <c r="E75" s="14" t="s">
        <v>290</v>
      </c>
      <c r="F75" s="2" t="s">
        <v>235</v>
      </c>
      <c r="G75" s="2">
        <v>2</v>
      </c>
      <c r="H75" s="2" t="s">
        <v>350</v>
      </c>
      <c r="I75" s="2" t="s">
        <v>492</v>
      </c>
      <c r="J75" s="14" t="s">
        <v>305</v>
      </c>
      <c r="K75" s="2" t="s">
        <v>353</v>
      </c>
      <c r="L75" s="14" t="s">
        <v>343</v>
      </c>
      <c r="M75" s="14" t="s">
        <v>3</v>
      </c>
      <c r="N75" s="2" t="s">
        <v>1053</v>
      </c>
      <c r="O75" s="10">
        <v>2</v>
      </c>
      <c r="P75" s="10"/>
      <c r="Q75" s="10"/>
      <c r="R75" s="29">
        <v>20</v>
      </c>
      <c r="S75" s="21">
        <v>8</v>
      </c>
      <c r="T75" s="21">
        <v>10</v>
      </c>
      <c r="U75" s="49">
        <v>20.441666666666666</v>
      </c>
      <c r="V75" s="49">
        <v>10.220833333333333</v>
      </c>
      <c r="X75" s="25">
        <v>0.8517361111111111</v>
      </c>
      <c r="Y75" s="13"/>
      <c r="Z75" s="13">
        <v>17</v>
      </c>
      <c r="AA75" s="13">
        <v>0</v>
      </c>
      <c r="AB75" s="49">
        <v>0.85</v>
      </c>
      <c r="AC75" s="13"/>
      <c r="AD75" s="13"/>
      <c r="AE75" s="13"/>
      <c r="AH75">
        <v>17</v>
      </c>
      <c r="AI75">
        <v>0</v>
      </c>
      <c r="AJ75" s="25">
        <v>0.8517361111111111</v>
      </c>
      <c r="AU75" s="25"/>
      <c r="BF75" s="25">
        <v>0.8517361111111111</v>
      </c>
      <c r="BI75" s="49"/>
      <c r="BJ75" s="49"/>
      <c r="BK75" s="38"/>
      <c r="BL75" s="38"/>
      <c r="BM75" s="38"/>
      <c r="BN75" s="38"/>
      <c r="BO75" s="49">
        <v>0.8517361111111111</v>
      </c>
      <c r="BP75" s="40"/>
      <c r="BQ75" s="40"/>
      <c r="BR75" s="23"/>
      <c r="BS75" s="38"/>
      <c r="BT75" s="38"/>
      <c r="BU75" s="40"/>
      <c r="BV75" s="49">
        <v>20.441666666666666</v>
      </c>
      <c r="BW75" s="49">
        <v>10.220833333333333</v>
      </c>
      <c r="CI75">
        <v>1386</v>
      </c>
      <c r="CJ75" s="2" t="s">
        <v>353</v>
      </c>
    </row>
    <row r="77" spans="1:88" ht="12.75">
      <c r="A77" s="15">
        <v>1387</v>
      </c>
      <c r="B77" s="14" t="s">
        <v>875</v>
      </c>
      <c r="C77" s="14" t="s">
        <v>1133</v>
      </c>
      <c r="D77" s="14" t="s">
        <v>277</v>
      </c>
      <c r="E77" s="14" t="s">
        <v>291</v>
      </c>
      <c r="F77" s="2" t="s">
        <v>267</v>
      </c>
      <c r="G77" s="2">
        <v>2</v>
      </c>
      <c r="H77" s="2" t="s">
        <v>350</v>
      </c>
      <c r="I77" s="2" t="s">
        <v>317</v>
      </c>
      <c r="J77" s="14" t="s">
        <v>305</v>
      </c>
      <c r="K77" s="2" t="s">
        <v>351</v>
      </c>
      <c r="L77" s="14" t="s">
        <v>343</v>
      </c>
      <c r="M77" s="14" t="s">
        <v>306</v>
      </c>
      <c r="N77" s="2" t="s">
        <v>1184</v>
      </c>
      <c r="O77" s="10">
        <v>1</v>
      </c>
      <c r="P77" s="10"/>
      <c r="Q77" s="10"/>
      <c r="R77" s="29">
        <v>52</v>
      </c>
      <c r="S77" s="21">
        <v>16</v>
      </c>
      <c r="T77" s="21">
        <v>0</v>
      </c>
      <c r="U77" s="49">
        <v>52.8</v>
      </c>
      <c r="V77" s="49">
        <v>52.8</v>
      </c>
      <c r="W77" s="25"/>
      <c r="X77" s="25">
        <v>4.3999999999999995</v>
      </c>
      <c r="Y77" s="13">
        <v>52</v>
      </c>
      <c r="Z77" s="13">
        <v>16</v>
      </c>
      <c r="AA77" s="13">
        <v>0</v>
      </c>
      <c r="AB77" s="49">
        <v>52.8</v>
      </c>
      <c r="AC77" s="13">
        <v>4</v>
      </c>
      <c r="AD77" s="13">
        <v>8</v>
      </c>
      <c r="AE77" s="13">
        <v>0</v>
      </c>
      <c r="AF77" s="25">
        <v>4.4</v>
      </c>
      <c r="AG77">
        <v>4</v>
      </c>
      <c r="AH77">
        <v>8</v>
      </c>
      <c r="AI77">
        <v>0</v>
      </c>
      <c r="AJ77" s="25">
        <v>4.3999999999999995</v>
      </c>
      <c r="AU77" s="25"/>
      <c r="BC77" s="25">
        <v>4.3999999999999995</v>
      </c>
      <c r="BF77" s="6"/>
      <c r="BI77" s="49"/>
      <c r="BJ77" s="49"/>
      <c r="BK77" s="38"/>
      <c r="BL77" s="38"/>
      <c r="BM77" s="38"/>
      <c r="BN77" s="38"/>
      <c r="BO77" s="49">
        <v>4.3999999999999995</v>
      </c>
      <c r="BP77" s="40"/>
      <c r="BQ77" s="40"/>
      <c r="BR77" s="23"/>
      <c r="BS77" s="38"/>
      <c r="BT77" s="38"/>
      <c r="BU77" s="40"/>
      <c r="BV77" s="49">
        <v>52.8</v>
      </c>
      <c r="BW77" s="49">
        <v>52.8</v>
      </c>
      <c r="CI77">
        <v>1387</v>
      </c>
      <c r="CJ77" s="2" t="s">
        <v>351</v>
      </c>
    </row>
    <row r="79" spans="1:88" ht="12.75">
      <c r="A79" s="15">
        <v>1387</v>
      </c>
      <c r="B79" s="14" t="s">
        <v>875</v>
      </c>
      <c r="C79" s="14" t="s">
        <v>1133</v>
      </c>
      <c r="D79" s="14" t="s">
        <v>277</v>
      </c>
      <c r="E79" s="14" t="s">
        <v>291</v>
      </c>
      <c r="F79" s="2" t="s">
        <v>256</v>
      </c>
      <c r="G79" s="2">
        <v>3</v>
      </c>
      <c r="H79" s="2" t="s">
        <v>350</v>
      </c>
      <c r="I79" s="2" t="s">
        <v>491</v>
      </c>
      <c r="J79" s="14" t="s">
        <v>305</v>
      </c>
      <c r="K79" s="2" t="s">
        <v>353</v>
      </c>
      <c r="L79" s="14" t="s">
        <v>343</v>
      </c>
      <c r="M79" s="14" t="s">
        <v>3</v>
      </c>
      <c r="N79" s="2" t="s">
        <v>1072</v>
      </c>
      <c r="O79" s="10">
        <v>3</v>
      </c>
      <c r="P79" s="10"/>
      <c r="Q79" s="10"/>
      <c r="R79" s="29">
        <v>28</v>
      </c>
      <c r="S79" s="21">
        <v>0</v>
      </c>
      <c r="T79" s="21">
        <v>0</v>
      </c>
      <c r="U79" s="49">
        <v>28</v>
      </c>
      <c r="V79" s="49">
        <v>9.333333333333334</v>
      </c>
      <c r="W79" s="25"/>
      <c r="X79" s="25">
        <v>0.7777777777777778</v>
      </c>
      <c r="Y79" s="13"/>
      <c r="Z79" s="13"/>
      <c r="AA79" s="13"/>
      <c r="AC79" s="13">
        <v>2</v>
      </c>
      <c r="AD79" s="13">
        <v>6</v>
      </c>
      <c r="AE79" s="13">
        <v>8</v>
      </c>
      <c r="AF79" s="25">
        <v>2.3333333333333335</v>
      </c>
      <c r="AJ79" s="25">
        <v>0.7777777777777778</v>
      </c>
      <c r="AU79" s="25"/>
      <c r="BF79" s="25">
        <v>0.7777777777777778</v>
      </c>
      <c r="BI79" s="49"/>
      <c r="BJ79" s="49"/>
      <c r="BK79" s="38"/>
      <c r="BL79" s="38"/>
      <c r="BM79" s="38"/>
      <c r="BN79" s="38"/>
      <c r="BO79" s="49">
        <v>0.7777777777777778</v>
      </c>
      <c r="BP79" s="40"/>
      <c r="BQ79" s="40"/>
      <c r="BR79" s="23"/>
      <c r="BS79" s="38"/>
      <c r="BT79" s="38"/>
      <c r="BU79" s="40"/>
      <c r="BV79" s="49">
        <v>28</v>
      </c>
      <c r="BW79" s="49">
        <v>9.333333333333334</v>
      </c>
      <c r="CI79">
        <v>1387</v>
      </c>
      <c r="CJ79" s="2" t="s">
        <v>353</v>
      </c>
    </row>
    <row r="80" spans="1:88" ht="12.75">
      <c r="A80" s="15">
        <v>1387</v>
      </c>
      <c r="B80" s="14" t="s">
        <v>875</v>
      </c>
      <c r="C80" s="14" t="s">
        <v>1133</v>
      </c>
      <c r="D80" s="14" t="s">
        <v>277</v>
      </c>
      <c r="E80" s="14" t="s">
        <v>291</v>
      </c>
      <c r="F80" s="2" t="s">
        <v>257</v>
      </c>
      <c r="G80" s="2">
        <v>3</v>
      </c>
      <c r="H80" s="2" t="s">
        <v>350</v>
      </c>
      <c r="I80" s="2" t="s">
        <v>489</v>
      </c>
      <c r="J80" s="14" t="s">
        <v>305</v>
      </c>
      <c r="K80" s="2" t="s">
        <v>366</v>
      </c>
      <c r="L80" s="14" t="s">
        <v>343</v>
      </c>
      <c r="M80" s="14" t="s">
        <v>1058</v>
      </c>
      <c r="N80" s="2" t="s">
        <v>1171</v>
      </c>
      <c r="O80" s="10">
        <v>25</v>
      </c>
      <c r="P80" s="10"/>
      <c r="Q80" s="10"/>
      <c r="R80" s="29"/>
      <c r="S80" s="21"/>
      <c r="T80" s="21"/>
      <c r="U80" s="49">
        <v>1065</v>
      </c>
      <c r="V80" s="49">
        <v>42.6</v>
      </c>
      <c r="W80" s="25"/>
      <c r="X80" s="25">
        <v>3.55</v>
      </c>
      <c r="Y80" s="13"/>
      <c r="Z80" s="13"/>
      <c r="AA80" s="13"/>
      <c r="AC80" s="13"/>
      <c r="AD80" s="13"/>
      <c r="AE80" s="13"/>
      <c r="AF80" s="25"/>
      <c r="AG80">
        <v>3</v>
      </c>
      <c r="AH80">
        <v>11</v>
      </c>
      <c r="AI80">
        <v>0</v>
      </c>
      <c r="AJ80" s="25">
        <v>3.55</v>
      </c>
      <c r="AU80" s="25"/>
      <c r="BD80" s="25">
        <v>3.55</v>
      </c>
      <c r="BF80" s="6"/>
      <c r="BI80" s="49"/>
      <c r="BJ80" s="49"/>
      <c r="BK80" s="38"/>
      <c r="BL80" s="38"/>
      <c r="BM80" s="38"/>
      <c r="BN80" s="38"/>
      <c r="BO80" s="49">
        <v>3.55</v>
      </c>
      <c r="BP80" s="40"/>
      <c r="BQ80" s="40"/>
      <c r="BR80" s="23"/>
      <c r="BS80" s="38"/>
      <c r="BT80" s="38"/>
      <c r="BU80" s="40"/>
      <c r="BV80" s="49">
        <v>1065</v>
      </c>
      <c r="BW80" s="49">
        <v>42.6</v>
      </c>
      <c r="CI80">
        <v>1387</v>
      </c>
      <c r="CJ80" s="2" t="s">
        <v>366</v>
      </c>
    </row>
    <row r="81" spans="1:88" ht="12.75">
      <c r="A81" s="15">
        <v>1387</v>
      </c>
      <c r="B81" s="14" t="s">
        <v>875</v>
      </c>
      <c r="C81" s="14" t="s">
        <v>1133</v>
      </c>
      <c r="D81" s="14" t="s">
        <v>277</v>
      </c>
      <c r="E81" s="14" t="s">
        <v>291</v>
      </c>
      <c r="F81" s="2" t="s">
        <v>258</v>
      </c>
      <c r="G81" s="2">
        <v>3</v>
      </c>
      <c r="H81" s="2" t="s">
        <v>350</v>
      </c>
      <c r="I81" s="2" t="s">
        <v>494</v>
      </c>
      <c r="J81" s="14" t="s">
        <v>305</v>
      </c>
      <c r="K81" s="2" t="s">
        <v>368</v>
      </c>
      <c r="L81" s="14" t="s">
        <v>343</v>
      </c>
      <c r="M81" s="14" t="s">
        <v>1327</v>
      </c>
      <c r="N81" s="2" t="s">
        <v>1171</v>
      </c>
      <c r="O81" s="10">
        <v>25</v>
      </c>
      <c r="P81" s="10"/>
      <c r="Q81" s="10"/>
      <c r="R81" s="29"/>
      <c r="S81" s="21"/>
      <c r="T81" s="21"/>
      <c r="U81" s="49">
        <v>1065</v>
      </c>
      <c r="V81" s="49">
        <v>42.6</v>
      </c>
      <c r="W81" s="25"/>
      <c r="X81" s="25">
        <v>3.55</v>
      </c>
      <c r="Y81" s="13"/>
      <c r="Z81" s="13"/>
      <c r="AA81" s="13"/>
      <c r="AC81" s="13"/>
      <c r="AD81" s="13"/>
      <c r="AE81" s="13"/>
      <c r="AF81" s="25"/>
      <c r="AG81">
        <v>3</v>
      </c>
      <c r="AH81">
        <v>11</v>
      </c>
      <c r="AI81">
        <v>0</v>
      </c>
      <c r="AJ81" s="25">
        <v>3.55</v>
      </c>
      <c r="AU81" s="25"/>
      <c r="BD81" s="25">
        <v>3.55</v>
      </c>
      <c r="BF81" s="6"/>
      <c r="BI81" s="49"/>
      <c r="BJ81" s="49"/>
      <c r="BK81" s="38"/>
      <c r="BL81" s="38"/>
      <c r="BM81" s="38"/>
      <c r="BN81" s="38"/>
      <c r="BO81" s="49">
        <v>3.55</v>
      </c>
      <c r="BP81" s="40"/>
      <c r="BQ81" s="40"/>
      <c r="BR81" s="23"/>
      <c r="BS81" s="38"/>
      <c r="BT81" s="38"/>
      <c r="BU81" s="40"/>
      <c r="BV81" s="49">
        <v>1065</v>
      </c>
      <c r="BW81" s="49">
        <v>42.6</v>
      </c>
      <c r="CI81">
        <v>1387</v>
      </c>
      <c r="CJ81" s="2" t="s">
        <v>368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CV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20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57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21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2.57421875" style="0" customWidth="1"/>
    <col min="89" max="89" width="93.28125" style="0" customWidth="1"/>
    <col min="90" max="90" width="13.421875" style="0" customWidth="1"/>
  </cols>
  <sheetData>
    <row r="1" spans="1:87" ht="12.75">
      <c r="A1" s="14"/>
      <c r="B1" s="19" t="s">
        <v>731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26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26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33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42</v>
      </c>
      <c r="G9" s="2">
        <v>1</v>
      </c>
      <c r="H9" s="2" t="s">
        <v>731</v>
      </c>
      <c r="I9" s="2" t="s">
        <v>745</v>
      </c>
      <c r="J9" s="14" t="s">
        <v>305</v>
      </c>
      <c r="K9" s="2" t="s">
        <v>740</v>
      </c>
      <c r="L9" s="16" t="s">
        <v>792</v>
      </c>
      <c r="M9" s="16" t="s">
        <v>1198</v>
      </c>
      <c r="N9" s="2" t="s">
        <v>1360</v>
      </c>
      <c r="O9" s="10">
        <v>7</v>
      </c>
      <c r="P9" s="10"/>
      <c r="Q9" s="10"/>
      <c r="R9" s="29">
        <v>632</v>
      </c>
      <c r="S9" s="21">
        <v>2</v>
      </c>
      <c r="T9" s="21">
        <v>0</v>
      </c>
      <c r="U9" s="49">
        <v>632.1</v>
      </c>
      <c r="V9" s="49">
        <v>90.3</v>
      </c>
      <c r="X9" s="25">
        <v>7.525</v>
      </c>
      <c r="Y9" s="13"/>
      <c r="Z9" s="13"/>
      <c r="AA9" s="13"/>
      <c r="AB9" s="49"/>
      <c r="AC9" s="13"/>
      <c r="AD9" s="13"/>
      <c r="AE9" s="13"/>
      <c r="AF9" s="25"/>
      <c r="AG9">
        <v>7</v>
      </c>
      <c r="AH9">
        <v>10</v>
      </c>
      <c r="AI9">
        <v>6</v>
      </c>
      <c r="AJ9" s="25">
        <v>7.525</v>
      </c>
      <c r="AL9" s="17"/>
      <c r="AM9" s="17"/>
      <c r="AN9" s="17"/>
      <c r="AO9" s="17"/>
      <c r="AQ9">
        <v>7</v>
      </c>
      <c r="AR9">
        <v>0</v>
      </c>
      <c r="AS9">
        <v>0</v>
      </c>
      <c r="AT9" s="49">
        <v>7</v>
      </c>
      <c r="AU9" s="17"/>
      <c r="AV9" s="7"/>
      <c r="AW9" s="17"/>
      <c r="AX9" s="17"/>
      <c r="AY9" s="17"/>
      <c r="AZ9" s="6"/>
      <c r="BA9" s="25"/>
      <c r="BB9" s="38"/>
      <c r="BC9" s="17"/>
      <c r="BD9" s="17"/>
      <c r="BE9" s="17"/>
      <c r="BF9" s="17"/>
      <c r="BG9" s="38"/>
      <c r="BH9" s="38"/>
      <c r="BI9" s="38"/>
      <c r="BJ9" s="38"/>
      <c r="BK9" s="38"/>
      <c r="BL9" s="38"/>
      <c r="BM9" s="38"/>
      <c r="BO9" s="49">
        <v>7.525</v>
      </c>
      <c r="BP9" s="40"/>
      <c r="BQ9" s="40"/>
      <c r="BR9" s="23"/>
      <c r="BS9" s="38"/>
      <c r="BU9" s="40"/>
      <c r="BV9" s="49">
        <v>632.1</v>
      </c>
      <c r="BW9" s="49">
        <v>90.3</v>
      </c>
      <c r="BX9" s="38"/>
      <c r="BY9" s="38"/>
      <c r="BZ9" s="38"/>
      <c r="CA9" s="38"/>
      <c r="CB9" s="38"/>
      <c r="CC9" s="38">
        <v>1.075</v>
      </c>
      <c r="CD9" s="36"/>
      <c r="CE9" s="36"/>
      <c r="CF9" s="17"/>
      <c r="CG9" s="36"/>
      <c r="CH9" s="36"/>
      <c r="CI9">
        <v>1379</v>
      </c>
      <c r="CJ9" s="2" t="s">
        <v>740</v>
      </c>
    </row>
    <row r="10" spans="1:88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288</v>
      </c>
      <c r="F10" s="2" t="s">
        <v>46</v>
      </c>
      <c r="G10" s="2">
        <v>1</v>
      </c>
      <c r="H10" s="2" t="s">
        <v>731</v>
      </c>
      <c r="I10" s="2" t="s">
        <v>729</v>
      </c>
      <c r="J10" s="14" t="s">
        <v>305</v>
      </c>
      <c r="K10" s="2" t="s">
        <v>740</v>
      </c>
      <c r="L10" s="16" t="s">
        <v>792</v>
      </c>
      <c r="M10" s="16" t="s">
        <v>1198</v>
      </c>
      <c r="N10" s="3" t="s">
        <v>1371</v>
      </c>
      <c r="O10" s="45">
        <v>4</v>
      </c>
      <c r="P10" s="45"/>
      <c r="Q10" s="45"/>
      <c r="R10" s="29">
        <v>335</v>
      </c>
      <c r="S10" s="21">
        <v>8</v>
      </c>
      <c r="T10" s="21">
        <v>0</v>
      </c>
      <c r="U10" s="49">
        <v>335.4</v>
      </c>
      <c r="V10" s="49">
        <v>83.85</v>
      </c>
      <c r="X10" s="25">
        <v>6.9875</v>
      </c>
      <c r="Y10" s="13">
        <v>83</v>
      </c>
      <c r="Z10" s="13">
        <v>19</v>
      </c>
      <c r="AA10" s="13">
        <v>0</v>
      </c>
      <c r="AB10" s="49">
        <v>83.95</v>
      </c>
      <c r="AC10" s="13"/>
      <c r="AD10" s="13"/>
      <c r="AE10" s="13"/>
      <c r="AF10" s="25"/>
      <c r="AG10">
        <v>7</v>
      </c>
      <c r="AH10">
        <v>0</v>
      </c>
      <c r="AI10">
        <v>0</v>
      </c>
      <c r="AJ10" s="25">
        <v>6.9875</v>
      </c>
      <c r="AM10" s="17"/>
      <c r="AN10" s="17"/>
      <c r="AO10" s="17"/>
      <c r="AQ10">
        <v>6</v>
      </c>
      <c r="AR10">
        <v>10</v>
      </c>
      <c r="AS10">
        <v>0</v>
      </c>
      <c r="AT10" s="49">
        <v>6.5</v>
      </c>
      <c r="AV10" s="7"/>
      <c r="AW10" s="17"/>
      <c r="AX10" s="25"/>
      <c r="AY10" s="39"/>
      <c r="AZ10" s="39"/>
      <c r="BA10" s="39"/>
      <c r="BB10" s="38"/>
      <c r="BC10" s="6"/>
      <c r="BE10" s="39"/>
      <c r="BF10" s="39"/>
      <c r="BG10" s="38"/>
      <c r="BH10" s="38"/>
      <c r="BI10" s="38"/>
      <c r="BJ10" s="38"/>
      <c r="BK10" s="38"/>
      <c r="BL10" s="38"/>
      <c r="BM10" s="38"/>
      <c r="BO10" s="49">
        <v>6.9875</v>
      </c>
      <c r="BP10" s="40"/>
      <c r="BQ10" s="40"/>
      <c r="BR10" s="23"/>
      <c r="BS10" s="38"/>
      <c r="BU10" s="40"/>
      <c r="BV10" s="49">
        <v>335.4</v>
      </c>
      <c r="BW10" s="49">
        <v>83.85</v>
      </c>
      <c r="BX10" s="38"/>
      <c r="BY10" s="38"/>
      <c r="BZ10" s="38"/>
      <c r="CA10" s="38"/>
      <c r="CB10" s="38"/>
      <c r="CC10" s="38">
        <v>1.075</v>
      </c>
      <c r="CD10" s="36"/>
      <c r="CE10" s="36"/>
      <c r="CF10" s="39"/>
      <c r="CG10" s="36"/>
      <c r="CH10" s="36"/>
      <c r="CI10">
        <v>1379</v>
      </c>
      <c r="CJ10" s="2" t="s">
        <v>740</v>
      </c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288</v>
      </c>
      <c r="F12" s="2" t="s">
        <v>47</v>
      </c>
      <c r="G12" s="2">
        <v>2</v>
      </c>
      <c r="H12" s="2" t="s">
        <v>731</v>
      </c>
      <c r="I12" s="2" t="s">
        <v>739</v>
      </c>
      <c r="J12" s="14" t="s">
        <v>305</v>
      </c>
      <c r="K12" s="2" t="s">
        <v>740</v>
      </c>
      <c r="L12" s="14" t="s">
        <v>792</v>
      </c>
      <c r="M12" s="14" t="s">
        <v>1198</v>
      </c>
      <c r="N12" s="2" t="s">
        <v>1184</v>
      </c>
      <c r="O12" s="10">
        <v>2</v>
      </c>
      <c r="P12" s="10"/>
      <c r="Q12" s="10"/>
      <c r="R12" s="29">
        <v>135</v>
      </c>
      <c r="S12" s="21">
        <v>9</v>
      </c>
      <c r="T12" s="21">
        <v>0</v>
      </c>
      <c r="U12" s="49">
        <v>135.45</v>
      </c>
      <c r="V12" s="49">
        <v>67.725</v>
      </c>
      <c r="W12" s="25"/>
      <c r="X12" s="25">
        <v>5.64375</v>
      </c>
      <c r="Y12" s="13"/>
      <c r="Z12" s="13"/>
      <c r="AA12" s="13"/>
      <c r="AB12" s="49"/>
      <c r="AC12" s="13"/>
      <c r="AD12" s="13"/>
      <c r="AE12" s="13"/>
      <c r="AG12">
        <v>5</v>
      </c>
      <c r="AH12">
        <v>5</v>
      </c>
      <c r="AI12">
        <v>0</v>
      </c>
      <c r="AJ12" s="25">
        <v>5.64375</v>
      </c>
      <c r="AM12" s="39"/>
      <c r="AN12" s="39"/>
      <c r="AO12" s="39"/>
      <c r="BC12" s="25">
        <v>5.64375</v>
      </c>
      <c r="BF12" s="25"/>
      <c r="BK12" s="38"/>
      <c r="BL12" s="38"/>
      <c r="BM12" s="38"/>
      <c r="BO12" s="49">
        <v>5.64375</v>
      </c>
      <c r="BP12" s="40"/>
      <c r="BQ12" s="40"/>
      <c r="BR12" s="23"/>
      <c r="BS12" s="38"/>
      <c r="BT12" s="38"/>
      <c r="BU12" s="40"/>
      <c r="BV12" s="49">
        <v>135.45</v>
      </c>
      <c r="BW12" s="49">
        <v>67.725</v>
      </c>
      <c r="CI12">
        <v>1379</v>
      </c>
      <c r="CJ12" s="2" t="s">
        <v>740</v>
      </c>
    </row>
    <row r="13" spans="1:88" ht="12.75">
      <c r="A13" s="15">
        <v>1379</v>
      </c>
      <c r="B13" s="14" t="s">
        <v>875</v>
      </c>
      <c r="C13" s="14" t="s">
        <v>1133</v>
      </c>
      <c r="D13" s="14" t="s">
        <v>270</v>
      </c>
      <c r="E13" s="14" t="s">
        <v>288</v>
      </c>
      <c r="F13" s="2" t="s">
        <v>36</v>
      </c>
      <c r="G13" s="2">
        <v>2</v>
      </c>
      <c r="H13" s="2" t="s">
        <v>731</v>
      </c>
      <c r="I13" s="2" t="s">
        <v>744</v>
      </c>
      <c r="J13" s="14" t="s">
        <v>305</v>
      </c>
      <c r="K13" s="2" t="s">
        <v>740</v>
      </c>
      <c r="L13" s="14" t="s">
        <v>792</v>
      </c>
      <c r="M13" s="14" t="s">
        <v>1198</v>
      </c>
      <c r="N13" s="2" t="s">
        <v>1346</v>
      </c>
      <c r="O13" s="10">
        <v>2.1666666666666665</v>
      </c>
      <c r="P13" s="10"/>
      <c r="Q13" s="10"/>
      <c r="R13" s="29">
        <v>115</v>
      </c>
      <c r="S13" s="21">
        <v>8</v>
      </c>
      <c r="T13" s="21">
        <v>0</v>
      </c>
      <c r="U13" s="49">
        <v>115.4</v>
      </c>
      <c r="V13" s="49">
        <v>53.26153846153847</v>
      </c>
      <c r="W13" s="25"/>
      <c r="X13" s="25">
        <v>4.43846153846154</v>
      </c>
      <c r="Y13" s="13"/>
      <c r="Z13" s="13"/>
      <c r="AA13" s="13"/>
      <c r="AB13" s="49"/>
      <c r="AC13" s="13"/>
      <c r="AD13" s="13"/>
      <c r="AE13" s="13"/>
      <c r="AJ13" s="25">
        <v>4.43846153846154</v>
      </c>
      <c r="AM13" s="39"/>
      <c r="AN13" s="39"/>
      <c r="AO13" s="39"/>
      <c r="AQ13">
        <v>3</v>
      </c>
      <c r="AR13">
        <v>18</v>
      </c>
      <c r="AS13">
        <v>0</v>
      </c>
      <c r="AT13" s="49">
        <v>3.9</v>
      </c>
      <c r="BC13" s="7"/>
      <c r="BF13" s="25">
        <v>4.43846153846154</v>
      </c>
      <c r="BK13" s="38"/>
      <c r="BL13" s="38"/>
      <c r="BM13" s="38"/>
      <c r="BO13" s="49">
        <v>4.43846153846154</v>
      </c>
      <c r="BP13" s="40"/>
      <c r="BQ13" s="40"/>
      <c r="BR13" s="23"/>
      <c r="BS13" s="38"/>
      <c r="BT13" s="38"/>
      <c r="BU13" s="40"/>
      <c r="BV13" s="49">
        <v>115.40000000000003</v>
      </c>
      <c r="BW13" s="49">
        <v>53.26153846153848</v>
      </c>
      <c r="CC13" s="38">
        <v>1.1380670611439845</v>
      </c>
      <c r="CI13">
        <v>1379</v>
      </c>
      <c r="CJ13" s="2" t="s">
        <v>740</v>
      </c>
    </row>
    <row r="14" spans="1:88" ht="12.75">
      <c r="A14" s="15">
        <v>1379</v>
      </c>
      <c r="B14" s="14" t="s">
        <v>875</v>
      </c>
      <c r="C14" s="14" t="s">
        <v>1133</v>
      </c>
      <c r="D14" s="14" t="s">
        <v>270</v>
      </c>
      <c r="E14" s="14" t="s">
        <v>288</v>
      </c>
      <c r="F14" s="2" t="s">
        <v>37</v>
      </c>
      <c r="G14" s="2">
        <v>2</v>
      </c>
      <c r="H14" s="2" t="s">
        <v>731</v>
      </c>
      <c r="I14" s="2" t="s">
        <v>728</v>
      </c>
      <c r="J14" s="14" t="s">
        <v>305</v>
      </c>
      <c r="K14" s="2" t="s">
        <v>740</v>
      </c>
      <c r="L14" s="14" t="s">
        <v>792</v>
      </c>
      <c r="M14" s="14" t="s">
        <v>1198</v>
      </c>
      <c r="N14" s="2" t="s">
        <v>697</v>
      </c>
      <c r="O14" s="10">
        <v>2</v>
      </c>
      <c r="P14" s="10"/>
      <c r="Q14" s="10"/>
      <c r="R14" s="29">
        <v>72</v>
      </c>
      <c r="S14" s="21">
        <v>3</v>
      </c>
      <c r="T14" s="21">
        <v>0</v>
      </c>
      <c r="U14" s="49">
        <v>72.15</v>
      </c>
      <c r="V14" s="49">
        <v>36.075</v>
      </c>
      <c r="W14" s="25"/>
      <c r="X14" s="25">
        <v>3.00625</v>
      </c>
      <c r="Y14" s="13">
        <v>36</v>
      </c>
      <c r="Z14" s="13">
        <v>3</v>
      </c>
      <c r="AA14" s="13">
        <v>0</v>
      </c>
      <c r="AB14" s="49">
        <v>36.15</v>
      </c>
      <c r="AC14" s="13"/>
      <c r="AD14" s="13"/>
      <c r="AE14" s="13"/>
      <c r="AJ14" s="25">
        <v>3.00625</v>
      </c>
      <c r="AM14" s="39"/>
      <c r="AN14" s="39"/>
      <c r="AO14" s="39"/>
      <c r="BF14" s="25">
        <v>3.00625</v>
      </c>
      <c r="BK14" s="38"/>
      <c r="BL14" s="38"/>
      <c r="BM14" s="38"/>
      <c r="BO14" s="49">
        <v>3.00625</v>
      </c>
      <c r="BP14" s="40"/>
      <c r="BQ14" s="40"/>
      <c r="BR14" s="23"/>
      <c r="BS14" s="38"/>
      <c r="BT14" s="38"/>
      <c r="BU14" s="40"/>
      <c r="BV14" s="49">
        <v>72.15</v>
      </c>
      <c r="BW14" s="49">
        <v>36.075</v>
      </c>
      <c r="BZ14" s="49"/>
      <c r="CA14" s="49"/>
      <c r="CC14" s="38"/>
      <c r="CI14">
        <v>1379</v>
      </c>
      <c r="CJ14" s="2" t="s">
        <v>740</v>
      </c>
    </row>
    <row r="15" spans="1:88" ht="12.75">
      <c r="A15" s="15">
        <v>1379</v>
      </c>
      <c r="B15" s="14" t="s">
        <v>875</v>
      </c>
      <c r="C15" s="14" t="s">
        <v>1133</v>
      </c>
      <c r="D15" s="14" t="s">
        <v>270</v>
      </c>
      <c r="E15" s="14" t="s">
        <v>288</v>
      </c>
      <c r="F15" s="2" t="s">
        <v>38</v>
      </c>
      <c r="G15" s="2">
        <v>2</v>
      </c>
      <c r="H15" s="2" t="s">
        <v>731</v>
      </c>
      <c r="I15" s="2" t="s">
        <v>726</v>
      </c>
      <c r="J15" s="14" t="s">
        <v>305</v>
      </c>
      <c r="K15" s="2" t="s">
        <v>740</v>
      </c>
      <c r="L15" s="14" t="s">
        <v>792</v>
      </c>
      <c r="M15" s="14" t="s">
        <v>1198</v>
      </c>
      <c r="N15" s="2" t="s">
        <v>1329</v>
      </c>
      <c r="O15" s="10">
        <v>1</v>
      </c>
      <c r="P15" s="10"/>
      <c r="Q15" s="10"/>
      <c r="R15" s="29">
        <v>28</v>
      </c>
      <c r="S15" s="21">
        <v>4</v>
      </c>
      <c r="T15" s="21">
        <v>0</v>
      </c>
      <c r="U15" s="49">
        <v>28.2</v>
      </c>
      <c r="V15" s="49">
        <v>28.2</v>
      </c>
      <c r="W15" s="25"/>
      <c r="X15" s="25">
        <v>2.35</v>
      </c>
      <c r="Y15" s="13">
        <v>28</v>
      </c>
      <c r="Z15" s="13">
        <v>4</v>
      </c>
      <c r="AA15" s="13">
        <v>0</v>
      </c>
      <c r="AB15" s="49">
        <v>28.2</v>
      </c>
      <c r="AC15" s="13"/>
      <c r="AD15" s="13"/>
      <c r="AE15" s="13"/>
      <c r="AJ15" s="25">
        <v>2.35</v>
      </c>
      <c r="AM15" s="39"/>
      <c r="AN15" s="39"/>
      <c r="AO15" s="39"/>
      <c r="AR15">
        <v>44</v>
      </c>
      <c r="AT15" s="49">
        <v>2.2</v>
      </c>
      <c r="BF15" s="25">
        <v>2.35</v>
      </c>
      <c r="BK15" s="38"/>
      <c r="BL15" s="38"/>
      <c r="BM15" s="38"/>
      <c r="BO15" s="49">
        <v>2.35</v>
      </c>
      <c r="BP15" s="40"/>
      <c r="BQ15" s="40"/>
      <c r="BR15" s="23"/>
      <c r="BS15" s="38"/>
      <c r="BT15" s="38"/>
      <c r="BU15" s="40"/>
      <c r="BV15" s="49">
        <v>28.200000000000003</v>
      </c>
      <c r="BW15" s="49">
        <v>28.200000000000003</v>
      </c>
      <c r="CC15" s="38">
        <v>1.0681818181818181</v>
      </c>
      <c r="CI15">
        <v>1379</v>
      </c>
      <c r="CJ15" s="2" t="s">
        <v>740</v>
      </c>
    </row>
    <row r="17" spans="1:89" ht="12.75">
      <c r="A17" s="15">
        <v>1379</v>
      </c>
      <c r="B17" s="14" t="s">
        <v>875</v>
      </c>
      <c r="C17" s="14" t="s">
        <v>1133</v>
      </c>
      <c r="D17" s="14" t="s">
        <v>270</v>
      </c>
      <c r="E17" s="14" t="s">
        <v>289</v>
      </c>
      <c r="F17" s="2" t="s">
        <v>39</v>
      </c>
      <c r="G17" s="2">
        <v>3</v>
      </c>
      <c r="H17" t="s">
        <v>731</v>
      </c>
      <c r="I17" s="2" t="s">
        <v>744</v>
      </c>
      <c r="J17" s="14" t="s">
        <v>305</v>
      </c>
      <c r="K17" s="2" t="s">
        <v>740</v>
      </c>
      <c r="L17" s="14" t="s">
        <v>792</v>
      </c>
      <c r="M17" s="14" t="s">
        <v>1198</v>
      </c>
      <c r="N17" s="2" t="s">
        <v>1332</v>
      </c>
      <c r="O17" s="10">
        <v>1</v>
      </c>
      <c r="P17" s="10"/>
      <c r="Q17" s="10"/>
      <c r="R17" s="29">
        <v>28</v>
      </c>
      <c r="S17" s="21">
        <v>4</v>
      </c>
      <c r="T17" s="21">
        <v>0</v>
      </c>
      <c r="U17" s="49">
        <v>28.2</v>
      </c>
      <c r="V17" s="49">
        <v>28.2</v>
      </c>
      <c r="X17" s="25">
        <v>2.35</v>
      </c>
      <c r="Y17" s="13">
        <v>28</v>
      </c>
      <c r="Z17" s="13">
        <v>4</v>
      </c>
      <c r="AA17" s="13">
        <v>0</v>
      </c>
      <c r="AB17" s="49">
        <v>28.2</v>
      </c>
      <c r="AC17" s="13">
        <v>2</v>
      </c>
      <c r="AD17" s="13">
        <v>4</v>
      </c>
      <c r="AE17" s="13">
        <v>0</v>
      </c>
      <c r="AF17" s="25">
        <v>2.2</v>
      </c>
      <c r="AG17">
        <v>2</v>
      </c>
      <c r="AH17">
        <v>4</v>
      </c>
      <c r="AI17">
        <v>0</v>
      </c>
      <c r="AJ17" s="25">
        <v>2.35</v>
      </c>
      <c r="AM17" s="39"/>
      <c r="AN17" s="39"/>
      <c r="AO17" s="39"/>
      <c r="BE17" s="6"/>
      <c r="BF17" s="25">
        <v>2.35</v>
      </c>
      <c r="BK17" s="38"/>
      <c r="BL17" s="38"/>
      <c r="BM17" s="38"/>
      <c r="BO17" s="49">
        <v>2.35</v>
      </c>
      <c r="BP17" s="40"/>
      <c r="BQ17" s="40"/>
      <c r="BR17" s="23"/>
      <c r="BS17" s="38"/>
      <c r="BT17" s="38"/>
      <c r="BU17" s="40"/>
      <c r="BV17" s="49">
        <v>28.200000000000003</v>
      </c>
      <c r="BW17" s="49">
        <v>28.200000000000003</v>
      </c>
      <c r="CI17">
        <v>1379</v>
      </c>
      <c r="CJ17" s="2" t="s">
        <v>740</v>
      </c>
      <c r="CK17" t="s">
        <v>15</v>
      </c>
    </row>
    <row r="18" spans="1:88" ht="12.75">
      <c r="A18" s="15">
        <v>1379</v>
      </c>
      <c r="B18" s="14" t="s">
        <v>875</v>
      </c>
      <c r="C18" s="14" t="s">
        <v>1133</v>
      </c>
      <c r="D18" s="14" t="s">
        <v>270</v>
      </c>
      <c r="E18" s="14" t="s">
        <v>289</v>
      </c>
      <c r="F18" s="2" t="s">
        <v>44</v>
      </c>
      <c r="G18" s="2">
        <v>3</v>
      </c>
      <c r="H18" t="s">
        <v>731</v>
      </c>
      <c r="I18" s="2" t="s">
        <v>332</v>
      </c>
      <c r="J18" s="14" t="s">
        <v>305</v>
      </c>
      <c r="K18" s="2" t="s">
        <v>733</v>
      </c>
      <c r="L18" s="14" t="s">
        <v>789</v>
      </c>
      <c r="M18" s="14" t="s">
        <v>866</v>
      </c>
      <c r="N18" s="2" t="s">
        <v>395</v>
      </c>
      <c r="O18" s="10">
        <v>1</v>
      </c>
      <c r="P18" s="10"/>
      <c r="Q18" s="10"/>
      <c r="R18" s="29">
        <v>91</v>
      </c>
      <c r="S18" s="21">
        <v>7</v>
      </c>
      <c r="T18" s="21">
        <v>0</v>
      </c>
      <c r="U18" s="49">
        <v>91.35</v>
      </c>
      <c r="V18" s="49">
        <v>91.35</v>
      </c>
      <c r="W18" s="25"/>
      <c r="X18" s="25">
        <v>7.6125</v>
      </c>
      <c r="Y18" s="13">
        <v>91</v>
      </c>
      <c r="Z18" s="13">
        <v>7</v>
      </c>
      <c r="AA18" s="13">
        <v>0</v>
      </c>
      <c r="AB18" s="49">
        <v>91.35</v>
      </c>
      <c r="AC18" s="13"/>
      <c r="AD18" s="13"/>
      <c r="AE18" s="13"/>
      <c r="AJ18" s="25">
        <v>7.6125</v>
      </c>
      <c r="AK18" s="39"/>
      <c r="AM18" s="39"/>
      <c r="AN18" s="39"/>
      <c r="AO18" s="39"/>
      <c r="AQ18">
        <v>6</v>
      </c>
      <c r="AR18">
        <v>13</v>
      </c>
      <c r="AS18">
        <v>0</v>
      </c>
      <c r="AT18" s="49">
        <v>6.65</v>
      </c>
      <c r="AX18" s="25">
        <v>7.6125</v>
      </c>
      <c r="BK18" s="38"/>
      <c r="BL18" s="38"/>
      <c r="BM18" s="38"/>
      <c r="BN18" s="38"/>
      <c r="BO18" s="49">
        <v>7.6125</v>
      </c>
      <c r="BP18" s="40"/>
      <c r="BQ18" s="40"/>
      <c r="BR18" s="23"/>
      <c r="BS18" s="38"/>
      <c r="BT18" s="38"/>
      <c r="BU18" s="40"/>
      <c r="BV18" s="49">
        <v>91.35</v>
      </c>
      <c r="BW18" s="49">
        <v>91.35</v>
      </c>
      <c r="CC18" s="38">
        <v>1.144736842105263</v>
      </c>
      <c r="CI18">
        <v>1379</v>
      </c>
      <c r="CJ18" s="2" t="s">
        <v>733</v>
      </c>
    </row>
    <row r="20" spans="1:88" ht="12.75">
      <c r="A20" s="15">
        <v>1379</v>
      </c>
      <c r="B20" s="14" t="s">
        <v>875</v>
      </c>
      <c r="C20" s="14" t="s">
        <v>1133</v>
      </c>
      <c r="D20" s="14" t="s">
        <v>270</v>
      </c>
      <c r="E20" s="14" t="s">
        <v>289</v>
      </c>
      <c r="F20" s="2" t="s">
        <v>45</v>
      </c>
      <c r="G20" s="2">
        <v>4</v>
      </c>
      <c r="H20" t="s">
        <v>731</v>
      </c>
      <c r="I20" t="s">
        <v>333</v>
      </c>
      <c r="J20" s="14" t="s">
        <v>305</v>
      </c>
      <c r="K20" s="2" t="s">
        <v>733</v>
      </c>
      <c r="L20" s="14" t="s">
        <v>789</v>
      </c>
      <c r="M20" s="14" t="s">
        <v>866</v>
      </c>
      <c r="N20" s="2" t="s">
        <v>556</v>
      </c>
      <c r="O20" s="10">
        <v>1</v>
      </c>
      <c r="P20" s="10"/>
      <c r="Q20" s="10"/>
      <c r="R20" s="29">
        <v>91</v>
      </c>
      <c r="S20" s="21">
        <v>7</v>
      </c>
      <c r="T20" s="21">
        <v>0</v>
      </c>
      <c r="U20" s="49">
        <v>91.35</v>
      </c>
      <c r="V20" s="49">
        <v>91.35</v>
      </c>
      <c r="X20" s="25">
        <v>7.6125</v>
      </c>
      <c r="Y20" s="13">
        <v>91</v>
      </c>
      <c r="Z20" s="13">
        <v>7</v>
      </c>
      <c r="AA20" s="13">
        <v>0</v>
      </c>
      <c r="AB20" s="49">
        <v>91.35</v>
      </c>
      <c r="AC20" s="13">
        <v>7</v>
      </c>
      <c r="AD20" s="13">
        <v>12</v>
      </c>
      <c r="AE20" s="13">
        <v>3</v>
      </c>
      <c r="AF20" s="25">
        <v>7.6125</v>
      </c>
      <c r="AG20">
        <v>7</v>
      </c>
      <c r="AH20">
        <v>12</v>
      </c>
      <c r="AI20">
        <v>3</v>
      </c>
      <c r="AJ20" s="25">
        <v>7.6125</v>
      </c>
      <c r="AK20" s="39"/>
      <c r="AM20" s="39"/>
      <c r="AN20" s="39"/>
      <c r="AO20" s="39"/>
      <c r="AQ20">
        <v>6</v>
      </c>
      <c r="AR20">
        <v>14</v>
      </c>
      <c r="AS20">
        <v>0</v>
      </c>
      <c r="AT20" s="49">
        <v>6.7</v>
      </c>
      <c r="BK20" s="38"/>
      <c r="BL20" s="38"/>
      <c r="BM20" s="38"/>
      <c r="BO20" s="49">
        <v>7.6125</v>
      </c>
      <c r="BS20" s="38"/>
      <c r="BT20" s="38"/>
      <c r="BU20" s="40"/>
      <c r="BV20" s="49">
        <v>91.35</v>
      </c>
      <c r="BW20" s="49">
        <v>91.35</v>
      </c>
      <c r="CC20" s="38">
        <v>1.1361940298507462</v>
      </c>
      <c r="CI20">
        <v>1379</v>
      </c>
      <c r="CJ20" s="2" t="s">
        <v>733</v>
      </c>
    </row>
    <row r="21" spans="1:89" ht="12.75">
      <c r="A21" s="15">
        <v>1379</v>
      </c>
      <c r="B21" s="14" t="s">
        <v>875</v>
      </c>
      <c r="C21" s="14" t="s">
        <v>1133</v>
      </c>
      <c r="D21" s="14" t="s">
        <v>270</v>
      </c>
      <c r="E21" s="14" t="s">
        <v>289</v>
      </c>
      <c r="F21" s="2" t="s">
        <v>10</v>
      </c>
      <c r="G21" s="2">
        <v>4</v>
      </c>
      <c r="H21" t="s">
        <v>731</v>
      </c>
      <c r="I21" t="s">
        <v>725</v>
      </c>
      <c r="J21" s="14" t="s">
        <v>305</v>
      </c>
      <c r="K21" s="2" t="s">
        <v>740</v>
      </c>
      <c r="L21" s="14" t="s">
        <v>792</v>
      </c>
      <c r="M21" s="14" t="s">
        <v>1198</v>
      </c>
      <c r="N21" s="2" t="s">
        <v>555</v>
      </c>
      <c r="O21" s="10">
        <v>1</v>
      </c>
      <c r="P21" s="10"/>
      <c r="Q21" s="10"/>
      <c r="R21" s="29"/>
      <c r="S21" s="21"/>
      <c r="T21" s="21"/>
      <c r="U21" s="49">
        <v>90</v>
      </c>
      <c r="V21" s="49">
        <v>90</v>
      </c>
      <c r="X21" s="25">
        <v>7.5</v>
      </c>
      <c r="Y21" s="13"/>
      <c r="Z21" s="13"/>
      <c r="AA21" s="13"/>
      <c r="AC21" s="13">
        <v>7</v>
      </c>
      <c r="AD21" s="13">
        <v>10</v>
      </c>
      <c r="AE21" s="13">
        <v>0</v>
      </c>
      <c r="AF21" s="25">
        <v>7.5</v>
      </c>
      <c r="AG21">
        <v>7</v>
      </c>
      <c r="AH21">
        <v>10</v>
      </c>
      <c r="AI21">
        <v>0</v>
      </c>
      <c r="AJ21" s="25">
        <v>7.5</v>
      </c>
      <c r="AM21" s="39"/>
      <c r="AN21" s="39"/>
      <c r="AO21" s="39"/>
      <c r="AU21" s="25"/>
      <c r="BE21" s="6"/>
      <c r="BK21" s="38"/>
      <c r="BL21" s="38"/>
      <c r="BM21" s="38"/>
      <c r="BO21" s="49">
        <v>7.5</v>
      </c>
      <c r="BS21" s="38"/>
      <c r="BT21" s="38"/>
      <c r="BU21" s="40"/>
      <c r="BV21" s="49">
        <v>90</v>
      </c>
      <c r="BW21" s="49">
        <v>90</v>
      </c>
      <c r="CI21">
        <v>1379</v>
      </c>
      <c r="CJ21" s="2" t="s">
        <v>740</v>
      </c>
      <c r="CK21" t="s">
        <v>18</v>
      </c>
    </row>
    <row r="23" spans="1:88" ht="12.75">
      <c r="A23" s="15">
        <v>1379</v>
      </c>
      <c r="B23" s="14" t="s">
        <v>960</v>
      </c>
      <c r="C23" s="14" t="s">
        <v>1133</v>
      </c>
      <c r="D23" s="14" t="s">
        <v>270</v>
      </c>
      <c r="E23" s="14" t="s">
        <v>290</v>
      </c>
      <c r="F23" s="2" t="s">
        <v>86</v>
      </c>
      <c r="G23" s="2">
        <v>1</v>
      </c>
      <c r="H23" s="2" t="s">
        <v>731</v>
      </c>
      <c r="I23" s="2" t="s">
        <v>725</v>
      </c>
      <c r="J23" s="14" t="s">
        <v>305</v>
      </c>
      <c r="K23" s="2" t="s">
        <v>740</v>
      </c>
      <c r="L23" s="14" t="s">
        <v>792</v>
      </c>
      <c r="M23" s="14" t="s">
        <v>1198</v>
      </c>
      <c r="N23" s="2" t="s">
        <v>1184</v>
      </c>
      <c r="O23" s="10">
        <v>1.8333333333333333</v>
      </c>
      <c r="P23" s="10"/>
      <c r="Q23" s="10"/>
      <c r="R23" s="29">
        <v>115</v>
      </c>
      <c r="S23" s="21">
        <v>10</v>
      </c>
      <c r="T23" s="21">
        <v>0</v>
      </c>
      <c r="U23" s="49">
        <v>115.5</v>
      </c>
      <c r="V23" s="49">
        <v>63</v>
      </c>
      <c r="X23" s="25">
        <v>5.25</v>
      </c>
      <c r="Y23" s="13"/>
      <c r="Z23" s="13"/>
      <c r="AA23" s="13"/>
      <c r="AB23" s="49"/>
      <c r="AC23" s="13"/>
      <c r="AD23" s="13"/>
      <c r="AE23" s="13"/>
      <c r="AG23">
        <v>5</v>
      </c>
      <c r="AH23">
        <v>5</v>
      </c>
      <c r="AI23">
        <v>0</v>
      </c>
      <c r="AJ23" s="25">
        <v>5.25</v>
      </c>
      <c r="AK23" s="39"/>
      <c r="AM23" s="39"/>
      <c r="AN23" s="39"/>
      <c r="AO23" s="39"/>
      <c r="AX23" s="25"/>
      <c r="BC23" s="25">
        <v>5.25</v>
      </c>
      <c r="BK23" s="38"/>
      <c r="BL23" s="38"/>
      <c r="BM23" s="38"/>
      <c r="BO23" s="49">
        <v>5.25</v>
      </c>
      <c r="BS23" s="38"/>
      <c r="BT23" s="38"/>
      <c r="BU23" s="40"/>
      <c r="BV23" s="49">
        <v>115.5</v>
      </c>
      <c r="BW23" s="49">
        <v>63</v>
      </c>
      <c r="CI23">
        <v>1379</v>
      </c>
      <c r="CJ23" s="2" t="s">
        <v>740</v>
      </c>
    </row>
    <row r="24" spans="1:88" ht="12.75">
      <c r="A24" s="15">
        <v>1379</v>
      </c>
      <c r="B24" s="14" t="s">
        <v>960</v>
      </c>
      <c r="C24" s="14" t="s">
        <v>1133</v>
      </c>
      <c r="D24" s="14" t="s">
        <v>270</v>
      </c>
      <c r="E24" s="14" t="s">
        <v>290</v>
      </c>
      <c r="F24" s="2" t="s">
        <v>87</v>
      </c>
      <c r="G24" s="2">
        <v>1</v>
      </c>
      <c r="H24" s="2" t="s">
        <v>731</v>
      </c>
      <c r="I24" s="2" t="s">
        <v>729</v>
      </c>
      <c r="J24" s="14" t="s">
        <v>305</v>
      </c>
      <c r="K24" s="2" t="s">
        <v>740</v>
      </c>
      <c r="L24" s="14" t="s">
        <v>792</v>
      </c>
      <c r="M24" s="14" t="s">
        <v>1198</v>
      </c>
      <c r="N24" s="2" t="s">
        <v>1346</v>
      </c>
      <c r="O24" s="10">
        <v>2</v>
      </c>
      <c r="P24" s="10"/>
      <c r="Q24" s="10"/>
      <c r="R24" s="29">
        <v>96</v>
      </c>
      <c r="S24" s="21">
        <v>0</v>
      </c>
      <c r="T24" s="21">
        <v>0</v>
      </c>
      <c r="U24" s="49">
        <v>96</v>
      </c>
      <c r="V24" s="49">
        <v>48</v>
      </c>
      <c r="X24" s="25">
        <v>4</v>
      </c>
      <c r="Y24" s="13">
        <v>48</v>
      </c>
      <c r="Z24" s="13">
        <v>0</v>
      </c>
      <c r="AA24" s="13">
        <v>0</v>
      </c>
      <c r="AB24" s="49">
        <v>48</v>
      </c>
      <c r="AC24" s="13"/>
      <c r="AD24" s="13"/>
      <c r="AE24" s="13"/>
      <c r="AG24">
        <v>4</v>
      </c>
      <c r="AH24">
        <v>0</v>
      </c>
      <c r="AI24">
        <v>0</v>
      </c>
      <c r="AJ24" s="25">
        <v>4</v>
      </c>
      <c r="AK24" s="39"/>
      <c r="AM24" s="39"/>
      <c r="AN24" s="39"/>
      <c r="AO24" s="39"/>
      <c r="AV24" s="7"/>
      <c r="AW24" s="17"/>
      <c r="AX24" s="6"/>
      <c r="BC24" s="25"/>
      <c r="BF24" s="25">
        <v>4</v>
      </c>
      <c r="BK24" s="38"/>
      <c r="BL24" s="38"/>
      <c r="BM24" s="38"/>
      <c r="BN24" s="38"/>
      <c r="BO24" s="49">
        <v>4</v>
      </c>
      <c r="BP24" s="40"/>
      <c r="BQ24" s="40"/>
      <c r="BR24" s="23"/>
      <c r="BS24" s="38"/>
      <c r="BT24" s="38"/>
      <c r="BU24" s="40"/>
      <c r="BV24" s="49">
        <v>96</v>
      </c>
      <c r="BW24" s="49">
        <v>48</v>
      </c>
      <c r="CI24">
        <v>1379</v>
      </c>
      <c r="CJ24" s="2" t="s">
        <v>740</v>
      </c>
    </row>
    <row r="26" spans="1:88" ht="12.75">
      <c r="A26" s="15">
        <v>1379</v>
      </c>
      <c r="B26" s="14" t="s">
        <v>960</v>
      </c>
      <c r="C26" s="14" t="s">
        <v>1133</v>
      </c>
      <c r="D26" s="14" t="s">
        <v>270</v>
      </c>
      <c r="E26" s="14" t="s">
        <v>290</v>
      </c>
      <c r="F26" s="2" t="s">
        <v>78</v>
      </c>
      <c r="G26" s="2">
        <v>2</v>
      </c>
      <c r="H26" s="2" t="s">
        <v>731</v>
      </c>
      <c r="I26" s="2" t="s">
        <v>723</v>
      </c>
      <c r="J26" s="14" t="s">
        <v>305</v>
      </c>
      <c r="K26" s="2" t="s">
        <v>740</v>
      </c>
      <c r="L26" s="14" t="s">
        <v>792</v>
      </c>
      <c r="M26" s="14" t="s">
        <v>1198</v>
      </c>
      <c r="N26" s="2" t="s">
        <v>1332</v>
      </c>
      <c r="O26" s="10">
        <v>0.5</v>
      </c>
      <c r="P26" s="10"/>
      <c r="Q26" s="10"/>
      <c r="R26" s="29">
        <v>12</v>
      </c>
      <c r="S26" s="21">
        <v>12</v>
      </c>
      <c r="T26" s="21">
        <v>0</v>
      </c>
      <c r="U26" s="49">
        <v>12.6</v>
      </c>
      <c r="V26" s="49">
        <v>25.2</v>
      </c>
      <c r="W26" s="25"/>
      <c r="X26" s="25">
        <v>2.1</v>
      </c>
      <c r="Y26" s="13">
        <v>25</v>
      </c>
      <c r="Z26" s="13">
        <v>4</v>
      </c>
      <c r="AA26" s="13">
        <v>0</v>
      </c>
      <c r="AB26" s="49">
        <v>25.2</v>
      </c>
      <c r="AC26" s="13">
        <v>1</v>
      </c>
      <c r="AD26" s="13">
        <v>1</v>
      </c>
      <c r="AE26" s="13">
        <v>0</v>
      </c>
      <c r="AF26" s="25">
        <v>1.05</v>
      </c>
      <c r="AG26">
        <v>2</v>
      </c>
      <c r="AH26">
        <v>2</v>
      </c>
      <c r="AI26">
        <v>0</v>
      </c>
      <c r="AJ26" s="25">
        <v>2.1</v>
      </c>
      <c r="AK26" s="39"/>
      <c r="AM26" s="39"/>
      <c r="AN26" s="39"/>
      <c r="AO26" s="39"/>
      <c r="AV26" s="7"/>
      <c r="AW26" s="17"/>
      <c r="BF26" s="25">
        <v>2.1</v>
      </c>
      <c r="BK26" s="38"/>
      <c r="BL26" s="38"/>
      <c r="BM26" s="38"/>
      <c r="BN26" s="38"/>
      <c r="BO26" s="49">
        <v>2.1</v>
      </c>
      <c r="BP26" s="40"/>
      <c r="BQ26" s="40"/>
      <c r="BR26" s="23"/>
      <c r="BS26" s="38"/>
      <c r="BT26" s="38"/>
      <c r="BU26" s="40"/>
      <c r="BV26" s="49">
        <v>12.600000000000001</v>
      </c>
      <c r="BW26" s="49">
        <v>25.200000000000003</v>
      </c>
      <c r="CI26">
        <v>1379</v>
      </c>
      <c r="CJ26" s="2" t="s">
        <v>740</v>
      </c>
    </row>
    <row r="27" spans="1:88" ht="12.75">
      <c r="A27" s="15">
        <v>1379</v>
      </c>
      <c r="B27" s="14" t="s">
        <v>960</v>
      </c>
      <c r="C27" s="14" t="s">
        <v>1133</v>
      </c>
      <c r="D27" s="14" t="s">
        <v>270</v>
      </c>
      <c r="E27" s="14" t="s">
        <v>290</v>
      </c>
      <c r="F27" s="2" t="s">
        <v>80</v>
      </c>
      <c r="G27" s="2">
        <v>2</v>
      </c>
      <c r="H27" s="2" t="s">
        <v>731</v>
      </c>
      <c r="I27" s="2" t="s">
        <v>724</v>
      </c>
      <c r="J27" s="14" t="s">
        <v>305</v>
      </c>
      <c r="K27" s="2" t="s">
        <v>740</v>
      </c>
      <c r="L27" s="14" t="s">
        <v>792</v>
      </c>
      <c r="M27" s="14" t="s">
        <v>1198</v>
      </c>
      <c r="N27" s="2" t="s">
        <v>763</v>
      </c>
      <c r="O27" s="10">
        <v>0.5</v>
      </c>
      <c r="P27" s="10"/>
      <c r="Q27" s="10"/>
      <c r="R27" s="29">
        <v>13</v>
      </c>
      <c r="S27" s="21">
        <v>16</v>
      </c>
      <c r="T27" s="21">
        <v>0</v>
      </c>
      <c r="U27" s="49">
        <v>13.8</v>
      </c>
      <c r="V27" s="49">
        <v>27.6</v>
      </c>
      <c r="W27" s="25"/>
      <c r="X27" s="25">
        <v>2.3000000000000003</v>
      </c>
      <c r="Y27" s="13"/>
      <c r="Z27" s="13"/>
      <c r="AA27" s="13"/>
      <c r="AB27" s="49"/>
      <c r="AC27" s="13">
        <v>1</v>
      </c>
      <c r="AD27" s="13">
        <v>3</v>
      </c>
      <c r="AE27" s="13">
        <v>0</v>
      </c>
      <c r="AF27" s="25">
        <v>1.15</v>
      </c>
      <c r="AG27">
        <v>2</v>
      </c>
      <c r="AH27">
        <v>6</v>
      </c>
      <c r="AI27">
        <v>0</v>
      </c>
      <c r="AJ27" s="25">
        <v>2.3000000000000003</v>
      </c>
      <c r="AM27" s="39"/>
      <c r="AN27" s="39"/>
      <c r="AO27" s="39"/>
      <c r="BF27" s="25">
        <v>2.3000000000000003</v>
      </c>
      <c r="BK27" s="38"/>
      <c r="BL27" s="38"/>
      <c r="BM27" s="38"/>
      <c r="BN27" s="38"/>
      <c r="BO27" s="49">
        <v>2.3000000000000003</v>
      </c>
      <c r="BP27" s="40"/>
      <c r="BQ27" s="40"/>
      <c r="BR27" s="23"/>
      <c r="BS27" s="38"/>
      <c r="BT27" s="38"/>
      <c r="BU27" s="40"/>
      <c r="BV27" s="49">
        <v>13.8</v>
      </c>
      <c r="BW27" s="49">
        <v>27.6</v>
      </c>
      <c r="CI27">
        <v>1379</v>
      </c>
      <c r="CJ27" s="2" t="s">
        <v>740</v>
      </c>
    </row>
    <row r="29" spans="1:88" ht="12.75">
      <c r="A29" s="15">
        <v>1380</v>
      </c>
      <c r="B29" s="14" t="s">
        <v>875</v>
      </c>
      <c r="C29" s="14" t="s">
        <v>1133</v>
      </c>
      <c r="D29" s="14" t="s">
        <v>271</v>
      </c>
      <c r="E29" s="14" t="s">
        <v>282</v>
      </c>
      <c r="F29" s="2" t="s">
        <v>96</v>
      </c>
      <c r="G29" s="2">
        <v>1</v>
      </c>
      <c r="H29" s="2" t="s">
        <v>731</v>
      </c>
      <c r="I29" s="2" t="s">
        <v>730</v>
      </c>
      <c r="J29" s="14" t="s">
        <v>305</v>
      </c>
      <c r="K29" s="2" t="s">
        <v>740</v>
      </c>
      <c r="L29" s="14" t="s">
        <v>792</v>
      </c>
      <c r="M29" s="14" t="s">
        <v>1198</v>
      </c>
      <c r="N29" s="2" t="s">
        <v>1360</v>
      </c>
      <c r="O29" s="10">
        <v>4</v>
      </c>
      <c r="P29" s="10"/>
      <c r="Q29" s="10"/>
      <c r="R29" s="29">
        <v>190</v>
      </c>
      <c r="S29" s="21">
        <v>18</v>
      </c>
      <c r="T29" s="21">
        <v>0</v>
      </c>
      <c r="U29" s="49">
        <v>190.9</v>
      </c>
      <c r="V29" s="49">
        <v>47.725</v>
      </c>
      <c r="W29" s="25"/>
      <c r="X29" s="25">
        <v>3.9770833333333333</v>
      </c>
      <c r="Y29" s="13">
        <v>47</v>
      </c>
      <c r="Z29" s="13">
        <v>14</v>
      </c>
      <c r="AA29" s="13">
        <v>6</v>
      </c>
      <c r="AB29" s="49">
        <v>47.725</v>
      </c>
      <c r="AG29">
        <v>3</v>
      </c>
      <c r="AH29">
        <v>19</v>
      </c>
      <c r="AI29">
        <v>6</v>
      </c>
      <c r="AJ29" s="25">
        <v>3.9770833333333333</v>
      </c>
      <c r="AK29" s="39"/>
      <c r="AQ29">
        <v>3</v>
      </c>
      <c r="AR29">
        <v>14</v>
      </c>
      <c r="AS29">
        <v>0</v>
      </c>
      <c r="AT29" s="49">
        <v>3.7</v>
      </c>
      <c r="BF29" s="6"/>
      <c r="BK29" s="38"/>
      <c r="BL29" s="38"/>
      <c r="BM29" s="38"/>
      <c r="BN29" s="38"/>
      <c r="BO29" s="49">
        <v>3.9770833333333333</v>
      </c>
      <c r="BS29" s="38"/>
      <c r="BV29" s="49">
        <v>190.9</v>
      </c>
      <c r="BW29" s="49">
        <v>47.725</v>
      </c>
      <c r="CC29" s="38">
        <v>1.0748873873873874</v>
      </c>
      <c r="CI29">
        <v>1380</v>
      </c>
      <c r="CJ29" s="2" t="s">
        <v>740</v>
      </c>
    </row>
    <row r="31" spans="1:89" ht="12.75">
      <c r="A31" s="15">
        <v>1380</v>
      </c>
      <c r="B31" s="14" t="s">
        <v>875</v>
      </c>
      <c r="C31" s="14" t="s">
        <v>1133</v>
      </c>
      <c r="D31" s="14" t="s">
        <v>271</v>
      </c>
      <c r="E31" s="14" t="s">
        <v>282</v>
      </c>
      <c r="F31" s="2" t="s">
        <v>122</v>
      </c>
      <c r="G31" s="2">
        <v>2</v>
      </c>
      <c r="H31" s="2" t="s">
        <v>731</v>
      </c>
      <c r="I31" s="2" t="s">
        <v>727</v>
      </c>
      <c r="J31" s="14" t="s">
        <v>305</v>
      </c>
      <c r="K31" s="2" t="s">
        <v>740</v>
      </c>
      <c r="L31" s="14" t="s">
        <v>792</v>
      </c>
      <c r="M31" s="14" t="s">
        <v>1198</v>
      </c>
      <c r="N31" s="2" t="s">
        <v>1184</v>
      </c>
      <c r="O31" s="10">
        <v>1.8333333333333333</v>
      </c>
      <c r="P31" s="10"/>
      <c r="Q31" s="10"/>
      <c r="R31" s="29">
        <v>106</v>
      </c>
      <c r="S31" s="21">
        <v>7</v>
      </c>
      <c r="T31" s="21">
        <v>0</v>
      </c>
      <c r="U31" s="49">
        <v>106.35</v>
      </c>
      <c r="V31" s="49">
        <v>58.00909090909091</v>
      </c>
      <c r="W31" s="25"/>
      <c r="X31" s="25">
        <v>4.834090909090909</v>
      </c>
      <c r="Y31" s="13"/>
      <c r="Z31" s="13"/>
      <c r="AA31" s="13"/>
      <c r="AB31" s="49"/>
      <c r="AC31" s="13"/>
      <c r="AD31" s="13"/>
      <c r="AE31" s="13"/>
      <c r="AG31">
        <v>4</v>
      </c>
      <c r="AH31">
        <v>10</v>
      </c>
      <c r="AI31">
        <v>0</v>
      </c>
      <c r="AJ31" s="25">
        <v>4.834090909090909</v>
      </c>
      <c r="AM31" s="39"/>
      <c r="AN31" s="39"/>
      <c r="AO31" s="39"/>
      <c r="BC31" s="25">
        <v>4.834090909090909</v>
      </c>
      <c r="BE31" s="6"/>
      <c r="BK31" s="38"/>
      <c r="BL31" s="38"/>
      <c r="BM31" s="38"/>
      <c r="BO31" s="49">
        <v>4.834090909090909</v>
      </c>
      <c r="BR31" s="23"/>
      <c r="BS31" s="38"/>
      <c r="BT31" s="38"/>
      <c r="BU31" s="40"/>
      <c r="BV31" s="49">
        <v>106.35</v>
      </c>
      <c r="BW31" s="49">
        <v>58.00909090909091</v>
      </c>
      <c r="CI31">
        <v>1380</v>
      </c>
      <c r="CJ31" s="2" t="s">
        <v>740</v>
      </c>
      <c r="CK31" t="s">
        <v>64</v>
      </c>
    </row>
    <row r="32" spans="1:88" ht="12.75">
      <c r="A32" s="15">
        <v>1380</v>
      </c>
      <c r="B32" s="14" t="s">
        <v>875</v>
      </c>
      <c r="C32" s="14" t="s">
        <v>1133</v>
      </c>
      <c r="D32" s="14" t="s">
        <v>271</v>
      </c>
      <c r="E32" s="14" t="s">
        <v>282</v>
      </c>
      <c r="F32" s="2" t="s">
        <v>97</v>
      </c>
      <c r="G32" s="2">
        <v>2</v>
      </c>
      <c r="H32" s="2" t="s">
        <v>731</v>
      </c>
      <c r="I32" s="2" t="s">
        <v>742</v>
      </c>
      <c r="J32" s="14" t="s">
        <v>305</v>
      </c>
      <c r="K32" s="2" t="s">
        <v>740</v>
      </c>
      <c r="L32" s="14" t="s">
        <v>792</v>
      </c>
      <c r="M32" s="14" t="s">
        <v>1198</v>
      </c>
      <c r="N32" s="2" t="s">
        <v>1346</v>
      </c>
      <c r="O32" s="10">
        <v>1.6666666666666667</v>
      </c>
      <c r="P32" s="10"/>
      <c r="Q32" s="10"/>
      <c r="R32" s="29">
        <v>74</v>
      </c>
      <c r="S32" s="21">
        <v>3</v>
      </c>
      <c r="T32" s="21">
        <v>0</v>
      </c>
      <c r="U32" s="49">
        <v>74.15</v>
      </c>
      <c r="V32" s="49">
        <v>44.49</v>
      </c>
      <c r="W32" s="25"/>
      <c r="X32" s="25">
        <v>3.7075</v>
      </c>
      <c r="Y32" s="13"/>
      <c r="Z32" s="13"/>
      <c r="AA32" s="13"/>
      <c r="AB32" s="49"/>
      <c r="AC32" s="13"/>
      <c r="AD32" s="13"/>
      <c r="AE32" s="13"/>
      <c r="AJ32" s="25">
        <v>3.7075</v>
      </c>
      <c r="AM32" s="39"/>
      <c r="AN32" s="39"/>
      <c r="AO32" s="39"/>
      <c r="AQ32">
        <v>3</v>
      </c>
      <c r="AR32">
        <v>12</v>
      </c>
      <c r="AS32">
        <v>0</v>
      </c>
      <c r="AT32" s="49">
        <v>3.6</v>
      </c>
      <c r="BC32" s="25"/>
      <c r="BE32" s="6"/>
      <c r="BF32" s="25">
        <v>3.7075</v>
      </c>
      <c r="BK32" s="38"/>
      <c r="BL32" s="38"/>
      <c r="BM32" s="38"/>
      <c r="BO32" s="49">
        <v>3.7075</v>
      </c>
      <c r="BR32" s="23"/>
      <c r="BS32" s="38"/>
      <c r="BT32" s="38"/>
      <c r="BU32" s="40"/>
      <c r="BV32" s="49">
        <v>74.15</v>
      </c>
      <c r="BW32" s="49">
        <v>44.49</v>
      </c>
      <c r="CC32" s="38">
        <v>1.0298611111111111</v>
      </c>
      <c r="CI32">
        <v>1380</v>
      </c>
      <c r="CJ32" s="2" t="s">
        <v>740</v>
      </c>
    </row>
    <row r="34" spans="1:88" ht="12.75">
      <c r="A34" s="15">
        <v>1385</v>
      </c>
      <c r="B34" s="14" t="s">
        <v>876</v>
      </c>
      <c r="C34" s="14" t="s">
        <v>1133</v>
      </c>
      <c r="D34" s="14" t="s">
        <v>275</v>
      </c>
      <c r="E34" s="14" t="s">
        <v>288</v>
      </c>
      <c r="F34" s="2" t="s">
        <v>186</v>
      </c>
      <c r="G34" s="2">
        <v>2</v>
      </c>
      <c r="H34" s="2" t="s">
        <v>731</v>
      </c>
      <c r="I34" s="2" t="s">
        <v>1110</v>
      </c>
      <c r="J34" s="14" t="s">
        <v>305</v>
      </c>
      <c r="K34" s="2" t="s">
        <v>735</v>
      </c>
      <c r="L34" s="14" t="s">
        <v>792</v>
      </c>
      <c r="M34" s="14" t="s">
        <v>1063</v>
      </c>
      <c r="N34" s="2" t="s">
        <v>1184</v>
      </c>
      <c r="O34" s="10">
        <v>1.25</v>
      </c>
      <c r="P34" s="10"/>
      <c r="Q34" s="10"/>
      <c r="R34" s="29">
        <v>75</v>
      </c>
      <c r="S34" s="21">
        <v>0</v>
      </c>
      <c r="T34" s="21">
        <v>0</v>
      </c>
      <c r="U34" s="49">
        <v>75</v>
      </c>
      <c r="V34" s="49">
        <v>60</v>
      </c>
      <c r="W34" s="25"/>
      <c r="X34" s="25">
        <v>5</v>
      </c>
      <c r="Y34" s="13"/>
      <c r="Z34" s="13"/>
      <c r="AA34" s="13"/>
      <c r="AC34" s="13">
        <v>6</v>
      </c>
      <c r="AD34" s="13">
        <v>5</v>
      </c>
      <c r="AE34" s="13">
        <v>0</v>
      </c>
      <c r="AF34" s="25">
        <v>6.25</v>
      </c>
      <c r="AG34">
        <v>5</v>
      </c>
      <c r="AH34">
        <v>0</v>
      </c>
      <c r="AI34">
        <v>0</v>
      </c>
      <c r="AJ34" s="25">
        <v>5</v>
      </c>
      <c r="AU34" s="25"/>
      <c r="BC34" s="25">
        <v>5</v>
      </c>
      <c r="BF34" s="6"/>
      <c r="BI34" s="49"/>
      <c r="BJ34" s="49"/>
      <c r="BK34" s="38"/>
      <c r="BL34" s="38"/>
      <c r="BM34" s="38"/>
      <c r="BN34" s="38"/>
      <c r="BO34" s="49">
        <v>5</v>
      </c>
      <c r="BP34" s="40"/>
      <c r="BQ34" s="40"/>
      <c r="BR34" s="23"/>
      <c r="BS34" s="38"/>
      <c r="BT34" s="38"/>
      <c r="BU34" s="40"/>
      <c r="BV34" s="49">
        <v>75</v>
      </c>
      <c r="BW34" s="49">
        <v>60</v>
      </c>
      <c r="CI34">
        <v>1385</v>
      </c>
      <c r="CJ34" s="2" t="s">
        <v>735</v>
      </c>
    </row>
    <row r="35" spans="1:88" ht="12.75">
      <c r="A35" s="15">
        <v>1385</v>
      </c>
      <c r="B35" s="14" t="s">
        <v>876</v>
      </c>
      <c r="C35" s="14" t="s">
        <v>1133</v>
      </c>
      <c r="D35" s="14" t="s">
        <v>275</v>
      </c>
      <c r="E35" s="14" t="s">
        <v>288</v>
      </c>
      <c r="F35" s="2" t="s">
        <v>188</v>
      </c>
      <c r="G35" s="2">
        <v>2</v>
      </c>
      <c r="H35" s="2" t="s">
        <v>731</v>
      </c>
      <c r="I35" s="2" t="s">
        <v>729</v>
      </c>
      <c r="J35" s="14" t="s">
        <v>305</v>
      </c>
      <c r="K35" s="2" t="s">
        <v>740</v>
      </c>
      <c r="L35" s="14" t="s">
        <v>792</v>
      </c>
      <c r="M35" s="14" t="s">
        <v>1198</v>
      </c>
      <c r="N35" s="2" t="s">
        <v>1346</v>
      </c>
      <c r="O35" s="10">
        <v>2</v>
      </c>
      <c r="P35" s="10"/>
      <c r="Q35" s="10"/>
      <c r="R35" s="29">
        <v>79</v>
      </c>
      <c r="S35" s="21">
        <v>4</v>
      </c>
      <c r="T35" s="21">
        <v>0</v>
      </c>
      <c r="U35" s="49">
        <v>79.2</v>
      </c>
      <c r="V35" s="49">
        <v>39.6</v>
      </c>
      <c r="W35" s="25"/>
      <c r="X35" s="25">
        <v>3.3</v>
      </c>
      <c r="Y35" s="13"/>
      <c r="Z35" s="13"/>
      <c r="AA35" s="13"/>
      <c r="AC35" s="13"/>
      <c r="AD35" s="13"/>
      <c r="AE35" s="13"/>
      <c r="AF35" s="25"/>
      <c r="AG35">
        <v>3</v>
      </c>
      <c r="AH35">
        <v>6</v>
      </c>
      <c r="AI35">
        <v>0</v>
      </c>
      <c r="AJ35" s="25">
        <v>3.3</v>
      </c>
      <c r="AU35" s="25"/>
      <c r="BF35" s="25">
        <v>3.3</v>
      </c>
      <c r="BI35" s="49"/>
      <c r="BJ35" s="49"/>
      <c r="BK35" s="38"/>
      <c r="BL35" s="38"/>
      <c r="BM35" s="38"/>
      <c r="BN35" s="38"/>
      <c r="BO35" s="49">
        <v>3.3</v>
      </c>
      <c r="BP35" s="40"/>
      <c r="BQ35" s="40"/>
      <c r="BR35" s="23"/>
      <c r="BS35" s="38"/>
      <c r="BT35" s="38"/>
      <c r="BU35" s="40"/>
      <c r="BV35" s="49">
        <v>79.2</v>
      </c>
      <c r="BW35" s="49">
        <v>39.6</v>
      </c>
      <c r="CI35">
        <v>1385</v>
      </c>
      <c r="CJ35" s="2" t="s">
        <v>740</v>
      </c>
    </row>
    <row r="36" spans="1:88" ht="12.75">
      <c r="A36" s="15">
        <v>1385</v>
      </c>
      <c r="B36" s="14" t="s">
        <v>876</v>
      </c>
      <c r="C36" s="14" t="s">
        <v>1133</v>
      </c>
      <c r="D36" s="14" t="s">
        <v>275</v>
      </c>
      <c r="E36" s="14" t="s">
        <v>288</v>
      </c>
      <c r="F36" s="2" t="s">
        <v>168</v>
      </c>
      <c r="G36" s="2">
        <v>2</v>
      </c>
      <c r="H36" s="2" t="s">
        <v>731</v>
      </c>
      <c r="I36" s="2" t="s">
        <v>729</v>
      </c>
      <c r="J36" s="14" t="s">
        <v>305</v>
      </c>
      <c r="K36" s="2" t="s">
        <v>740</v>
      </c>
      <c r="L36" s="14" t="s">
        <v>792</v>
      </c>
      <c r="M36" s="14" t="s">
        <v>1198</v>
      </c>
      <c r="N36" s="2" t="s">
        <v>1185</v>
      </c>
      <c r="O36" s="10">
        <v>2</v>
      </c>
      <c r="P36" s="10"/>
      <c r="Q36" s="10"/>
      <c r="R36" s="29">
        <v>67</v>
      </c>
      <c r="S36" s="21">
        <v>4</v>
      </c>
      <c r="T36" s="21">
        <v>0</v>
      </c>
      <c r="U36" s="49">
        <v>67.2</v>
      </c>
      <c r="V36" s="49">
        <v>33.6</v>
      </c>
      <c r="W36" s="25"/>
      <c r="X36" s="25">
        <v>2.8</v>
      </c>
      <c r="Y36" s="13"/>
      <c r="Z36" s="13"/>
      <c r="AA36" s="13"/>
      <c r="AC36" s="13"/>
      <c r="AD36" s="13"/>
      <c r="AE36" s="13"/>
      <c r="AF36" s="25"/>
      <c r="AG36">
        <v>2</v>
      </c>
      <c r="AH36">
        <v>16</v>
      </c>
      <c r="AI36">
        <v>0</v>
      </c>
      <c r="AJ36" s="25">
        <v>2.8</v>
      </c>
      <c r="AU36" s="25"/>
      <c r="BC36" s="25">
        <v>2.8</v>
      </c>
      <c r="BF36" s="25">
        <v>2.8</v>
      </c>
      <c r="BI36" s="49"/>
      <c r="BJ36" s="49"/>
      <c r="BK36" s="38"/>
      <c r="BL36" s="38"/>
      <c r="BM36" s="38"/>
      <c r="BN36" s="38"/>
      <c r="BO36" s="49">
        <v>2.8</v>
      </c>
      <c r="BP36" s="40"/>
      <c r="BQ36" s="40"/>
      <c r="BR36" s="23"/>
      <c r="BS36" s="38"/>
      <c r="BT36" s="38"/>
      <c r="BU36" s="40"/>
      <c r="BV36" s="49">
        <v>67.2</v>
      </c>
      <c r="BW36" s="49">
        <v>33.6</v>
      </c>
      <c r="CI36">
        <v>1385</v>
      </c>
      <c r="CJ36" s="2" t="s">
        <v>740</v>
      </c>
    </row>
    <row r="38" spans="1:88" ht="12.75">
      <c r="A38" s="15">
        <v>1386</v>
      </c>
      <c r="B38" s="14" t="s">
        <v>875</v>
      </c>
      <c r="C38" s="14" t="s">
        <v>1133</v>
      </c>
      <c r="D38" s="14" t="s">
        <v>276</v>
      </c>
      <c r="E38" s="14" t="s">
        <v>291</v>
      </c>
      <c r="F38" s="2" t="s">
        <v>226</v>
      </c>
      <c r="G38" s="2">
        <v>2</v>
      </c>
      <c r="H38" s="2" t="s">
        <v>731</v>
      </c>
      <c r="I38" s="2" t="s">
        <v>738</v>
      </c>
      <c r="J38" s="14" t="s">
        <v>305</v>
      </c>
      <c r="K38" s="2" t="s">
        <v>740</v>
      </c>
      <c r="L38" s="14" t="s">
        <v>792</v>
      </c>
      <c r="M38" s="14" t="s">
        <v>1198</v>
      </c>
      <c r="N38" s="2" t="s">
        <v>1184</v>
      </c>
      <c r="O38" s="10">
        <v>1</v>
      </c>
      <c r="P38" s="10"/>
      <c r="Q38" s="10"/>
      <c r="R38" s="29">
        <v>88</v>
      </c>
      <c r="S38" s="21">
        <v>10</v>
      </c>
      <c r="T38" s="21">
        <v>0</v>
      </c>
      <c r="U38" s="49">
        <v>88.5</v>
      </c>
      <c r="V38" s="49">
        <v>88.5</v>
      </c>
      <c r="W38" s="25"/>
      <c r="X38" s="25">
        <v>7.375</v>
      </c>
      <c r="Y38" s="13">
        <v>88</v>
      </c>
      <c r="Z38" s="13">
        <v>10</v>
      </c>
      <c r="AA38" s="13">
        <v>0</v>
      </c>
      <c r="AB38" s="49">
        <v>88.5</v>
      </c>
      <c r="AC38" s="13">
        <v>7</v>
      </c>
      <c r="AD38" s="13">
        <v>7</v>
      </c>
      <c r="AE38" s="13">
        <v>0</v>
      </c>
      <c r="AF38" s="25">
        <v>7.35</v>
      </c>
      <c r="AG38">
        <v>7</v>
      </c>
      <c r="AH38">
        <v>7</v>
      </c>
      <c r="AI38">
        <v>6</v>
      </c>
      <c r="AJ38" s="25">
        <v>7.375</v>
      </c>
      <c r="AU38" s="25"/>
      <c r="BC38" s="25">
        <v>7.375</v>
      </c>
      <c r="BF38" s="6"/>
      <c r="BI38" s="49"/>
      <c r="BJ38" s="49"/>
      <c r="BK38" s="38"/>
      <c r="BL38" s="38"/>
      <c r="BM38" s="38"/>
      <c r="BN38" s="38"/>
      <c r="BO38" s="49">
        <v>7.375</v>
      </c>
      <c r="BP38" s="40"/>
      <c r="BQ38" s="40"/>
      <c r="BR38" s="23"/>
      <c r="BS38" s="38"/>
      <c r="BT38" s="38"/>
      <c r="BU38" s="40"/>
      <c r="BV38" s="49">
        <v>88.5</v>
      </c>
      <c r="BW38" s="49">
        <v>88.5</v>
      </c>
      <c r="CI38">
        <v>1386</v>
      </c>
      <c r="CJ38" s="2" t="s">
        <v>740</v>
      </c>
    </row>
    <row r="39" spans="1:88" ht="12.75">
      <c r="A39" s="15">
        <v>1386</v>
      </c>
      <c r="B39" s="14" t="s">
        <v>875</v>
      </c>
      <c r="C39" s="14" t="s">
        <v>1133</v>
      </c>
      <c r="D39" s="14" t="s">
        <v>276</v>
      </c>
      <c r="E39" s="14" t="s">
        <v>291</v>
      </c>
      <c r="F39" s="2" t="s">
        <v>207</v>
      </c>
      <c r="G39" s="2">
        <v>2</v>
      </c>
      <c r="H39" s="2" t="s">
        <v>731</v>
      </c>
      <c r="I39" s="2" t="s">
        <v>1115</v>
      </c>
      <c r="J39" s="14" t="s">
        <v>305</v>
      </c>
      <c r="K39" s="2" t="s">
        <v>735</v>
      </c>
      <c r="L39" s="14" t="s">
        <v>792</v>
      </c>
      <c r="M39" s="14" t="s">
        <v>1063</v>
      </c>
      <c r="N39" s="2" t="s">
        <v>1346</v>
      </c>
      <c r="O39" s="10">
        <v>2</v>
      </c>
      <c r="P39" s="10"/>
      <c r="Q39" s="10"/>
      <c r="R39" s="29">
        <v>74</v>
      </c>
      <c r="S39" s="21">
        <v>8</v>
      </c>
      <c r="T39" s="21">
        <v>0</v>
      </c>
      <c r="U39" s="49">
        <v>74.4</v>
      </c>
      <c r="V39" s="49">
        <v>37.2</v>
      </c>
      <c r="W39" s="25"/>
      <c r="X39" s="25">
        <v>3.1</v>
      </c>
      <c r="Y39" s="13">
        <v>37</v>
      </c>
      <c r="Z39" s="13">
        <v>4</v>
      </c>
      <c r="AA39" s="13">
        <v>0</v>
      </c>
      <c r="AB39" s="49">
        <v>37.2</v>
      </c>
      <c r="AC39" s="13"/>
      <c r="AD39" s="13"/>
      <c r="AE39" s="13"/>
      <c r="AF39" s="25"/>
      <c r="AG39">
        <v>3</v>
      </c>
      <c r="AH39">
        <v>2</v>
      </c>
      <c r="AI39">
        <v>0</v>
      </c>
      <c r="AJ39" s="25">
        <v>3.1</v>
      </c>
      <c r="AU39" s="25"/>
      <c r="BF39" s="25">
        <v>3.1</v>
      </c>
      <c r="BI39" s="49"/>
      <c r="BJ39" s="49"/>
      <c r="BK39" s="38"/>
      <c r="BL39" s="38"/>
      <c r="BM39" s="38"/>
      <c r="BN39" s="38"/>
      <c r="BO39" s="49">
        <v>3.1</v>
      </c>
      <c r="BP39" s="40"/>
      <c r="BQ39" s="40"/>
      <c r="BR39" s="23"/>
      <c r="BS39" s="38"/>
      <c r="BT39" s="38"/>
      <c r="BU39" s="40"/>
      <c r="BV39" s="49">
        <v>74.4</v>
      </c>
      <c r="BW39" s="49">
        <v>37.2</v>
      </c>
      <c r="CI39">
        <v>1386</v>
      </c>
      <c r="CJ39" s="2" t="s">
        <v>735</v>
      </c>
    </row>
    <row r="41" spans="1:88" ht="12.75">
      <c r="A41" s="15">
        <v>1387</v>
      </c>
      <c r="B41" s="14" t="s">
        <v>875</v>
      </c>
      <c r="C41" s="14" t="s">
        <v>1133</v>
      </c>
      <c r="D41" s="14" t="s">
        <v>277</v>
      </c>
      <c r="E41" s="14" t="s">
        <v>291</v>
      </c>
      <c r="F41" s="2" t="s">
        <v>266</v>
      </c>
      <c r="G41" s="2">
        <v>2</v>
      </c>
      <c r="H41" s="2" t="s">
        <v>731</v>
      </c>
      <c r="I41" s="2" t="s">
        <v>727</v>
      </c>
      <c r="J41" s="14" t="s">
        <v>305</v>
      </c>
      <c r="K41" s="2" t="s">
        <v>740</v>
      </c>
      <c r="L41" s="14" t="s">
        <v>792</v>
      </c>
      <c r="M41" s="14" t="s">
        <v>1198</v>
      </c>
      <c r="N41" s="2" t="s">
        <v>1184</v>
      </c>
      <c r="O41" s="10">
        <v>1.5</v>
      </c>
      <c r="P41" s="10"/>
      <c r="Q41" s="10"/>
      <c r="R41" s="29">
        <v>100</v>
      </c>
      <c r="S41" s="21">
        <v>1</v>
      </c>
      <c r="T41" s="21">
        <v>0</v>
      </c>
      <c r="U41" s="49">
        <v>100.05</v>
      </c>
      <c r="V41" s="49">
        <v>66.7</v>
      </c>
      <c r="W41" s="25"/>
      <c r="X41" s="25">
        <v>5.558333333333334</v>
      </c>
      <c r="Y41" s="13"/>
      <c r="Z41" s="13"/>
      <c r="AA41" s="13"/>
      <c r="AC41" s="13"/>
      <c r="AD41" s="13"/>
      <c r="AE41" s="13"/>
      <c r="AG41">
        <v>5</v>
      </c>
      <c r="AH41">
        <v>11</v>
      </c>
      <c r="AI41">
        <v>2</v>
      </c>
      <c r="AJ41" s="25">
        <v>5.558333333333334</v>
      </c>
      <c r="AU41" s="25"/>
      <c r="BC41" s="25">
        <v>5.558333333333334</v>
      </c>
      <c r="BF41" s="6"/>
      <c r="BI41" s="49"/>
      <c r="BJ41" s="49"/>
      <c r="BK41" s="38"/>
      <c r="BL41" s="38"/>
      <c r="BM41" s="38"/>
      <c r="BN41" s="38"/>
      <c r="BO41" s="49">
        <v>5.558333333333334</v>
      </c>
      <c r="BP41" s="40"/>
      <c r="BQ41" s="40"/>
      <c r="BR41" s="23"/>
      <c r="BS41" s="38"/>
      <c r="BT41" s="38"/>
      <c r="BU41" s="40"/>
      <c r="BV41" s="49">
        <v>100.05000000000001</v>
      </c>
      <c r="BW41" s="49">
        <v>66.7</v>
      </c>
      <c r="CI41">
        <v>1387</v>
      </c>
      <c r="CJ41" s="2" t="s">
        <v>740</v>
      </c>
    </row>
    <row r="42" spans="1:88" ht="12.75">
      <c r="A42" s="15">
        <v>1387</v>
      </c>
      <c r="B42" s="14" t="s">
        <v>875</v>
      </c>
      <c r="C42" s="14" t="s">
        <v>1133</v>
      </c>
      <c r="D42" s="14" t="s">
        <v>277</v>
      </c>
      <c r="E42" s="14" t="s">
        <v>291</v>
      </c>
      <c r="F42" s="2" t="s">
        <v>268</v>
      </c>
      <c r="G42" s="2">
        <v>2</v>
      </c>
      <c r="H42" s="2" t="s">
        <v>731</v>
      </c>
      <c r="I42" s="2" t="s">
        <v>729</v>
      </c>
      <c r="J42" s="14" t="s">
        <v>305</v>
      </c>
      <c r="K42" s="2" t="s">
        <v>740</v>
      </c>
      <c r="L42" s="14" t="s">
        <v>792</v>
      </c>
      <c r="M42" s="14" t="s">
        <v>1198</v>
      </c>
      <c r="N42" s="2" t="s">
        <v>1346</v>
      </c>
      <c r="O42" s="10">
        <v>2</v>
      </c>
      <c r="P42" s="10"/>
      <c r="Q42" s="10"/>
      <c r="R42" s="29">
        <v>86</v>
      </c>
      <c r="S42" s="21">
        <v>14</v>
      </c>
      <c r="T42" s="21">
        <v>0</v>
      </c>
      <c r="U42" s="49">
        <v>86.7</v>
      </c>
      <c r="V42" s="49">
        <v>43.35</v>
      </c>
      <c r="W42" s="25"/>
      <c r="X42" s="25">
        <v>3.6125</v>
      </c>
      <c r="Y42" s="13"/>
      <c r="Z42" s="13"/>
      <c r="AA42" s="13"/>
      <c r="AC42" s="13">
        <v>7</v>
      </c>
      <c r="AD42" s="13">
        <v>4</v>
      </c>
      <c r="AE42" s="13">
        <v>6</v>
      </c>
      <c r="AF42" s="25">
        <v>7.225</v>
      </c>
      <c r="AJ42" s="25">
        <v>3.6125</v>
      </c>
      <c r="AU42" s="25"/>
      <c r="BF42" s="25">
        <v>3.6125</v>
      </c>
      <c r="BI42" s="49"/>
      <c r="BJ42" s="49"/>
      <c r="BK42" s="38"/>
      <c r="BL42" s="38"/>
      <c r="BM42" s="38"/>
      <c r="BN42" s="38"/>
      <c r="BO42" s="49">
        <v>3.6125</v>
      </c>
      <c r="BP42" s="40"/>
      <c r="BQ42" s="40"/>
      <c r="BR42" s="23"/>
      <c r="BS42" s="38"/>
      <c r="BT42" s="38"/>
      <c r="BU42" s="40"/>
      <c r="BV42" s="49">
        <v>86.7</v>
      </c>
      <c r="BW42" s="49">
        <v>43.35</v>
      </c>
      <c r="CI42">
        <v>1387</v>
      </c>
      <c r="CJ42" s="2" t="s">
        <v>740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B6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20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51.421875" style="0" customWidth="1"/>
    <col min="10" max="10" width="7.57421875" style="0" customWidth="1"/>
    <col min="11" max="11" width="41.421875" style="0" customWidth="1"/>
    <col min="12" max="12" width="6.28125" style="0" customWidth="1"/>
    <col min="13" max="13" width="9.28125" style="0" customWidth="1"/>
    <col min="14" max="14" width="18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10.1406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41.421875" style="0" customWidth="1"/>
    <col min="89" max="89" width="177.421875" style="0" customWidth="1"/>
    <col min="90" max="90" width="13.421875" style="0" customWidth="1"/>
  </cols>
  <sheetData>
    <row r="1" spans="1:87" ht="12.75">
      <c r="A1" s="14"/>
      <c r="B1" s="19" t="s">
        <v>1414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74</v>
      </c>
      <c r="G9" s="2">
        <v>2</v>
      </c>
      <c r="H9" s="2" t="s">
        <v>1414</v>
      </c>
      <c r="I9" s="2" t="s">
        <v>327</v>
      </c>
      <c r="J9" s="14" t="s">
        <v>305</v>
      </c>
      <c r="K9" s="2" t="s">
        <v>1429</v>
      </c>
      <c r="L9" s="14" t="s">
        <v>1406</v>
      </c>
      <c r="M9" s="14" t="s">
        <v>866</v>
      </c>
      <c r="N9" s="2" t="s">
        <v>395</v>
      </c>
      <c r="O9" s="10">
        <v>2</v>
      </c>
      <c r="P9" s="10"/>
      <c r="Q9" s="10"/>
      <c r="R9" s="29">
        <v>180</v>
      </c>
      <c r="S9" s="21">
        <v>0</v>
      </c>
      <c r="T9" s="21">
        <v>0</v>
      </c>
      <c r="U9" s="49">
        <v>180</v>
      </c>
      <c r="V9" s="49">
        <v>90</v>
      </c>
      <c r="W9" s="25"/>
      <c r="X9" s="25">
        <v>7.5</v>
      </c>
      <c r="Y9" s="13"/>
      <c r="Z9" s="13"/>
      <c r="AA9" s="13"/>
      <c r="AB9" s="49"/>
      <c r="AC9" s="13"/>
      <c r="AD9" s="13"/>
      <c r="AE9" s="13"/>
      <c r="AG9">
        <v>7</v>
      </c>
      <c r="AH9">
        <v>10</v>
      </c>
      <c r="AI9">
        <v>0</v>
      </c>
      <c r="AJ9" s="25">
        <v>7.5</v>
      </c>
      <c r="AM9" s="17"/>
      <c r="AN9" s="17"/>
      <c r="AO9" s="17"/>
      <c r="AX9" s="25">
        <v>7.5</v>
      </c>
      <c r="BD9" s="7"/>
      <c r="BK9" s="38"/>
      <c r="BL9" s="38"/>
      <c r="BM9" s="38"/>
      <c r="BO9" s="49">
        <v>7.5</v>
      </c>
      <c r="BP9" s="40"/>
      <c r="BQ9" s="40"/>
      <c r="BR9" s="23"/>
      <c r="BS9" s="38"/>
      <c r="BU9" s="40"/>
      <c r="BV9" s="49">
        <v>180</v>
      </c>
      <c r="BW9" s="49">
        <v>90</v>
      </c>
      <c r="CI9">
        <v>1379</v>
      </c>
      <c r="CJ9" s="2" t="s">
        <v>1429</v>
      </c>
    </row>
    <row r="10" spans="1:88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288</v>
      </c>
      <c r="F10" s="2" t="s">
        <v>35</v>
      </c>
      <c r="G10" s="2">
        <v>2</v>
      </c>
      <c r="H10" s="2" t="s">
        <v>1414</v>
      </c>
      <c r="I10" s="2" t="s">
        <v>329</v>
      </c>
      <c r="J10" s="14" t="s">
        <v>305</v>
      </c>
      <c r="K10" s="2" t="s">
        <v>1419</v>
      </c>
      <c r="L10" s="14" t="s">
        <v>1408</v>
      </c>
      <c r="M10" s="14" t="s">
        <v>3</v>
      </c>
      <c r="N10" s="2" t="s">
        <v>1184</v>
      </c>
      <c r="O10" s="10">
        <v>2</v>
      </c>
      <c r="P10" s="10"/>
      <c r="Q10" s="10"/>
      <c r="R10" s="29">
        <v>150</v>
      </c>
      <c r="S10" s="21">
        <v>0</v>
      </c>
      <c r="T10" s="21">
        <v>0</v>
      </c>
      <c r="U10" s="49">
        <v>150</v>
      </c>
      <c r="V10" s="49">
        <v>75</v>
      </c>
      <c r="W10" s="25"/>
      <c r="X10" s="25">
        <v>6.25</v>
      </c>
      <c r="Y10" s="13">
        <v>75</v>
      </c>
      <c r="Z10" s="13"/>
      <c r="AA10" s="13"/>
      <c r="AB10" s="49">
        <v>75</v>
      </c>
      <c r="AC10" s="13"/>
      <c r="AD10" s="13"/>
      <c r="AE10" s="13"/>
      <c r="AG10">
        <v>6</v>
      </c>
      <c r="AH10">
        <v>5</v>
      </c>
      <c r="AI10">
        <v>0</v>
      </c>
      <c r="AJ10" s="25">
        <v>6.25</v>
      </c>
      <c r="AM10" s="39"/>
      <c r="AN10" s="39"/>
      <c r="AO10" s="39"/>
      <c r="AX10" s="7"/>
      <c r="AY10" s="17"/>
      <c r="AZ10" s="17"/>
      <c r="BA10" s="17"/>
      <c r="BC10" s="25">
        <v>6.25</v>
      </c>
      <c r="BF10" s="25"/>
      <c r="BK10" s="38"/>
      <c r="BL10" s="38"/>
      <c r="BM10" s="38"/>
      <c r="BO10" s="49">
        <v>6.25</v>
      </c>
      <c r="BP10" s="40"/>
      <c r="BQ10" s="40"/>
      <c r="BR10" s="23"/>
      <c r="BS10" s="38"/>
      <c r="BT10" s="38"/>
      <c r="BU10" s="40"/>
      <c r="BV10" s="49">
        <v>150</v>
      </c>
      <c r="BW10" s="49">
        <v>75</v>
      </c>
      <c r="CI10">
        <v>1379</v>
      </c>
      <c r="CJ10" s="2" t="s">
        <v>1419</v>
      </c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289</v>
      </c>
      <c r="F12" s="2" t="s">
        <v>69</v>
      </c>
      <c r="G12" s="2">
        <v>4</v>
      </c>
      <c r="H12" t="s">
        <v>1414</v>
      </c>
      <c r="I12" t="s">
        <v>335</v>
      </c>
      <c r="J12" s="14" t="s">
        <v>305</v>
      </c>
      <c r="K12" s="2" t="s">
        <v>1419</v>
      </c>
      <c r="L12" s="14" t="s">
        <v>1408</v>
      </c>
      <c r="M12" s="14" t="s">
        <v>3</v>
      </c>
      <c r="N12" s="2" t="s">
        <v>555</v>
      </c>
      <c r="O12" s="10">
        <v>1</v>
      </c>
      <c r="P12" s="10"/>
      <c r="Q12" s="10"/>
      <c r="R12" s="29"/>
      <c r="S12" s="21"/>
      <c r="T12" s="21"/>
      <c r="U12" s="49">
        <v>90</v>
      </c>
      <c r="V12" s="49">
        <v>90</v>
      </c>
      <c r="X12" s="25">
        <v>7.5</v>
      </c>
      <c r="Y12" s="13"/>
      <c r="Z12" s="13"/>
      <c r="AA12" s="13"/>
      <c r="AC12" s="13">
        <v>7</v>
      </c>
      <c r="AD12" s="13">
        <v>10</v>
      </c>
      <c r="AE12" s="13">
        <v>0</v>
      </c>
      <c r="AF12" s="25">
        <v>7.5</v>
      </c>
      <c r="AG12">
        <v>7</v>
      </c>
      <c r="AH12">
        <v>10</v>
      </c>
      <c r="AI12">
        <v>0</v>
      </c>
      <c r="AJ12" s="25">
        <v>7.5</v>
      </c>
      <c r="AM12" s="39"/>
      <c r="AN12" s="39"/>
      <c r="AO12" s="39"/>
      <c r="BK12" s="38"/>
      <c r="BL12" s="38"/>
      <c r="BM12" s="38"/>
      <c r="BO12" s="49">
        <v>7.5</v>
      </c>
      <c r="BS12" s="38"/>
      <c r="BT12" s="38"/>
      <c r="BU12" s="40"/>
      <c r="BV12" s="49">
        <v>90</v>
      </c>
      <c r="BW12" s="49">
        <v>90</v>
      </c>
      <c r="CI12">
        <v>1379</v>
      </c>
      <c r="CJ12" s="2" t="s">
        <v>1419</v>
      </c>
    </row>
    <row r="13" spans="1:88" ht="12.75">
      <c r="A13" s="15">
        <v>1379</v>
      </c>
      <c r="B13" s="14" t="s">
        <v>875</v>
      </c>
      <c r="C13" s="14" t="s">
        <v>1133</v>
      </c>
      <c r="D13" s="14" t="s">
        <v>270</v>
      </c>
      <c r="E13" s="14" t="s">
        <v>289</v>
      </c>
      <c r="F13" s="2" t="s">
        <v>70</v>
      </c>
      <c r="G13" s="2">
        <v>4</v>
      </c>
      <c r="H13" t="s">
        <v>1414</v>
      </c>
      <c r="I13" t="s">
        <v>1411</v>
      </c>
      <c r="J13" s="14" t="s">
        <v>305</v>
      </c>
      <c r="K13" s="2" t="s">
        <v>1426</v>
      </c>
      <c r="L13" s="14" t="s">
        <v>1408</v>
      </c>
      <c r="M13" s="14" t="s">
        <v>3</v>
      </c>
      <c r="N13" s="2" t="s">
        <v>555</v>
      </c>
      <c r="O13" s="10">
        <v>0.5</v>
      </c>
      <c r="P13" s="10"/>
      <c r="Q13" s="10"/>
      <c r="R13" s="29">
        <v>42</v>
      </c>
      <c r="S13" s="21">
        <v>0</v>
      </c>
      <c r="T13" s="21">
        <v>0</v>
      </c>
      <c r="U13" s="49">
        <v>42</v>
      </c>
      <c r="V13" s="49">
        <v>84</v>
      </c>
      <c r="X13" s="25">
        <v>7</v>
      </c>
      <c r="Y13" s="13">
        <v>84</v>
      </c>
      <c r="Z13" s="13">
        <v>0</v>
      </c>
      <c r="AA13" s="13">
        <v>0</v>
      </c>
      <c r="AB13" s="49">
        <v>84</v>
      </c>
      <c r="AC13" s="13">
        <v>3</v>
      </c>
      <c r="AD13" s="13">
        <v>10</v>
      </c>
      <c r="AE13" s="13">
        <v>0</v>
      </c>
      <c r="AF13" s="25">
        <v>3.5</v>
      </c>
      <c r="AG13">
        <v>7</v>
      </c>
      <c r="AH13">
        <v>0</v>
      </c>
      <c r="AI13">
        <v>0</v>
      </c>
      <c r="AJ13" s="25">
        <v>7</v>
      </c>
      <c r="AU13" s="25"/>
      <c r="AX13" s="25"/>
      <c r="BF13" s="7"/>
      <c r="BK13" s="38"/>
      <c r="BL13" s="38"/>
      <c r="BM13" s="38"/>
      <c r="BO13" s="49">
        <v>7</v>
      </c>
      <c r="BS13" s="38"/>
      <c r="BT13" s="38"/>
      <c r="BU13" s="40"/>
      <c r="BV13" s="49">
        <v>42</v>
      </c>
      <c r="BW13" s="49">
        <v>84</v>
      </c>
      <c r="CI13">
        <v>1379</v>
      </c>
      <c r="CJ13" s="2" t="s">
        <v>1426</v>
      </c>
    </row>
    <row r="15" spans="1:88" ht="12.75">
      <c r="A15" s="15">
        <v>1379</v>
      </c>
      <c r="B15" s="14" t="s">
        <v>960</v>
      </c>
      <c r="C15" s="14" t="s">
        <v>1133</v>
      </c>
      <c r="D15" s="14" t="s">
        <v>270</v>
      </c>
      <c r="E15" s="14" t="s">
        <v>290</v>
      </c>
      <c r="F15" s="2" t="s">
        <v>75</v>
      </c>
      <c r="G15" s="2">
        <v>1</v>
      </c>
      <c r="H15" s="2" t="s">
        <v>1414</v>
      </c>
      <c r="I15" s="2" t="s">
        <v>328</v>
      </c>
      <c r="J15" s="14" t="s">
        <v>305</v>
      </c>
      <c r="K15" s="2" t="s">
        <v>1419</v>
      </c>
      <c r="L15" s="14" t="s">
        <v>1408</v>
      </c>
      <c r="M15" s="14" t="s">
        <v>3</v>
      </c>
      <c r="N15" s="2" t="s">
        <v>1360</v>
      </c>
      <c r="O15" s="10">
        <v>3</v>
      </c>
      <c r="P15" s="10"/>
      <c r="Q15" s="10"/>
      <c r="R15" s="29">
        <v>216</v>
      </c>
      <c r="S15" s="21">
        <v>0</v>
      </c>
      <c r="T15" s="21">
        <v>0</v>
      </c>
      <c r="U15" s="49">
        <v>216</v>
      </c>
      <c r="V15" s="49">
        <v>72</v>
      </c>
      <c r="X15" s="25">
        <v>6</v>
      </c>
      <c r="Y15" s="13">
        <v>72</v>
      </c>
      <c r="Z15" s="13">
        <v>0</v>
      </c>
      <c r="AA15" s="13">
        <v>0</v>
      </c>
      <c r="AB15" s="49">
        <v>72</v>
      </c>
      <c r="AC15" s="13"/>
      <c r="AD15" s="13"/>
      <c r="AE15" s="13"/>
      <c r="AG15">
        <v>6</v>
      </c>
      <c r="AH15">
        <v>0</v>
      </c>
      <c r="AI15">
        <v>0</v>
      </c>
      <c r="AJ15" s="25">
        <v>6</v>
      </c>
      <c r="AM15" s="39"/>
      <c r="AN15" s="39"/>
      <c r="AO15" s="39"/>
      <c r="AU15" s="6"/>
      <c r="BF15" s="7"/>
      <c r="BK15" s="38"/>
      <c r="BL15" s="38"/>
      <c r="BM15" s="38"/>
      <c r="BO15" s="49">
        <v>6</v>
      </c>
      <c r="BS15" s="38"/>
      <c r="BT15" s="38"/>
      <c r="BU15" s="40"/>
      <c r="BV15" s="49">
        <v>216</v>
      </c>
      <c r="BW15" s="49">
        <v>72</v>
      </c>
      <c r="CI15">
        <v>1379</v>
      </c>
      <c r="CJ15" s="2" t="s">
        <v>1419</v>
      </c>
    </row>
    <row r="16" spans="1:88" ht="12.75">
      <c r="A16" s="15">
        <v>1379</v>
      </c>
      <c r="B16" s="14" t="s">
        <v>960</v>
      </c>
      <c r="C16" s="14" t="s">
        <v>1133</v>
      </c>
      <c r="D16" s="14" t="s">
        <v>270</v>
      </c>
      <c r="E16" s="14" t="s">
        <v>290</v>
      </c>
      <c r="F16" s="2" t="s">
        <v>82</v>
      </c>
      <c r="G16" s="2">
        <v>1</v>
      </c>
      <c r="H16" s="2" t="s">
        <v>1414</v>
      </c>
      <c r="I16" s="2" t="s">
        <v>325</v>
      </c>
      <c r="J16" s="14" t="s">
        <v>305</v>
      </c>
      <c r="K16" s="2" t="s">
        <v>1419</v>
      </c>
      <c r="L16" s="14" t="s">
        <v>1408</v>
      </c>
      <c r="M16" s="14" t="s">
        <v>3</v>
      </c>
      <c r="N16" s="2" t="s">
        <v>1360</v>
      </c>
      <c r="O16" s="10">
        <v>1</v>
      </c>
      <c r="P16" s="10"/>
      <c r="Q16" s="10"/>
      <c r="R16" s="29">
        <v>79</v>
      </c>
      <c r="S16" s="21">
        <v>4</v>
      </c>
      <c r="T16" s="21">
        <v>0</v>
      </c>
      <c r="U16" s="49">
        <v>79.2</v>
      </c>
      <c r="V16" s="49">
        <v>79.2</v>
      </c>
      <c r="X16" s="25">
        <v>6.6</v>
      </c>
      <c r="Y16" s="13">
        <v>79</v>
      </c>
      <c r="Z16" s="13">
        <v>4</v>
      </c>
      <c r="AA16" s="13">
        <v>0</v>
      </c>
      <c r="AB16" s="49">
        <v>79.2</v>
      </c>
      <c r="AC16" s="13">
        <v>6</v>
      </c>
      <c r="AD16" s="13">
        <v>12</v>
      </c>
      <c r="AE16" s="13">
        <v>0</v>
      </c>
      <c r="AF16" s="25">
        <v>6.6</v>
      </c>
      <c r="AG16">
        <v>6</v>
      </c>
      <c r="AH16">
        <v>12</v>
      </c>
      <c r="AI16">
        <v>0</v>
      </c>
      <c r="AJ16" s="25">
        <v>6.6</v>
      </c>
      <c r="AM16" s="39"/>
      <c r="AN16" s="39"/>
      <c r="AO16" s="39"/>
      <c r="BF16" s="6"/>
      <c r="BK16" s="38"/>
      <c r="BL16" s="38"/>
      <c r="BM16" s="38"/>
      <c r="BO16" s="49">
        <v>6.6</v>
      </c>
      <c r="BS16" s="38"/>
      <c r="BT16" s="38"/>
      <c r="BU16" s="40"/>
      <c r="BV16" s="49">
        <v>79.2</v>
      </c>
      <c r="BW16" s="49">
        <v>79.2</v>
      </c>
      <c r="CI16">
        <v>1379</v>
      </c>
      <c r="CJ16" s="2" t="s">
        <v>1419</v>
      </c>
    </row>
    <row r="17" spans="1:88" ht="12.75">
      <c r="A17" s="15">
        <v>1379</v>
      </c>
      <c r="B17" s="14" t="s">
        <v>960</v>
      </c>
      <c r="C17" s="14" t="s">
        <v>1133</v>
      </c>
      <c r="D17" s="14" t="s">
        <v>270</v>
      </c>
      <c r="E17" s="14" t="s">
        <v>290</v>
      </c>
      <c r="F17" s="2" t="s">
        <v>83</v>
      </c>
      <c r="G17" s="2">
        <v>1</v>
      </c>
      <c r="H17" s="2" t="s">
        <v>1414</v>
      </c>
      <c r="I17" s="2" t="s">
        <v>315</v>
      </c>
      <c r="J17" s="14" t="s">
        <v>305</v>
      </c>
      <c r="K17" s="2" t="s">
        <v>1416</v>
      </c>
      <c r="L17" s="14" t="s">
        <v>1408</v>
      </c>
      <c r="M17" s="14" t="s">
        <v>306</v>
      </c>
      <c r="N17" s="2" t="s">
        <v>395</v>
      </c>
      <c r="O17" s="10">
        <v>1</v>
      </c>
      <c r="P17" s="10"/>
      <c r="Q17" s="10"/>
      <c r="R17" s="29">
        <v>84</v>
      </c>
      <c r="S17" s="21">
        <v>0</v>
      </c>
      <c r="T17" s="21">
        <v>0</v>
      </c>
      <c r="U17" s="49">
        <v>84</v>
      </c>
      <c r="V17" s="49">
        <v>84</v>
      </c>
      <c r="X17" s="25">
        <v>7</v>
      </c>
      <c r="Y17" s="13">
        <v>84</v>
      </c>
      <c r="Z17" s="13">
        <v>0</v>
      </c>
      <c r="AA17" s="13">
        <v>0</v>
      </c>
      <c r="AB17" s="49">
        <v>84</v>
      </c>
      <c r="AC17" s="13">
        <v>7</v>
      </c>
      <c r="AD17" s="13">
        <v>0</v>
      </c>
      <c r="AE17" s="13">
        <v>0</v>
      </c>
      <c r="AF17" s="25">
        <v>7</v>
      </c>
      <c r="AG17">
        <v>7</v>
      </c>
      <c r="AH17">
        <v>0</v>
      </c>
      <c r="AI17">
        <v>0</v>
      </c>
      <c r="AJ17" s="25">
        <v>7</v>
      </c>
      <c r="AM17" s="39"/>
      <c r="AN17" s="39"/>
      <c r="AO17" s="39"/>
      <c r="AX17" s="25">
        <v>7</v>
      </c>
      <c r="BK17" s="38"/>
      <c r="BL17" s="38"/>
      <c r="BM17" s="38"/>
      <c r="BO17" s="49">
        <v>7</v>
      </c>
      <c r="BS17" s="38"/>
      <c r="BT17" s="38"/>
      <c r="BU17" s="40"/>
      <c r="BV17" s="49">
        <v>84</v>
      </c>
      <c r="BW17" s="49">
        <v>84</v>
      </c>
      <c r="CI17">
        <v>1379</v>
      </c>
      <c r="CJ17" s="2" t="s">
        <v>1416</v>
      </c>
    </row>
    <row r="19" spans="1:88" ht="12.75">
      <c r="A19" s="15">
        <v>1379</v>
      </c>
      <c r="B19" s="14" t="s">
        <v>960</v>
      </c>
      <c r="C19" s="14" t="s">
        <v>1133</v>
      </c>
      <c r="D19" s="14" t="s">
        <v>270</v>
      </c>
      <c r="E19" s="14" t="s">
        <v>290</v>
      </c>
      <c r="F19" s="2" t="s">
        <v>89</v>
      </c>
      <c r="G19" s="2">
        <v>2</v>
      </c>
      <c r="H19" s="2" t="s">
        <v>1414</v>
      </c>
      <c r="I19" s="2" t="s">
        <v>644</v>
      </c>
      <c r="J19" s="14" t="s">
        <v>305</v>
      </c>
      <c r="K19" s="2" t="s">
        <v>1427</v>
      </c>
      <c r="L19" s="14" t="s">
        <v>1408</v>
      </c>
      <c r="M19" s="14" t="s">
        <v>688</v>
      </c>
      <c r="N19" s="2" t="s">
        <v>3</v>
      </c>
      <c r="O19" s="10"/>
      <c r="P19" s="10">
        <v>10</v>
      </c>
      <c r="Q19" s="10"/>
      <c r="R19" s="29">
        <v>22</v>
      </c>
      <c r="S19" s="21">
        <v>0</v>
      </c>
      <c r="T19" s="21">
        <v>0</v>
      </c>
      <c r="U19" s="49">
        <v>22</v>
      </c>
      <c r="W19" s="25">
        <v>44</v>
      </c>
      <c r="Y19" s="13"/>
      <c r="Z19" s="13"/>
      <c r="AA19" s="13"/>
      <c r="AB19" s="49"/>
      <c r="AC19" s="13"/>
      <c r="AD19" s="13"/>
      <c r="AE19" s="13"/>
      <c r="AJ19" s="25"/>
      <c r="AK19" s="39"/>
      <c r="AM19" s="39"/>
      <c r="AN19" s="39"/>
      <c r="AO19" s="39"/>
      <c r="BC19" s="6"/>
      <c r="BF19" s="25"/>
      <c r="BK19" s="38"/>
      <c r="BL19" s="38"/>
      <c r="BM19" s="38"/>
      <c r="BN19" s="38"/>
      <c r="BO19" s="49"/>
      <c r="BP19" s="40"/>
      <c r="BQ19" s="40"/>
      <c r="BR19" s="23"/>
      <c r="BS19" s="38"/>
      <c r="BT19" s="38"/>
      <c r="BU19" s="40"/>
      <c r="BV19" s="49"/>
      <c r="BW19" s="49"/>
      <c r="CI19">
        <v>1379</v>
      </c>
      <c r="CJ19" s="2" t="s">
        <v>1427</v>
      </c>
    </row>
    <row r="21" spans="1:88" ht="12.75">
      <c r="A21" s="15">
        <v>1380</v>
      </c>
      <c r="B21" s="14" t="s">
        <v>875</v>
      </c>
      <c r="C21" s="14" t="s">
        <v>1133</v>
      </c>
      <c r="D21" s="14" t="s">
        <v>271</v>
      </c>
      <c r="E21" s="14" t="s">
        <v>282</v>
      </c>
      <c r="F21" s="2" t="s">
        <v>107</v>
      </c>
      <c r="G21" s="2">
        <v>1</v>
      </c>
      <c r="H21" s="2" t="s">
        <v>1414</v>
      </c>
      <c r="I21" s="2" t="s">
        <v>319</v>
      </c>
      <c r="J21" s="14" t="s">
        <v>305</v>
      </c>
      <c r="K21" s="2" t="s">
        <v>1416</v>
      </c>
      <c r="L21" s="14" t="s">
        <v>1408</v>
      </c>
      <c r="M21" s="14" t="s">
        <v>306</v>
      </c>
      <c r="N21" s="2" t="s">
        <v>1360</v>
      </c>
      <c r="O21" s="10">
        <v>3</v>
      </c>
      <c r="P21" s="10"/>
      <c r="Q21" s="10"/>
      <c r="R21" s="29">
        <v>234</v>
      </c>
      <c r="S21" s="21">
        <v>0</v>
      </c>
      <c r="T21" s="21">
        <v>0</v>
      </c>
      <c r="U21" s="49">
        <v>234</v>
      </c>
      <c r="V21" s="49">
        <v>78</v>
      </c>
      <c r="W21" s="25"/>
      <c r="X21" s="25">
        <v>6.5</v>
      </c>
      <c r="Y21" s="13"/>
      <c r="Z21" s="13"/>
      <c r="AA21" s="13"/>
      <c r="AB21" s="49"/>
      <c r="AC21" s="13"/>
      <c r="AD21" s="13"/>
      <c r="AE21" s="13"/>
      <c r="AG21">
        <v>6</v>
      </c>
      <c r="AH21">
        <v>10</v>
      </c>
      <c r="AI21">
        <v>0</v>
      </c>
      <c r="AJ21" s="25">
        <v>6.5</v>
      </c>
      <c r="BF21" s="6"/>
      <c r="BK21" s="38"/>
      <c r="BL21" s="38"/>
      <c r="BM21" s="38"/>
      <c r="BN21" s="38"/>
      <c r="BO21" s="49">
        <v>6.5</v>
      </c>
      <c r="BS21" s="38"/>
      <c r="BV21" s="49">
        <v>234</v>
      </c>
      <c r="BW21" s="49">
        <v>78</v>
      </c>
      <c r="CI21">
        <v>1380</v>
      </c>
      <c r="CJ21" s="2" t="s">
        <v>1416</v>
      </c>
    </row>
    <row r="22" spans="1:89" ht="12.75">
      <c r="A22" s="15">
        <v>1380</v>
      </c>
      <c r="B22" s="14" t="s">
        <v>875</v>
      </c>
      <c r="C22" s="14" t="s">
        <v>1133</v>
      </c>
      <c r="D22" s="14" t="s">
        <v>271</v>
      </c>
      <c r="E22" s="14" t="s">
        <v>282</v>
      </c>
      <c r="F22" s="2" t="s">
        <v>111</v>
      </c>
      <c r="G22" s="2">
        <v>1</v>
      </c>
      <c r="H22" s="2" t="s">
        <v>1414</v>
      </c>
      <c r="I22" s="2" t="s">
        <v>1102</v>
      </c>
      <c r="J22" s="14" t="s">
        <v>305</v>
      </c>
      <c r="K22" s="2" t="s">
        <v>1434</v>
      </c>
      <c r="L22" s="14" t="s">
        <v>1149</v>
      </c>
      <c r="M22" s="14" t="s">
        <v>1061</v>
      </c>
      <c r="N22" s="2" t="s">
        <v>1360</v>
      </c>
      <c r="O22" s="10">
        <v>6</v>
      </c>
      <c r="P22" s="10"/>
      <c r="Q22" s="10"/>
      <c r="R22" s="29"/>
      <c r="S22" s="21"/>
      <c r="T22" s="21"/>
      <c r="U22" s="49">
        <v>936</v>
      </c>
      <c r="V22" s="49">
        <v>156</v>
      </c>
      <c r="W22" s="25"/>
      <c r="X22" s="25">
        <v>13</v>
      </c>
      <c r="Y22" s="13"/>
      <c r="Z22" s="13"/>
      <c r="AA22" s="13"/>
      <c r="AB22" s="49"/>
      <c r="AC22" s="13"/>
      <c r="AD22" s="13"/>
      <c r="AE22" s="13"/>
      <c r="AG22">
        <v>13</v>
      </c>
      <c r="AH22">
        <v>0</v>
      </c>
      <c r="AI22">
        <v>0</v>
      </c>
      <c r="AJ22" s="25">
        <v>13</v>
      </c>
      <c r="AK22" s="39"/>
      <c r="AU22" s="25">
        <v>13</v>
      </c>
      <c r="BF22" s="6"/>
      <c r="BK22" s="38"/>
      <c r="BL22" s="38"/>
      <c r="BM22" s="38"/>
      <c r="BN22" s="38"/>
      <c r="BO22" s="49">
        <v>13</v>
      </c>
      <c r="BS22" s="38"/>
      <c r="BV22" s="49">
        <v>936</v>
      </c>
      <c r="BW22" s="49">
        <v>156</v>
      </c>
      <c r="CI22">
        <v>1380</v>
      </c>
      <c r="CJ22" s="2" t="s">
        <v>1434</v>
      </c>
      <c r="CK22" t="s">
        <v>17</v>
      </c>
    </row>
    <row r="23" spans="1:88" ht="12.75">
      <c r="A23" s="15">
        <v>1380</v>
      </c>
      <c r="B23" s="14" t="s">
        <v>875</v>
      </c>
      <c r="C23" s="14" t="s">
        <v>1133</v>
      </c>
      <c r="D23" s="14" t="s">
        <v>271</v>
      </c>
      <c r="E23" s="14" t="s">
        <v>282</v>
      </c>
      <c r="F23" s="2" t="s">
        <v>112</v>
      </c>
      <c r="G23" s="2">
        <v>1</v>
      </c>
      <c r="H23" s="2" t="s">
        <v>1414</v>
      </c>
      <c r="I23" s="2" t="s">
        <v>1112</v>
      </c>
      <c r="J23" s="14" t="s">
        <v>305</v>
      </c>
      <c r="K23" s="2" t="s">
        <v>1434</v>
      </c>
      <c r="L23" s="14" t="s">
        <v>1149</v>
      </c>
      <c r="M23" s="14" t="s">
        <v>1061</v>
      </c>
      <c r="N23" s="2" t="s">
        <v>1372</v>
      </c>
      <c r="O23" s="10">
        <v>1</v>
      </c>
      <c r="P23" s="10"/>
      <c r="Q23" s="10"/>
      <c r="R23" s="29"/>
      <c r="S23" s="21"/>
      <c r="T23" s="21"/>
      <c r="U23" s="49">
        <v>159</v>
      </c>
      <c r="V23" s="49">
        <v>159</v>
      </c>
      <c r="W23" s="25"/>
      <c r="X23" s="25">
        <v>13.25</v>
      </c>
      <c r="Y23" s="13"/>
      <c r="Z23" s="13"/>
      <c r="AA23" s="13"/>
      <c r="AB23" s="49"/>
      <c r="AC23" s="13">
        <v>13</v>
      </c>
      <c r="AD23" s="13">
        <v>5</v>
      </c>
      <c r="AE23" s="13">
        <v>0</v>
      </c>
      <c r="AF23" s="25">
        <v>13.25</v>
      </c>
      <c r="AG23">
        <v>13</v>
      </c>
      <c r="AH23">
        <v>5</v>
      </c>
      <c r="AI23">
        <v>0</v>
      </c>
      <c r="AJ23" s="25">
        <v>13.25</v>
      </c>
      <c r="AK23" s="39"/>
      <c r="AU23" s="25">
        <v>13.25</v>
      </c>
      <c r="BF23" s="7"/>
      <c r="BK23" s="38"/>
      <c r="BL23" s="38"/>
      <c r="BM23" s="38"/>
      <c r="BN23" s="38"/>
      <c r="BO23" s="49">
        <v>13.25</v>
      </c>
      <c r="BP23" s="40"/>
      <c r="BQ23" s="40"/>
      <c r="BS23" s="38"/>
      <c r="BV23" s="49">
        <v>159</v>
      </c>
      <c r="BW23" s="49">
        <v>159</v>
      </c>
      <c r="CI23">
        <v>1380</v>
      </c>
      <c r="CJ23" s="2" t="s">
        <v>1434</v>
      </c>
    </row>
    <row r="24" spans="1:89" ht="12.75">
      <c r="A24" s="15">
        <v>1380</v>
      </c>
      <c r="B24" s="14" t="s">
        <v>875</v>
      </c>
      <c r="C24" s="14" t="s">
        <v>1133</v>
      </c>
      <c r="D24" s="14" t="s">
        <v>271</v>
      </c>
      <c r="E24" s="14" t="s">
        <v>282</v>
      </c>
      <c r="F24" s="2" t="s">
        <v>113</v>
      </c>
      <c r="G24" s="2">
        <v>1</v>
      </c>
      <c r="H24" s="2" t="s">
        <v>1414</v>
      </c>
      <c r="I24" s="2" t="s">
        <v>372</v>
      </c>
      <c r="J24" s="14" t="s">
        <v>305</v>
      </c>
      <c r="K24" s="2" t="s">
        <v>1425</v>
      </c>
      <c r="L24" s="14" t="s">
        <v>1149</v>
      </c>
      <c r="M24" s="14" t="s">
        <v>995</v>
      </c>
      <c r="N24" s="2" t="s">
        <v>1360</v>
      </c>
      <c r="O24" s="10">
        <v>5</v>
      </c>
      <c r="P24" s="10"/>
      <c r="Q24" s="10"/>
      <c r="R24" s="29"/>
      <c r="S24" s="21"/>
      <c r="T24" s="21"/>
      <c r="U24" s="49">
        <v>660</v>
      </c>
      <c r="V24" s="49">
        <v>132</v>
      </c>
      <c r="W24" s="25"/>
      <c r="X24" s="25">
        <v>11</v>
      </c>
      <c r="Y24" s="13">
        <v>132</v>
      </c>
      <c r="Z24" s="13">
        <v>0</v>
      </c>
      <c r="AA24" s="13">
        <v>0</v>
      </c>
      <c r="AB24" s="49">
        <v>132</v>
      </c>
      <c r="AC24" s="13"/>
      <c r="AD24" s="13"/>
      <c r="AE24" s="13"/>
      <c r="AF24" s="25"/>
      <c r="AG24">
        <v>11</v>
      </c>
      <c r="AH24">
        <v>0</v>
      </c>
      <c r="AI24">
        <v>0</v>
      </c>
      <c r="AJ24" s="25">
        <v>11</v>
      </c>
      <c r="AK24" s="39"/>
      <c r="AU24" s="25">
        <v>11</v>
      </c>
      <c r="BC24" s="7"/>
      <c r="BF24" s="6"/>
      <c r="BK24" s="38"/>
      <c r="BL24" s="38"/>
      <c r="BM24" s="38"/>
      <c r="BO24" s="49">
        <v>11</v>
      </c>
      <c r="BR24" s="23"/>
      <c r="BS24" s="38"/>
      <c r="BT24" s="38"/>
      <c r="BU24" s="40"/>
      <c r="BV24" s="49">
        <v>660</v>
      </c>
      <c r="BW24" s="49">
        <v>132</v>
      </c>
      <c r="CI24">
        <v>1380</v>
      </c>
      <c r="CJ24" s="2" t="s">
        <v>1425</v>
      </c>
      <c r="CK24" t="s">
        <v>51</v>
      </c>
    </row>
    <row r="25" spans="1:88" ht="12.75">
      <c r="A25" s="15">
        <v>1380</v>
      </c>
      <c r="B25" s="14" t="s">
        <v>875</v>
      </c>
      <c r="C25" s="14" t="s">
        <v>1133</v>
      </c>
      <c r="D25" s="14" t="s">
        <v>271</v>
      </c>
      <c r="E25" s="14" t="s">
        <v>282</v>
      </c>
      <c r="F25" s="2" t="s">
        <v>114</v>
      </c>
      <c r="G25" s="2">
        <v>1</v>
      </c>
      <c r="H25" s="2" t="s">
        <v>1414</v>
      </c>
      <c r="I25" s="2" t="s">
        <v>383</v>
      </c>
      <c r="J25" s="14" t="s">
        <v>305</v>
      </c>
      <c r="K25" s="2" t="s">
        <v>1425</v>
      </c>
      <c r="L25" s="14" t="s">
        <v>1149</v>
      </c>
      <c r="M25" s="14" t="s">
        <v>995</v>
      </c>
      <c r="N25" s="2" t="s">
        <v>1372</v>
      </c>
      <c r="O25" s="10">
        <v>1</v>
      </c>
      <c r="P25" s="10"/>
      <c r="Q25" s="10"/>
      <c r="R25" s="29"/>
      <c r="S25" s="21"/>
      <c r="T25" s="21"/>
      <c r="U25" s="49">
        <v>138</v>
      </c>
      <c r="V25" s="49">
        <v>138</v>
      </c>
      <c r="W25" s="25"/>
      <c r="X25" s="25">
        <v>11.5</v>
      </c>
      <c r="Y25" s="13"/>
      <c r="Z25" s="13"/>
      <c r="AA25" s="13"/>
      <c r="AB25" s="49"/>
      <c r="AC25" s="13">
        <v>11</v>
      </c>
      <c r="AD25" s="13">
        <v>10</v>
      </c>
      <c r="AE25" s="13">
        <v>0</v>
      </c>
      <c r="AF25" s="25">
        <v>11.5</v>
      </c>
      <c r="AG25">
        <v>11</v>
      </c>
      <c r="AH25">
        <v>10</v>
      </c>
      <c r="AI25">
        <v>0</v>
      </c>
      <c r="AJ25" s="25">
        <v>11.5</v>
      </c>
      <c r="AK25" s="39"/>
      <c r="AU25" s="25">
        <v>11.5</v>
      </c>
      <c r="BF25" s="6"/>
      <c r="BK25" s="38"/>
      <c r="BL25" s="38"/>
      <c r="BM25" s="38"/>
      <c r="BO25" s="49">
        <v>11.5</v>
      </c>
      <c r="BR25" s="23"/>
      <c r="BS25" s="38"/>
      <c r="BT25" s="38"/>
      <c r="BU25" s="40"/>
      <c r="BV25" s="49">
        <v>138</v>
      </c>
      <c r="BW25" s="49">
        <v>138</v>
      </c>
      <c r="CI25">
        <v>1380</v>
      </c>
      <c r="CJ25" s="2" t="s">
        <v>1425</v>
      </c>
    </row>
    <row r="26" spans="1:88" ht="12.75">
      <c r="A26" s="15">
        <v>1380</v>
      </c>
      <c r="B26" s="14" t="s">
        <v>875</v>
      </c>
      <c r="C26" s="14" t="s">
        <v>1133</v>
      </c>
      <c r="D26" s="14" t="s">
        <v>271</v>
      </c>
      <c r="E26" s="14" t="s">
        <v>282</v>
      </c>
      <c r="F26" s="2" t="s">
        <v>115</v>
      </c>
      <c r="G26" s="2">
        <v>1</v>
      </c>
      <c r="H26" s="2" t="s">
        <v>1414</v>
      </c>
      <c r="I26" s="2" t="s">
        <v>385</v>
      </c>
      <c r="J26" s="14" t="s">
        <v>305</v>
      </c>
      <c r="K26" s="2" t="s">
        <v>1425</v>
      </c>
      <c r="L26" s="14" t="s">
        <v>1149</v>
      </c>
      <c r="M26" s="14" t="s">
        <v>995</v>
      </c>
      <c r="N26" s="2" t="s">
        <v>1372</v>
      </c>
      <c r="O26" s="10">
        <v>1</v>
      </c>
      <c r="P26" s="10"/>
      <c r="Q26" s="10"/>
      <c r="R26" s="29"/>
      <c r="S26" s="21"/>
      <c r="T26" s="21"/>
      <c r="U26" s="49">
        <v>139.2</v>
      </c>
      <c r="V26" s="49">
        <v>139.2</v>
      </c>
      <c r="W26" s="25"/>
      <c r="X26" s="25">
        <v>11.6</v>
      </c>
      <c r="Y26" s="13"/>
      <c r="Z26" s="13"/>
      <c r="AA26" s="13"/>
      <c r="AB26" s="49"/>
      <c r="AC26" s="13">
        <v>11</v>
      </c>
      <c r="AD26" s="13">
        <v>12</v>
      </c>
      <c r="AE26" s="13">
        <v>0</v>
      </c>
      <c r="AF26" s="25">
        <v>11.6</v>
      </c>
      <c r="AG26">
        <v>11</v>
      </c>
      <c r="AH26">
        <v>12</v>
      </c>
      <c r="AI26">
        <v>0</v>
      </c>
      <c r="AJ26" s="25">
        <v>11.6</v>
      </c>
      <c r="AK26" s="39"/>
      <c r="AU26" s="25">
        <v>11.6</v>
      </c>
      <c r="BK26" s="38"/>
      <c r="BL26" s="38"/>
      <c r="BM26" s="38"/>
      <c r="BO26" s="49">
        <v>11.6</v>
      </c>
      <c r="BR26" s="23"/>
      <c r="BS26" s="38"/>
      <c r="BT26" s="38"/>
      <c r="BU26" s="40"/>
      <c r="BV26" s="49">
        <v>139.2</v>
      </c>
      <c r="BW26" s="49">
        <v>139.2</v>
      </c>
      <c r="CI26">
        <v>1380</v>
      </c>
      <c r="CJ26" s="2" t="s">
        <v>1425</v>
      </c>
    </row>
    <row r="27" spans="1:88" ht="12.75">
      <c r="A27" s="15">
        <v>1380</v>
      </c>
      <c r="B27" s="14" t="s">
        <v>875</v>
      </c>
      <c r="C27" s="14" t="s">
        <v>1133</v>
      </c>
      <c r="D27" s="14" t="s">
        <v>271</v>
      </c>
      <c r="E27" s="14" t="s">
        <v>282</v>
      </c>
      <c r="F27" s="2" t="s">
        <v>116</v>
      </c>
      <c r="G27" s="2">
        <v>1</v>
      </c>
      <c r="H27" s="2" t="s">
        <v>1414</v>
      </c>
      <c r="I27" s="2" t="s">
        <v>1111</v>
      </c>
      <c r="J27" s="14" t="s">
        <v>305</v>
      </c>
      <c r="K27" s="2" t="s">
        <v>1088</v>
      </c>
      <c r="L27" s="14" t="s">
        <v>1149</v>
      </c>
      <c r="M27" s="14" t="s">
        <v>1061</v>
      </c>
      <c r="N27" s="2" t="s">
        <v>1360</v>
      </c>
      <c r="O27" s="10">
        <v>1</v>
      </c>
      <c r="P27" s="10">
        <v>6</v>
      </c>
      <c r="Q27" s="10"/>
      <c r="R27" s="29">
        <v>185</v>
      </c>
      <c r="S27" s="21">
        <v>10</v>
      </c>
      <c r="T27" s="21">
        <v>0</v>
      </c>
      <c r="U27" s="49">
        <v>185.5</v>
      </c>
      <c r="V27" s="49">
        <v>159</v>
      </c>
      <c r="W27" s="25">
        <v>88.33333333333333</v>
      </c>
      <c r="X27" s="25">
        <v>13.25</v>
      </c>
      <c r="Y27" s="13"/>
      <c r="Z27" s="13"/>
      <c r="AA27" s="13"/>
      <c r="AB27" s="49"/>
      <c r="AC27" s="13">
        <v>15</v>
      </c>
      <c r="AD27" s="13">
        <v>9</v>
      </c>
      <c r="AE27" s="13">
        <v>2</v>
      </c>
      <c r="AF27" s="25">
        <v>15.458333333333334</v>
      </c>
      <c r="AG27">
        <v>13</v>
      </c>
      <c r="AH27">
        <v>5</v>
      </c>
      <c r="AI27">
        <v>0</v>
      </c>
      <c r="AJ27" s="25">
        <v>13.25</v>
      </c>
      <c r="AK27" s="25">
        <v>7.361111111111111</v>
      </c>
      <c r="AU27" s="25">
        <v>13.25</v>
      </c>
      <c r="BF27" s="7"/>
      <c r="BK27" s="38"/>
      <c r="BL27" s="38"/>
      <c r="BM27" s="38"/>
      <c r="BO27" s="49">
        <v>13.25</v>
      </c>
      <c r="BR27" s="23"/>
      <c r="BS27" s="38"/>
      <c r="BT27" s="38"/>
      <c r="BU27" s="40"/>
      <c r="BV27" s="49">
        <v>185.5</v>
      </c>
      <c r="BW27" s="49">
        <v>159</v>
      </c>
      <c r="CI27">
        <v>1380</v>
      </c>
      <c r="CJ27" s="2" t="s">
        <v>1088</v>
      </c>
    </row>
    <row r="29" spans="1:88" ht="12.75">
      <c r="A29" s="15">
        <v>1380</v>
      </c>
      <c r="B29" s="14" t="s">
        <v>875</v>
      </c>
      <c r="C29" s="14" t="s">
        <v>1133</v>
      </c>
      <c r="D29" s="14" t="s">
        <v>271</v>
      </c>
      <c r="E29" s="14" t="s">
        <v>282</v>
      </c>
      <c r="F29" s="2" t="s">
        <v>121</v>
      </c>
      <c r="G29" s="2">
        <v>2</v>
      </c>
      <c r="H29" s="2" t="s">
        <v>1414</v>
      </c>
      <c r="I29" s="2" t="s">
        <v>331</v>
      </c>
      <c r="J29" s="14" t="s">
        <v>305</v>
      </c>
      <c r="K29" s="2" t="s">
        <v>1416</v>
      </c>
      <c r="L29" s="14" t="s">
        <v>1408</v>
      </c>
      <c r="M29" s="14" t="s">
        <v>306</v>
      </c>
      <c r="N29" s="2" t="s">
        <v>395</v>
      </c>
      <c r="O29" s="10">
        <v>1.5</v>
      </c>
      <c r="P29" s="10"/>
      <c r="Q29" s="10"/>
      <c r="R29" s="29">
        <v>113</v>
      </c>
      <c r="S29" s="21">
        <v>8</v>
      </c>
      <c r="T29" s="21">
        <v>0</v>
      </c>
      <c r="U29" s="49">
        <v>113.4</v>
      </c>
      <c r="V29" s="49">
        <v>75.60000000000001</v>
      </c>
      <c r="W29" s="25"/>
      <c r="X29" s="25">
        <v>6.300000000000001</v>
      </c>
      <c r="Y29" s="13"/>
      <c r="Z29" s="13"/>
      <c r="AA29" s="13"/>
      <c r="AB29" s="49"/>
      <c r="AC29" s="13"/>
      <c r="AD29" s="13"/>
      <c r="AE29" s="13"/>
      <c r="AG29">
        <v>6</v>
      </c>
      <c r="AH29">
        <v>6</v>
      </c>
      <c r="AI29">
        <v>0</v>
      </c>
      <c r="AJ29" s="25">
        <v>6.300000000000001</v>
      </c>
      <c r="AM29" s="39"/>
      <c r="AN29" s="39"/>
      <c r="AO29" s="39"/>
      <c r="AX29" s="25">
        <v>6.300000000000001</v>
      </c>
      <c r="BE29" s="6"/>
      <c r="BK29" s="38"/>
      <c r="BL29" s="38"/>
      <c r="BM29" s="38"/>
      <c r="BO29" s="49">
        <v>6.300000000000001</v>
      </c>
      <c r="BR29" s="23"/>
      <c r="BS29" s="38"/>
      <c r="BT29" s="38"/>
      <c r="BU29" s="40"/>
      <c r="BV29" s="49">
        <v>113.4</v>
      </c>
      <c r="BW29" s="49">
        <v>75.60000000000001</v>
      </c>
      <c r="CI29">
        <v>1380</v>
      </c>
      <c r="CJ29" s="2" t="s">
        <v>1416</v>
      </c>
    </row>
    <row r="30" spans="1:88" ht="12.75">
      <c r="A30" s="15">
        <v>1380</v>
      </c>
      <c r="B30" s="14" t="s">
        <v>875</v>
      </c>
      <c r="C30" s="14" t="s">
        <v>1133</v>
      </c>
      <c r="D30" s="14" t="s">
        <v>271</v>
      </c>
      <c r="E30" s="14" t="s">
        <v>282</v>
      </c>
      <c r="F30" s="2" t="s">
        <v>123</v>
      </c>
      <c r="G30" s="2">
        <v>2</v>
      </c>
      <c r="H30" s="2" t="s">
        <v>1414</v>
      </c>
      <c r="I30" s="2" t="s">
        <v>331</v>
      </c>
      <c r="J30" s="14" t="s">
        <v>305</v>
      </c>
      <c r="K30" s="2" t="s">
        <v>1416</v>
      </c>
      <c r="L30" s="14" t="s">
        <v>1408</v>
      </c>
      <c r="M30" s="14" t="s">
        <v>306</v>
      </c>
      <c r="N30" s="2" t="s">
        <v>1184</v>
      </c>
      <c r="O30" s="10">
        <v>1.8333333333333333</v>
      </c>
      <c r="P30" s="10"/>
      <c r="Q30" s="10"/>
      <c r="R30" s="29">
        <v>134</v>
      </c>
      <c r="S30" s="21">
        <v>4</v>
      </c>
      <c r="T30" s="21">
        <v>0</v>
      </c>
      <c r="U30" s="49">
        <v>134.2</v>
      </c>
      <c r="V30" s="49">
        <v>73.2</v>
      </c>
      <c r="W30" s="25"/>
      <c r="X30" s="25">
        <v>6.1</v>
      </c>
      <c r="Y30" s="13"/>
      <c r="Z30" s="13"/>
      <c r="AA30" s="13"/>
      <c r="AB30" s="49"/>
      <c r="AC30" s="13"/>
      <c r="AD30" s="13"/>
      <c r="AE30" s="13"/>
      <c r="AG30">
        <v>6</v>
      </c>
      <c r="AH30">
        <v>2</v>
      </c>
      <c r="AI30">
        <v>0</v>
      </c>
      <c r="AJ30" s="25">
        <v>6.1</v>
      </c>
      <c r="AM30" s="39"/>
      <c r="AN30" s="39"/>
      <c r="AO30" s="39"/>
      <c r="BC30" s="25">
        <v>6.1</v>
      </c>
      <c r="BE30" s="6"/>
      <c r="BF30" s="7"/>
      <c r="BK30" s="38"/>
      <c r="BL30" s="38"/>
      <c r="BM30" s="38"/>
      <c r="BO30" s="49">
        <v>6.1</v>
      </c>
      <c r="BR30" s="23"/>
      <c r="BS30" s="38"/>
      <c r="BT30" s="38"/>
      <c r="BU30" s="40"/>
      <c r="BV30" s="49">
        <v>134.2</v>
      </c>
      <c r="BW30" s="49">
        <v>73.2</v>
      </c>
      <c r="CI30">
        <v>1380</v>
      </c>
      <c r="CJ30" s="2" t="s">
        <v>1416</v>
      </c>
    </row>
    <row r="31" spans="1:88" ht="12.75">
      <c r="A31" s="15">
        <v>1380</v>
      </c>
      <c r="B31" s="14" t="s">
        <v>875</v>
      </c>
      <c r="C31" s="14" t="s">
        <v>1133</v>
      </c>
      <c r="D31" s="14" t="s">
        <v>271</v>
      </c>
      <c r="E31" s="14" t="s">
        <v>282</v>
      </c>
      <c r="F31" s="2" t="s">
        <v>98</v>
      </c>
      <c r="G31" s="2">
        <v>2</v>
      </c>
      <c r="H31" s="2" t="s">
        <v>1414</v>
      </c>
      <c r="I31" s="2" t="s">
        <v>1412</v>
      </c>
      <c r="J31" s="14" t="s">
        <v>305</v>
      </c>
      <c r="K31" s="2" t="s">
        <v>1431</v>
      </c>
      <c r="L31" s="14" t="s">
        <v>1408</v>
      </c>
      <c r="M31" s="14" t="s">
        <v>959</v>
      </c>
      <c r="N31" s="2" t="s">
        <v>1346</v>
      </c>
      <c r="O31" s="10">
        <v>1.6666666666666667</v>
      </c>
      <c r="P31" s="10"/>
      <c r="Q31" s="10"/>
      <c r="R31" s="29">
        <v>75</v>
      </c>
      <c r="S31" s="21">
        <v>16</v>
      </c>
      <c r="T31" s="21">
        <v>0</v>
      </c>
      <c r="U31" s="49">
        <v>75.8</v>
      </c>
      <c r="V31" s="49">
        <v>45.48</v>
      </c>
      <c r="W31" s="25"/>
      <c r="X31" s="25">
        <v>3.7899999999999996</v>
      </c>
      <c r="Y31" s="13"/>
      <c r="Z31" s="13"/>
      <c r="AA31" s="13"/>
      <c r="AB31" s="49"/>
      <c r="AC31" s="13"/>
      <c r="AD31" s="13"/>
      <c r="AE31" s="13"/>
      <c r="AG31">
        <v>3</v>
      </c>
      <c r="AH31">
        <v>16</v>
      </c>
      <c r="AI31">
        <v>0</v>
      </c>
      <c r="AJ31" s="25">
        <v>3.7899999999999996</v>
      </c>
      <c r="AM31" s="39"/>
      <c r="AN31" s="39"/>
      <c r="AO31" s="39"/>
      <c r="BF31" s="25">
        <v>3.7899999999999996</v>
      </c>
      <c r="BK31" s="38"/>
      <c r="BL31" s="38"/>
      <c r="BM31" s="38"/>
      <c r="BO31" s="49">
        <v>3.7899999999999996</v>
      </c>
      <c r="BR31" s="23"/>
      <c r="BS31" s="38"/>
      <c r="BT31" s="38"/>
      <c r="BU31" s="40"/>
      <c r="BV31" s="49">
        <v>75.8</v>
      </c>
      <c r="BW31" s="49">
        <v>45.48</v>
      </c>
      <c r="CI31">
        <v>1380</v>
      </c>
      <c r="CJ31" s="2" t="s">
        <v>1431</v>
      </c>
    </row>
    <row r="33" spans="1:89" ht="12.75">
      <c r="A33" s="15">
        <v>1382</v>
      </c>
      <c r="B33" s="14" t="s">
        <v>875</v>
      </c>
      <c r="C33" s="14" t="s">
        <v>1133</v>
      </c>
      <c r="D33" s="14" t="s">
        <v>273</v>
      </c>
      <c r="E33" s="14" t="s">
        <v>279</v>
      </c>
      <c r="F33" s="2" t="s">
        <v>130</v>
      </c>
      <c r="G33" s="2">
        <v>1</v>
      </c>
      <c r="H33" s="2" t="s">
        <v>1414</v>
      </c>
      <c r="I33" s="2" t="s">
        <v>1098</v>
      </c>
      <c r="J33" s="14" t="s">
        <v>305</v>
      </c>
      <c r="K33" s="2" t="s">
        <v>1434</v>
      </c>
      <c r="L33" s="14" t="s">
        <v>1149</v>
      </c>
      <c r="M33" s="14" t="s">
        <v>1061</v>
      </c>
      <c r="N33" s="2" t="s">
        <v>1360</v>
      </c>
      <c r="O33" s="10">
        <v>3</v>
      </c>
      <c r="P33" s="10"/>
      <c r="Q33" s="10"/>
      <c r="R33" s="29"/>
      <c r="S33" s="21"/>
      <c r="T33" s="21"/>
      <c r="U33" s="49">
        <v>270</v>
      </c>
      <c r="V33" s="49">
        <v>90</v>
      </c>
      <c r="X33" s="25">
        <v>7.5</v>
      </c>
      <c r="Y33" s="13"/>
      <c r="Z33" s="13"/>
      <c r="AA33" s="13"/>
      <c r="AC33" s="13"/>
      <c r="AD33" s="13"/>
      <c r="AE33" s="13"/>
      <c r="AF33" s="25"/>
      <c r="AG33">
        <v>7</v>
      </c>
      <c r="AH33">
        <v>10</v>
      </c>
      <c r="AI33">
        <v>0</v>
      </c>
      <c r="AJ33" s="25">
        <v>7.5</v>
      </c>
      <c r="AM33" s="39"/>
      <c r="AN33" s="39"/>
      <c r="AO33" s="39"/>
      <c r="AU33" s="25">
        <v>7.5</v>
      </c>
      <c r="AX33" s="25"/>
      <c r="BF33" s="6"/>
      <c r="BK33" s="38"/>
      <c r="BL33" s="38"/>
      <c r="BM33" s="38"/>
      <c r="BO33" s="49">
        <v>7.5</v>
      </c>
      <c r="BS33" s="38"/>
      <c r="BV33" s="49">
        <v>270</v>
      </c>
      <c r="BW33" s="49">
        <v>90</v>
      </c>
      <c r="CI33">
        <v>1382</v>
      </c>
      <c r="CJ33" s="2" t="s">
        <v>1434</v>
      </c>
      <c r="CK33" t="s">
        <v>56</v>
      </c>
    </row>
    <row r="34" spans="1:88" ht="12.75">
      <c r="A34" s="15">
        <v>1382</v>
      </c>
      <c r="B34" s="14" t="s">
        <v>875</v>
      </c>
      <c r="C34" s="14" t="s">
        <v>1133</v>
      </c>
      <c r="D34" s="14" t="s">
        <v>273</v>
      </c>
      <c r="E34" s="14" t="s">
        <v>279</v>
      </c>
      <c r="F34" s="2" t="s">
        <v>131</v>
      </c>
      <c r="G34" s="2">
        <v>1</v>
      </c>
      <c r="H34" s="2" t="s">
        <v>1414</v>
      </c>
      <c r="I34" s="2" t="s">
        <v>371</v>
      </c>
      <c r="J34" s="14" t="s">
        <v>305</v>
      </c>
      <c r="K34" s="2" t="s">
        <v>1422</v>
      </c>
      <c r="L34" s="14" t="s">
        <v>1406</v>
      </c>
      <c r="M34" s="14" t="s">
        <v>311</v>
      </c>
      <c r="N34" s="2" t="s">
        <v>1360</v>
      </c>
      <c r="O34" s="10">
        <v>3</v>
      </c>
      <c r="P34" s="10"/>
      <c r="Q34" s="10"/>
      <c r="R34" s="29"/>
      <c r="S34" s="21"/>
      <c r="T34" s="21"/>
      <c r="U34" s="49">
        <v>270</v>
      </c>
      <c r="V34" s="49">
        <v>90</v>
      </c>
      <c r="X34" s="25">
        <v>7.5</v>
      </c>
      <c r="Y34" s="13"/>
      <c r="Z34" s="13"/>
      <c r="AA34" s="13"/>
      <c r="AC34" s="13"/>
      <c r="AD34" s="13"/>
      <c r="AE34" s="13"/>
      <c r="AF34" s="25"/>
      <c r="AG34">
        <v>7</v>
      </c>
      <c r="AH34">
        <v>10</v>
      </c>
      <c r="AI34">
        <v>0</v>
      </c>
      <c r="AJ34" s="25">
        <v>7.5</v>
      </c>
      <c r="AM34" s="39"/>
      <c r="AN34" s="39"/>
      <c r="AO34" s="39"/>
      <c r="BK34" s="38"/>
      <c r="BL34" s="38"/>
      <c r="BM34" s="38"/>
      <c r="BO34" s="49">
        <v>7.5</v>
      </c>
      <c r="BS34" s="38"/>
      <c r="BT34" s="38"/>
      <c r="BU34" s="40"/>
      <c r="BV34" s="49">
        <v>270</v>
      </c>
      <c r="BW34" s="49">
        <v>90</v>
      </c>
      <c r="CI34">
        <v>1382</v>
      </c>
      <c r="CJ34" s="2" t="s">
        <v>1422</v>
      </c>
    </row>
    <row r="35" spans="1:88" ht="12.75">
      <c r="A35" s="15">
        <v>1382</v>
      </c>
      <c r="B35" s="14" t="s">
        <v>875</v>
      </c>
      <c r="C35" s="14" t="s">
        <v>1133</v>
      </c>
      <c r="D35" s="14" t="s">
        <v>273</v>
      </c>
      <c r="E35" s="14" t="s">
        <v>279</v>
      </c>
      <c r="F35" s="2" t="s">
        <v>136</v>
      </c>
      <c r="G35" s="2">
        <v>1</v>
      </c>
      <c r="H35" s="2" t="s">
        <v>1414</v>
      </c>
      <c r="I35" s="2" t="s">
        <v>338</v>
      </c>
      <c r="J35" s="14" t="s">
        <v>305</v>
      </c>
      <c r="K35" s="2" t="s">
        <v>1416</v>
      </c>
      <c r="L35" s="14" t="s">
        <v>1408</v>
      </c>
      <c r="M35" s="14" t="s">
        <v>306</v>
      </c>
      <c r="N35" s="2" t="s">
        <v>973</v>
      </c>
      <c r="O35" s="10">
        <v>2</v>
      </c>
      <c r="P35" s="10"/>
      <c r="Q35" s="10"/>
      <c r="R35" s="29">
        <v>165</v>
      </c>
      <c r="S35" s="21">
        <v>12</v>
      </c>
      <c r="T35" s="21">
        <v>0</v>
      </c>
      <c r="U35" s="49">
        <v>165.6</v>
      </c>
      <c r="V35" s="49">
        <v>82.8</v>
      </c>
      <c r="X35" s="25">
        <v>6.9</v>
      </c>
      <c r="Y35" s="13"/>
      <c r="Z35" s="13"/>
      <c r="AA35" s="13"/>
      <c r="AC35" s="13"/>
      <c r="AD35" s="13"/>
      <c r="AE35" s="13"/>
      <c r="AF35" s="25"/>
      <c r="AG35">
        <v>6</v>
      </c>
      <c r="AH35">
        <v>18</v>
      </c>
      <c r="AI35">
        <v>0</v>
      </c>
      <c r="AJ35" s="25">
        <v>6.9</v>
      </c>
      <c r="AM35" s="39"/>
      <c r="AN35" s="39"/>
      <c r="AO35" s="39"/>
      <c r="AZ35" s="25">
        <v>6.9</v>
      </c>
      <c r="BC35" s="25"/>
      <c r="BF35" s="6"/>
      <c r="BK35" s="38"/>
      <c r="BL35" s="38"/>
      <c r="BM35" s="38"/>
      <c r="BN35" s="38"/>
      <c r="BO35" s="49">
        <v>6.9</v>
      </c>
      <c r="BS35" s="38"/>
      <c r="BV35" s="49">
        <v>165.6</v>
      </c>
      <c r="BW35" s="49">
        <v>82.8</v>
      </c>
      <c r="CI35">
        <v>1382</v>
      </c>
      <c r="CJ35" s="2" t="s">
        <v>1416</v>
      </c>
    </row>
    <row r="37" spans="1:88" ht="12.75">
      <c r="A37" s="15">
        <v>1382</v>
      </c>
      <c r="B37" s="14" t="s">
        <v>875</v>
      </c>
      <c r="C37" s="14" t="s">
        <v>1133</v>
      </c>
      <c r="D37" s="14" t="s">
        <v>273</v>
      </c>
      <c r="E37" s="14" t="s">
        <v>279</v>
      </c>
      <c r="F37" s="2" t="s">
        <v>143</v>
      </c>
      <c r="G37" s="2">
        <v>2</v>
      </c>
      <c r="H37" s="2" t="s">
        <v>1414</v>
      </c>
      <c r="I37" s="2" t="s">
        <v>1100</v>
      </c>
      <c r="J37" s="14" t="s">
        <v>1131</v>
      </c>
      <c r="K37" s="2" t="s">
        <v>1437</v>
      </c>
      <c r="L37" s="14" t="s">
        <v>1408</v>
      </c>
      <c r="M37" s="14" t="s">
        <v>1058</v>
      </c>
      <c r="N37" s="2" t="s">
        <v>1346</v>
      </c>
      <c r="O37" s="10">
        <v>2.3333333333333335</v>
      </c>
      <c r="P37" s="10"/>
      <c r="Q37" s="10"/>
      <c r="R37" s="29"/>
      <c r="S37" s="21"/>
      <c r="T37" s="21"/>
      <c r="U37" s="49">
        <v>106.4</v>
      </c>
      <c r="V37" s="49">
        <v>45.599999999999994</v>
      </c>
      <c r="X37" s="25">
        <v>3.8</v>
      </c>
      <c r="Y37" s="13"/>
      <c r="Z37" s="13"/>
      <c r="AA37" s="13"/>
      <c r="AB37" s="49"/>
      <c r="AC37" s="13"/>
      <c r="AD37" s="13"/>
      <c r="AE37" s="13"/>
      <c r="AF37" s="25"/>
      <c r="AG37">
        <v>3</v>
      </c>
      <c r="AH37">
        <v>16</v>
      </c>
      <c r="AI37">
        <v>0</v>
      </c>
      <c r="AJ37" s="25">
        <v>3.8</v>
      </c>
      <c r="AK37" s="39"/>
      <c r="AL37" s="25">
        <v>3.8</v>
      </c>
      <c r="AY37" s="6"/>
      <c r="BK37" s="38"/>
      <c r="BL37" s="38"/>
      <c r="BM37" s="38"/>
      <c r="BO37" s="49">
        <v>3.8</v>
      </c>
      <c r="BP37" s="40"/>
      <c r="BQ37" s="40"/>
      <c r="BR37" s="23"/>
      <c r="BS37" s="38"/>
      <c r="BT37" s="38"/>
      <c r="BU37" s="40"/>
      <c r="BV37" s="49">
        <v>106.4</v>
      </c>
      <c r="BW37" s="49">
        <v>45.599999999999994</v>
      </c>
      <c r="BZ37" s="49"/>
      <c r="CA37" s="25"/>
      <c r="CI37">
        <v>1382</v>
      </c>
      <c r="CJ37" s="2" t="s">
        <v>1437</v>
      </c>
    </row>
    <row r="38" spans="1:88" ht="12.75">
      <c r="A38" s="15">
        <v>1382</v>
      </c>
      <c r="B38" s="14" t="s">
        <v>875</v>
      </c>
      <c r="C38" s="14" t="s">
        <v>1133</v>
      </c>
      <c r="D38" s="14" t="s">
        <v>273</v>
      </c>
      <c r="E38" s="14" t="s">
        <v>279</v>
      </c>
      <c r="F38" s="2" t="s">
        <v>146</v>
      </c>
      <c r="G38" s="2">
        <v>2</v>
      </c>
      <c r="H38" s="2" t="s">
        <v>1414</v>
      </c>
      <c r="I38" s="2" t="s">
        <v>631</v>
      </c>
      <c r="J38" s="14" t="s">
        <v>305</v>
      </c>
      <c r="K38" s="2" t="s">
        <v>669</v>
      </c>
      <c r="L38" s="14" t="s">
        <v>1408</v>
      </c>
      <c r="M38" s="14" t="s">
        <v>3</v>
      </c>
      <c r="N38" s="2" t="s">
        <v>3</v>
      </c>
      <c r="O38" s="10"/>
      <c r="P38" s="10">
        <v>10</v>
      </c>
      <c r="Q38" s="10"/>
      <c r="R38" s="29">
        <v>22</v>
      </c>
      <c r="S38" s="21"/>
      <c r="T38" s="21"/>
      <c r="U38" s="49">
        <v>22</v>
      </c>
      <c r="V38" s="49"/>
      <c r="W38" s="25">
        <v>44</v>
      </c>
      <c r="X38" s="25"/>
      <c r="Y38" s="13"/>
      <c r="Z38" s="13"/>
      <c r="AA38" s="13"/>
      <c r="AB38" s="49"/>
      <c r="AC38" s="13"/>
      <c r="AD38" s="13"/>
      <c r="AE38" s="13"/>
      <c r="AF38" s="25"/>
      <c r="AJ38" s="25"/>
      <c r="AK38" s="39"/>
      <c r="BD38" s="25"/>
      <c r="BF38" s="25"/>
      <c r="BK38" s="38"/>
      <c r="BL38" s="38"/>
      <c r="BM38" s="38"/>
      <c r="BO38" s="49"/>
      <c r="BP38" s="40"/>
      <c r="BQ38" s="40"/>
      <c r="BR38" s="23"/>
      <c r="BS38" s="38"/>
      <c r="BT38" s="38"/>
      <c r="BU38" s="40"/>
      <c r="BV38" s="49"/>
      <c r="BW38" s="49"/>
      <c r="CI38">
        <v>1382</v>
      </c>
      <c r="CJ38" s="2" t="s">
        <v>669</v>
      </c>
    </row>
    <row r="39" spans="1:73" ht="12.75">
      <c r="A39" s="17"/>
      <c r="R39" s="17"/>
      <c r="AK39" s="17"/>
      <c r="BK39" s="17"/>
      <c r="BL39" s="17"/>
      <c r="BM39" s="17"/>
      <c r="BP39" s="17"/>
      <c r="BQ39" s="17"/>
      <c r="BS39" s="17"/>
      <c r="BT39" s="17"/>
      <c r="BU39" s="17"/>
    </row>
    <row r="40" spans="1:89" ht="12.75">
      <c r="A40" s="15">
        <v>1383</v>
      </c>
      <c r="B40" s="14" t="s">
        <v>960</v>
      </c>
      <c r="C40" s="14" t="s">
        <v>1133</v>
      </c>
      <c r="D40" s="14" t="s">
        <v>274</v>
      </c>
      <c r="E40" s="14" t="s">
        <v>287</v>
      </c>
      <c r="F40" s="2" t="s">
        <v>151</v>
      </c>
      <c r="G40" s="2">
        <v>1</v>
      </c>
      <c r="H40" s="2" t="s">
        <v>1414</v>
      </c>
      <c r="I40" s="2" t="s">
        <v>326</v>
      </c>
      <c r="J40" s="14" t="s">
        <v>305</v>
      </c>
      <c r="K40" s="2" t="s">
        <v>1420</v>
      </c>
      <c r="L40" s="14" t="s">
        <v>1408</v>
      </c>
      <c r="M40" s="14" t="s">
        <v>3</v>
      </c>
      <c r="N40" s="2" t="s">
        <v>1360</v>
      </c>
      <c r="O40" s="10">
        <v>10</v>
      </c>
      <c r="P40">
        <v>10</v>
      </c>
      <c r="Q40" s="10"/>
      <c r="R40" s="29"/>
      <c r="S40" s="21"/>
      <c r="T40" s="21"/>
      <c r="U40" s="49">
        <v>780</v>
      </c>
      <c r="V40" s="49">
        <v>63</v>
      </c>
      <c r="W40" s="25">
        <v>24</v>
      </c>
      <c r="X40" s="25">
        <v>5.25</v>
      </c>
      <c r="Y40" s="13"/>
      <c r="Z40" s="13"/>
      <c r="AA40" s="13"/>
      <c r="AB40" s="49"/>
      <c r="AC40" s="13">
        <v>63</v>
      </c>
      <c r="AD40" s="13">
        <v>0</v>
      </c>
      <c r="AE40" s="13">
        <v>0</v>
      </c>
      <c r="AF40" s="25">
        <v>63</v>
      </c>
      <c r="AG40">
        <v>5</v>
      </c>
      <c r="AH40">
        <v>5</v>
      </c>
      <c r="AI40">
        <v>0</v>
      </c>
      <c r="AJ40" s="25">
        <v>5.25</v>
      </c>
      <c r="AK40" s="25">
        <v>2</v>
      </c>
      <c r="BF40" s="6"/>
      <c r="BK40" s="38"/>
      <c r="BL40" s="38"/>
      <c r="BM40" s="38"/>
      <c r="BO40" s="25">
        <v>5.25</v>
      </c>
      <c r="BP40" s="40"/>
      <c r="BS40" s="38"/>
      <c r="BT40">
        <v>0.825</v>
      </c>
      <c r="BU40" s="42">
        <v>0.012533232054690467</v>
      </c>
      <c r="BV40" s="49">
        <v>789.9</v>
      </c>
      <c r="BW40" s="49">
        <v>63</v>
      </c>
      <c r="CI40">
        <v>1383</v>
      </c>
      <c r="CJ40" s="2" t="s">
        <v>1420</v>
      </c>
      <c r="CK40" t="s">
        <v>59</v>
      </c>
    </row>
    <row r="42" spans="1:88" ht="12.75">
      <c r="A42" s="15">
        <v>1385</v>
      </c>
      <c r="B42" s="14" t="s">
        <v>876</v>
      </c>
      <c r="C42" s="14" t="s">
        <v>1133</v>
      </c>
      <c r="D42" s="14" t="s">
        <v>275</v>
      </c>
      <c r="E42" s="14" t="s">
        <v>288</v>
      </c>
      <c r="F42" s="2" t="s">
        <v>185</v>
      </c>
      <c r="G42" s="2">
        <v>2</v>
      </c>
      <c r="H42" s="2" t="s">
        <v>1414</v>
      </c>
      <c r="I42" s="2" t="s">
        <v>1203</v>
      </c>
      <c r="J42" s="14" t="s">
        <v>1131</v>
      </c>
      <c r="K42" s="2" t="s">
        <v>1436</v>
      </c>
      <c r="L42" s="14" t="s">
        <v>1406</v>
      </c>
      <c r="M42" s="14" t="s">
        <v>866</v>
      </c>
      <c r="N42" s="2" t="s">
        <v>825</v>
      </c>
      <c r="O42" s="10">
        <v>1</v>
      </c>
      <c r="P42" s="10"/>
      <c r="Q42" s="10"/>
      <c r="R42" s="29">
        <v>50</v>
      </c>
      <c r="S42" s="21">
        <v>8</v>
      </c>
      <c r="T42" s="21">
        <v>0</v>
      </c>
      <c r="U42" s="49">
        <v>50.4</v>
      </c>
      <c r="V42" s="49">
        <v>50.4</v>
      </c>
      <c r="W42" s="25"/>
      <c r="X42" s="25">
        <v>4.2</v>
      </c>
      <c r="Y42" s="13">
        <v>50</v>
      </c>
      <c r="Z42" s="13">
        <v>8</v>
      </c>
      <c r="AA42" s="13">
        <v>0</v>
      </c>
      <c r="AB42" s="49">
        <v>50.4</v>
      </c>
      <c r="AC42" s="13">
        <v>4</v>
      </c>
      <c r="AD42" s="13">
        <v>4</v>
      </c>
      <c r="AE42" s="13">
        <v>0</v>
      </c>
      <c r="AF42" s="25">
        <v>4.2</v>
      </c>
      <c r="AG42">
        <v>4</v>
      </c>
      <c r="AH42">
        <v>4</v>
      </c>
      <c r="AI42">
        <v>0</v>
      </c>
      <c r="AJ42" s="25">
        <v>4.2</v>
      </c>
      <c r="AL42" s="25">
        <v>4.2</v>
      </c>
      <c r="AU42" s="25"/>
      <c r="BA42" s="25">
        <v>4.2</v>
      </c>
      <c r="BF42" s="6"/>
      <c r="BI42" s="49"/>
      <c r="BJ42" s="49"/>
      <c r="BK42" s="38"/>
      <c r="BL42" s="38"/>
      <c r="BM42" s="38"/>
      <c r="BN42" s="38"/>
      <c r="BO42" s="49">
        <v>4.2</v>
      </c>
      <c r="BP42" s="40"/>
      <c r="BQ42" s="40"/>
      <c r="BR42" s="23"/>
      <c r="BS42" s="38"/>
      <c r="BT42" s="38"/>
      <c r="BU42" s="40"/>
      <c r="BV42" s="49">
        <v>50.400000000000006</v>
      </c>
      <c r="BW42" s="49">
        <v>50.400000000000006</v>
      </c>
      <c r="CI42">
        <v>1385</v>
      </c>
      <c r="CJ42" s="2" t="s">
        <v>1436</v>
      </c>
    </row>
    <row r="43" spans="1:88" ht="12.75">
      <c r="A43" s="15">
        <v>1385</v>
      </c>
      <c r="B43" s="14" t="s">
        <v>876</v>
      </c>
      <c r="C43" s="14" t="s">
        <v>1133</v>
      </c>
      <c r="D43" s="14" t="s">
        <v>275</v>
      </c>
      <c r="E43" s="14" t="s">
        <v>288</v>
      </c>
      <c r="F43" s="2" t="s">
        <v>187</v>
      </c>
      <c r="G43" s="2">
        <v>2</v>
      </c>
      <c r="H43" s="2" t="s">
        <v>1414</v>
      </c>
      <c r="I43" s="2" t="s">
        <v>382</v>
      </c>
      <c r="J43" s="14" t="s">
        <v>305</v>
      </c>
      <c r="K43" s="2" t="s">
        <v>1421</v>
      </c>
      <c r="L43" s="14" t="s">
        <v>1408</v>
      </c>
      <c r="M43" s="14" t="s">
        <v>310</v>
      </c>
      <c r="N43" s="2" t="s">
        <v>1184</v>
      </c>
      <c r="O43" s="10">
        <v>1</v>
      </c>
      <c r="P43" s="10"/>
      <c r="Q43" s="10"/>
      <c r="R43" s="29">
        <v>72</v>
      </c>
      <c r="S43" s="21">
        <v>0</v>
      </c>
      <c r="T43" s="21">
        <v>0</v>
      </c>
      <c r="U43" s="49">
        <v>72</v>
      </c>
      <c r="V43" s="49">
        <v>72</v>
      </c>
      <c r="W43" s="25"/>
      <c r="X43" s="25">
        <v>6</v>
      </c>
      <c r="Y43" s="13">
        <v>72</v>
      </c>
      <c r="Z43" s="13">
        <v>0</v>
      </c>
      <c r="AA43" s="13">
        <v>0</v>
      </c>
      <c r="AB43" s="49">
        <v>72</v>
      </c>
      <c r="AC43" s="13">
        <v>6</v>
      </c>
      <c r="AD43" s="13">
        <v>0</v>
      </c>
      <c r="AE43" s="13">
        <v>0</v>
      </c>
      <c r="AF43" s="25">
        <v>6</v>
      </c>
      <c r="AG43">
        <v>6</v>
      </c>
      <c r="AH43">
        <v>0</v>
      </c>
      <c r="AI43">
        <v>0</v>
      </c>
      <c r="AJ43" s="25">
        <v>6</v>
      </c>
      <c r="AU43" s="25"/>
      <c r="BC43" s="25">
        <v>6</v>
      </c>
      <c r="BF43" s="6"/>
      <c r="BI43" s="49"/>
      <c r="BJ43" s="49"/>
      <c r="BK43" s="38"/>
      <c r="BL43" s="38"/>
      <c r="BM43" s="38"/>
      <c r="BN43" s="38"/>
      <c r="BO43" s="49">
        <v>6</v>
      </c>
      <c r="BP43" s="40"/>
      <c r="BQ43" s="40"/>
      <c r="BR43" s="23"/>
      <c r="BS43" s="38"/>
      <c r="BT43" s="38"/>
      <c r="BU43" s="40"/>
      <c r="BV43" s="49">
        <v>72</v>
      </c>
      <c r="BW43" s="49">
        <v>72</v>
      </c>
      <c r="CI43">
        <v>1385</v>
      </c>
      <c r="CJ43" s="2" t="s">
        <v>1421</v>
      </c>
    </row>
    <row r="45" spans="1:89" ht="12.75">
      <c r="A45" s="15">
        <v>1385</v>
      </c>
      <c r="B45" s="14" t="s">
        <v>877</v>
      </c>
      <c r="C45" s="14" t="s">
        <v>1133</v>
      </c>
      <c r="D45" s="14" t="s">
        <v>275</v>
      </c>
      <c r="E45" s="14" t="s">
        <v>288</v>
      </c>
      <c r="F45" s="2" t="s">
        <v>177</v>
      </c>
      <c r="G45" s="2">
        <v>4</v>
      </c>
      <c r="H45" t="s">
        <v>1414</v>
      </c>
      <c r="I45" s="2" t="s">
        <v>341</v>
      </c>
      <c r="J45" s="14" t="s">
        <v>305</v>
      </c>
      <c r="K45" s="2" t="s">
        <v>1419</v>
      </c>
      <c r="L45" s="14" t="s">
        <v>1408</v>
      </c>
      <c r="M45" s="14" t="s">
        <v>3</v>
      </c>
      <c r="N45" s="2"/>
      <c r="O45" s="10">
        <v>2.5</v>
      </c>
      <c r="P45" s="10"/>
      <c r="Q45" s="10"/>
      <c r="R45" s="29">
        <v>240</v>
      </c>
      <c r="S45" s="21">
        <v>0</v>
      </c>
      <c r="T45" s="21">
        <v>0</v>
      </c>
      <c r="U45" s="49">
        <v>240</v>
      </c>
      <c r="V45" s="49">
        <v>96</v>
      </c>
      <c r="W45" s="25"/>
      <c r="X45" s="25">
        <v>8</v>
      </c>
      <c r="Y45" s="13"/>
      <c r="Z45" s="13"/>
      <c r="AA45" s="13"/>
      <c r="AB45" s="49"/>
      <c r="AC45" s="13">
        <v>21</v>
      </c>
      <c r="AD45" s="13">
        <v>8</v>
      </c>
      <c r="AE45" s="13">
        <v>6</v>
      </c>
      <c r="AF45" s="25">
        <v>21.425</v>
      </c>
      <c r="AG45">
        <v>8</v>
      </c>
      <c r="AH45">
        <v>11</v>
      </c>
      <c r="AI45">
        <v>5</v>
      </c>
      <c r="AJ45" s="25">
        <v>8</v>
      </c>
      <c r="AU45" s="25"/>
      <c r="BF45" s="6"/>
      <c r="BI45" s="49"/>
      <c r="BJ45" s="49"/>
      <c r="BK45" s="38"/>
      <c r="BL45" s="38"/>
      <c r="BM45" s="38"/>
      <c r="BN45" s="38"/>
      <c r="BO45" s="49">
        <v>8</v>
      </c>
      <c r="BP45" s="40"/>
      <c r="BQ45" s="40"/>
      <c r="BR45" s="23"/>
      <c r="BS45" s="38"/>
      <c r="BT45" s="38"/>
      <c r="BU45" s="40"/>
      <c r="BV45" s="49">
        <v>240</v>
      </c>
      <c r="BW45" s="49">
        <v>96</v>
      </c>
      <c r="CI45">
        <v>1385</v>
      </c>
      <c r="CJ45" s="2" t="s">
        <v>1419</v>
      </c>
      <c r="CK45" t="s">
        <v>943</v>
      </c>
    </row>
    <row r="46" spans="1:89" ht="12.75">
      <c r="A46" s="15">
        <v>1385</v>
      </c>
      <c r="B46" s="14" t="s">
        <v>877</v>
      </c>
      <c r="C46" s="14" t="s">
        <v>1133</v>
      </c>
      <c r="D46" s="14" t="s">
        <v>275</v>
      </c>
      <c r="E46" s="14" t="s">
        <v>288</v>
      </c>
      <c r="F46" s="2" t="s">
        <v>179</v>
      </c>
      <c r="G46" s="2">
        <v>4</v>
      </c>
      <c r="H46" t="s">
        <v>1414</v>
      </c>
      <c r="I46" s="2" t="s">
        <v>1101</v>
      </c>
      <c r="J46" s="14" t="s">
        <v>305</v>
      </c>
      <c r="K46" s="2" t="s">
        <v>1433</v>
      </c>
      <c r="L46" s="14" t="s">
        <v>1408</v>
      </c>
      <c r="M46" s="14" t="s">
        <v>1058</v>
      </c>
      <c r="N46" s="2" t="s">
        <v>1369</v>
      </c>
      <c r="O46" s="10">
        <v>6</v>
      </c>
      <c r="P46" s="10"/>
      <c r="Q46" s="10"/>
      <c r="R46" s="29"/>
      <c r="S46" s="21"/>
      <c r="T46" s="21"/>
      <c r="U46" s="49">
        <v>309.59999999999997</v>
      </c>
      <c r="V46" s="49">
        <v>51.599999999999994</v>
      </c>
      <c r="W46" s="25"/>
      <c r="X46" s="25">
        <v>4.3</v>
      </c>
      <c r="Y46" s="13"/>
      <c r="Z46" s="13"/>
      <c r="AA46" s="13"/>
      <c r="AB46" s="49"/>
      <c r="AC46" s="13"/>
      <c r="AD46" s="13"/>
      <c r="AE46" s="13"/>
      <c r="AF46" s="25"/>
      <c r="AG46">
        <v>4</v>
      </c>
      <c r="AH46">
        <v>6</v>
      </c>
      <c r="AI46">
        <v>0</v>
      </c>
      <c r="AJ46" s="25">
        <v>4.3</v>
      </c>
      <c r="AU46" s="25"/>
      <c r="BF46" s="6"/>
      <c r="BI46" s="49"/>
      <c r="BJ46" s="49"/>
      <c r="BK46" s="38"/>
      <c r="BL46" s="38"/>
      <c r="BM46" s="38"/>
      <c r="BN46" s="38"/>
      <c r="BO46" s="49">
        <v>4.3</v>
      </c>
      <c r="BP46" s="40"/>
      <c r="BQ46" s="40"/>
      <c r="BR46" s="23"/>
      <c r="BS46" s="38"/>
      <c r="BT46" s="38"/>
      <c r="BU46" s="40"/>
      <c r="BV46" s="49">
        <v>309.59999999999997</v>
      </c>
      <c r="BW46" s="49">
        <v>51.599999999999994</v>
      </c>
      <c r="CI46">
        <v>1385</v>
      </c>
      <c r="CJ46" s="2" t="s">
        <v>1433</v>
      </c>
      <c r="CK46" t="s">
        <v>54</v>
      </c>
    </row>
    <row r="47" spans="1:88" ht="12.75">
      <c r="A47" s="15">
        <v>1385</v>
      </c>
      <c r="B47" s="14" t="s">
        <v>877</v>
      </c>
      <c r="C47" s="14" t="s">
        <v>1133</v>
      </c>
      <c r="D47" s="14" t="s">
        <v>275</v>
      </c>
      <c r="E47" s="14" t="s">
        <v>288</v>
      </c>
      <c r="F47" s="2" t="s">
        <v>180</v>
      </c>
      <c r="G47" s="2">
        <v>4</v>
      </c>
      <c r="H47" t="s">
        <v>1414</v>
      </c>
      <c r="I47" s="2" t="s">
        <v>323</v>
      </c>
      <c r="J47" s="14" t="s">
        <v>305</v>
      </c>
      <c r="K47" s="2" t="s">
        <v>1417</v>
      </c>
      <c r="L47" s="14" t="s">
        <v>1408</v>
      </c>
      <c r="M47" s="14" t="s">
        <v>306</v>
      </c>
      <c r="N47" s="2" t="s">
        <v>1370</v>
      </c>
      <c r="O47" s="10">
        <v>2</v>
      </c>
      <c r="P47" s="10"/>
      <c r="Q47" s="10"/>
      <c r="R47" s="29"/>
      <c r="S47" s="21"/>
      <c r="T47" s="21"/>
      <c r="U47" s="49">
        <v>146.39999999999998</v>
      </c>
      <c r="V47" s="49">
        <v>73.19999999999999</v>
      </c>
      <c r="W47" s="25"/>
      <c r="X47" s="25">
        <v>6.1</v>
      </c>
      <c r="Y47" s="13"/>
      <c r="Z47" s="13"/>
      <c r="AA47" s="13"/>
      <c r="AB47" s="49"/>
      <c r="AC47" s="13"/>
      <c r="AD47" s="13"/>
      <c r="AE47" s="13"/>
      <c r="AF47" s="25"/>
      <c r="AG47">
        <v>6</v>
      </c>
      <c r="AH47">
        <v>2</v>
      </c>
      <c r="AI47">
        <v>0</v>
      </c>
      <c r="AJ47" s="25">
        <v>6.1</v>
      </c>
      <c r="AU47" s="25"/>
      <c r="BF47" s="6"/>
      <c r="BI47" s="49"/>
      <c r="BJ47" s="49"/>
      <c r="BK47" s="38"/>
      <c r="BL47" s="38"/>
      <c r="BM47" s="38"/>
      <c r="BN47" s="38"/>
      <c r="BO47" s="49">
        <v>6.1</v>
      </c>
      <c r="BP47" s="40"/>
      <c r="BQ47" s="40"/>
      <c r="BR47" s="23"/>
      <c r="BS47" s="38"/>
      <c r="BT47" s="38"/>
      <c r="BU47" s="40"/>
      <c r="BV47" s="49">
        <v>146.39999999999998</v>
      </c>
      <c r="BW47" s="49">
        <v>73.19999999999999</v>
      </c>
      <c r="CI47">
        <v>1385</v>
      </c>
      <c r="CJ47" s="2" t="s">
        <v>1417</v>
      </c>
    </row>
    <row r="49" spans="1:89" ht="12.75">
      <c r="A49" s="15">
        <v>1385</v>
      </c>
      <c r="B49" s="14" t="s">
        <v>960</v>
      </c>
      <c r="C49" s="14" t="s">
        <v>1133</v>
      </c>
      <c r="D49" s="14" t="s">
        <v>276</v>
      </c>
      <c r="E49" s="14" t="s">
        <v>290</v>
      </c>
      <c r="F49" s="2" t="s">
        <v>193</v>
      </c>
      <c r="G49" s="2">
        <v>1</v>
      </c>
      <c r="H49" s="2" t="s">
        <v>1414</v>
      </c>
      <c r="I49" s="2" t="s">
        <v>1413</v>
      </c>
      <c r="J49" s="14" t="s">
        <v>305</v>
      </c>
      <c r="K49" s="2" t="s">
        <v>1415</v>
      </c>
      <c r="L49" s="14" t="s">
        <v>1408</v>
      </c>
      <c r="M49" s="14" t="s">
        <v>308</v>
      </c>
      <c r="N49" s="2" t="s">
        <v>1360</v>
      </c>
      <c r="O49" s="10">
        <v>10</v>
      </c>
      <c r="P49" s="10"/>
      <c r="Q49" s="10"/>
      <c r="R49" s="29"/>
      <c r="S49" s="21"/>
      <c r="T49" s="21"/>
      <c r="U49" s="49">
        <v>720</v>
      </c>
      <c r="V49" s="49">
        <v>72</v>
      </c>
      <c r="W49" s="25"/>
      <c r="X49" s="25">
        <v>6</v>
      </c>
      <c r="Y49" s="13">
        <v>72</v>
      </c>
      <c r="Z49" s="13">
        <v>0</v>
      </c>
      <c r="AA49" s="13">
        <v>0</v>
      </c>
      <c r="AB49" s="49">
        <v>72</v>
      </c>
      <c r="AC49" s="13"/>
      <c r="AD49" s="13"/>
      <c r="AE49" s="13"/>
      <c r="AG49">
        <v>6</v>
      </c>
      <c r="AH49">
        <v>0</v>
      </c>
      <c r="AI49">
        <v>0</v>
      </c>
      <c r="AJ49" s="25">
        <v>6</v>
      </c>
      <c r="AU49" s="25"/>
      <c r="BF49" s="6"/>
      <c r="BI49" s="49"/>
      <c r="BJ49" s="49"/>
      <c r="BK49" s="38"/>
      <c r="BL49" s="38"/>
      <c r="BM49" s="38">
        <v>0.07291666666666667</v>
      </c>
      <c r="BN49" s="49">
        <v>0.07291666666666667</v>
      </c>
      <c r="BO49" s="49">
        <v>6.072916666666667</v>
      </c>
      <c r="BP49" s="40"/>
      <c r="BQ49" s="40">
        <v>0.012006861063464836</v>
      </c>
      <c r="BR49" s="23">
        <v>0.012006861063464836</v>
      </c>
      <c r="BS49" s="38"/>
      <c r="BT49" s="38"/>
      <c r="BU49" s="40"/>
      <c r="BV49" s="49">
        <v>728.75</v>
      </c>
      <c r="BW49" s="49">
        <v>72.875</v>
      </c>
      <c r="CI49">
        <v>1385</v>
      </c>
      <c r="CJ49" s="2" t="s">
        <v>1415</v>
      </c>
      <c r="CK49" t="s">
        <v>14</v>
      </c>
    </row>
    <row r="50" spans="1:88" ht="12.75">
      <c r="A50" s="15">
        <v>1385</v>
      </c>
      <c r="B50" s="14" t="s">
        <v>960</v>
      </c>
      <c r="C50" s="14" t="s">
        <v>1133</v>
      </c>
      <c r="D50" s="14" t="s">
        <v>276</v>
      </c>
      <c r="E50" s="14" t="s">
        <v>290</v>
      </c>
      <c r="F50" s="2" t="s">
        <v>197</v>
      </c>
      <c r="G50" s="2">
        <v>1</v>
      </c>
      <c r="H50" s="2" t="s">
        <v>1414</v>
      </c>
      <c r="I50" s="2" t="s">
        <v>337</v>
      </c>
      <c r="J50" s="14" t="s">
        <v>305</v>
      </c>
      <c r="K50" s="2" t="s">
        <v>1416</v>
      </c>
      <c r="L50" s="14" t="s">
        <v>1408</v>
      </c>
      <c r="M50" s="14" t="s">
        <v>306</v>
      </c>
      <c r="N50" s="2" t="s">
        <v>394</v>
      </c>
      <c r="O50" s="10">
        <v>2</v>
      </c>
      <c r="P50" s="10"/>
      <c r="Q50" s="10"/>
      <c r="R50" s="29">
        <v>144</v>
      </c>
      <c r="S50" s="21">
        <v>0</v>
      </c>
      <c r="T50" s="21">
        <v>0</v>
      </c>
      <c r="U50" s="49">
        <v>144</v>
      </c>
      <c r="V50" s="49">
        <v>72</v>
      </c>
      <c r="W50" s="25"/>
      <c r="X50" s="25">
        <v>6</v>
      </c>
      <c r="Y50" s="13">
        <v>72</v>
      </c>
      <c r="Z50" s="13">
        <v>0</v>
      </c>
      <c r="AA50" s="13">
        <v>0</v>
      </c>
      <c r="AB50" s="49">
        <v>72</v>
      </c>
      <c r="AC50" s="13"/>
      <c r="AD50" s="13"/>
      <c r="AE50" s="13"/>
      <c r="AG50">
        <v>6</v>
      </c>
      <c r="AH50">
        <v>0</v>
      </c>
      <c r="AI50">
        <v>0</v>
      </c>
      <c r="AJ50" s="25">
        <v>6</v>
      </c>
      <c r="AU50" s="25"/>
      <c r="AX50" s="25">
        <v>6</v>
      </c>
      <c r="BF50" s="6"/>
      <c r="BI50" s="49"/>
      <c r="BJ50" s="49"/>
      <c r="BK50" s="38"/>
      <c r="BL50" s="38"/>
      <c r="BM50" s="38"/>
      <c r="BN50" s="38"/>
      <c r="BO50" s="49">
        <v>6</v>
      </c>
      <c r="BP50" s="40"/>
      <c r="BQ50" s="40"/>
      <c r="BR50" s="23"/>
      <c r="BS50" s="38"/>
      <c r="BT50" s="38"/>
      <c r="BU50" s="40"/>
      <c r="BV50" s="49">
        <v>144</v>
      </c>
      <c r="BW50" s="49">
        <v>72</v>
      </c>
      <c r="CI50">
        <v>1385</v>
      </c>
      <c r="CJ50" s="2" t="s">
        <v>1416</v>
      </c>
    </row>
    <row r="51" spans="1:88" ht="12.75">
      <c r="A51" s="15">
        <v>1385</v>
      </c>
      <c r="B51" s="14" t="s">
        <v>960</v>
      </c>
      <c r="C51" s="14" t="s">
        <v>1133</v>
      </c>
      <c r="D51" s="14" t="s">
        <v>276</v>
      </c>
      <c r="E51" s="14" t="s">
        <v>290</v>
      </c>
      <c r="F51" s="2" t="s">
        <v>200</v>
      </c>
      <c r="G51" s="2">
        <v>1</v>
      </c>
      <c r="H51" s="2" t="s">
        <v>1414</v>
      </c>
      <c r="I51" s="2" t="s">
        <v>1411</v>
      </c>
      <c r="J51" s="14" t="s">
        <v>305</v>
      </c>
      <c r="K51" s="2" t="s">
        <v>1426</v>
      </c>
      <c r="L51" s="14" t="s">
        <v>1408</v>
      </c>
      <c r="M51" s="14" t="s">
        <v>3</v>
      </c>
      <c r="N51" s="2" t="s">
        <v>3</v>
      </c>
      <c r="O51" s="10">
        <v>0.75</v>
      </c>
      <c r="P51" s="10"/>
      <c r="Q51" s="10"/>
      <c r="R51" s="29">
        <v>75</v>
      </c>
      <c r="S51" s="21">
        <v>0</v>
      </c>
      <c r="T51" s="21">
        <v>0</v>
      </c>
      <c r="U51" s="49">
        <v>75</v>
      </c>
      <c r="V51" s="49">
        <v>100</v>
      </c>
      <c r="W51" s="25"/>
      <c r="X51" s="25">
        <v>8.333333333333334</v>
      </c>
      <c r="Y51" s="13"/>
      <c r="Z51" s="13"/>
      <c r="AA51" s="13"/>
      <c r="AC51" s="13">
        <v>6</v>
      </c>
      <c r="AD51" s="13">
        <v>5</v>
      </c>
      <c r="AE51" s="13">
        <v>0</v>
      </c>
      <c r="AF51" s="25">
        <v>6.25</v>
      </c>
      <c r="AG51">
        <v>8</v>
      </c>
      <c r="AH51">
        <v>6</v>
      </c>
      <c r="AI51">
        <v>8</v>
      </c>
      <c r="AJ51" s="25">
        <v>8.333333333333334</v>
      </c>
      <c r="AU51" s="25"/>
      <c r="BF51" s="6"/>
      <c r="BI51" s="49"/>
      <c r="BJ51" s="49"/>
      <c r="BK51" s="38"/>
      <c r="BL51" s="38"/>
      <c r="BM51" s="38"/>
      <c r="BN51" s="38"/>
      <c r="BO51" s="49">
        <v>8.333333333333334</v>
      </c>
      <c r="BP51" s="40"/>
      <c r="BQ51" s="40"/>
      <c r="BR51" s="23"/>
      <c r="BS51" s="38"/>
      <c r="BT51" s="38"/>
      <c r="BU51" s="40"/>
      <c r="BV51" s="49">
        <v>75</v>
      </c>
      <c r="BW51" s="49">
        <v>100</v>
      </c>
      <c r="CI51">
        <v>1385</v>
      </c>
      <c r="CJ51" s="2" t="s">
        <v>1426</v>
      </c>
    </row>
    <row r="53" spans="1:88" ht="12.75">
      <c r="A53" s="15">
        <v>1385</v>
      </c>
      <c r="B53" s="14" t="s">
        <v>960</v>
      </c>
      <c r="C53" s="14" t="s">
        <v>1133</v>
      </c>
      <c r="D53" s="14" t="s">
        <v>276</v>
      </c>
      <c r="E53" s="14" t="s">
        <v>290</v>
      </c>
      <c r="F53" s="2" t="s">
        <v>202</v>
      </c>
      <c r="G53" s="2">
        <v>2</v>
      </c>
      <c r="H53" t="s">
        <v>1414</v>
      </c>
      <c r="I53" t="s">
        <v>720</v>
      </c>
      <c r="J53" s="14" t="s">
        <v>305</v>
      </c>
      <c r="K53" s="2" t="s">
        <v>1430</v>
      </c>
      <c r="L53" s="14" t="s">
        <v>1406</v>
      </c>
      <c r="M53" s="14" t="s">
        <v>866</v>
      </c>
      <c r="N53" s="2" t="s">
        <v>1186</v>
      </c>
      <c r="O53" s="10">
        <v>2</v>
      </c>
      <c r="P53" s="10"/>
      <c r="Q53" s="10"/>
      <c r="R53" s="29">
        <v>144</v>
      </c>
      <c r="S53" s="21">
        <v>0</v>
      </c>
      <c r="T53" s="21">
        <v>0</v>
      </c>
      <c r="U53" s="49">
        <v>144</v>
      </c>
      <c r="V53" s="49">
        <v>72</v>
      </c>
      <c r="X53" s="25">
        <v>6</v>
      </c>
      <c r="Y53" s="13">
        <v>72</v>
      </c>
      <c r="Z53" s="13">
        <v>0</v>
      </c>
      <c r="AA53" s="13">
        <v>0</v>
      </c>
      <c r="AB53" s="49">
        <v>72</v>
      </c>
      <c r="AC53" s="13"/>
      <c r="AD53" s="13"/>
      <c r="AE53" s="13"/>
      <c r="AF53" s="25"/>
      <c r="AG53">
        <v>6</v>
      </c>
      <c r="AH53">
        <v>0</v>
      </c>
      <c r="AI53">
        <v>0</v>
      </c>
      <c r="AJ53" s="25">
        <v>6</v>
      </c>
      <c r="AU53" s="25"/>
      <c r="BC53" s="25">
        <v>6</v>
      </c>
      <c r="BF53" s="6"/>
      <c r="BI53" s="49"/>
      <c r="BJ53" s="49"/>
      <c r="BK53" s="38"/>
      <c r="BL53" s="38"/>
      <c r="BM53" s="38"/>
      <c r="BN53" s="38"/>
      <c r="BO53" s="49">
        <v>6</v>
      </c>
      <c r="BP53" s="40"/>
      <c r="BQ53" s="40"/>
      <c r="BR53" s="23"/>
      <c r="BS53" s="38"/>
      <c r="BT53" s="38"/>
      <c r="BU53" s="40"/>
      <c r="BV53" s="49">
        <v>144</v>
      </c>
      <c r="BW53" s="49">
        <v>72</v>
      </c>
      <c r="CI53">
        <v>1385</v>
      </c>
      <c r="CJ53" s="2" t="s">
        <v>1430</v>
      </c>
    </row>
    <row r="55" spans="1:88" ht="12.75">
      <c r="A55" s="15">
        <v>1386</v>
      </c>
      <c r="B55" s="14" t="s">
        <v>960</v>
      </c>
      <c r="C55" s="14" t="s">
        <v>1133</v>
      </c>
      <c r="D55" s="14" t="s">
        <v>277</v>
      </c>
      <c r="E55" s="14" t="s">
        <v>290</v>
      </c>
      <c r="F55" s="2" t="s">
        <v>232</v>
      </c>
      <c r="G55" s="2">
        <v>1</v>
      </c>
      <c r="H55" s="2" t="s">
        <v>1414</v>
      </c>
      <c r="I55" s="2" t="s">
        <v>339</v>
      </c>
      <c r="J55" s="14" t="s">
        <v>305</v>
      </c>
      <c r="K55" s="2" t="s">
        <v>1423</v>
      </c>
      <c r="L55" s="14" t="s">
        <v>1408</v>
      </c>
      <c r="M55" s="14" t="s">
        <v>994</v>
      </c>
      <c r="N55" s="2" t="s">
        <v>1360</v>
      </c>
      <c r="O55" s="10">
        <v>5</v>
      </c>
      <c r="P55" s="10"/>
      <c r="Q55" s="10"/>
      <c r="R55" s="29"/>
      <c r="S55" s="21"/>
      <c r="T55" s="21"/>
      <c r="U55" s="49">
        <v>360</v>
      </c>
      <c r="V55" s="49">
        <v>72</v>
      </c>
      <c r="X55" s="25">
        <v>6</v>
      </c>
      <c r="Y55" s="13">
        <v>72</v>
      </c>
      <c r="Z55" s="13">
        <v>0</v>
      </c>
      <c r="AA55" s="13">
        <v>0</v>
      </c>
      <c r="AB55" s="49">
        <v>72</v>
      </c>
      <c r="AC55" s="13"/>
      <c r="AD55" s="13"/>
      <c r="AE55" s="13"/>
      <c r="AJ55" s="25">
        <v>6</v>
      </c>
      <c r="AU55" s="25"/>
      <c r="BF55" s="6"/>
      <c r="BI55" s="49"/>
      <c r="BJ55" s="49"/>
      <c r="BK55" s="38"/>
      <c r="BL55" s="38"/>
      <c r="BM55" s="38"/>
      <c r="BN55" s="38"/>
      <c r="BO55" s="49">
        <v>6</v>
      </c>
      <c r="BP55" s="40"/>
      <c r="BQ55" s="40"/>
      <c r="BR55" s="23"/>
      <c r="BS55" s="38"/>
      <c r="BT55" s="38"/>
      <c r="BU55" s="40"/>
      <c r="BV55" s="49">
        <v>360</v>
      </c>
      <c r="BW55" s="49">
        <v>72</v>
      </c>
      <c r="CI55">
        <v>1386</v>
      </c>
      <c r="CJ55" s="2" t="s">
        <v>1423</v>
      </c>
    </row>
    <row r="56" spans="1:88" ht="12.75">
      <c r="A56" s="15">
        <v>1386</v>
      </c>
      <c r="B56" s="14" t="s">
        <v>960</v>
      </c>
      <c r="C56" s="14" t="s">
        <v>1133</v>
      </c>
      <c r="D56" s="14" t="s">
        <v>277</v>
      </c>
      <c r="E56" s="14" t="s">
        <v>290</v>
      </c>
      <c r="F56" s="2" t="s">
        <v>233</v>
      </c>
      <c r="G56" s="2">
        <v>1</v>
      </c>
      <c r="H56" s="2" t="s">
        <v>1414</v>
      </c>
      <c r="I56" s="2" t="s">
        <v>340</v>
      </c>
      <c r="J56" s="14" t="s">
        <v>305</v>
      </c>
      <c r="K56" s="2" t="s">
        <v>1432</v>
      </c>
      <c r="L56" s="14" t="s">
        <v>1408</v>
      </c>
      <c r="M56" s="14" t="s">
        <v>1058</v>
      </c>
      <c r="N56" s="2" t="s">
        <v>1360</v>
      </c>
      <c r="O56" s="10">
        <v>5</v>
      </c>
      <c r="P56" s="10"/>
      <c r="Q56" s="10"/>
      <c r="R56" s="29"/>
      <c r="S56" s="21"/>
      <c r="T56" s="21"/>
      <c r="U56" s="49">
        <v>360</v>
      </c>
      <c r="V56" s="49">
        <v>72</v>
      </c>
      <c r="X56" s="25">
        <v>6</v>
      </c>
      <c r="Y56" s="13">
        <v>72</v>
      </c>
      <c r="Z56" s="13">
        <v>0</v>
      </c>
      <c r="AA56" s="13">
        <v>0</v>
      </c>
      <c r="AB56" s="49">
        <v>72</v>
      </c>
      <c r="AC56" s="13"/>
      <c r="AD56" s="13"/>
      <c r="AE56" s="13"/>
      <c r="AJ56" s="25">
        <v>6</v>
      </c>
      <c r="AU56" s="25"/>
      <c r="BF56" s="6"/>
      <c r="BI56" s="49"/>
      <c r="BJ56" s="49"/>
      <c r="BK56" s="38"/>
      <c r="BL56" s="38"/>
      <c r="BM56" s="38"/>
      <c r="BN56" s="38"/>
      <c r="BO56" s="49">
        <v>6</v>
      </c>
      <c r="BP56" s="40"/>
      <c r="BQ56" s="40"/>
      <c r="BR56" s="23"/>
      <c r="BS56" s="38"/>
      <c r="BT56" s="38"/>
      <c r="BU56" s="40"/>
      <c r="BV56" s="49">
        <v>360</v>
      </c>
      <c r="BW56" s="49">
        <v>72</v>
      </c>
      <c r="CI56">
        <v>1386</v>
      </c>
      <c r="CJ56" s="2" t="s">
        <v>1432</v>
      </c>
    </row>
    <row r="57" spans="1:88" ht="12.75">
      <c r="A57" s="15">
        <v>1386</v>
      </c>
      <c r="B57" s="14" t="s">
        <v>960</v>
      </c>
      <c r="C57" s="14" t="s">
        <v>1133</v>
      </c>
      <c r="D57" s="14" t="s">
        <v>277</v>
      </c>
      <c r="E57" s="14" t="s">
        <v>290</v>
      </c>
      <c r="F57" s="2" t="s">
        <v>234</v>
      </c>
      <c r="G57" s="2">
        <v>1</v>
      </c>
      <c r="H57" s="2" t="s">
        <v>1414</v>
      </c>
      <c r="I57" s="2" t="s">
        <v>657</v>
      </c>
      <c r="J57" s="14" t="s">
        <v>305</v>
      </c>
      <c r="K57" s="2" t="s">
        <v>658</v>
      </c>
      <c r="L57" s="14" t="s">
        <v>1408</v>
      </c>
      <c r="M57" s="14" t="s">
        <v>1058</v>
      </c>
      <c r="N57" s="2" t="s">
        <v>1372</v>
      </c>
      <c r="O57" s="10"/>
      <c r="P57" s="10">
        <v>10</v>
      </c>
      <c r="Q57" s="10"/>
      <c r="R57" s="29">
        <v>22</v>
      </c>
      <c r="S57" s="21">
        <v>0</v>
      </c>
      <c r="T57" s="21">
        <v>0</v>
      </c>
      <c r="U57" s="49">
        <v>22</v>
      </c>
      <c r="W57" s="25">
        <v>44</v>
      </c>
      <c r="Y57" s="13"/>
      <c r="Z57" s="13"/>
      <c r="AA57" s="13"/>
      <c r="AB57" s="49"/>
      <c r="AC57" s="13"/>
      <c r="AD57" s="13"/>
      <c r="AE57" s="13"/>
      <c r="AK57" s="25">
        <v>3.6666666666666665</v>
      </c>
      <c r="AU57" s="25"/>
      <c r="BF57" s="6"/>
      <c r="BI57" s="49"/>
      <c r="BJ57" s="49"/>
      <c r="BK57" s="38"/>
      <c r="BL57" s="38"/>
      <c r="BM57" s="38"/>
      <c r="BN57" s="38"/>
      <c r="BP57" s="40"/>
      <c r="BQ57" s="40"/>
      <c r="BR57" s="23"/>
      <c r="BS57" s="38"/>
      <c r="BT57" s="38"/>
      <c r="BU57" s="40"/>
      <c r="BV57" s="49">
        <v>22</v>
      </c>
      <c r="CI57">
        <v>1386</v>
      </c>
      <c r="CJ57" s="2" t="s">
        <v>658</v>
      </c>
    </row>
    <row r="58" spans="1:89" ht="12.75">
      <c r="A58" s="15">
        <v>1386</v>
      </c>
      <c r="B58" s="14" t="s">
        <v>960</v>
      </c>
      <c r="C58" s="14" t="s">
        <v>1133</v>
      </c>
      <c r="D58" s="14" t="s">
        <v>277</v>
      </c>
      <c r="E58" s="14" t="s">
        <v>290</v>
      </c>
      <c r="F58" s="2" t="s">
        <v>239</v>
      </c>
      <c r="G58" s="2">
        <v>1</v>
      </c>
      <c r="H58" s="2" t="s">
        <v>1414</v>
      </c>
      <c r="I58" s="2" t="s">
        <v>386</v>
      </c>
      <c r="J58" s="14" t="s">
        <v>305</v>
      </c>
      <c r="K58" s="2" t="s">
        <v>1424</v>
      </c>
      <c r="L58" s="14" t="s">
        <v>1408</v>
      </c>
      <c r="M58" s="14" t="s">
        <v>993</v>
      </c>
      <c r="N58" s="2" t="s">
        <v>395</v>
      </c>
      <c r="O58" s="10">
        <v>1.5</v>
      </c>
      <c r="P58" s="10"/>
      <c r="Q58" s="10"/>
      <c r="R58" s="29">
        <v>117</v>
      </c>
      <c r="S58" s="21">
        <v>0</v>
      </c>
      <c r="T58" s="21">
        <v>0</v>
      </c>
      <c r="U58" s="49">
        <v>117</v>
      </c>
      <c r="V58" s="49">
        <v>78</v>
      </c>
      <c r="X58" s="25">
        <v>6.5</v>
      </c>
      <c r="Y58" s="13">
        <v>78</v>
      </c>
      <c r="Z58" s="13">
        <v>0</v>
      </c>
      <c r="AA58" s="13">
        <v>0</v>
      </c>
      <c r="AB58" s="49">
        <v>78</v>
      </c>
      <c r="AC58" s="13"/>
      <c r="AD58" s="13"/>
      <c r="AE58" s="13"/>
      <c r="AJ58" s="25">
        <v>6.5</v>
      </c>
      <c r="AU58" s="25"/>
      <c r="AX58" s="25">
        <v>6.5</v>
      </c>
      <c r="BF58" s="6"/>
      <c r="BI58" s="49"/>
      <c r="BJ58" s="49"/>
      <c r="BK58" s="38"/>
      <c r="BL58" s="38"/>
      <c r="BM58" s="38"/>
      <c r="BN58" s="38"/>
      <c r="BO58" s="25">
        <v>6.5</v>
      </c>
      <c r="BP58" s="40"/>
      <c r="BQ58" s="40"/>
      <c r="BR58" s="23"/>
      <c r="BS58" s="38"/>
      <c r="BT58" s="38"/>
      <c r="BU58" s="40"/>
      <c r="BV58" s="49">
        <v>117</v>
      </c>
      <c r="BW58" s="49">
        <v>78</v>
      </c>
      <c r="CI58">
        <v>1386</v>
      </c>
      <c r="CJ58" s="2" t="s">
        <v>1424</v>
      </c>
      <c r="CK58" t="s">
        <v>13</v>
      </c>
    </row>
    <row r="59" spans="1:88" ht="12.75">
      <c r="A59" s="15">
        <v>1386</v>
      </c>
      <c r="B59" s="14" t="s">
        <v>960</v>
      </c>
      <c r="C59" s="14" t="s">
        <v>1133</v>
      </c>
      <c r="D59" s="14" t="s">
        <v>277</v>
      </c>
      <c r="E59" s="14" t="s">
        <v>290</v>
      </c>
      <c r="F59" s="2" t="s">
        <v>240</v>
      </c>
      <c r="G59" s="2">
        <v>1</v>
      </c>
      <c r="H59" s="2" t="s">
        <v>1414</v>
      </c>
      <c r="I59" s="2" t="s">
        <v>330</v>
      </c>
      <c r="J59" s="14" t="s">
        <v>305</v>
      </c>
      <c r="K59" s="2" t="s">
        <v>1418</v>
      </c>
      <c r="L59" s="14" t="s">
        <v>1406</v>
      </c>
      <c r="M59" s="14" t="s">
        <v>309</v>
      </c>
      <c r="N59" s="2" t="s">
        <v>395</v>
      </c>
      <c r="O59" s="10">
        <v>1</v>
      </c>
      <c r="P59" s="10"/>
      <c r="Q59" s="10"/>
      <c r="R59" s="29">
        <v>78</v>
      </c>
      <c r="S59" s="21">
        <v>0</v>
      </c>
      <c r="T59" s="21">
        <v>0</v>
      </c>
      <c r="U59" s="49">
        <v>78</v>
      </c>
      <c r="V59" s="49">
        <v>78</v>
      </c>
      <c r="X59" s="25">
        <v>6.5</v>
      </c>
      <c r="Y59" s="13">
        <v>78</v>
      </c>
      <c r="Z59" s="13">
        <v>0</v>
      </c>
      <c r="AA59" s="13">
        <v>0</v>
      </c>
      <c r="AB59" s="49">
        <v>78</v>
      </c>
      <c r="AC59" s="13">
        <v>6</v>
      </c>
      <c r="AD59" s="13">
        <v>10</v>
      </c>
      <c r="AE59" s="13">
        <v>0</v>
      </c>
      <c r="AF59" s="25">
        <v>6.5</v>
      </c>
      <c r="AJ59" s="25">
        <v>6.5</v>
      </c>
      <c r="AU59" s="25"/>
      <c r="AX59" s="25">
        <v>6.5</v>
      </c>
      <c r="BF59" s="6"/>
      <c r="BI59" s="49"/>
      <c r="BJ59" s="49"/>
      <c r="BK59" s="38"/>
      <c r="BL59" s="38"/>
      <c r="BM59" s="38"/>
      <c r="BN59" s="38"/>
      <c r="BO59" s="49">
        <v>6.5</v>
      </c>
      <c r="BP59" s="40"/>
      <c r="BQ59" s="40"/>
      <c r="BR59" s="23"/>
      <c r="BS59" s="38"/>
      <c r="BT59" s="38"/>
      <c r="BU59" s="40"/>
      <c r="BV59" s="49">
        <v>78</v>
      </c>
      <c r="BW59" s="49">
        <v>78</v>
      </c>
      <c r="CI59">
        <v>1386</v>
      </c>
      <c r="CJ59" s="2" t="s">
        <v>1418</v>
      </c>
    </row>
    <row r="60" spans="1:88" ht="12.75">
      <c r="A60" s="15">
        <v>1386</v>
      </c>
      <c r="B60" s="14" t="s">
        <v>960</v>
      </c>
      <c r="C60" s="14" t="s">
        <v>1133</v>
      </c>
      <c r="D60" s="14" t="s">
        <v>277</v>
      </c>
      <c r="E60" s="14" t="s">
        <v>290</v>
      </c>
      <c r="F60" s="2" t="s">
        <v>241</v>
      </c>
      <c r="G60" s="2">
        <v>1</v>
      </c>
      <c r="H60" s="2" t="s">
        <v>1414</v>
      </c>
      <c r="I60" s="2" t="s">
        <v>643</v>
      </c>
      <c r="J60" s="14" t="s">
        <v>305</v>
      </c>
      <c r="K60" s="2" t="s">
        <v>649</v>
      </c>
      <c r="L60" s="14" t="s">
        <v>1406</v>
      </c>
      <c r="M60" s="14" t="s">
        <v>309</v>
      </c>
      <c r="N60" s="2" t="s">
        <v>398</v>
      </c>
      <c r="O60" s="10"/>
      <c r="P60" s="10">
        <v>18</v>
      </c>
      <c r="Q60" s="10"/>
      <c r="R60" s="29">
        <v>43</v>
      </c>
      <c r="S60" s="21">
        <v>4</v>
      </c>
      <c r="T60" s="21">
        <v>0</v>
      </c>
      <c r="U60" s="49">
        <v>43.2</v>
      </c>
      <c r="W60" s="25">
        <v>48</v>
      </c>
      <c r="Y60" s="13"/>
      <c r="Z60" s="13"/>
      <c r="AA60" s="13"/>
      <c r="AC60" s="13"/>
      <c r="AD60" s="13"/>
      <c r="AE60" s="13"/>
      <c r="AJ60" s="25"/>
      <c r="AK60" s="25">
        <v>4</v>
      </c>
      <c r="AU60" s="25"/>
      <c r="BC60" s="25"/>
      <c r="BF60" s="6"/>
      <c r="BI60" s="49"/>
      <c r="BJ60" s="49"/>
      <c r="BK60" s="38"/>
      <c r="BL60" s="38"/>
      <c r="BM60" s="38"/>
      <c r="BN60" s="38"/>
      <c r="BO60" s="49"/>
      <c r="BP60" s="40"/>
      <c r="BQ60" s="40"/>
      <c r="BR60" s="23"/>
      <c r="BS60" s="38"/>
      <c r="BT60" s="38"/>
      <c r="BU60" s="40"/>
      <c r="BV60" s="49">
        <v>43.2</v>
      </c>
      <c r="BW60" s="49"/>
      <c r="CI60">
        <v>1386</v>
      </c>
      <c r="CJ60" s="2" t="s">
        <v>649</v>
      </c>
    </row>
    <row r="62" spans="1:88" ht="12.75">
      <c r="A62" s="15">
        <v>1387</v>
      </c>
      <c r="B62" s="14" t="s">
        <v>875</v>
      </c>
      <c r="C62" s="14" t="s">
        <v>1133</v>
      </c>
      <c r="D62" s="14" t="s">
        <v>277</v>
      </c>
      <c r="E62" s="14" t="s">
        <v>291</v>
      </c>
      <c r="F62" s="2" t="s">
        <v>250</v>
      </c>
      <c r="G62" s="2">
        <v>1</v>
      </c>
      <c r="H62" s="2" t="s">
        <v>1414</v>
      </c>
      <c r="I62" s="2" t="s">
        <v>1117</v>
      </c>
      <c r="J62" s="14" t="s">
        <v>305</v>
      </c>
      <c r="K62" s="2" t="s">
        <v>1434</v>
      </c>
      <c r="L62" s="14" t="s">
        <v>1149</v>
      </c>
      <c r="M62" s="14" t="s">
        <v>1061</v>
      </c>
      <c r="N62" s="2" t="s">
        <v>1360</v>
      </c>
      <c r="O62" s="10">
        <v>10</v>
      </c>
      <c r="P62" s="10"/>
      <c r="Q62" s="10"/>
      <c r="R62" s="29">
        <v>1500</v>
      </c>
      <c r="S62" s="21">
        <v>0</v>
      </c>
      <c r="T62" s="21">
        <v>0</v>
      </c>
      <c r="U62" s="49">
        <v>1500</v>
      </c>
      <c r="V62" s="49">
        <v>150</v>
      </c>
      <c r="X62" s="25">
        <v>12.5</v>
      </c>
      <c r="Y62" s="13">
        <v>150</v>
      </c>
      <c r="Z62" s="13">
        <v>0</v>
      </c>
      <c r="AA62" s="13">
        <v>0</v>
      </c>
      <c r="AB62" s="49">
        <v>150</v>
      </c>
      <c r="AC62" s="13"/>
      <c r="AD62" s="13"/>
      <c r="AE62" s="13"/>
      <c r="AF62" s="25"/>
      <c r="AG62">
        <v>12</v>
      </c>
      <c r="AH62">
        <v>10</v>
      </c>
      <c r="AI62">
        <v>0</v>
      </c>
      <c r="AJ62" s="25">
        <v>12.5</v>
      </c>
      <c r="AU62" s="25">
        <v>12.5</v>
      </c>
      <c r="BF62" s="6"/>
      <c r="BI62" s="49"/>
      <c r="BJ62" s="49"/>
      <c r="BK62" s="38"/>
      <c r="BL62" s="38"/>
      <c r="BM62" s="38"/>
      <c r="BN62" s="38"/>
      <c r="BO62" s="49">
        <v>12.5</v>
      </c>
      <c r="BP62" s="40"/>
      <c r="BQ62" s="40"/>
      <c r="BR62" s="23"/>
      <c r="BS62" s="38"/>
      <c r="BT62" s="38"/>
      <c r="BU62" s="40"/>
      <c r="BV62" s="49">
        <v>1500</v>
      </c>
      <c r="BW62" s="49">
        <v>150</v>
      </c>
      <c r="CI62">
        <v>1387</v>
      </c>
      <c r="CJ62" s="2" t="s">
        <v>1434</v>
      </c>
    </row>
    <row r="63" spans="1:88" ht="12.75">
      <c r="A63" s="15">
        <v>1387</v>
      </c>
      <c r="B63" s="14" t="s">
        <v>875</v>
      </c>
      <c r="C63" s="14" t="s">
        <v>1133</v>
      </c>
      <c r="D63" s="14" t="s">
        <v>277</v>
      </c>
      <c r="E63" s="14" t="s">
        <v>291</v>
      </c>
      <c r="F63" s="2" t="s">
        <v>260</v>
      </c>
      <c r="G63" s="2">
        <v>1</v>
      </c>
      <c r="H63" s="2" t="s">
        <v>1414</v>
      </c>
      <c r="I63" s="2" t="s">
        <v>1041</v>
      </c>
      <c r="J63" s="14" t="s">
        <v>305</v>
      </c>
      <c r="K63" s="2" t="s">
        <v>1428</v>
      </c>
      <c r="L63" s="14" t="s">
        <v>1406</v>
      </c>
      <c r="M63" s="14" t="s">
        <v>690</v>
      </c>
      <c r="N63" s="2" t="s">
        <v>1360</v>
      </c>
      <c r="O63" s="10">
        <v>9</v>
      </c>
      <c r="P63" s="10"/>
      <c r="Q63" s="10"/>
      <c r="R63" s="29">
        <v>918</v>
      </c>
      <c r="S63" s="21">
        <v>0</v>
      </c>
      <c r="T63" s="21">
        <v>0</v>
      </c>
      <c r="U63" s="49">
        <v>918</v>
      </c>
      <c r="V63" s="49">
        <v>102</v>
      </c>
      <c r="X63" s="25">
        <v>8.5</v>
      </c>
      <c r="Y63" s="13"/>
      <c r="Z63" s="13"/>
      <c r="AA63" s="13"/>
      <c r="AC63" s="13"/>
      <c r="AD63" s="13"/>
      <c r="AE63" s="13"/>
      <c r="AF63" s="25"/>
      <c r="AG63">
        <v>8</v>
      </c>
      <c r="AH63">
        <v>10</v>
      </c>
      <c r="AI63">
        <v>0</v>
      </c>
      <c r="AJ63" s="25">
        <v>8.5</v>
      </c>
      <c r="AU63" s="25"/>
      <c r="BF63" s="6"/>
      <c r="BI63" s="49"/>
      <c r="BJ63" s="49"/>
      <c r="BK63" s="38"/>
      <c r="BL63" s="38"/>
      <c r="BM63" s="38"/>
      <c r="BN63" s="38"/>
      <c r="BO63" s="49">
        <v>8.5</v>
      </c>
      <c r="BP63" s="40"/>
      <c r="BQ63" s="40"/>
      <c r="BR63" s="23"/>
      <c r="BS63" s="38"/>
      <c r="BT63" s="38"/>
      <c r="BU63" s="40"/>
      <c r="BV63" s="49">
        <v>918</v>
      </c>
      <c r="BW63" s="49">
        <v>102</v>
      </c>
      <c r="CI63">
        <v>1387</v>
      </c>
      <c r="CJ63" s="2" t="s">
        <v>1428</v>
      </c>
    </row>
    <row r="64" spans="1:88" ht="12.75">
      <c r="A64" s="15">
        <v>1387</v>
      </c>
      <c r="B64" s="14" t="s">
        <v>875</v>
      </c>
      <c r="C64" s="14" t="s">
        <v>1133</v>
      </c>
      <c r="D64" s="14" t="s">
        <v>277</v>
      </c>
      <c r="E64" s="14" t="s">
        <v>291</v>
      </c>
      <c r="F64" s="2" t="s">
        <v>261</v>
      </c>
      <c r="G64" s="2">
        <v>1</v>
      </c>
      <c r="H64" s="2" t="s">
        <v>1414</v>
      </c>
      <c r="I64" s="2" t="s">
        <v>653</v>
      </c>
      <c r="J64" s="14" t="s">
        <v>305</v>
      </c>
      <c r="K64" s="2" t="s">
        <v>671</v>
      </c>
      <c r="L64" s="14" t="s">
        <v>1406</v>
      </c>
      <c r="M64" s="14" t="s">
        <v>690</v>
      </c>
      <c r="N64" s="2" t="s">
        <v>1372</v>
      </c>
      <c r="O64" s="10"/>
      <c r="P64" s="10">
        <v>9</v>
      </c>
      <c r="Q64" s="10"/>
      <c r="R64" s="29">
        <v>25</v>
      </c>
      <c r="S64" s="21">
        <v>10</v>
      </c>
      <c r="T64" s="21">
        <v>0</v>
      </c>
      <c r="U64" s="49">
        <v>25.5</v>
      </c>
      <c r="W64" s="25">
        <v>56.666666666666664</v>
      </c>
      <c r="X64" s="25"/>
      <c r="Y64" s="13"/>
      <c r="Z64" s="13"/>
      <c r="AA64" s="13"/>
      <c r="AC64" s="13"/>
      <c r="AD64" s="13"/>
      <c r="AE64" s="13"/>
      <c r="AF64" s="25"/>
      <c r="AK64" s="25">
        <v>4.722222222222222</v>
      </c>
      <c r="AU64" s="25"/>
      <c r="BF64" s="6"/>
      <c r="BI64" s="49"/>
      <c r="BJ64" s="49"/>
      <c r="BK64" s="38"/>
      <c r="BL64" s="38"/>
      <c r="BM64" s="38"/>
      <c r="BN64" s="38"/>
      <c r="BP64" s="40"/>
      <c r="BQ64" s="40"/>
      <c r="BR64" s="23"/>
      <c r="BS64" s="38"/>
      <c r="BT64" s="38"/>
      <c r="BU64" s="40"/>
      <c r="BV64" s="49">
        <v>25.5</v>
      </c>
      <c r="CI64">
        <v>1387</v>
      </c>
      <c r="CJ64" s="2" t="s">
        <v>671</v>
      </c>
    </row>
    <row r="65" spans="1:88" ht="12.75">
      <c r="A65" s="15">
        <v>1387</v>
      </c>
      <c r="B65" s="14" t="s">
        <v>875</v>
      </c>
      <c r="C65" s="14" t="s">
        <v>1133</v>
      </c>
      <c r="D65" s="14" t="s">
        <v>277</v>
      </c>
      <c r="E65" s="14" t="s">
        <v>291</v>
      </c>
      <c r="F65" s="2" t="s">
        <v>265</v>
      </c>
      <c r="G65" s="2">
        <v>1</v>
      </c>
      <c r="H65" s="2" t="s">
        <v>1414</v>
      </c>
      <c r="I65" s="2" t="s">
        <v>639</v>
      </c>
      <c r="J65" s="14" t="s">
        <v>1131</v>
      </c>
      <c r="K65" s="2" t="s">
        <v>670</v>
      </c>
      <c r="L65" s="14" t="s">
        <v>1408</v>
      </c>
      <c r="M65" s="14" t="s">
        <v>310</v>
      </c>
      <c r="N65" s="2" t="s">
        <v>3</v>
      </c>
      <c r="O65" s="10"/>
      <c r="P65" s="10">
        <v>27.25</v>
      </c>
      <c r="Q65" s="10"/>
      <c r="R65" s="29">
        <v>46</v>
      </c>
      <c r="S65" s="21">
        <v>6</v>
      </c>
      <c r="T65" s="21">
        <v>6</v>
      </c>
      <c r="U65" s="49">
        <v>46.325</v>
      </c>
      <c r="V65" s="49"/>
      <c r="W65" s="25">
        <v>34</v>
      </c>
      <c r="Y65" s="13"/>
      <c r="Z65" s="13"/>
      <c r="AA65" s="13"/>
      <c r="AC65" s="13"/>
      <c r="AD65" s="13"/>
      <c r="AE65" s="13"/>
      <c r="AK65" s="25">
        <v>2.8333333333333335</v>
      </c>
      <c r="AU65" s="25"/>
      <c r="BF65" s="6"/>
      <c r="BI65" s="49"/>
      <c r="BJ65" s="49"/>
      <c r="BK65" s="38"/>
      <c r="BL65" s="38"/>
      <c r="BM65" s="38"/>
      <c r="BN65" s="38"/>
      <c r="BP65" s="40"/>
      <c r="BQ65" s="40"/>
      <c r="BR65" s="23"/>
      <c r="BS65" s="38"/>
      <c r="BT65" s="38"/>
      <c r="BU65" s="40"/>
      <c r="BV65" s="49">
        <v>46.325</v>
      </c>
      <c r="CI65">
        <v>1387</v>
      </c>
      <c r="CJ65" s="2" t="s">
        <v>670</v>
      </c>
    </row>
    <row r="67" spans="1:88" ht="12.75">
      <c r="A67" s="15">
        <v>1387</v>
      </c>
      <c r="B67" s="14" t="s">
        <v>875</v>
      </c>
      <c r="C67" s="14" t="s">
        <v>1133</v>
      </c>
      <c r="D67" s="14" t="s">
        <v>277</v>
      </c>
      <c r="E67" s="14" t="s">
        <v>291</v>
      </c>
      <c r="F67" s="2" t="s">
        <v>269</v>
      </c>
      <c r="G67" s="2">
        <v>2</v>
      </c>
      <c r="H67" s="2" t="s">
        <v>1414</v>
      </c>
      <c r="I67" s="2" t="s">
        <v>1205</v>
      </c>
      <c r="J67" s="14" t="s">
        <v>1131</v>
      </c>
      <c r="K67" s="2" t="s">
        <v>1435</v>
      </c>
      <c r="L67" s="14" t="s">
        <v>1408</v>
      </c>
      <c r="M67" s="14" t="s">
        <v>3</v>
      </c>
      <c r="N67" s="2" t="s">
        <v>1346</v>
      </c>
      <c r="O67" s="10">
        <v>2</v>
      </c>
      <c r="P67" s="10"/>
      <c r="Q67" s="10"/>
      <c r="R67" s="29">
        <v>94</v>
      </c>
      <c r="S67" s="21">
        <v>16</v>
      </c>
      <c r="T67" s="21">
        <v>0</v>
      </c>
      <c r="U67" s="49">
        <v>94.8</v>
      </c>
      <c r="V67" s="49">
        <v>47.4</v>
      </c>
      <c r="W67" s="25"/>
      <c r="X67" s="25">
        <v>3.95</v>
      </c>
      <c r="Y67" s="13"/>
      <c r="Z67" s="13"/>
      <c r="AA67" s="13"/>
      <c r="AC67" s="13"/>
      <c r="AD67" s="13"/>
      <c r="AE67" s="13"/>
      <c r="AG67">
        <v>3</v>
      </c>
      <c r="AH67">
        <v>19</v>
      </c>
      <c r="AI67">
        <v>0</v>
      </c>
      <c r="AJ67" s="25">
        <v>3.95</v>
      </c>
      <c r="AL67" s="25">
        <v>3.95</v>
      </c>
      <c r="AU67" s="25"/>
      <c r="BF67" s="6"/>
      <c r="BI67" s="49"/>
      <c r="BJ67" s="49"/>
      <c r="BK67" s="38"/>
      <c r="BL67" s="38"/>
      <c r="BM67" s="38"/>
      <c r="BN67" s="38"/>
      <c r="BO67" s="49">
        <v>3.95</v>
      </c>
      <c r="BP67" s="40"/>
      <c r="BQ67" s="40"/>
      <c r="BR67" s="23"/>
      <c r="BS67" s="38"/>
      <c r="BT67" s="38"/>
      <c r="BU67" s="40"/>
      <c r="BV67" s="49">
        <v>94.8</v>
      </c>
      <c r="BW67" s="49">
        <v>47.4</v>
      </c>
      <c r="CI67">
        <v>1387</v>
      </c>
      <c r="CJ67" s="2" t="s">
        <v>1435</v>
      </c>
    </row>
    <row r="68" spans="1:88" ht="12.75">
      <c r="A68" s="15">
        <v>1387</v>
      </c>
      <c r="B68" s="14" t="s">
        <v>875</v>
      </c>
      <c r="C68" s="14" t="s">
        <v>1133</v>
      </c>
      <c r="D68" s="14" t="s">
        <v>277</v>
      </c>
      <c r="E68" s="14" t="s">
        <v>291</v>
      </c>
      <c r="F68" s="2" t="s">
        <v>251</v>
      </c>
      <c r="G68" s="2">
        <v>2</v>
      </c>
      <c r="H68" s="2" t="s">
        <v>1414</v>
      </c>
      <c r="I68" s="2" t="s">
        <v>645</v>
      </c>
      <c r="J68" s="14" t="s">
        <v>305</v>
      </c>
      <c r="K68" s="2" t="s">
        <v>667</v>
      </c>
      <c r="L68" s="14" t="s">
        <v>1408</v>
      </c>
      <c r="M68" s="14" t="s">
        <v>3</v>
      </c>
      <c r="N68" s="2" t="s">
        <v>400</v>
      </c>
      <c r="O68" s="10"/>
      <c r="P68" s="10">
        <v>27</v>
      </c>
      <c r="Q68" s="10"/>
      <c r="R68" s="29">
        <v>39</v>
      </c>
      <c r="S68" s="21">
        <v>3</v>
      </c>
      <c r="T68" s="21">
        <v>0</v>
      </c>
      <c r="U68" s="49">
        <v>39.15</v>
      </c>
      <c r="W68" s="25">
        <v>29</v>
      </c>
      <c r="X68" s="25"/>
      <c r="Y68" s="13"/>
      <c r="Z68" s="13"/>
      <c r="AA68" s="13"/>
      <c r="AC68" s="13"/>
      <c r="AD68" s="13"/>
      <c r="AE68" s="13"/>
      <c r="AK68" s="25">
        <v>2.4166666666666665</v>
      </c>
      <c r="AU68" s="25"/>
      <c r="BF68" s="6"/>
      <c r="BI68" s="49"/>
      <c r="BJ68" s="49"/>
      <c r="BK68" s="38"/>
      <c r="BL68" s="38"/>
      <c r="BM68" s="38"/>
      <c r="BN68" s="38"/>
      <c r="BO68" s="49"/>
      <c r="BP68" s="40"/>
      <c r="BQ68" s="40"/>
      <c r="BR68" s="23"/>
      <c r="BS68" s="38"/>
      <c r="BT68" s="38"/>
      <c r="BU68" s="40"/>
      <c r="BV68" s="49">
        <v>39.15</v>
      </c>
      <c r="BW68" s="49"/>
      <c r="CI68">
        <v>1387</v>
      </c>
      <c r="CJ68" s="2" t="s">
        <v>667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G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20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50.28125" style="0" customWidth="1"/>
    <col min="10" max="10" width="7.57421875" style="0" customWidth="1"/>
    <col min="11" max="11" width="42.8515625" style="0" customWidth="1"/>
    <col min="12" max="12" width="10.421875" style="0" customWidth="1"/>
    <col min="13" max="13" width="12.57421875" style="0" customWidth="1"/>
    <col min="14" max="14" width="20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3.8515625" style="0" customWidth="1"/>
    <col min="71" max="73" width="19.00390625" style="0" customWidth="1"/>
    <col min="74" max="74" width="10.1406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42.8515625" style="0" customWidth="1"/>
    <col min="89" max="89" width="86.8515625" style="0" customWidth="1"/>
    <col min="90" max="90" width="13.421875" style="0" customWidth="1"/>
  </cols>
  <sheetData>
    <row r="1" spans="1:87" ht="12.75">
      <c r="A1" s="14"/>
      <c r="B1" s="19" t="s">
        <v>373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1280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298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31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86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9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17"/>
      <c r="BB8" s="38"/>
      <c r="BC8" s="17"/>
      <c r="BD8" s="17"/>
      <c r="BE8" s="17"/>
      <c r="BF8" s="17"/>
      <c r="BG8" s="38"/>
      <c r="BH8" s="38"/>
      <c r="BI8" s="38"/>
      <c r="BJ8" s="38"/>
      <c r="BK8" s="38"/>
      <c r="BL8" s="17"/>
      <c r="BM8" s="17"/>
      <c r="BN8" s="17"/>
      <c r="BO8" s="17"/>
      <c r="BP8" s="40"/>
      <c r="BQ8" s="17"/>
      <c r="BR8" s="17"/>
      <c r="BS8" s="17"/>
      <c r="BT8" s="17"/>
      <c r="BU8" s="17"/>
      <c r="BV8" s="38"/>
      <c r="BX8" s="38"/>
      <c r="BY8" s="38"/>
      <c r="BZ8" s="38"/>
      <c r="CA8" s="38"/>
      <c r="CB8" s="38"/>
      <c r="CC8" s="38"/>
      <c r="CD8" s="36"/>
      <c r="CE8" s="36"/>
      <c r="CF8" s="17"/>
      <c r="CG8" s="36"/>
      <c r="CH8" s="36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8</v>
      </c>
      <c r="G9" s="2">
        <v>1</v>
      </c>
      <c r="H9" s="2" t="s">
        <v>373</v>
      </c>
      <c r="I9" s="27" t="s">
        <v>715</v>
      </c>
      <c r="J9" s="14" t="s">
        <v>305</v>
      </c>
      <c r="K9" s="2" t="s">
        <v>376</v>
      </c>
      <c r="L9" s="14" t="s">
        <v>497</v>
      </c>
      <c r="M9" s="14" t="s">
        <v>866</v>
      </c>
      <c r="N9" s="2" t="s">
        <v>1360</v>
      </c>
      <c r="O9" s="10">
        <v>7</v>
      </c>
      <c r="P9" s="10"/>
      <c r="Q9" s="10"/>
      <c r="R9" s="29">
        <v>945</v>
      </c>
      <c r="S9" s="21">
        <v>0</v>
      </c>
      <c r="T9" s="21">
        <v>0</v>
      </c>
      <c r="U9" s="49">
        <v>945</v>
      </c>
      <c r="V9" s="49">
        <v>135</v>
      </c>
      <c r="X9" s="25">
        <v>11.25</v>
      </c>
      <c r="Y9" s="13"/>
      <c r="Z9" s="13"/>
      <c r="AA9" s="13"/>
      <c r="AB9" s="49"/>
      <c r="AC9" s="13"/>
      <c r="AD9" s="13"/>
      <c r="AE9" s="13"/>
      <c r="AF9" s="25"/>
      <c r="AG9">
        <v>11</v>
      </c>
      <c r="AH9">
        <v>5</v>
      </c>
      <c r="AI9">
        <v>0</v>
      </c>
      <c r="AJ9" s="25">
        <v>11.25</v>
      </c>
      <c r="AM9" s="17"/>
      <c r="AN9" s="17"/>
      <c r="AO9" s="17"/>
      <c r="AY9" s="6"/>
      <c r="BK9" s="38"/>
      <c r="BL9" s="38"/>
      <c r="BM9" s="38"/>
      <c r="BO9" s="49">
        <v>11.25</v>
      </c>
      <c r="BP9" s="40"/>
      <c r="BQ9" s="40"/>
      <c r="BR9" s="23"/>
      <c r="BS9" s="38"/>
      <c r="BU9" s="40"/>
      <c r="BV9" s="49">
        <v>945</v>
      </c>
      <c r="BW9" s="49">
        <v>135</v>
      </c>
      <c r="CI9">
        <v>1379</v>
      </c>
      <c r="CJ9" s="2" t="s">
        <v>376</v>
      </c>
    </row>
    <row r="10" spans="1:88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288</v>
      </c>
      <c r="F10" s="2" t="s">
        <v>73</v>
      </c>
      <c r="G10" s="2">
        <v>1</v>
      </c>
      <c r="H10" s="2" t="s">
        <v>373</v>
      </c>
      <c r="I10" s="2" t="s">
        <v>324</v>
      </c>
      <c r="J10" s="14" t="s">
        <v>305</v>
      </c>
      <c r="K10" s="2" t="s">
        <v>376</v>
      </c>
      <c r="L10" s="16" t="s">
        <v>497</v>
      </c>
      <c r="M10" s="16" t="s">
        <v>866</v>
      </c>
      <c r="N10" s="2" t="s">
        <v>396</v>
      </c>
      <c r="O10" s="45">
        <v>3</v>
      </c>
      <c r="P10" s="45"/>
      <c r="Q10" s="45"/>
      <c r="R10" s="29">
        <v>305</v>
      </c>
      <c r="S10" s="21">
        <v>0</v>
      </c>
      <c r="T10" s="21">
        <v>0</v>
      </c>
      <c r="U10" s="49">
        <v>305</v>
      </c>
      <c r="V10" s="49">
        <v>101.66666666666667</v>
      </c>
      <c r="X10" s="25">
        <v>8.472222222222223</v>
      </c>
      <c r="Y10" s="13"/>
      <c r="Z10" s="13"/>
      <c r="AA10" s="13"/>
      <c r="AB10" s="49"/>
      <c r="AC10" s="13"/>
      <c r="AD10" s="13"/>
      <c r="AE10" s="13"/>
      <c r="AF10" s="25"/>
      <c r="AG10">
        <v>11</v>
      </c>
      <c r="AH10">
        <v>5</v>
      </c>
      <c r="AI10">
        <v>0</v>
      </c>
      <c r="AJ10" s="25">
        <v>8.472222222222223</v>
      </c>
      <c r="AL10" s="39"/>
      <c r="AM10" s="17"/>
      <c r="AN10" s="17"/>
      <c r="AO10" s="17"/>
      <c r="AU10" s="39"/>
      <c r="AV10" s="39"/>
      <c r="AW10" s="39"/>
      <c r="AX10" s="25">
        <v>8.472222222222223</v>
      </c>
      <c r="AY10" s="39"/>
      <c r="AZ10" s="39"/>
      <c r="BA10" s="39"/>
      <c r="BB10" s="38"/>
      <c r="BC10" s="39"/>
      <c r="BD10" s="39"/>
      <c r="BE10" s="39"/>
      <c r="BF10" s="6"/>
      <c r="BG10" s="38"/>
      <c r="BH10" s="38"/>
      <c r="BI10" s="38"/>
      <c r="BJ10" s="38"/>
      <c r="BK10" s="38"/>
      <c r="BL10" s="38"/>
      <c r="BM10" s="38"/>
      <c r="BO10" s="49">
        <v>8.472222222222223</v>
      </c>
      <c r="BP10" s="40"/>
      <c r="BQ10" s="40"/>
      <c r="BR10" s="23"/>
      <c r="BS10" s="38"/>
      <c r="BU10" s="40"/>
      <c r="BV10" s="49">
        <v>305.00000000000006</v>
      </c>
      <c r="BW10" s="49">
        <v>101.66666666666669</v>
      </c>
      <c r="BX10" s="38"/>
      <c r="BY10" s="38"/>
      <c r="BZ10" s="38"/>
      <c r="CA10" s="38"/>
      <c r="CB10" s="38"/>
      <c r="CD10" s="36"/>
      <c r="CE10" s="36"/>
      <c r="CF10" s="39"/>
      <c r="CG10" s="36"/>
      <c r="CH10" s="36"/>
      <c r="CI10">
        <v>1379</v>
      </c>
      <c r="CJ10" s="2" t="s">
        <v>376</v>
      </c>
    </row>
    <row r="11" spans="1:88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9"/>
      <c r="S11" s="21"/>
      <c r="T11" s="21"/>
      <c r="U11" s="49"/>
      <c r="V11" s="49"/>
      <c r="W11" s="25"/>
      <c r="X11" s="25"/>
      <c r="Y11" s="13"/>
      <c r="Z11" s="13"/>
      <c r="AA11" s="13"/>
      <c r="AB11" s="49"/>
      <c r="AC11" s="13"/>
      <c r="AD11" s="13"/>
      <c r="AE11" s="13"/>
      <c r="AF11" s="25"/>
      <c r="AJ11" s="25"/>
      <c r="AU11" s="25"/>
      <c r="AX11" s="25"/>
      <c r="BF11" s="7"/>
      <c r="BK11" s="38"/>
      <c r="BL11" s="38"/>
      <c r="BM11" s="38"/>
      <c r="BO11" s="25"/>
      <c r="BS11" s="38"/>
      <c r="BT11" s="38"/>
      <c r="BU11" s="40"/>
      <c r="BV11" s="49"/>
      <c r="BW11" s="49"/>
      <c r="CJ11" s="2"/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289</v>
      </c>
      <c r="F12" s="2" t="s">
        <v>68</v>
      </c>
      <c r="G12" s="2">
        <v>4</v>
      </c>
      <c r="H12" t="s">
        <v>373</v>
      </c>
      <c r="I12" t="s">
        <v>707</v>
      </c>
      <c r="J12" s="14" t="s">
        <v>305</v>
      </c>
      <c r="K12" s="2" t="s">
        <v>381</v>
      </c>
      <c r="L12" s="14" t="s">
        <v>1149</v>
      </c>
      <c r="M12" s="14" t="s">
        <v>1061</v>
      </c>
      <c r="N12" s="2" t="s">
        <v>393</v>
      </c>
      <c r="O12" s="10">
        <v>1</v>
      </c>
      <c r="P12" s="10"/>
      <c r="Q12" s="10"/>
      <c r="R12" s="29">
        <v>192</v>
      </c>
      <c r="S12" s="21">
        <v>0</v>
      </c>
      <c r="T12" s="21">
        <v>0</v>
      </c>
      <c r="U12" s="49">
        <v>192</v>
      </c>
      <c r="V12" s="49">
        <v>192</v>
      </c>
      <c r="X12" s="25">
        <v>16</v>
      </c>
      <c r="Y12" s="13">
        <v>192</v>
      </c>
      <c r="Z12" s="13">
        <v>0</v>
      </c>
      <c r="AA12" s="13">
        <v>0</v>
      </c>
      <c r="AB12" s="49">
        <v>192</v>
      </c>
      <c r="AC12" s="13">
        <v>16</v>
      </c>
      <c r="AD12" s="13">
        <v>0</v>
      </c>
      <c r="AE12" s="13">
        <v>0</v>
      </c>
      <c r="AF12" s="25">
        <v>16</v>
      </c>
      <c r="AG12">
        <v>16</v>
      </c>
      <c r="AH12">
        <v>0</v>
      </c>
      <c r="AI12">
        <v>0</v>
      </c>
      <c r="AJ12" s="25">
        <v>16</v>
      </c>
      <c r="AM12" s="39"/>
      <c r="AN12" s="39"/>
      <c r="AO12" s="39"/>
      <c r="BE12" s="6"/>
      <c r="BK12" s="38"/>
      <c r="BL12" s="38"/>
      <c r="BM12" s="38"/>
      <c r="BO12" s="49">
        <v>16</v>
      </c>
      <c r="BS12" s="38"/>
      <c r="BT12" s="38"/>
      <c r="BU12" s="40"/>
      <c r="BV12" s="49">
        <v>192</v>
      </c>
      <c r="BW12" s="49">
        <v>192</v>
      </c>
      <c r="CI12">
        <v>1379</v>
      </c>
      <c r="CJ12" s="2" t="s">
        <v>381</v>
      </c>
    </row>
    <row r="13" spans="1:88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9"/>
      <c r="V13" s="49"/>
      <c r="W13" s="25"/>
      <c r="X13" s="25"/>
      <c r="AB13" s="49"/>
      <c r="AJ13" s="6"/>
      <c r="AU13" s="6"/>
      <c r="BK13" s="38"/>
      <c r="BL13" s="38"/>
      <c r="BM13" s="38"/>
      <c r="BN13" s="38"/>
      <c r="BO13" s="49"/>
      <c r="BP13" s="40"/>
      <c r="BQ13" s="40"/>
      <c r="BR13" s="23"/>
      <c r="BS13" s="38"/>
      <c r="BT13" s="38"/>
      <c r="BU13" s="40"/>
      <c r="BV13" s="38"/>
      <c r="BW13" s="49"/>
      <c r="CJ13" s="2"/>
    </row>
    <row r="14" spans="1:89" ht="12.75">
      <c r="A14" s="15">
        <v>1382</v>
      </c>
      <c r="B14" s="14" t="s">
        <v>875</v>
      </c>
      <c r="C14" s="14" t="s">
        <v>1133</v>
      </c>
      <c r="D14" s="14" t="s">
        <v>273</v>
      </c>
      <c r="E14" s="14" t="s">
        <v>279</v>
      </c>
      <c r="F14" s="2" t="s">
        <v>134</v>
      </c>
      <c r="G14" s="2">
        <v>1</v>
      </c>
      <c r="H14" s="2" t="s">
        <v>373</v>
      </c>
      <c r="I14" s="2" t="s">
        <v>349</v>
      </c>
      <c r="J14" s="14" t="s">
        <v>305</v>
      </c>
      <c r="K14" s="2" t="s">
        <v>379</v>
      </c>
      <c r="L14" s="14" t="s">
        <v>1150</v>
      </c>
      <c r="M14" s="14" t="s">
        <v>1062</v>
      </c>
      <c r="N14" s="2" t="s">
        <v>396</v>
      </c>
      <c r="O14" s="10">
        <v>15</v>
      </c>
      <c r="P14" s="10"/>
      <c r="Q14" s="10"/>
      <c r="R14" s="29"/>
      <c r="S14" s="21"/>
      <c r="T14" s="21"/>
      <c r="U14" s="49" t="s">
        <v>3</v>
      </c>
      <c r="V14" s="49" t="s">
        <v>3</v>
      </c>
      <c r="X14" s="25"/>
      <c r="Y14" s="13"/>
      <c r="Z14" s="13"/>
      <c r="AA14" s="13"/>
      <c r="AC14" s="13"/>
      <c r="AD14" s="13"/>
      <c r="AE14" s="13"/>
      <c r="AF14" s="25"/>
      <c r="AJ14" s="25"/>
      <c r="AM14" s="39"/>
      <c r="AN14" s="39"/>
      <c r="AO14" s="39"/>
      <c r="AU14" s="25"/>
      <c r="BF14" s="6"/>
      <c r="BK14" s="38"/>
      <c r="BL14" s="38"/>
      <c r="BM14" s="38"/>
      <c r="BN14" s="38"/>
      <c r="BS14" s="38"/>
      <c r="CI14">
        <v>1382</v>
      </c>
      <c r="CJ14" s="2" t="s">
        <v>379</v>
      </c>
      <c r="CK14" t="s">
        <v>21</v>
      </c>
    </row>
    <row r="16" spans="1:88" ht="12.75">
      <c r="A16" s="15">
        <v>1383</v>
      </c>
      <c r="B16" s="14" t="s">
        <v>960</v>
      </c>
      <c r="C16" s="14" t="s">
        <v>1133</v>
      </c>
      <c r="D16" s="14" t="s">
        <v>274</v>
      </c>
      <c r="E16" s="14" t="s">
        <v>287</v>
      </c>
      <c r="F16" s="2" t="s">
        <v>152</v>
      </c>
      <c r="G16" s="2">
        <v>2</v>
      </c>
      <c r="H16" t="s">
        <v>373</v>
      </c>
      <c r="I16" t="s">
        <v>348</v>
      </c>
      <c r="J16" s="14" t="s">
        <v>305</v>
      </c>
      <c r="K16" s="2" t="s">
        <v>375</v>
      </c>
      <c r="L16" s="14" t="s">
        <v>498</v>
      </c>
      <c r="M16" s="14" t="s">
        <v>3</v>
      </c>
      <c r="N16" s="2" t="s">
        <v>293</v>
      </c>
      <c r="O16" s="10">
        <v>1.5</v>
      </c>
      <c r="P16" s="10"/>
      <c r="Q16" s="10"/>
      <c r="R16" s="29">
        <v>162</v>
      </c>
      <c r="S16" s="21"/>
      <c r="T16" s="21"/>
      <c r="U16" s="49">
        <v>162</v>
      </c>
      <c r="V16" s="49">
        <v>108</v>
      </c>
      <c r="X16" s="25">
        <v>9</v>
      </c>
      <c r="Y16" s="13">
        <v>162</v>
      </c>
      <c r="Z16" s="13">
        <v>0</v>
      </c>
      <c r="AA16" s="13">
        <v>0</v>
      </c>
      <c r="AB16" s="49">
        <v>162</v>
      </c>
      <c r="AC16" s="13">
        <v>13</v>
      </c>
      <c r="AD16" s="13">
        <v>10</v>
      </c>
      <c r="AE16" s="13">
        <v>0</v>
      </c>
      <c r="AF16" s="25">
        <v>13.5</v>
      </c>
      <c r="AG16">
        <v>9</v>
      </c>
      <c r="AH16">
        <v>0</v>
      </c>
      <c r="AI16">
        <v>0</v>
      </c>
      <c r="AJ16" s="25">
        <v>9</v>
      </c>
      <c r="AM16" s="39"/>
      <c r="AN16" s="39"/>
      <c r="AO16" s="39"/>
      <c r="AW16" s="25">
        <v>9</v>
      </c>
      <c r="BE16" s="25"/>
      <c r="BK16" s="38"/>
      <c r="BL16" s="38"/>
      <c r="BM16" s="38"/>
      <c r="BN16" s="38"/>
      <c r="BO16" s="49">
        <v>9</v>
      </c>
      <c r="BS16" s="38"/>
      <c r="BT16" s="38"/>
      <c r="BV16" s="49">
        <v>162</v>
      </c>
      <c r="BW16" s="49">
        <v>108</v>
      </c>
      <c r="CI16">
        <v>1383</v>
      </c>
      <c r="CJ16" s="2" t="s">
        <v>375</v>
      </c>
    </row>
    <row r="17" spans="1:88" ht="12.75">
      <c r="A17" s="15"/>
      <c r="B17" s="14"/>
      <c r="C17" s="14"/>
      <c r="D17" s="14"/>
      <c r="E17" s="14"/>
      <c r="F17" s="2"/>
      <c r="G17" s="2"/>
      <c r="H17" s="2"/>
      <c r="I17" s="2"/>
      <c r="J17" s="14"/>
      <c r="K17" s="2"/>
      <c r="L17" s="14"/>
      <c r="M17" s="14"/>
      <c r="N17" s="2"/>
      <c r="O17" s="10"/>
      <c r="P17" s="10"/>
      <c r="Q17" s="10"/>
      <c r="R17" s="29"/>
      <c r="S17" s="21"/>
      <c r="T17" s="21"/>
      <c r="U17" s="49"/>
      <c r="V17" s="49"/>
      <c r="W17" s="25"/>
      <c r="X17" s="25"/>
      <c r="Y17" s="13"/>
      <c r="Z17" s="13"/>
      <c r="AA17" s="13"/>
      <c r="AB17" s="49"/>
      <c r="AC17" s="13"/>
      <c r="AD17" s="13"/>
      <c r="AE17" s="13"/>
      <c r="AF17" s="25"/>
      <c r="AJ17" s="25"/>
      <c r="AM17" s="39"/>
      <c r="AN17" s="39"/>
      <c r="AO17" s="39"/>
      <c r="AP17" s="49"/>
      <c r="AQ17" s="49"/>
      <c r="AR17" s="49"/>
      <c r="AS17" s="49"/>
      <c r="AT17" s="49"/>
      <c r="AU17" s="25"/>
      <c r="BF17" s="6"/>
      <c r="BK17" s="38"/>
      <c r="BL17" s="38"/>
      <c r="BM17" s="38"/>
      <c r="BO17" s="25"/>
      <c r="BS17" s="38"/>
      <c r="BV17" s="49"/>
      <c r="BW17" s="49"/>
      <c r="BY17" s="49"/>
      <c r="CA17" s="49"/>
      <c r="CB17" s="49"/>
      <c r="CJ17" s="2"/>
    </row>
    <row r="18" spans="1:111" ht="12.75">
      <c r="A18" s="15">
        <v>1385</v>
      </c>
      <c r="B18" s="14" t="s">
        <v>876</v>
      </c>
      <c r="C18" s="14" t="s">
        <v>1133</v>
      </c>
      <c r="D18" s="14" t="s">
        <v>275</v>
      </c>
      <c r="E18" s="14" t="s">
        <v>288</v>
      </c>
      <c r="F18" s="2" t="s">
        <v>166</v>
      </c>
      <c r="G18" s="2">
        <v>1</v>
      </c>
      <c r="H18" s="2" t="s">
        <v>373</v>
      </c>
      <c r="I18" s="2" t="s">
        <v>1097</v>
      </c>
      <c r="J18" s="14" t="s">
        <v>305</v>
      </c>
      <c r="K18" s="2" t="s">
        <v>378</v>
      </c>
      <c r="L18" s="14" t="s">
        <v>1149</v>
      </c>
      <c r="M18" s="14" t="s">
        <v>1061</v>
      </c>
      <c r="N18" s="2" t="s">
        <v>1360</v>
      </c>
      <c r="O18" s="10">
        <v>7</v>
      </c>
      <c r="P18" s="10"/>
      <c r="Q18" s="10"/>
      <c r="R18" s="29">
        <v>1685</v>
      </c>
      <c r="S18" s="21">
        <v>5</v>
      </c>
      <c r="T18" s="21">
        <v>0</v>
      </c>
      <c r="U18" s="49">
        <v>1685.25</v>
      </c>
      <c r="V18" s="49">
        <v>240.75</v>
      </c>
      <c r="X18" s="25">
        <v>20.0625</v>
      </c>
      <c r="Y18" s="13"/>
      <c r="Z18" s="13"/>
      <c r="AA18" s="13"/>
      <c r="AB18" s="49"/>
      <c r="AC18" s="13">
        <v>140</v>
      </c>
      <c r="AD18" s="13">
        <v>8</v>
      </c>
      <c r="AE18" s="13">
        <v>9</v>
      </c>
      <c r="AF18" s="25">
        <v>140.4375</v>
      </c>
      <c r="AG18">
        <v>20</v>
      </c>
      <c r="AH18">
        <v>1</v>
      </c>
      <c r="AI18">
        <v>3</v>
      </c>
      <c r="AJ18" s="25">
        <v>20.0625</v>
      </c>
      <c r="AU18" s="25">
        <v>20.0625</v>
      </c>
      <c r="BC18" s="6"/>
      <c r="BE18" s="25"/>
      <c r="BK18" s="38"/>
      <c r="BL18" s="38"/>
      <c r="BM18" s="38"/>
      <c r="BN18" s="38"/>
      <c r="BO18" s="49">
        <v>20.0625</v>
      </c>
      <c r="BP18" s="40"/>
      <c r="BQ18" s="40"/>
      <c r="BR18" s="23"/>
      <c r="BS18" s="38"/>
      <c r="BT18" s="38"/>
      <c r="BU18" s="40"/>
      <c r="BV18" s="49">
        <v>1685.25</v>
      </c>
      <c r="BW18" s="49">
        <v>240.75</v>
      </c>
      <c r="CI18">
        <v>1385</v>
      </c>
      <c r="CJ18" s="2" t="s">
        <v>378</v>
      </c>
      <c r="CK18" t="s">
        <v>941</v>
      </c>
      <c r="DC18" s="2"/>
      <c r="DD18" s="2"/>
      <c r="DE18" s="2"/>
      <c r="DF18" s="2"/>
      <c r="DG18" s="2"/>
    </row>
    <row r="19" spans="1:111" ht="12.75">
      <c r="A19" s="15">
        <v>1385</v>
      </c>
      <c r="B19" s="14" t="s">
        <v>876</v>
      </c>
      <c r="C19" s="14" t="s">
        <v>1133</v>
      </c>
      <c r="D19" s="14" t="s">
        <v>275</v>
      </c>
      <c r="E19" s="14" t="s">
        <v>288</v>
      </c>
      <c r="F19" s="2" t="s">
        <v>178</v>
      </c>
      <c r="G19" s="2">
        <v>1</v>
      </c>
      <c r="H19" s="2" t="s">
        <v>373</v>
      </c>
      <c r="I19" s="2" t="s">
        <v>716</v>
      </c>
      <c r="J19" s="14" t="s">
        <v>305</v>
      </c>
      <c r="K19" s="2" t="s">
        <v>377</v>
      </c>
      <c r="L19" s="14" t="s">
        <v>497</v>
      </c>
      <c r="M19" s="14" t="s">
        <v>866</v>
      </c>
      <c r="N19" s="2" t="s">
        <v>1360</v>
      </c>
      <c r="O19" s="10">
        <v>7</v>
      </c>
      <c r="P19" s="10"/>
      <c r="Q19" s="10"/>
      <c r="R19" s="29">
        <v>1120</v>
      </c>
      <c r="S19" s="21">
        <v>0</v>
      </c>
      <c r="T19" s="21">
        <v>0</v>
      </c>
      <c r="U19" s="49">
        <v>1120</v>
      </c>
      <c r="V19" s="49">
        <v>160</v>
      </c>
      <c r="X19" s="25">
        <v>13.333333333333334</v>
      </c>
      <c r="Y19" s="13"/>
      <c r="Z19" s="13"/>
      <c r="AA19" s="13"/>
      <c r="AB19" s="49"/>
      <c r="AC19" s="13"/>
      <c r="AD19" s="13"/>
      <c r="AE19" s="13"/>
      <c r="AG19">
        <v>13</v>
      </c>
      <c r="AH19">
        <v>6</v>
      </c>
      <c r="AI19">
        <v>8</v>
      </c>
      <c r="AJ19" s="25">
        <v>13.333333333333334</v>
      </c>
      <c r="BE19" s="25"/>
      <c r="BF19" s="6"/>
      <c r="BK19" s="38"/>
      <c r="BL19" s="38"/>
      <c r="BM19" s="38"/>
      <c r="BN19" s="38"/>
      <c r="BO19" s="49">
        <v>13.333333333333334</v>
      </c>
      <c r="BP19" s="40"/>
      <c r="BQ19" s="40"/>
      <c r="BR19" s="23"/>
      <c r="BS19" s="38"/>
      <c r="BT19" s="38"/>
      <c r="BU19" s="40"/>
      <c r="BV19" s="49">
        <v>1120</v>
      </c>
      <c r="BW19" s="49">
        <v>160</v>
      </c>
      <c r="CI19">
        <v>1385</v>
      </c>
      <c r="CJ19" s="2" t="s">
        <v>377</v>
      </c>
      <c r="DC19" s="2"/>
      <c r="DD19" s="2"/>
      <c r="DE19" s="2"/>
      <c r="DF19" s="2"/>
      <c r="DG19" s="2"/>
    </row>
    <row r="20" spans="1:111" ht="12.75">
      <c r="A20" s="15">
        <v>1385</v>
      </c>
      <c r="B20" s="14" t="s">
        <v>876</v>
      </c>
      <c r="C20" s="14" t="s">
        <v>1133</v>
      </c>
      <c r="D20" s="14" t="s">
        <v>275</v>
      </c>
      <c r="E20" s="14" t="s">
        <v>288</v>
      </c>
      <c r="F20" s="2" t="s">
        <v>181</v>
      </c>
      <c r="G20" s="2">
        <v>1</v>
      </c>
      <c r="H20" s="2" t="s">
        <v>373</v>
      </c>
      <c r="I20" s="2" t="s">
        <v>1108</v>
      </c>
      <c r="J20" s="14" t="s">
        <v>305</v>
      </c>
      <c r="K20" s="2" t="s">
        <v>378</v>
      </c>
      <c r="L20" s="14" t="s">
        <v>1149</v>
      </c>
      <c r="M20" s="14" t="s">
        <v>1061</v>
      </c>
      <c r="N20" s="2" t="s">
        <v>395</v>
      </c>
      <c r="O20" s="10">
        <v>1</v>
      </c>
      <c r="P20" s="10"/>
      <c r="Q20" s="10"/>
      <c r="R20" s="29">
        <v>240</v>
      </c>
      <c r="S20" s="21">
        <v>15</v>
      </c>
      <c r="T20" s="21">
        <v>0</v>
      </c>
      <c r="U20" s="49">
        <v>240.75</v>
      </c>
      <c r="V20" s="49">
        <v>240.75</v>
      </c>
      <c r="X20" s="25">
        <v>20.0625</v>
      </c>
      <c r="Y20" s="13">
        <v>240</v>
      </c>
      <c r="Z20" s="13">
        <v>15</v>
      </c>
      <c r="AA20" s="13">
        <v>0</v>
      </c>
      <c r="AB20" s="49">
        <v>240.75</v>
      </c>
      <c r="AC20" s="13">
        <v>20</v>
      </c>
      <c r="AD20" s="13">
        <v>1</v>
      </c>
      <c r="AE20" s="13">
        <v>2</v>
      </c>
      <c r="AF20" s="25">
        <v>20.058333333333334</v>
      </c>
      <c r="AG20">
        <v>20</v>
      </c>
      <c r="AH20">
        <v>1</v>
      </c>
      <c r="AI20">
        <v>3</v>
      </c>
      <c r="AJ20" s="25">
        <v>20.0625</v>
      </c>
      <c r="AK20" s="39"/>
      <c r="AU20" s="25">
        <v>20.0625</v>
      </c>
      <c r="AX20" s="25">
        <v>20.0625</v>
      </c>
      <c r="BE20" s="25"/>
      <c r="BF20" s="6"/>
      <c r="BK20" s="38"/>
      <c r="BL20" s="38"/>
      <c r="BM20" s="38"/>
      <c r="BN20" s="38"/>
      <c r="BO20" s="49">
        <v>20.0625</v>
      </c>
      <c r="BP20" s="40"/>
      <c r="BQ20" s="40"/>
      <c r="BR20" s="23"/>
      <c r="BS20" s="38"/>
      <c r="BT20" s="38"/>
      <c r="BU20" s="40"/>
      <c r="BV20" s="49">
        <v>240.75</v>
      </c>
      <c r="BW20" s="49">
        <v>240.75</v>
      </c>
      <c r="CI20">
        <v>1385</v>
      </c>
      <c r="CJ20" s="2" t="s">
        <v>378</v>
      </c>
      <c r="DC20" s="14"/>
      <c r="DD20" s="14"/>
      <c r="DE20" s="14"/>
      <c r="DF20" s="14"/>
      <c r="DG20" s="14"/>
    </row>
    <row r="21" spans="1:111" ht="12.75">
      <c r="A21" s="15">
        <v>1385</v>
      </c>
      <c r="B21" s="14" t="s">
        <v>876</v>
      </c>
      <c r="C21" s="14" t="s">
        <v>1133</v>
      </c>
      <c r="D21" s="14" t="s">
        <v>275</v>
      </c>
      <c r="E21" s="14" t="s">
        <v>288</v>
      </c>
      <c r="F21" s="2" t="s">
        <v>182</v>
      </c>
      <c r="G21" s="2">
        <v>1</v>
      </c>
      <c r="H21" s="2" t="s">
        <v>373</v>
      </c>
      <c r="I21" s="2" t="s">
        <v>654</v>
      </c>
      <c r="J21" s="14" t="s">
        <v>305</v>
      </c>
      <c r="K21" s="2" t="s">
        <v>637</v>
      </c>
      <c r="L21" s="14" t="s">
        <v>1149</v>
      </c>
      <c r="M21" s="14" t="s">
        <v>1061</v>
      </c>
      <c r="N21" s="2" t="s">
        <v>3</v>
      </c>
      <c r="O21" s="10"/>
      <c r="P21" s="10">
        <v>10</v>
      </c>
      <c r="Q21" s="10"/>
      <c r="R21" s="29">
        <v>60</v>
      </c>
      <c r="S21" s="21">
        <v>0</v>
      </c>
      <c r="T21" s="21">
        <v>0</v>
      </c>
      <c r="U21" s="49">
        <v>60</v>
      </c>
      <c r="W21" s="25">
        <v>120</v>
      </c>
      <c r="Y21" s="13"/>
      <c r="Z21" s="13"/>
      <c r="AA21" s="13"/>
      <c r="AB21" s="49"/>
      <c r="AC21" s="13"/>
      <c r="AD21" s="13">
        <v>10</v>
      </c>
      <c r="AE21" s="13">
        <v>0</v>
      </c>
      <c r="AF21" s="25">
        <v>0.5</v>
      </c>
      <c r="AJ21" s="25"/>
      <c r="AK21" s="25">
        <v>10</v>
      </c>
      <c r="AX21" s="25"/>
      <c r="BF21" s="6"/>
      <c r="BK21" s="38"/>
      <c r="BL21" s="38"/>
      <c r="BM21" s="38"/>
      <c r="BN21" s="38"/>
      <c r="BO21" s="49"/>
      <c r="BP21" s="40"/>
      <c r="BQ21" s="40"/>
      <c r="BR21" s="23"/>
      <c r="BS21" s="38"/>
      <c r="BT21" s="38"/>
      <c r="BU21" s="40"/>
      <c r="BV21" s="49"/>
      <c r="BW21" s="49"/>
      <c r="CI21">
        <v>1385</v>
      </c>
      <c r="CJ21" s="2" t="s">
        <v>637</v>
      </c>
      <c r="DC21" s="2"/>
      <c r="DD21" s="2"/>
      <c r="DE21" s="2"/>
      <c r="DF21" s="2"/>
      <c r="DG21" s="2"/>
    </row>
    <row r="22" spans="1:111" ht="12.75">
      <c r="A22" s="15">
        <v>1385</v>
      </c>
      <c r="B22" s="14" t="s">
        <v>876</v>
      </c>
      <c r="C22" s="14" t="s">
        <v>1133</v>
      </c>
      <c r="D22" s="14" t="s">
        <v>275</v>
      </c>
      <c r="E22" s="14" t="s">
        <v>288</v>
      </c>
      <c r="F22" s="2" t="s">
        <v>183</v>
      </c>
      <c r="G22" s="2">
        <v>1</v>
      </c>
      <c r="H22" s="2" t="s">
        <v>373</v>
      </c>
      <c r="I22" s="2" t="s">
        <v>347</v>
      </c>
      <c r="J22" s="14" t="s">
        <v>305</v>
      </c>
      <c r="K22" s="2" t="s">
        <v>377</v>
      </c>
      <c r="L22" s="14" t="s">
        <v>497</v>
      </c>
      <c r="M22" s="14" t="s">
        <v>866</v>
      </c>
      <c r="N22" s="2" t="s">
        <v>395</v>
      </c>
      <c r="O22" s="10">
        <v>1.75</v>
      </c>
      <c r="P22" s="10"/>
      <c r="Q22" s="10"/>
      <c r="R22" s="29">
        <v>90</v>
      </c>
      <c r="S22" s="21">
        <v>0</v>
      </c>
      <c r="T22" s="21">
        <v>0</v>
      </c>
      <c r="U22" s="49">
        <v>90</v>
      </c>
      <c r="V22" s="49">
        <v>51.42857142857143</v>
      </c>
      <c r="W22" s="25"/>
      <c r="X22" s="25">
        <v>4.285714285714286</v>
      </c>
      <c r="Y22" s="13"/>
      <c r="Z22" s="13"/>
      <c r="AA22" s="13"/>
      <c r="AB22" s="49"/>
      <c r="AC22" s="13">
        <v>17</v>
      </c>
      <c r="AD22" s="13">
        <v>10</v>
      </c>
      <c r="AE22" s="13">
        <v>0</v>
      </c>
      <c r="AF22" s="25">
        <v>17.5</v>
      </c>
      <c r="AG22">
        <v>10</v>
      </c>
      <c r="AH22">
        <v>0</v>
      </c>
      <c r="AI22">
        <v>0</v>
      </c>
      <c r="AJ22" s="25">
        <v>4.285714285714286</v>
      </c>
      <c r="AX22" s="25">
        <v>4.285714285714286</v>
      </c>
      <c r="BF22" s="6"/>
      <c r="BK22" s="38"/>
      <c r="BL22" s="38"/>
      <c r="BM22" s="38"/>
      <c r="BN22" s="38"/>
      <c r="BO22" s="49">
        <v>4.285714285714286</v>
      </c>
      <c r="BP22" s="40"/>
      <c r="BQ22" s="40"/>
      <c r="BR22" s="23"/>
      <c r="BS22" s="38"/>
      <c r="BT22" s="38"/>
      <c r="BU22" s="40"/>
      <c r="BV22" s="49">
        <v>90</v>
      </c>
      <c r="BW22" s="49">
        <v>51.42857142857143</v>
      </c>
      <c r="CI22">
        <v>1385</v>
      </c>
      <c r="CJ22" s="2" t="s">
        <v>377</v>
      </c>
      <c r="DC22" s="14"/>
      <c r="DD22" s="14"/>
      <c r="DE22" s="14"/>
      <c r="DF22" s="14"/>
      <c r="DG22" s="14"/>
    </row>
    <row r="23" spans="1:1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1:111" ht="12.75">
      <c r="A24" s="15">
        <v>1386</v>
      </c>
      <c r="B24" s="14" t="s">
        <v>875</v>
      </c>
      <c r="C24" s="14" t="s">
        <v>1133</v>
      </c>
      <c r="D24" s="14" t="s">
        <v>276</v>
      </c>
      <c r="E24" s="14" t="s">
        <v>291</v>
      </c>
      <c r="F24" s="2" t="s">
        <v>205</v>
      </c>
      <c r="G24" s="2">
        <v>1</v>
      </c>
      <c r="H24" s="2" t="s">
        <v>373</v>
      </c>
      <c r="I24" s="2" t="s">
        <v>1122</v>
      </c>
      <c r="J24" s="14" t="s">
        <v>305</v>
      </c>
      <c r="K24" s="2" t="s">
        <v>380</v>
      </c>
      <c r="L24" s="14" t="s">
        <v>1149</v>
      </c>
      <c r="M24" s="14" t="s">
        <v>1065</v>
      </c>
      <c r="N24" s="2" t="s">
        <v>1360</v>
      </c>
      <c r="O24" s="10">
        <v>7</v>
      </c>
      <c r="P24" s="10"/>
      <c r="Q24" s="10"/>
      <c r="R24" s="29">
        <v>1724</v>
      </c>
      <c r="S24" s="21">
        <v>2</v>
      </c>
      <c r="T24" s="21">
        <v>0</v>
      </c>
      <c r="U24" s="49">
        <v>1724.1</v>
      </c>
      <c r="V24" s="49">
        <v>246.3</v>
      </c>
      <c r="X24" s="25">
        <v>20.525</v>
      </c>
      <c r="Y24" s="13"/>
      <c r="Z24" s="13"/>
      <c r="AA24" s="13"/>
      <c r="AB24" s="49"/>
      <c r="AC24" s="13"/>
      <c r="AD24" s="13"/>
      <c r="AE24" s="13"/>
      <c r="AG24">
        <v>20</v>
      </c>
      <c r="AH24">
        <v>10</v>
      </c>
      <c r="AI24">
        <v>6</v>
      </c>
      <c r="AJ24" s="25">
        <v>20.525</v>
      </c>
      <c r="AU24" s="25">
        <v>20.525</v>
      </c>
      <c r="BF24" s="6"/>
      <c r="BI24" s="49"/>
      <c r="BJ24" s="49"/>
      <c r="BK24" s="38"/>
      <c r="BL24" s="38"/>
      <c r="BM24" s="38"/>
      <c r="BN24" s="38"/>
      <c r="BO24" s="49">
        <v>20.525</v>
      </c>
      <c r="BP24" s="40"/>
      <c r="BQ24" s="40"/>
      <c r="BR24" s="23"/>
      <c r="BS24" s="38"/>
      <c r="BT24" s="38"/>
      <c r="BU24" s="40"/>
      <c r="BV24" s="49">
        <v>1724.1</v>
      </c>
      <c r="BW24" s="49">
        <v>246.3</v>
      </c>
      <c r="CI24">
        <v>1386</v>
      </c>
      <c r="CJ24" s="2" t="s">
        <v>380</v>
      </c>
      <c r="DC24" s="2"/>
      <c r="DD24" s="2"/>
      <c r="DE24" s="2"/>
      <c r="DF24" s="2"/>
      <c r="DG24" s="2"/>
    </row>
    <row r="25" spans="1:111" ht="12.75">
      <c r="A25" s="15">
        <v>1386</v>
      </c>
      <c r="B25" s="14" t="s">
        <v>875</v>
      </c>
      <c r="C25" s="14" t="s">
        <v>1133</v>
      </c>
      <c r="D25" s="14" t="s">
        <v>276</v>
      </c>
      <c r="E25" s="14" t="s">
        <v>291</v>
      </c>
      <c r="F25" s="2" t="s">
        <v>217</v>
      </c>
      <c r="G25" s="2">
        <v>1</v>
      </c>
      <c r="H25" s="2" t="s">
        <v>373</v>
      </c>
      <c r="I25" s="2" t="s">
        <v>336</v>
      </c>
      <c r="J25" s="14" t="s">
        <v>305</v>
      </c>
      <c r="K25" s="2" t="s">
        <v>374</v>
      </c>
      <c r="L25" s="14" t="s">
        <v>498</v>
      </c>
      <c r="M25" s="14" t="s">
        <v>306</v>
      </c>
      <c r="N25" s="2" t="s">
        <v>1360</v>
      </c>
      <c r="O25" s="10">
        <v>7</v>
      </c>
      <c r="P25" s="10"/>
      <c r="Q25" s="10"/>
      <c r="R25" s="29">
        <v>931</v>
      </c>
      <c r="S25" s="21">
        <v>5</v>
      </c>
      <c r="T25" s="21">
        <v>0</v>
      </c>
      <c r="U25" s="49">
        <v>931.25</v>
      </c>
      <c r="V25" s="49">
        <v>133.03571428571428</v>
      </c>
      <c r="X25" s="25">
        <v>11.086309523809524</v>
      </c>
      <c r="Y25" s="13"/>
      <c r="Z25" s="13"/>
      <c r="AA25" s="13"/>
      <c r="AB25" s="49"/>
      <c r="AC25" s="13"/>
      <c r="AD25" s="13"/>
      <c r="AE25" s="13"/>
      <c r="AG25">
        <v>11</v>
      </c>
      <c r="AH25">
        <v>1</v>
      </c>
      <c r="AI25">
        <v>9</v>
      </c>
      <c r="AJ25" s="25">
        <v>11.086309523809524</v>
      </c>
      <c r="AU25" s="25"/>
      <c r="BF25" s="6"/>
      <c r="BI25" s="49"/>
      <c r="BJ25" s="49"/>
      <c r="BK25" s="38"/>
      <c r="BL25" s="38"/>
      <c r="BM25" s="38"/>
      <c r="BN25" s="38"/>
      <c r="BO25" s="49">
        <v>11.086309523809524</v>
      </c>
      <c r="BP25" s="40"/>
      <c r="BQ25" s="40"/>
      <c r="BR25" s="23"/>
      <c r="BS25" s="38"/>
      <c r="BT25" s="38"/>
      <c r="BU25" s="40"/>
      <c r="BV25" s="49">
        <v>931.25</v>
      </c>
      <c r="BW25" s="49">
        <v>133.03571428571428</v>
      </c>
      <c r="CI25">
        <v>1386</v>
      </c>
      <c r="CJ25" s="2" t="s">
        <v>374</v>
      </c>
      <c r="DC25" s="10"/>
      <c r="DD25" s="10"/>
      <c r="DE25" s="10"/>
      <c r="DF25" s="10"/>
      <c r="DG25" s="10"/>
    </row>
    <row r="26" spans="1:111" ht="12.75">
      <c r="A26" s="15">
        <v>1386</v>
      </c>
      <c r="B26" s="14" t="s">
        <v>875</v>
      </c>
      <c r="C26" s="14" t="s">
        <v>1133</v>
      </c>
      <c r="D26" s="14" t="s">
        <v>276</v>
      </c>
      <c r="E26" s="14" t="s">
        <v>291</v>
      </c>
      <c r="F26" s="2" t="s">
        <v>220</v>
      </c>
      <c r="G26" s="2">
        <v>1</v>
      </c>
      <c r="H26" s="2" t="s">
        <v>373</v>
      </c>
      <c r="I26" s="2" t="s">
        <v>1124</v>
      </c>
      <c r="J26" s="14" t="s">
        <v>305</v>
      </c>
      <c r="K26" s="2" t="s">
        <v>380</v>
      </c>
      <c r="L26" s="14" t="s">
        <v>1149</v>
      </c>
      <c r="M26" s="14" t="s">
        <v>1065</v>
      </c>
      <c r="N26" s="2" t="s">
        <v>395</v>
      </c>
      <c r="O26" s="10">
        <v>1</v>
      </c>
      <c r="P26" s="10"/>
      <c r="Q26" s="10"/>
      <c r="R26" s="29">
        <v>246</v>
      </c>
      <c r="S26" s="21">
        <v>6</v>
      </c>
      <c r="T26" s="21">
        <v>0</v>
      </c>
      <c r="U26" s="49">
        <v>246.3</v>
      </c>
      <c r="V26" s="49">
        <v>246.3</v>
      </c>
      <c r="X26" s="25">
        <v>20.525</v>
      </c>
      <c r="Y26" s="13">
        <v>246</v>
      </c>
      <c r="Z26" s="13">
        <v>6</v>
      </c>
      <c r="AA26" s="13">
        <v>0</v>
      </c>
      <c r="AB26" s="49">
        <v>246.3</v>
      </c>
      <c r="AC26" s="13">
        <v>20</v>
      </c>
      <c r="AD26" s="13">
        <v>10</v>
      </c>
      <c r="AE26" s="13">
        <v>6</v>
      </c>
      <c r="AF26" s="25">
        <v>20.525</v>
      </c>
      <c r="AG26">
        <v>20</v>
      </c>
      <c r="AH26">
        <v>10</v>
      </c>
      <c r="AI26">
        <v>6</v>
      </c>
      <c r="AJ26" s="25">
        <v>20.525</v>
      </c>
      <c r="AU26" s="25">
        <v>20.525</v>
      </c>
      <c r="AX26" s="25">
        <v>20.525</v>
      </c>
      <c r="BF26" s="6"/>
      <c r="BI26" s="49"/>
      <c r="BJ26" s="49"/>
      <c r="BK26" s="38"/>
      <c r="BL26" s="38"/>
      <c r="BM26" s="38"/>
      <c r="BN26" s="38"/>
      <c r="BO26" s="49">
        <v>20.525</v>
      </c>
      <c r="BP26" s="40"/>
      <c r="BQ26" s="40"/>
      <c r="BR26" s="23"/>
      <c r="BS26" s="38"/>
      <c r="BT26" s="38"/>
      <c r="BU26" s="40"/>
      <c r="BV26" s="49">
        <v>246.3</v>
      </c>
      <c r="BW26" s="49">
        <v>246.3</v>
      </c>
      <c r="CI26">
        <v>1386</v>
      </c>
      <c r="CJ26" s="2" t="s">
        <v>380</v>
      </c>
      <c r="DC26" s="10"/>
      <c r="DD26" s="10"/>
      <c r="DE26" s="10"/>
      <c r="DF26" s="10"/>
      <c r="DG26" s="10"/>
    </row>
    <row r="27" spans="1:111" ht="12.75">
      <c r="A27" s="15">
        <v>1386</v>
      </c>
      <c r="B27" s="14" t="s">
        <v>875</v>
      </c>
      <c r="C27" s="14" t="s">
        <v>1133</v>
      </c>
      <c r="D27" s="14" t="s">
        <v>276</v>
      </c>
      <c r="E27" s="14" t="s">
        <v>291</v>
      </c>
      <c r="F27" s="2" t="s">
        <v>221</v>
      </c>
      <c r="G27" s="2">
        <v>1</v>
      </c>
      <c r="H27" s="2" t="s">
        <v>373</v>
      </c>
      <c r="I27" s="2" t="s">
        <v>655</v>
      </c>
      <c r="J27" s="14" t="s">
        <v>305</v>
      </c>
      <c r="K27" s="2" t="s">
        <v>638</v>
      </c>
      <c r="L27" s="14" t="s">
        <v>1149</v>
      </c>
      <c r="M27" s="14" t="s">
        <v>1065</v>
      </c>
      <c r="N27" s="2" t="s">
        <v>395</v>
      </c>
      <c r="O27" s="10"/>
      <c r="P27" s="10">
        <v>14</v>
      </c>
      <c r="Q27" s="10"/>
      <c r="R27" s="29">
        <v>88</v>
      </c>
      <c r="S27" s="21">
        <v>4</v>
      </c>
      <c r="T27" s="21">
        <v>0</v>
      </c>
      <c r="U27" s="49">
        <v>88.2</v>
      </c>
      <c r="V27" s="49"/>
      <c r="W27" s="25">
        <v>126</v>
      </c>
      <c r="X27" s="25"/>
      <c r="Y27" s="13"/>
      <c r="Z27" s="13"/>
      <c r="AA27" s="13"/>
      <c r="AC27" s="13"/>
      <c r="AD27" s="13"/>
      <c r="AE27" s="13"/>
      <c r="AK27" s="25">
        <v>10.5</v>
      </c>
      <c r="AU27" s="25"/>
      <c r="BF27" s="6"/>
      <c r="BI27" s="49"/>
      <c r="BJ27" s="49"/>
      <c r="BK27" s="38"/>
      <c r="BL27" s="38"/>
      <c r="BM27" s="38"/>
      <c r="BN27" s="38"/>
      <c r="BO27" s="49"/>
      <c r="BP27" s="40"/>
      <c r="BQ27" s="40"/>
      <c r="BR27" s="23"/>
      <c r="BS27" s="38"/>
      <c r="BT27" s="38"/>
      <c r="BU27" s="40"/>
      <c r="BV27" s="49">
        <v>24.65</v>
      </c>
      <c r="BW27" s="49"/>
      <c r="CI27">
        <v>1386</v>
      </c>
      <c r="CJ27" s="2" t="s">
        <v>638</v>
      </c>
      <c r="DC27" s="10"/>
      <c r="DD27" s="10"/>
      <c r="DE27" s="10"/>
      <c r="DF27" s="10"/>
      <c r="DG27" s="10"/>
    </row>
    <row r="28" spans="1:111" ht="12.75">
      <c r="A28" s="15">
        <v>1386</v>
      </c>
      <c r="B28" s="14" t="s">
        <v>875</v>
      </c>
      <c r="C28" s="14" t="s">
        <v>1133</v>
      </c>
      <c r="D28" s="14" t="s">
        <v>276</v>
      </c>
      <c r="E28" s="14" t="s">
        <v>291</v>
      </c>
      <c r="F28" s="2" t="s">
        <v>222</v>
      </c>
      <c r="G28" s="2">
        <v>1</v>
      </c>
      <c r="H28" s="2" t="s">
        <v>373</v>
      </c>
      <c r="I28" s="2" t="s">
        <v>346</v>
      </c>
      <c r="J28" s="14" t="s">
        <v>305</v>
      </c>
      <c r="K28" s="2" t="s">
        <v>376</v>
      </c>
      <c r="L28" s="14" t="s">
        <v>497</v>
      </c>
      <c r="M28" s="14" t="s">
        <v>866</v>
      </c>
      <c r="N28" s="2" t="s">
        <v>395</v>
      </c>
      <c r="O28" s="10">
        <v>1</v>
      </c>
      <c r="P28" s="10"/>
      <c r="Q28" s="10"/>
      <c r="R28" s="29">
        <v>126</v>
      </c>
      <c r="S28" s="21">
        <v>4</v>
      </c>
      <c r="T28" s="21">
        <v>0</v>
      </c>
      <c r="U28" s="49">
        <v>126.2</v>
      </c>
      <c r="V28" s="49">
        <v>126.2</v>
      </c>
      <c r="X28" s="25">
        <v>10.516666666666667</v>
      </c>
      <c r="Y28" s="13">
        <v>126</v>
      </c>
      <c r="Z28" s="13">
        <v>4</v>
      </c>
      <c r="AA28" s="13">
        <v>0</v>
      </c>
      <c r="AB28" s="49">
        <v>126.2</v>
      </c>
      <c r="AC28" s="13">
        <v>10</v>
      </c>
      <c r="AD28" s="13">
        <v>10</v>
      </c>
      <c r="AE28" s="13">
        <v>4</v>
      </c>
      <c r="AF28" s="25">
        <v>10.516666666666667</v>
      </c>
      <c r="AG28">
        <v>10</v>
      </c>
      <c r="AH28">
        <v>10</v>
      </c>
      <c r="AI28">
        <v>4</v>
      </c>
      <c r="AJ28" s="25">
        <v>10.516666666666667</v>
      </c>
      <c r="AU28" s="25"/>
      <c r="AX28" s="25">
        <v>10.516666666666667</v>
      </c>
      <c r="BF28" s="6"/>
      <c r="BI28" s="49"/>
      <c r="BJ28" s="49"/>
      <c r="BK28" s="38"/>
      <c r="BL28" s="38"/>
      <c r="BM28" s="38"/>
      <c r="BN28" s="38"/>
      <c r="BO28" s="49">
        <v>10.516666666666667</v>
      </c>
      <c r="BP28" s="40"/>
      <c r="BQ28" s="40"/>
      <c r="BR28" s="23"/>
      <c r="BS28" s="38"/>
      <c r="BT28" s="38"/>
      <c r="BU28" s="40"/>
      <c r="BV28" s="49">
        <v>126.20000000000002</v>
      </c>
      <c r="BW28" s="49">
        <v>126.20000000000002</v>
      </c>
      <c r="CI28">
        <v>1386</v>
      </c>
      <c r="CJ28" s="2" t="s">
        <v>376</v>
      </c>
      <c r="DC28" s="29"/>
      <c r="DD28" s="29"/>
      <c r="DE28" s="29"/>
      <c r="DF28" s="29"/>
      <c r="DG28" s="29"/>
    </row>
    <row r="29" spans="1:11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</row>
    <row r="30" spans="1:1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</row>
    <row r="31" spans="1:1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</row>
    <row r="32" spans="1:1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</row>
    <row r="33" spans="1:111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</row>
    <row r="34" spans="1:1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</row>
    <row r="35" spans="1:1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</row>
    <row r="36" spans="1:1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</row>
    <row r="37" spans="1:1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</row>
    <row r="41" spans="1:1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</row>
    <row r="51" spans="1:1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</row>
    <row r="53" spans="1:11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</row>
    <row r="55" spans="1:1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</row>
    <row r="67" spans="1:111" ht="12.75">
      <c r="A67" s="25">
        <f>IC67+IV67</f>
        <v>0</v>
      </c>
      <c r="B67" s="25">
        <f aca="true" t="shared" si="0" ref="B67:T67">ID67+A67</f>
        <v>0</v>
      </c>
      <c r="C67" s="25">
        <f t="shared" si="0"/>
        <v>0</v>
      </c>
      <c r="D67" s="25">
        <f t="shared" si="0"/>
        <v>0</v>
      </c>
      <c r="E67" s="25">
        <f t="shared" si="0"/>
        <v>0</v>
      </c>
      <c r="F67" s="25">
        <f t="shared" si="0"/>
        <v>0</v>
      </c>
      <c r="G67" s="25">
        <f t="shared" si="0"/>
        <v>0</v>
      </c>
      <c r="H67" s="25">
        <f t="shared" si="0"/>
        <v>0</v>
      </c>
      <c r="I67" s="25">
        <f t="shared" si="0"/>
        <v>0</v>
      </c>
      <c r="J67" s="25">
        <f t="shared" si="0"/>
        <v>0</v>
      </c>
      <c r="K67" s="25">
        <f t="shared" si="0"/>
        <v>0</v>
      </c>
      <c r="L67" s="25">
        <f t="shared" si="0"/>
        <v>0</v>
      </c>
      <c r="M67" s="25">
        <f t="shared" si="0"/>
        <v>0</v>
      </c>
      <c r="N67" s="25">
        <f t="shared" si="0"/>
        <v>0</v>
      </c>
      <c r="O67" s="25">
        <f t="shared" si="0"/>
        <v>0</v>
      </c>
      <c r="P67" s="25">
        <f t="shared" si="0"/>
        <v>0</v>
      </c>
      <c r="Q67" s="25">
        <f t="shared" si="0"/>
        <v>0</v>
      </c>
      <c r="R67" s="25">
        <f t="shared" si="0"/>
        <v>0</v>
      </c>
      <c r="S67" s="25">
        <f t="shared" si="0"/>
        <v>0</v>
      </c>
      <c r="T67" s="25">
        <f t="shared" si="0"/>
        <v>0</v>
      </c>
      <c r="U67" s="25">
        <f>IV67+T67</f>
        <v>0</v>
      </c>
      <c r="V67" s="25">
        <f>IV67+U67</f>
        <v>0</v>
      </c>
      <c r="W67" s="25">
        <f>IS67+V67</f>
        <v>0</v>
      </c>
      <c r="X67" s="25">
        <f>IT67+W67</f>
        <v>0</v>
      </c>
      <c r="Y67" s="25">
        <f>IU67+X67</f>
        <v>0</v>
      </c>
      <c r="Z67" s="25">
        <f>IV67+Y67</f>
        <v>0</v>
      </c>
      <c r="AA67" s="25">
        <f aca="true" t="shared" si="1" ref="AA67:AP67">A67+Z67</f>
        <v>0</v>
      </c>
      <c r="AB67" s="25">
        <f t="shared" si="1"/>
        <v>0</v>
      </c>
      <c r="AC67" s="25">
        <f t="shared" si="1"/>
        <v>0</v>
      </c>
      <c r="AD67" s="25">
        <f t="shared" si="1"/>
        <v>0</v>
      </c>
      <c r="AE67" s="25">
        <f t="shared" si="1"/>
        <v>0</v>
      </c>
      <c r="AF67" s="25">
        <f t="shared" si="1"/>
        <v>0</v>
      </c>
      <c r="AG67" s="25">
        <f t="shared" si="1"/>
        <v>0</v>
      </c>
      <c r="AH67" s="25">
        <f t="shared" si="1"/>
        <v>0</v>
      </c>
      <c r="AI67" s="25">
        <f t="shared" si="1"/>
        <v>0</v>
      </c>
      <c r="AJ67" s="25">
        <f t="shared" si="1"/>
        <v>0</v>
      </c>
      <c r="AK67" s="25">
        <f t="shared" si="1"/>
        <v>0</v>
      </c>
      <c r="AL67" s="25">
        <f t="shared" si="1"/>
        <v>0</v>
      </c>
      <c r="AM67" s="25">
        <f t="shared" si="1"/>
        <v>0</v>
      </c>
      <c r="AN67" s="25">
        <f t="shared" si="1"/>
        <v>0</v>
      </c>
      <c r="AO67" s="25">
        <f t="shared" si="1"/>
        <v>0</v>
      </c>
      <c r="AP67" s="25">
        <f t="shared" si="1"/>
        <v>0</v>
      </c>
      <c r="AQ67" s="25"/>
      <c r="AR67" s="25"/>
      <c r="AS67" s="25"/>
      <c r="AT67" s="25"/>
      <c r="AU67" s="25">
        <f>Q67+AP67</f>
        <v>0</v>
      </c>
      <c r="AV67" s="25">
        <f>R67+AU67</f>
        <v>0</v>
      </c>
      <c r="AW67" s="25">
        <f>S67+AV67</f>
        <v>0</v>
      </c>
      <c r="AX67" s="25">
        <f>T67+AW67</f>
        <v>0</v>
      </c>
      <c r="AY67" s="25">
        <f>U67+AX67</f>
        <v>0</v>
      </c>
      <c r="AZ67" s="25">
        <f>V67+AY67</f>
        <v>0</v>
      </c>
      <c r="BA67" s="25"/>
      <c r="BB67" s="25">
        <f>W67+AZ67</f>
        <v>0</v>
      </c>
      <c r="BC67" s="25">
        <f aca="true" t="shared" si="2" ref="BC67:BU67">X67+BB67</f>
        <v>0</v>
      </c>
      <c r="BD67" s="25">
        <f t="shared" si="2"/>
        <v>0</v>
      </c>
      <c r="BE67" s="25">
        <f t="shared" si="2"/>
        <v>0</v>
      </c>
      <c r="BF67" s="25">
        <f t="shared" si="2"/>
        <v>0</v>
      </c>
      <c r="BG67" s="25">
        <f t="shared" si="2"/>
        <v>0</v>
      </c>
      <c r="BH67" s="25">
        <f t="shared" si="2"/>
        <v>0</v>
      </c>
      <c r="BI67" s="25">
        <f t="shared" si="2"/>
        <v>0</v>
      </c>
      <c r="BJ67" s="25">
        <f t="shared" si="2"/>
        <v>0</v>
      </c>
      <c r="BK67" s="25">
        <f t="shared" si="2"/>
        <v>0</v>
      </c>
      <c r="BL67" s="25">
        <f t="shared" si="2"/>
        <v>0</v>
      </c>
      <c r="BM67" s="25">
        <f t="shared" si="2"/>
        <v>0</v>
      </c>
      <c r="BN67" s="25">
        <f t="shared" si="2"/>
        <v>0</v>
      </c>
      <c r="BO67" s="25">
        <f t="shared" si="2"/>
        <v>0</v>
      </c>
      <c r="BP67" s="25">
        <f t="shared" si="2"/>
        <v>0</v>
      </c>
      <c r="BQ67" s="25">
        <f t="shared" si="2"/>
        <v>0</v>
      </c>
      <c r="BR67" s="25">
        <f t="shared" si="2"/>
        <v>0</v>
      </c>
      <c r="BS67" s="25">
        <f t="shared" si="2"/>
        <v>0</v>
      </c>
      <c r="BT67" s="25">
        <f t="shared" si="2"/>
        <v>0</v>
      </c>
      <c r="BU67" s="25">
        <f t="shared" si="2"/>
        <v>0</v>
      </c>
      <c r="BV67" s="25">
        <f aca="true" t="shared" si="3" ref="BV67:CA67">AU67+BU67</f>
        <v>0</v>
      </c>
      <c r="BW67" s="25">
        <f t="shared" si="3"/>
        <v>0</v>
      </c>
      <c r="BX67" s="25">
        <f t="shared" si="3"/>
        <v>0</v>
      </c>
      <c r="BY67" s="25">
        <f t="shared" si="3"/>
        <v>0</v>
      </c>
      <c r="BZ67" s="25">
        <f t="shared" si="3"/>
        <v>0</v>
      </c>
      <c r="CA67" s="25">
        <f t="shared" si="3"/>
        <v>0</v>
      </c>
      <c r="CB67" s="25">
        <f>BB67+CA67</f>
        <v>0</v>
      </c>
      <c r="CC67" s="25"/>
      <c r="CD67" s="25">
        <f>BC67+CB67</f>
        <v>0</v>
      </c>
      <c r="CE67" s="25">
        <f aca="true" t="shared" si="4" ref="CE67:DC67">BD67+CD67</f>
        <v>0</v>
      </c>
      <c r="CF67" s="25">
        <f t="shared" si="4"/>
        <v>0</v>
      </c>
      <c r="CG67" s="25">
        <f t="shared" si="4"/>
        <v>0</v>
      </c>
      <c r="CH67" s="25">
        <f t="shared" si="4"/>
        <v>0</v>
      </c>
      <c r="CI67" s="25">
        <f t="shared" si="4"/>
        <v>0</v>
      </c>
      <c r="CJ67" s="25">
        <f t="shared" si="4"/>
        <v>0</v>
      </c>
      <c r="CK67" s="25">
        <f t="shared" si="4"/>
        <v>0</v>
      </c>
      <c r="CL67" s="25">
        <f t="shared" si="4"/>
        <v>0</v>
      </c>
      <c r="CM67" s="25">
        <f t="shared" si="4"/>
        <v>0</v>
      </c>
      <c r="CN67" s="25">
        <f t="shared" si="4"/>
        <v>0</v>
      </c>
      <c r="CO67" s="25">
        <f t="shared" si="4"/>
        <v>0</v>
      </c>
      <c r="CP67" s="25">
        <f t="shared" si="4"/>
        <v>0</v>
      </c>
      <c r="CQ67" s="25">
        <f t="shared" si="4"/>
        <v>0</v>
      </c>
      <c r="CR67" s="25">
        <f t="shared" si="4"/>
        <v>0</v>
      </c>
      <c r="CS67" s="25">
        <f t="shared" si="4"/>
        <v>0</v>
      </c>
      <c r="CT67" s="25">
        <f t="shared" si="4"/>
        <v>0</v>
      </c>
      <c r="CU67" s="25">
        <f t="shared" si="4"/>
        <v>0</v>
      </c>
      <c r="CV67" s="25">
        <f t="shared" si="4"/>
        <v>0</v>
      </c>
      <c r="CW67" s="25">
        <f t="shared" si="4"/>
        <v>0</v>
      </c>
      <c r="CX67" s="25">
        <f t="shared" si="4"/>
        <v>0</v>
      </c>
      <c r="CY67" s="25">
        <f t="shared" si="4"/>
        <v>0</v>
      </c>
      <c r="CZ67" s="25">
        <f t="shared" si="4"/>
        <v>0</v>
      </c>
      <c r="DA67" s="25">
        <f t="shared" si="4"/>
        <v>0</v>
      </c>
      <c r="DB67" s="25">
        <f t="shared" si="4"/>
        <v>0</v>
      </c>
      <c r="DC67" s="25">
        <f t="shared" si="4"/>
        <v>0</v>
      </c>
      <c r="DD67" s="25">
        <f>CD67+DC67</f>
        <v>0</v>
      </c>
      <c r="DE67" s="25">
        <f>CE67+DD67</f>
        <v>0</v>
      </c>
      <c r="DF67" s="25">
        <f>CF67+DE67</f>
        <v>0</v>
      </c>
      <c r="DG67" s="25">
        <f>CG67+DF67</f>
        <v>0</v>
      </c>
    </row>
    <row r="68" spans="1:11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</row>
    <row r="69" spans="1:11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</row>
    <row r="70" spans="1:11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</row>
    <row r="71" spans="1:11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</row>
    <row r="72" spans="1:11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</row>
    <row r="73" spans="1:11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</row>
    <row r="74" spans="1:111" ht="12.75">
      <c r="A74" s="49" t="e">
        <f aca="true" t="shared" si="5" ref="A74:AO74">B74*HA74</f>
        <v>#VALUE!</v>
      </c>
      <c r="B74" s="49" t="e">
        <f t="shared" si="5"/>
        <v>#VALUE!</v>
      </c>
      <c r="C74" s="49" t="e">
        <f t="shared" si="5"/>
        <v>#VALUE!</v>
      </c>
      <c r="D74" s="49" t="e">
        <f t="shared" si="5"/>
        <v>#VALUE!</v>
      </c>
      <c r="E74" s="49" t="e">
        <f t="shared" si="5"/>
        <v>#VALUE!</v>
      </c>
      <c r="F74" s="49" t="e">
        <f t="shared" si="5"/>
        <v>#VALUE!</v>
      </c>
      <c r="G74" s="49" t="e">
        <f t="shared" si="5"/>
        <v>#VALUE!</v>
      </c>
      <c r="H74" s="49" t="e">
        <f t="shared" si="5"/>
        <v>#VALUE!</v>
      </c>
      <c r="I74" s="49" t="e">
        <f t="shared" si="5"/>
        <v>#VALUE!</v>
      </c>
      <c r="J74" s="49" t="e">
        <f t="shared" si="5"/>
        <v>#VALUE!</v>
      </c>
      <c r="K74" s="49" t="e">
        <f t="shared" si="5"/>
        <v>#VALUE!</v>
      </c>
      <c r="L74" s="49" t="e">
        <f t="shared" si="5"/>
        <v>#VALUE!</v>
      </c>
      <c r="M74" s="49" t="e">
        <f t="shared" si="5"/>
        <v>#VALUE!</v>
      </c>
      <c r="N74" s="49" t="e">
        <f t="shared" si="5"/>
        <v>#VALUE!</v>
      </c>
      <c r="O74" s="49" t="e">
        <f t="shared" si="5"/>
        <v>#VALUE!</v>
      </c>
      <c r="P74" s="49" t="e">
        <f t="shared" si="5"/>
        <v>#VALUE!</v>
      </c>
      <c r="Q74" s="49" t="e">
        <f t="shared" si="5"/>
        <v>#VALUE!</v>
      </c>
      <c r="R74" s="49" t="e">
        <f t="shared" si="5"/>
        <v>#VALUE!</v>
      </c>
      <c r="S74" s="49" t="e">
        <f t="shared" si="5"/>
        <v>#VALUE!</v>
      </c>
      <c r="T74" s="49" t="e">
        <f t="shared" si="5"/>
        <v>#VALUE!</v>
      </c>
      <c r="U74" s="49" t="e">
        <f t="shared" si="5"/>
        <v>#VALUE!</v>
      </c>
      <c r="V74" s="49" t="e">
        <f t="shared" si="5"/>
        <v>#VALUE!</v>
      </c>
      <c r="W74" s="49" t="e">
        <f t="shared" si="5"/>
        <v>#VALUE!</v>
      </c>
      <c r="X74" s="49" t="e">
        <f t="shared" si="5"/>
        <v>#VALUE!</v>
      </c>
      <c r="Y74" s="49" t="e">
        <f t="shared" si="5"/>
        <v>#VALUE!</v>
      </c>
      <c r="Z74" s="49" t="e">
        <f t="shared" si="5"/>
        <v>#VALUE!</v>
      </c>
      <c r="AA74" s="49" t="e">
        <f t="shared" si="5"/>
        <v>#VALUE!</v>
      </c>
      <c r="AB74" s="49" t="e">
        <f t="shared" si="5"/>
        <v>#VALUE!</v>
      </c>
      <c r="AC74" s="49" t="e">
        <f t="shared" si="5"/>
        <v>#VALUE!</v>
      </c>
      <c r="AD74" s="49" t="e">
        <f t="shared" si="5"/>
        <v>#VALUE!</v>
      </c>
      <c r="AE74" s="49" t="e">
        <f t="shared" si="5"/>
        <v>#VALUE!</v>
      </c>
      <c r="AF74" s="49" t="e">
        <f t="shared" si="5"/>
        <v>#VALUE!</v>
      </c>
      <c r="AG74" s="49" t="e">
        <f t="shared" si="5"/>
        <v>#VALUE!</v>
      </c>
      <c r="AH74" s="49" t="e">
        <f t="shared" si="5"/>
        <v>#VALUE!</v>
      </c>
      <c r="AI74" s="49" t="e">
        <f t="shared" si="5"/>
        <v>#VALUE!</v>
      </c>
      <c r="AJ74" s="49" t="e">
        <f t="shared" si="5"/>
        <v>#VALUE!</v>
      </c>
      <c r="AK74" s="49" t="e">
        <f t="shared" si="5"/>
        <v>#VALUE!</v>
      </c>
      <c r="AL74" s="49" t="e">
        <f t="shared" si="5"/>
        <v>#VALUE!</v>
      </c>
      <c r="AM74" s="49" t="e">
        <f t="shared" si="5"/>
        <v>#VALUE!</v>
      </c>
      <c r="AN74" s="49" t="e">
        <f t="shared" si="5"/>
        <v>#VALUE!</v>
      </c>
      <c r="AO74" s="49" t="e">
        <f t="shared" si="5"/>
        <v>#VALUE!</v>
      </c>
      <c r="AP74" s="49" t="e">
        <f>AU74*IP74</f>
        <v>#VALUE!</v>
      </c>
      <c r="AQ74" s="49"/>
      <c r="AR74" s="49"/>
      <c r="AS74" s="49"/>
      <c r="AT74" s="49"/>
      <c r="AU74" s="49" t="e">
        <f>AV74*IQ74</f>
        <v>#VALUE!</v>
      </c>
      <c r="AV74" s="49" t="e">
        <f>AW74*IR74</f>
        <v>#VALUE!</v>
      </c>
      <c r="AW74" s="49" t="e">
        <f>AX74*IS74</f>
        <v>#VALUE!</v>
      </c>
      <c r="AX74" s="49" t="e">
        <f>AY74*IT74</f>
        <v>#VALUE!</v>
      </c>
      <c r="AY74" s="49" t="e">
        <f>AZ74*IU74</f>
        <v>#VALUE!</v>
      </c>
      <c r="AZ74" s="49" t="e">
        <f>BB74*IV74</f>
        <v>#VALUE!</v>
      </c>
      <c r="BA74" s="49"/>
      <c r="BB74" s="49" t="e">
        <f>BC74*A74</f>
        <v>#VALUE!</v>
      </c>
      <c r="BC74" s="49" t="e">
        <f>BD74*A74</f>
        <v>#VALUE!</v>
      </c>
      <c r="BD74" s="49" t="e">
        <f>BE74*B74</f>
        <v>#VALUE!</v>
      </c>
      <c r="BE74" s="49" t="e">
        <f>BF74*C74</f>
        <v>#VALUE!</v>
      </c>
      <c r="BF74" s="49" t="e">
        <f>BG74*D74</f>
        <v>#VALUE!</v>
      </c>
      <c r="BG74" s="49" t="e">
        <f>BH74*E74</f>
        <v>#VALUE!</v>
      </c>
      <c r="BH74" s="49" t="e">
        <f aca="true" t="shared" si="6" ref="BH74:CA74">BI74*A74</f>
        <v>#VALUE!</v>
      </c>
      <c r="BI74" s="49" t="e">
        <f t="shared" si="6"/>
        <v>#VALUE!</v>
      </c>
      <c r="BJ74" s="49" t="e">
        <f t="shared" si="6"/>
        <v>#VALUE!</v>
      </c>
      <c r="BK74" s="49" t="e">
        <f t="shared" si="6"/>
        <v>#VALUE!</v>
      </c>
      <c r="BL74" s="49" t="e">
        <f t="shared" si="6"/>
        <v>#VALUE!</v>
      </c>
      <c r="BM74" s="49" t="e">
        <f t="shared" si="6"/>
        <v>#VALUE!</v>
      </c>
      <c r="BN74" s="49" t="e">
        <f t="shared" si="6"/>
        <v>#VALUE!</v>
      </c>
      <c r="BO74" s="49" t="e">
        <f t="shared" si="6"/>
        <v>#VALUE!</v>
      </c>
      <c r="BP74" s="49" t="e">
        <f t="shared" si="6"/>
        <v>#VALUE!</v>
      </c>
      <c r="BQ74" s="49" t="e">
        <f t="shared" si="6"/>
        <v>#VALUE!</v>
      </c>
      <c r="BR74" s="49" t="e">
        <f t="shared" si="6"/>
        <v>#VALUE!</v>
      </c>
      <c r="BS74" s="49" t="e">
        <f t="shared" si="6"/>
        <v>#VALUE!</v>
      </c>
      <c r="BT74" s="49" t="e">
        <f t="shared" si="6"/>
        <v>#VALUE!</v>
      </c>
      <c r="BU74" s="49" t="e">
        <f t="shared" si="6"/>
        <v>#VALUE!</v>
      </c>
      <c r="BV74" s="49" t="e">
        <f t="shared" si="6"/>
        <v>#VALUE!</v>
      </c>
      <c r="BW74" s="49" t="e">
        <f t="shared" si="6"/>
        <v>#VALUE!</v>
      </c>
      <c r="BX74" s="49" t="e">
        <f t="shared" si="6"/>
        <v>#VALUE!</v>
      </c>
      <c r="BY74" s="49" t="e">
        <f t="shared" si="6"/>
        <v>#VALUE!</v>
      </c>
      <c r="BZ74" s="49" t="e">
        <f t="shared" si="6"/>
        <v>#VALUE!</v>
      </c>
      <c r="CA74" s="49" t="e">
        <f t="shared" si="6"/>
        <v>#VALUE!</v>
      </c>
      <c r="CB74" s="49" t="e">
        <f>CD74*U74</f>
        <v>#VALUE!</v>
      </c>
      <c r="CC74" s="49"/>
      <c r="CD74" s="49" t="e">
        <f aca="true" t="shared" si="7" ref="CD74:CX74">CE74*V74</f>
        <v>#VALUE!</v>
      </c>
      <c r="CE74" s="49" t="e">
        <f t="shared" si="7"/>
        <v>#VALUE!</v>
      </c>
      <c r="CF74" s="49" t="e">
        <f t="shared" si="7"/>
        <v>#VALUE!</v>
      </c>
      <c r="CG74" s="49" t="e">
        <f t="shared" si="7"/>
        <v>#VALUE!</v>
      </c>
      <c r="CH74" s="49" t="e">
        <f t="shared" si="7"/>
        <v>#VALUE!</v>
      </c>
      <c r="CI74" s="49" t="e">
        <f t="shared" si="7"/>
        <v>#VALUE!</v>
      </c>
      <c r="CJ74" s="49" t="e">
        <f t="shared" si="7"/>
        <v>#VALUE!</v>
      </c>
      <c r="CK74" s="49" t="e">
        <f t="shared" si="7"/>
        <v>#VALUE!</v>
      </c>
      <c r="CL74" s="49" t="e">
        <f t="shared" si="7"/>
        <v>#VALUE!</v>
      </c>
      <c r="CM74" s="49" t="e">
        <f t="shared" si="7"/>
        <v>#VALUE!</v>
      </c>
      <c r="CN74" s="49" t="e">
        <f t="shared" si="7"/>
        <v>#VALUE!</v>
      </c>
      <c r="CO74" s="49" t="e">
        <f t="shared" si="7"/>
        <v>#VALUE!</v>
      </c>
      <c r="CP74" s="49" t="e">
        <f t="shared" si="7"/>
        <v>#VALUE!</v>
      </c>
      <c r="CQ74" s="49" t="e">
        <f t="shared" si="7"/>
        <v>#VALUE!</v>
      </c>
      <c r="CR74" s="49" t="e">
        <f t="shared" si="7"/>
        <v>#VALUE!</v>
      </c>
      <c r="CS74" s="49" t="e">
        <f t="shared" si="7"/>
        <v>#VALUE!</v>
      </c>
      <c r="CT74" s="49" t="e">
        <f t="shared" si="7"/>
        <v>#VALUE!</v>
      </c>
      <c r="CU74" s="49" t="e">
        <f t="shared" si="7"/>
        <v>#VALUE!</v>
      </c>
      <c r="CV74" s="49" t="e">
        <f t="shared" si="7"/>
        <v>#VALUE!</v>
      </c>
      <c r="CW74" s="49" t="e">
        <f t="shared" si="7"/>
        <v>#VALUE!</v>
      </c>
      <c r="CX74" s="49" t="e">
        <f t="shared" si="7"/>
        <v>#VALUE!</v>
      </c>
      <c r="CY74" s="49" t="e">
        <f aca="true" t="shared" si="8" ref="CY74:DD74">CZ74*AU74</f>
        <v>#VALUE!</v>
      </c>
      <c r="CZ74" s="49" t="e">
        <f t="shared" si="8"/>
        <v>#VALUE!</v>
      </c>
      <c r="DA74" s="49" t="e">
        <f t="shared" si="8"/>
        <v>#VALUE!</v>
      </c>
      <c r="DB74" s="49" t="e">
        <f t="shared" si="8"/>
        <v>#VALUE!</v>
      </c>
      <c r="DC74" s="49" t="e">
        <f t="shared" si="8"/>
        <v>#VALUE!</v>
      </c>
      <c r="DD74" s="49" t="e">
        <f t="shared" si="8"/>
        <v>#VALUE!</v>
      </c>
      <c r="DE74" s="49" t="e">
        <f>DF74*BB74</f>
        <v>#VALUE!</v>
      </c>
      <c r="DF74" s="49" t="e">
        <f>DG74*BC74</f>
        <v>#VALUE!</v>
      </c>
      <c r="DG74" s="49" t="e">
        <f>DH74*BD74</f>
        <v>#VALUE!</v>
      </c>
    </row>
    <row r="75" spans="1:111" ht="12.75">
      <c r="A75" s="49">
        <f>(IU75+IT75)*12</f>
        <v>0</v>
      </c>
      <c r="B75" s="49">
        <f>(IV75+IU75)*12</f>
        <v>0</v>
      </c>
      <c r="C75" s="49">
        <f>(IV75+IV75)*12</f>
        <v>0</v>
      </c>
      <c r="D75" s="49">
        <f>(IV75+A75)*12</f>
        <v>0</v>
      </c>
      <c r="E75" s="49">
        <f>(IS75+B75)*12</f>
        <v>0</v>
      </c>
      <c r="F75" s="49">
        <f>(IT75+C75)*12</f>
        <v>0</v>
      </c>
      <c r="G75" s="49">
        <f>(IU75+D75)*12</f>
        <v>0</v>
      </c>
      <c r="H75" s="49">
        <f>(IV75+E75)*12</f>
        <v>0</v>
      </c>
      <c r="I75" s="49">
        <f aca="true" t="shared" si="9" ref="I75:AP75">(A75+F75)*12</f>
        <v>0</v>
      </c>
      <c r="J75" s="49">
        <f t="shared" si="9"/>
        <v>0</v>
      </c>
      <c r="K75" s="49">
        <f t="shared" si="9"/>
        <v>0</v>
      </c>
      <c r="L75" s="49">
        <f t="shared" si="9"/>
        <v>0</v>
      </c>
      <c r="M75" s="49">
        <f t="shared" si="9"/>
        <v>0</v>
      </c>
      <c r="N75" s="49">
        <f t="shared" si="9"/>
        <v>0</v>
      </c>
      <c r="O75" s="49">
        <f t="shared" si="9"/>
        <v>0</v>
      </c>
      <c r="P75" s="49">
        <f t="shared" si="9"/>
        <v>0</v>
      </c>
      <c r="Q75" s="49">
        <f t="shared" si="9"/>
        <v>0</v>
      </c>
      <c r="R75" s="49">
        <f t="shared" si="9"/>
        <v>0</v>
      </c>
      <c r="S75" s="49">
        <f t="shared" si="9"/>
        <v>0</v>
      </c>
      <c r="T75" s="49">
        <f t="shared" si="9"/>
        <v>0</v>
      </c>
      <c r="U75" s="49">
        <f t="shared" si="9"/>
        <v>0</v>
      </c>
      <c r="V75" s="49">
        <f t="shared" si="9"/>
        <v>0</v>
      </c>
      <c r="W75" s="49">
        <f t="shared" si="9"/>
        <v>0</v>
      </c>
      <c r="X75" s="49">
        <f t="shared" si="9"/>
        <v>0</v>
      </c>
      <c r="Y75" s="49">
        <f t="shared" si="9"/>
        <v>0</v>
      </c>
      <c r="Z75" s="49">
        <f t="shared" si="9"/>
        <v>0</v>
      </c>
      <c r="AA75" s="49">
        <f t="shared" si="9"/>
        <v>0</v>
      </c>
      <c r="AB75" s="49">
        <f t="shared" si="9"/>
        <v>0</v>
      </c>
      <c r="AC75" s="49">
        <f t="shared" si="9"/>
        <v>0</v>
      </c>
      <c r="AD75" s="49">
        <f t="shared" si="9"/>
        <v>0</v>
      </c>
      <c r="AE75" s="49">
        <f t="shared" si="9"/>
        <v>0</v>
      </c>
      <c r="AF75" s="49">
        <f t="shared" si="9"/>
        <v>0</v>
      </c>
      <c r="AG75" s="49">
        <f t="shared" si="9"/>
        <v>0</v>
      </c>
      <c r="AH75" s="49">
        <f t="shared" si="9"/>
        <v>0</v>
      </c>
      <c r="AI75" s="49">
        <f t="shared" si="9"/>
        <v>0</v>
      </c>
      <c r="AJ75" s="49">
        <f t="shared" si="9"/>
        <v>0</v>
      </c>
      <c r="AK75" s="49">
        <f t="shared" si="9"/>
        <v>0</v>
      </c>
      <c r="AL75" s="49">
        <f t="shared" si="9"/>
        <v>0</v>
      </c>
      <c r="AM75" s="49">
        <f t="shared" si="9"/>
        <v>0</v>
      </c>
      <c r="AN75" s="49">
        <f t="shared" si="9"/>
        <v>0</v>
      </c>
      <c r="AO75" s="49">
        <f t="shared" si="9"/>
        <v>0</v>
      </c>
      <c r="AP75" s="49">
        <f t="shared" si="9"/>
        <v>0</v>
      </c>
      <c r="AQ75" s="49"/>
      <c r="AR75" s="49"/>
      <c r="AS75" s="49"/>
      <c r="AT75" s="49"/>
      <c r="AU75" s="49">
        <f>(AI75+AN75)*12</f>
        <v>0</v>
      </c>
      <c r="AV75" s="49">
        <f>(AJ75+AO75)*12</f>
        <v>0</v>
      </c>
      <c r="AW75" s="49">
        <f>(AK75+AP75)*12</f>
        <v>0</v>
      </c>
      <c r="AX75" s="49">
        <f>(AL75+AU75)*12</f>
        <v>0</v>
      </c>
      <c r="AY75" s="49">
        <f>(AM75+AV75)*12</f>
        <v>0</v>
      </c>
      <c r="AZ75" s="49">
        <f>(AN75+AW75)*12</f>
        <v>0</v>
      </c>
      <c r="BA75" s="49"/>
      <c r="BB75" s="49">
        <f>(AO75+AX75)*12</f>
        <v>0</v>
      </c>
      <c r="BC75" s="49">
        <f>(AP75+AY75)*12</f>
        <v>0</v>
      </c>
      <c r="BD75" s="49">
        <f>(AU75+AZ75)*12</f>
        <v>0</v>
      </c>
      <c r="BE75" s="49">
        <f>(AV75+BB75)*12</f>
        <v>0</v>
      </c>
      <c r="BF75" s="49">
        <f>(AW75+BC75)*12</f>
        <v>0</v>
      </c>
      <c r="BG75" s="49">
        <f>(AX75+BD75)*12</f>
        <v>0</v>
      </c>
      <c r="BH75" s="49">
        <f>(AY75+BE75)*12</f>
        <v>0</v>
      </c>
      <c r="BI75" s="49">
        <f>(AZ75+BF75)*12</f>
        <v>0</v>
      </c>
      <c r="BJ75" s="49">
        <f aca="true" t="shared" si="10" ref="BJ75:CB75">(BB75+BG75)*12</f>
        <v>0</v>
      </c>
      <c r="BK75" s="49">
        <f t="shared" si="10"/>
        <v>0</v>
      </c>
      <c r="BL75" s="49">
        <f t="shared" si="10"/>
        <v>0</v>
      </c>
      <c r="BM75" s="49">
        <f t="shared" si="10"/>
        <v>0</v>
      </c>
      <c r="BN75" s="49">
        <f t="shared" si="10"/>
        <v>0</v>
      </c>
      <c r="BO75" s="49">
        <f t="shared" si="10"/>
        <v>0</v>
      </c>
      <c r="BP75" s="49">
        <f t="shared" si="10"/>
        <v>0</v>
      </c>
      <c r="BQ75" s="49">
        <f t="shared" si="10"/>
        <v>0</v>
      </c>
      <c r="BR75" s="49">
        <f t="shared" si="10"/>
        <v>0</v>
      </c>
      <c r="BS75" s="49">
        <f t="shared" si="10"/>
        <v>0</v>
      </c>
      <c r="BT75" s="49">
        <f t="shared" si="10"/>
        <v>0</v>
      </c>
      <c r="BU75" s="49">
        <f t="shared" si="10"/>
        <v>0</v>
      </c>
      <c r="BV75" s="49">
        <f t="shared" si="10"/>
        <v>0</v>
      </c>
      <c r="BW75" s="49">
        <f t="shared" si="10"/>
        <v>0</v>
      </c>
      <c r="BX75" s="49">
        <f t="shared" si="10"/>
        <v>0</v>
      </c>
      <c r="BY75" s="49">
        <f t="shared" si="10"/>
        <v>0</v>
      </c>
      <c r="BZ75" s="49">
        <f t="shared" si="10"/>
        <v>0</v>
      </c>
      <c r="CA75" s="49">
        <f t="shared" si="10"/>
        <v>0</v>
      </c>
      <c r="CB75" s="49">
        <f t="shared" si="10"/>
        <v>0</v>
      </c>
      <c r="CC75" s="49"/>
      <c r="CD75" s="49">
        <f>(BU75+BZ75)*12</f>
        <v>0</v>
      </c>
      <c r="CE75" s="49">
        <f>(BV75+CA75)*12</f>
        <v>0</v>
      </c>
      <c r="CF75" s="49">
        <f>(BW75+CB75)*12</f>
        <v>0</v>
      </c>
      <c r="CG75" s="49">
        <f>(BX75+CD75)*12</f>
        <v>0</v>
      </c>
      <c r="CH75" s="49">
        <f>(BY75+CE75)*12</f>
        <v>0</v>
      </c>
      <c r="CI75" s="49">
        <f>(BZ75+CF75)*12</f>
        <v>0</v>
      </c>
      <c r="CJ75" s="49">
        <f>(CA75+CG75)*12</f>
        <v>0</v>
      </c>
      <c r="CK75" s="49">
        <f>(CB75+CH75)*12</f>
        <v>0</v>
      </c>
      <c r="CL75" s="49">
        <f aca="true" t="shared" si="11" ref="CL75:DG75">(CD75+CI75)*12</f>
        <v>0</v>
      </c>
      <c r="CM75" s="49">
        <f t="shared" si="11"/>
        <v>0</v>
      </c>
      <c r="CN75" s="49">
        <f t="shared" si="11"/>
        <v>0</v>
      </c>
      <c r="CO75" s="49">
        <f t="shared" si="11"/>
        <v>0</v>
      </c>
      <c r="CP75" s="49">
        <f t="shared" si="11"/>
        <v>0</v>
      </c>
      <c r="CQ75" s="49">
        <f t="shared" si="11"/>
        <v>0</v>
      </c>
      <c r="CR75" s="49">
        <f t="shared" si="11"/>
        <v>0</v>
      </c>
      <c r="CS75" s="49">
        <f t="shared" si="11"/>
        <v>0</v>
      </c>
      <c r="CT75" s="49">
        <f t="shared" si="11"/>
        <v>0</v>
      </c>
      <c r="CU75" s="49">
        <f t="shared" si="11"/>
        <v>0</v>
      </c>
      <c r="CV75" s="49">
        <f t="shared" si="11"/>
        <v>0</v>
      </c>
      <c r="CW75" s="49">
        <f t="shared" si="11"/>
        <v>0</v>
      </c>
      <c r="CX75" s="49">
        <f t="shared" si="11"/>
        <v>0</v>
      </c>
      <c r="CY75" s="49">
        <f t="shared" si="11"/>
        <v>0</v>
      </c>
      <c r="CZ75" s="49">
        <f t="shared" si="11"/>
        <v>0</v>
      </c>
      <c r="DA75" s="49">
        <f t="shared" si="11"/>
        <v>0</v>
      </c>
      <c r="DB75" s="49">
        <f t="shared" si="11"/>
        <v>0</v>
      </c>
      <c r="DC75" s="49">
        <f t="shared" si="11"/>
        <v>0</v>
      </c>
      <c r="DD75" s="49">
        <f t="shared" si="11"/>
        <v>0</v>
      </c>
      <c r="DE75" s="49">
        <f t="shared" si="11"/>
        <v>0</v>
      </c>
      <c r="DF75" s="49">
        <f t="shared" si="11"/>
        <v>0</v>
      </c>
      <c r="DG75" s="49">
        <f t="shared" si="11"/>
        <v>0</v>
      </c>
    </row>
    <row r="86" spans="1:111" ht="12.75">
      <c r="A86">
        <f aca="true" t="shared" si="12" ref="A86:AP86">GA86*1</f>
        <v>0</v>
      </c>
      <c r="B86">
        <f t="shared" si="12"/>
        <v>0</v>
      </c>
      <c r="C86">
        <f t="shared" si="12"/>
        <v>0</v>
      </c>
      <c r="D86">
        <f t="shared" si="12"/>
        <v>0</v>
      </c>
      <c r="E86">
        <f t="shared" si="12"/>
        <v>0</v>
      </c>
      <c r="F86">
        <f t="shared" si="12"/>
        <v>0</v>
      </c>
      <c r="G86">
        <f t="shared" si="12"/>
        <v>0</v>
      </c>
      <c r="H86">
        <f t="shared" si="12"/>
        <v>0</v>
      </c>
      <c r="I86">
        <f t="shared" si="12"/>
        <v>0</v>
      </c>
      <c r="J86">
        <f t="shared" si="12"/>
        <v>0</v>
      </c>
      <c r="K86">
        <f t="shared" si="12"/>
        <v>0</v>
      </c>
      <c r="L86">
        <f t="shared" si="12"/>
        <v>0</v>
      </c>
      <c r="M86">
        <f t="shared" si="12"/>
        <v>0</v>
      </c>
      <c r="N86">
        <f t="shared" si="12"/>
        <v>0</v>
      </c>
      <c r="O86">
        <f t="shared" si="12"/>
        <v>0</v>
      </c>
      <c r="P86">
        <f t="shared" si="12"/>
        <v>0</v>
      </c>
      <c r="Q86">
        <f t="shared" si="12"/>
        <v>0</v>
      </c>
      <c r="R86">
        <f t="shared" si="12"/>
        <v>0</v>
      </c>
      <c r="S86">
        <f t="shared" si="12"/>
        <v>0</v>
      </c>
      <c r="T86">
        <f t="shared" si="12"/>
        <v>0</v>
      </c>
      <c r="U86">
        <f t="shared" si="12"/>
        <v>0</v>
      </c>
      <c r="V86">
        <f t="shared" si="12"/>
        <v>0</v>
      </c>
      <c r="W86">
        <f t="shared" si="12"/>
        <v>0</v>
      </c>
      <c r="X86">
        <f t="shared" si="12"/>
        <v>0</v>
      </c>
      <c r="Y86">
        <f t="shared" si="12"/>
        <v>0</v>
      </c>
      <c r="Z86">
        <f t="shared" si="12"/>
        <v>0</v>
      </c>
      <c r="AA86">
        <f t="shared" si="12"/>
        <v>0</v>
      </c>
      <c r="AB86">
        <f t="shared" si="12"/>
        <v>0</v>
      </c>
      <c r="AC86">
        <f t="shared" si="12"/>
        <v>0</v>
      </c>
      <c r="AD86">
        <f t="shared" si="12"/>
        <v>0</v>
      </c>
      <c r="AE86">
        <f t="shared" si="12"/>
        <v>0</v>
      </c>
      <c r="AF86">
        <f t="shared" si="12"/>
        <v>0</v>
      </c>
      <c r="AG86">
        <f t="shared" si="12"/>
        <v>0</v>
      </c>
      <c r="AH86">
        <f t="shared" si="12"/>
        <v>0</v>
      </c>
      <c r="AI86">
        <f t="shared" si="12"/>
        <v>0</v>
      </c>
      <c r="AJ86">
        <f t="shared" si="12"/>
        <v>0</v>
      </c>
      <c r="AK86">
        <f t="shared" si="12"/>
        <v>0</v>
      </c>
      <c r="AL86">
        <f t="shared" si="12"/>
        <v>0</v>
      </c>
      <c r="AM86">
        <f t="shared" si="12"/>
        <v>0</v>
      </c>
      <c r="AN86">
        <f t="shared" si="12"/>
        <v>0</v>
      </c>
      <c r="AO86">
        <f t="shared" si="12"/>
        <v>0</v>
      </c>
      <c r="AP86">
        <f t="shared" si="12"/>
        <v>0</v>
      </c>
      <c r="AU86">
        <f aca="true" t="shared" si="13" ref="AU86:AZ86">HQ86*1</f>
        <v>0</v>
      </c>
      <c r="AV86">
        <f t="shared" si="13"/>
        <v>0</v>
      </c>
      <c r="AW86">
        <f t="shared" si="13"/>
        <v>0</v>
      </c>
      <c r="AX86">
        <f t="shared" si="13"/>
        <v>0</v>
      </c>
      <c r="AY86">
        <f t="shared" si="13"/>
        <v>0</v>
      </c>
      <c r="AZ86">
        <f t="shared" si="13"/>
        <v>0</v>
      </c>
      <c r="BB86">
        <f aca="true" t="shared" si="14" ref="BB86:CA86">HW86*1</f>
        <v>0</v>
      </c>
      <c r="BC86">
        <f t="shared" si="14"/>
        <v>0</v>
      </c>
      <c r="BD86">
        <f t="shared" si="14"/>
        <v>0</v>
      </c>
      <c r="BE86">
        <f t="shared" si="14"/>
        <v>0</v>
      </c>
      <c r="BF86">
        <f t="shared" si="14"/>
        <v>0</v>
      </c>
      <c r="BG86">
        <f t="shared" si="14"/>
        <v>0</v>
      </c>
      <c r="BH86">
        <f t="shared" si="14"/>
        <v>0</v>
      </c>
      <c r="BI86">
        <f t="shared" si="14"/>
        <v>0</v>
      </c>
      <c r="BJ86">
        <f t="shared" si="14"/>
        <v>0</v>
      </c>
      <c r="BK86">
        <f t="shared" si="14"/>
        <v>0</v>
      </c>
      <c r="BL86">
        <f t="shared" si="14"/>
        <v>0</v>
      </c>
      <c r="BM86">
        <f t="shared" si="14"/>
        <v>0</v>
      </c>
      <c r="BN86">
        <f t="shared" si="14"/>
        <v>0</v>
      </c>
      <c r="BO86">
        <f t="shared" si="14"/>
        <v>0</v>
      </c>
      <c r="BP86">
        <f t="shared" si="14"/>
        <v>0</v>
      </c>
      <c r="BQ86">
        <f t="shared" si="14"/>
        <v>0</v>
      </c>
      <c r="BR86">
        <f t="shared" si="14"/>
        <v>0</v>
      </c>
      <c r="BS86">
        <f t="shared" si="14"/>
        <v>0</v>
      </c>
      <c r="BT86">
        <f t="shared" si="14"/>
        <v>0</v>
      </c>
      <c r="BU86">
        <f t="shared" si="14"/>
        <v>0</v>
      </c>
      <c r="BV86">
        <f t="shared" si="14"/>
        <v>0</v>
      </c>
      <c r="BW86">
        <f t="shared" si="14"/>
        <v>0</v>
      </c>
      <c r="BX86">
        <f t="shared" si="14"/>
        <v>0</v>
      </c>
      <c r="BY86">
        <f t="shared" si="14"/>
        <v>0</v>
      </c>
      <c r="BZ86">
        <f t="shared" si="14"/>
        <v>0</v>
      </c>
      <c r="CA86">
        <f t="shared" si="14"/>
        <v>0</v>
      </c>
      <c r="CB86">
        <f>A86*1</f>
        <v>0</v>
      </c>
      <c r="CD86">
        <f>B86*1</f>
        <v>0</v>
      </c>
      <c r="CE86">
        <f>C86*1</f>
        <v>0</v>
      </c>
      <c r="CF86">
        <f>D86*1</f>
        <v>0</v>
      </c>
      <c r="CG86">
        <f>E86*1</f>
        <v>0</v>
      </c>
      <c r="CH86">
        <f>F86*1</f>
        <v>0</v>
      </c>
      <c r="CI86">
        <f aca="true" t="shared" si="15" ref="CI86:DG86">A86*1</f>
        <v>0</v>
      </c>
      <c r="CJ86">
        <f t="shared" si="15"/>
        <v>0</v>
      </c>
      <c r="CK86">
        <f t="shared" si="15"/>
        <v>0</v>
      </c>
      <c r="CL86">
        <f t="shared" si="15"/>
        <v>0</v>
      </c>
      <c r="CM86">
        <f t="shared" si="15"/>
        <v>0</v>
      </c>
      <c r="CN86">
        <f t="shared" si="15"/>
        <v>0</v>
      </c>
      <c r="CO86">
        <f t="shared" si="15"/>
        <v>0</v>
      </c>
      <c r="CP86">
        <f t="shared" si="15"/>
        <v>0</v>
      </c>
      <c r="CQ86">
        <f t="shared" si="15"/>
        <v>0</v>
      </c>
      <c r="CR86">
        <f t="shared" si="15"/>
        <v>0</v>
      </c>
      <c r="CS86">
        <f t="shared" si="15"/>
        <v>0</v>
      </c>
      <c r="CT86">
        <f t="shared" si="15"/>
        <v>0</v>
      </c>
      <c r="CU86">
        <f t="shared" si="15"/>
        <v>0</v>
      </c>
      <c r="CV86">
        <f t="shared" si="15"/>
        <v>0</v>
      </c>
      <c r="CW86">
        <f t="shared" si="15"/>
        <v>0</v>
      </c>
      <c r="CX86">
        <f t="shared" si="15"/>
        <v>0</v>
      </c>
      <c r="CY86">
        <f t="shared" si="15"/>
        <v>0</v>
      </c>
      <c r="CZ86">
        <f t="shared" si="15"/>
        <v>0</v>
      </c>
      <c r="DA86">
        <f t="shared" si="15"/>
        <v>0</v>
      </c>
      <c r="DB86">
        <f t="shared" si="15"/>
        <v>0</v>
      </c>
      <c r="DC86">
        <f t="shared" si="15"/>
        <v>0</v>
      </c>
      <c r="DD86">
        <f t="shared" si="15"/>
        <v>0</v>
      </c>
      <c r="DE86">
        <f t="shared" si="15"/>
        <v>0</v>
      </c>
      <c r="DF86">
        <f t="shared" si="15"/>
        <v>0</v>
      </c>
      <c r="DG86">
        <f t="shared" si="15"/>
        <v>0</v>
      </c>
    </row>
    <row r="87" spans="1:111" ht="12.75">
      <c r="A87" s="2" t="s">
        <v>375</v>
      </c>
      <c r="B87" s="2" t="s">
        <v>375</v>
      </c>
      <c r="C87" s="2" t="s">
        <v>375</v>
      </c>
      <c r="D87" s="2" t="s">
        <v>375</v>
      </c>
      <c r="E87" s="2" t="s">
        <v>375</v>
      </c>
      <c r="F87" s="2" t="s">
        <v>375</v>
      </c>
      <c r="G87" s="2" t="s">
        <v>375</v>
      </c>
      <c r="H87" s="2" t="s">
        <v>375</v>
      </c>
      <c r="I87" s="2" t="s">
        <v>375</v>
      </c>
      <c r="J87" s="2" t="s">
        <v>375</v>
      </c>
      <c r="K87" s="2" t="s">
        <v>375</v>
      </c>
      <c r="L87" s="2" t="s">
        <v>375</v>
      </c>
      <c r="M87" s="2" t="s">
        <v>375</v>
      </c>
      <c r="N87" s="2" t="s">
        <v>375</v>
      </c>
      <c r="O87" s="2" t="s">
        <v>375</v>
      </c>
      <c r="P87" s="2" t="s">
        <v>375</v>
      </c>
      <c r="Q87" s="2" t="s">
        <v>375</v>
      </c>
      <c r="R87" s="2" t="s">
        <v>375</v>
      </c>
      <c r="S87" s="2" t="s">
        <v>375</v>
      </c>
      <c r="T87" s="2" t="s">
        <v>375</v>
      </c>
      <c r="U87" s="2" t="s">
        <v>375</v>
      </c>
      <c r="V87" s="2" t="s">
        <v>375</v>
      </c>
      <c r="W87" s="2" t="s">
        <v>375</v>
      </c>
      <c r="X87" s="2" t="s">
        <v>375</v>
      </c>
      <c r="Y87" s="2" t="s">
        <v>375</v>
      </c>
      <c r="Z87" s="2" t="s">
        <v>375</v>
      </c>
      <c r="AA87" s="2" t="s">
        <v>375</v>
      </c>
      <c r="AB87" s="2" t="s">
        <v>375</v>
      </c>
      <c r="AC87" s="2" t="s">
        <v>375</v>
      </c>
      <c r="AD87" s="2" t="s">
        <v>375</v>
      </c>
      <c r="AE87" s="2" t="s">
        <v>375</v>
      </c>
      <c r="AF87" s="2" t="s">
        <v>375</v>
      </c>
      <c r="AG87" s="2" t="s">
        <v>375</v>
      </c>
      <c r="AH87" s="2" t="s">
        <v>375</v>
      </c>
      <c r="AI87" s="2" t="s">
        <v>375</v>
      </c>
      <c r="AJ87" s="2" t="s">
        <v>375</v>
      </c>
      <c r="AK87" s="2" t="s">
        <v>375</v>
      </c>
      <c r="AL87" s="2" t="s">
        <v>375</v>
      </c>
      <c r="AM87" s="2" t="s">
        <v>375</v>
      </c>
      <c r="AN87" s="2" t="s">
        <v>375</v>
      </c>
      <c r="AO87" s="2" t="s">
        <v>375</v>
      </c>
      <c r="AP87" s="2" t="s">
        <v>375</v>
      </c>
      <c r="AQ87" s="2"/>
      <c r="AR87" s="2"/>
      <c r="AS87" s="2"/>
      <c r="AT87" s="2"/>
      <c r="AU87" s="2" t="s">
        <v>375</v>
      </c>
      <c r="AV87" s="2" t="s">
        <v>375</v>
      </c>
      <c r="AW87" s="2" t="s">
        <v>375</v>
      </c>
      <c r="AX87" s="2" t="s">
        <v>375</v>
      </c>
      <c r="AY87" s="2" t="s">
        <v>375</v>
      </c>
      <c r="AZ87" s="2" t="s">
        <v>375</v>
      </c>
      <c r="BA87" s="2"/>
      <c r="BB87" s="2" t="s">
        <v>375</v>
      </c>
      <c r="BC87" s="2" t="s">
        <v>375</v>
      </c>
      <c r="BD87" s="2" t="s">
        <v>375</v>
      </c>
      <c r="BE87" s="2" t="s">
        <v>375</v>
      </c>
      <c r="BF87" s="2" t="s">
        <v>375</v>
      </c>
      <c r="BG87" s="2" t="s">
        <v>375</v>
      </c>
      <c r="BH87" s="2" t="s">
        <v>375</v>
      </c>
      <c r="BI87" s="2" t="s">
        <v>375</v>
      </c>
      <c r="BJ87" s="2" t="s">
        <v>375</v>
      </c>
      <c r="BK87" s="2" t="s">
        <v>375</v>
      </c>
      <c r="BL87" s="2" t="s">
        <v>375</v>
      </c>
      <c r="BM87" s="2" t="s">
        <v>375</v>
      </c>
      <c r="BN87" s="2" t="s">
        <v>375</v>
      </c>
      <c r="BO87" s="2" t="s">
        <v>375</v>
      </c>
      <c r="BP87" s="2" t="s">
        <v>375</v>
      </c>
      <c r="BQ87" s="2" t="s">
        <v>375</v>
      </c>
      <c r="BR87" s="2" t="s">
        <v>375</v>
      </c>
      <c r="BS87" s="2" t="s">
        <v>375</v>
      </c>
      <c r="BT87" s="2" t="s">
        <v>375</v>
      </c>
      <c r="BU87" s="2" t="s">
        <v>375</v>
      </c>
      <c r="BV87" s="2" t="s">
        <v>375</v>
      </c>
      <c r="BW87" s="2" t="s">
        <v>375</v>
      </c>
      <c r="BX87" s="2" t="s">
        <v>375</v>
      </c>
      <c r="BY87" s="2" t="s">
        <v>375</v>
      </c>
      <c r="BZ87" s="2" t="s">
        <v>375</v>
      </c>
      <c r="CA87" s="2" t="s">
        <v>375</v>
      </c>
      <c r="CB87" s="2" t="s">
        <v>375</v>
      </c>
      <c r="CC87" s="2"/>
      <c r="CD87" s="2" t="s">
        <v>375</v>
      </c>
      <c r="CE87" s="2" t="s">
        <v>375</v>
      </c>
      <c r="CF87" s="2" t="s">
        <v>375</v>
      </c>
      <c r="CG87" s="2" t="s">
        <v>375</v>
      </c>
      <c r="CH87" s="2" t="s">
        <v>375</v>
      </c>
      <c r="CI87" s="2" t="s">
        <v>375</v>
      </c>
      <c r="CJ87" s="2" t="s">
        <v>375</v>
      </c>
      <c r="CK87" s="2" t="s">
        <v>375</v>
      </c>
      <c r="CL87" s="2" t="s">
        <v>375</v>
      </c>
      <c r="CM87" s="2" t="s">
        <v>375</v>
      </c>
      <c r="CN87" s="2" t="s">
        <v>375</v>
      </c>
      <c r="CO87" s="2" t="s">
        <v>375</v>
      </c>
      <c r="CP87" s="2" t="s">
        <v>375</v>
      </c>
      <c r="CQ87" s="2" t="s">
        <v>375</v>
      </c>
      <c r="CR87" s="2" t="s">
        <v>375</v>
      </c>
      <c r="CS87" s="2" t="s">
        <v>375</v>
      </c>
      <c r="CT87" s="2" t="s">
        <v>375</v>
      </c>
      <c r="CU87" s="2" t="s">
        <v>375</v>
      </c>
      <c r="CV87" s="2" t="s">
        <v>375</v>
      </c>
      <c r="CW87" s="2" t="s">
        <v>375</v>
      </c>
      <c r="CX87" s="2" t="s">
        <v>375</v>
      </c>
      <c r="CY87" s="2" t="s">
        <v>375</v>
      </c>
      <c r="CZ87" s="2" t="s">
        <v>375</v>
      </c>
      <c r="DA87" s="2" t="s">
        <v>375</v>
      </c>
      <c r="DB87" s="2" t="s">
        <v>375</v>
      </c>
      <c r="DC87" s="2" t="s">
        <v>375</v>
      </c>
      <c r="DD87" s="2" t="s">
        <v>375</v>
      </c>
      <c r="DE87" s="2" t="s">
        <v>375</v>
      </c>
      <c r="DF87" s="2" t="s">
        <v>375</v>
      </c>
      <c r="DG87" s="2" t="s">
        <v>375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B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140625" style="0" customWidth="1"/>
    <col min="10" max="10" width="7.57421875" style="0" customWidth="1"/>
    <col min="11" max="11" width="26.7109375" style="0" customWidth="1"/>
    <col min="12" max="12" width="6.28125" style="0" customWidth="1"/>
    <col min="13" max="13" width="7.57421875" style="0" customWidth="1"/>
    <col min="14" max="14" width="17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9.00390625" style="0" customWidth="1"/>
    <col min="54" max="54" width="12.57421875" style="0" customWidth="1"/>
    <col min="55" max="55" width="10.7109375" style="0" customWidth="1"/>
    <col min="56" max="56" width="8.8515625" style="0" customWidth="1"/>
    <col min="57" max="57" width="13.421875" style="0" customWidth="1"/>
    <col min="58" max="58" width="8.8515625" style="0" customWidth="1"/>
    <col min="59" max="59" width="9.28125" style="0" customWidth="1"/>
    <col min="60" max="60" width="8.8515625" style="0" customWidth="1"/>
    <col min="61" max="61" width="11.7109375" style="0" customWidth="1"/>
    <col min="62" max="62" width="13.28125" style="0" customWidth="1"/>
    <col min="63" max="63" width="8.421875" style="0" customWidth="1"/>
    <col min="64" max="64" width="9.8515625" style="0" customWidth="1"/>
    <col min="65" max="65" width="10.00390625" style="0" customWidth="1"/>
    <col min="66" max="66" width="9.8515625" style="0" customWidth="1"/>
    <col min="67" max="67" width="10.8515625" style="0" customWidth="1"/>
    <col min="68" max="68" width="7.8515625" style="0" customWidth="1"/>
    <col min="69" max="69" width="9.8515625" style="0" customWidth="1"/>
    <col min="70" max="70" width="15.00390625" style="0" customWidth="1"/>
    <col min="71" max="73" width="19.00390625" style="0" customWidth="1"/>
    <col min="74" max="74" width="9.28125" style="0" customWidth="1"/>
    <col min="75" max="75" width="9.8515625" style="0" customWidth="1"/>
    <col min="76" max="77" width="11.421875" style="0" customWidth="1"/>
    <col min="78" max="78" width="12.8515625" style="0" customWidth="1"/>
    <col min="79" max="79" width="13.7109375" style="0" customWidth="1"/>
    <col min="80" max="81" width="15.28125" style="0" customWidth="1"/>
    <col min="82" max="82" width="14.00390625" style="0" customWidth="1"/>
    <col min="83" max="83" width="19.7109375" style="0" customWidth="1"/>
    <col min="84" max="84" width="9.8515625" style="0" customWidth="1"/>
    <col min="85" max="85" width="13.140625" style="0" customWidth="1"/>
    <col min="86" max="86" width="13.00390625" style="0" customWidth="1"/>
    <col min="87" max="87" width="5.7109375" style="0" customWidth="1"/>
    <col min="88" max="88" width="26.7109375" style="0" customWidth="1"/>
    <col min="89" max="89" width="91.421875" style="0" customWidth="1"/>
    <col min="90" max="90" width="13.421875" style="0" customWidth="1"/>
  </cols>
  <sheetData>
    <row r="1" spans="1:87" ht="12.75">
      <c r="A1" s="14"/>
      <c r="B1" s="19" t="s">
        <v>878</v>
      </c>
      <c r="C1" s="4" t="s">
        <v>359</v>
      </c>
      <c r="D1" s="3"/>
      <c r="E1" s="18"/>
      <c r="F1" s="29"/>
      <c r="G1" s="43"/>
      <c r="H1" s="3"/>
      <c r="I1" s="2"/>
      <c r="J1" s="16"/>
      <c r="K1" s="18"/>
      <c r="L1" s="16"/>
      <c r="M1" s="16"/>
      <c r="N1" s="2"/>
      <c r="O1" s="45"/>
      <c r="P1" s="45"/>
      <c r="Q1" s="45"/>
      <c r="R1" s="29"/>
      <c r="S1" s="29"/>
      <c r="T1" s="29"/>
      <c r="U1" s="39"/>
      <c r="V1" s="39"/>
      <c r="W1" s="39"/>
      <c r="X1" s="39"/>
      <c r="Y1" s="39"/>
      <c r="Z1" s="39"/>
      <c r="AA1" s="39"/>
      <c r="AB1" s="39"/>
      <c r="AC1" s="36"/>
      <c r="AD1" s="36"/>
      <c r="AE1" s="36"/>
      <c r="AF1" s="36"/>
      <c r="AG1" s="36"/>
      <c r="AH1" s="36"/>
      <c r="AI1" s="36"/>
      <c r="AJ1" s="7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8"/>
      <c r="BC1" s="39"/>
      <c r="BD1" s="39"/>
      <c r="BE1" s="39"/>
      <c r="BF1" s="39"/>
      <c r="BG1" s="38"/>
      <c r="BH1" s="38"/>
      <c r="BI1" s="38"/>
      <c r="BJ1" s="38"/>
      <c r="BK1" s="38"/>
      <c r="BN1" s="17"/>
      <c r="BO1" s="38"/>
      <c r="BP1" s="40"/>
      <c r="BV1" s="39"/>
      <c r="BW1" s="39"/>
      <c r="BX1" s="38"/>
      <c r="BY1" s="38"/>
      <c r="BZ1" s="38"/>
      <c r="CA1" s="38"/>
      <c r="CB1" s="38"/>
      <c r="CC1" s="38"/>
      <c r="CD1" s="36"/>
      <c r="CE1" s="36"/>
      <c r="CF1" s="39"/>
      <c r="CG1" s="36"/>
      <c r="CH1" s="36"/>
      <c r="CI1" s="17"/>
    </row>
    <row r="2" spans="1:87" ht="12.75">
      <c r="A2" s="15"/>
      <c r="B2" s="16"/>
      <c r="C2" s="14"/>
      <c r="D2" s="14"/>
      <c r="E2" s="14"/>
      <c r="F2" s="29"/>
      <c r="G2" s="43"/>
      <c r="H2" s="3"/>
      <c r="I2" s="2"/>
      <c r="J2" s="16"/>
      <c r="K2" s="18"/>
      <c r="L2" s="16"/>
      <c r="M2" s="16"/>
      <c r="N2" s="2"/>
      <c r="O2" s="45"/>
      <c r="P2" s="45"/>
      <c r="Q2" s="45"/>
      <c r="R2" s="29"/>
      <c r="S2" s="29"/>
      <c r="T2" s="29"/>
      <c r="U2" s="39"/>
      <c r="V2" s="39"/>
      <c r="W2" s="39"/>
      <c r="X2" s="39"/>
      <c r="Y2" s="39"/>
      <c r="Z2" s="39"/>
      <c r="AA2" s="39"/>
      <c r="AB2" s="39"/>
      <c r="AC2" s="36"/>
      <c r="AD2" s="36"/>
      <c r="AE2" s="36"/>
      <c r="AF2" s="36"/>
      <c r="AG2" s="36"/>
      <c r="AH2" s="36"/>
      <c r="AI2" s="36"/>
      <c r="AJ2" s="7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8"/>
      <c r="BC2" s="39"/>
      <c r="BD2" s="39"/>
      <c r="BE2" s="39"/>
      <c r="BF2" s="39"/>
      <c r="BG2" s="38"/>
      <c r="BH2" s="38"/>
      <c r="BI2" s="38"/>
      <c r="BJ2" s="38"/>
      <c r="BK2" s="38"/>
      <c r="BN2" s="17"/>
      <c r="BO2" s="38"/>
      <c r="BP2" s="40"/>
      <c r="BV2" s="39"/>
      <c r="BW2" s="39"/>
      <c r="BX2" s="38"/>
      <c r="BY2" s="38"/>
      <c r="BZ2" s="38"/>
      <c r="CA2" s="38"/>
      <c r="CB2" s="38"/>
      <c r="CC2" s="38"/>
      <c r="CD2" s="36"/>
      <c r="CE2" s="36"/>
      <c r="CF2" s="39"/>
      <c r="CG2" s="36"/>
      <c r="CH2" s="36"/>
      <c r="CI2" s="17"/>
    </row>
    <row r="3" spans="1:90" ht="12.75">
      <c r="A3" s="15" t="s">
        <v>1403</v>
      </c>
      <c r="B3" s="15" t="s">
        <v>926</v>
      </c>
      <c r="C3" s="15" t="s">
        <v>1212</v>
      </c>
      <c r="D3" s="15" t="s">
        <v>603</v>
      </c>
      <c r="E3" s="15" t="s">
        <v>683</v>
      </c>
      <c r="F3" s="30" t="s">
        <v>296</v>
      </c>
      <c r="G3" s="1" t="s">
        <v>988</v>
      </c>
      <c r="H3" s="4" t="s">
        <v>1027</v>
      </c>
      <c r="I3" s="4" t="s">
        <v>587</v>
      </c>
      <c r="J3" s="15" t="s">
        <v>344</v>
      </c>
      <c r="K3" s="44" t="s">
        <v>1239</v>
      </c>
      <c r="L3" s="15" t="s">
        <v>1238</v>
      </c>
      <c r="M3" s="15" t="s">
        <v>539</v>
      </c>
      <c r="N3" s="4" t="s">
        <v>1076</v>
      </c>
      <c r="O3" s="46" t="s">
        <v>958</v>
      </c>
      <c r="P3" s="46" t="s">
        <v>958</v>
      </c>
      <c r="Q3" s="54" t="s">
        <v>953</v>
      </c>
      <c r="R3" s="48" t="s">
        <v>1282</v>
      </c>
      <c r="S3" s="48" t="s">
        <v>1282</v>
      </c>
      <c r="T3" s="48" t="s">
        <v>1282</v>
      </c>
      <c r="U3" s="32" t="s">
        <v>1282</v>
      </c>
      <c r="V3" s="32" t="s">
        <v>1047</v>
      </c>
      <c r="W3" s="32" t="s">
        <v>1049</v>
      </c>
      <c r="X3" s="32" t="s">
        <v>1047</v>
      </c>
      <c r="Y3" s="8" t="s">
        <v>1047</v>
      </c>
      <c r="Z3" s="8" t="s">
        <v>1047</v>
      </c>
      <c r="AA3" s="8" t="s">
        <v>1047</v>
      </c>
      <c r="AB3" s="8" t="s">
        <v>1047</v>
      </c>
      <c r="AC3" s="8" t="s">
        <v>1282</v>
      </c>
      <c r="AD3" s="28" t="s">
        <v>1282</v>
      </c>
      <c r="AE3" s="8" t="s">
        <v>1282</v>
      </c>
      <c r="AF3" s="24" t="s">
        <v>1282</v>
      </c>
      <c r="AG3" s="24" t="s">
        <v>1047</v>
      </c>
      <c r="AH3" s="24" t="s">
        <v>1047</v>
      </c>
      <c r="AI3" s="24" t="s">
        <v>1047</v>
      </c>
      <c r="AJ3" s="11" t="s">
        <v>1047</v>
      </c>
      <c r="AK3" s="32" t="s">
        <v>1045</v>
      </c>
      <c r="AL3" s="32" t="s">
        <v>1207</v>
      </c>
      <c r="AM3" s="32" t="s">
        <v>1047</v>
      </c>
      <c r="AN3" s="32" t="s">
        <v>1047</v>
      </c>
      <c r="AO3" s="32" t="s">
        <v>1047</v>
      </c>
      <c r="AP3" s="32" t="s">
        <v>1047</v>
      </c>
      <c r="AQ3" s="32" t="s">
        <v>1047</v>
      </c>
      <c r="AR3" s="32" t="s">
        <v>1047</v>
      </c>
      <c r="AS3" s="32" t="s">
        <v>1047</v>
      </c>
      <c r="AT3" s="32" t="s">
        <v>1047</v>
      </c>
      <c r="AU3" s="32" t="s">
        <v>1152</v>
      </c>
      <c r="AV3" s="32" t="s">
        <v>1165</v>
      </c>
      <c r="AW3" s="32" t="s">
        <v>808</v>
      </c>
      <c r="AX3" s="32" t="s">
        <v>523</v>
      </c>
      <c r="AY3" s="32" t="s">
        <v>1298</v>
      </c>
      <c r="AZ3" s="32" t="s">
        <v>865</v>
      </c>
      <c r="BA3" s="32" t="s">
        <v>825</v>
      </c>
      <c r="BB3" s="31" t="s">
        <v>794</v>
      </c>
      <c r="BC3" s="32" t="s">
        <v>1181</v>
      </c>
      <c r="BD3" s="32" t="s">
        <v>917</v>
      </c>
      <c r="BE3" s="32" t="s">
        <v>1037</v>
      </c>
      <c r="BF3" s="32" t="s">
        <v>979</v>
      </c>
      <c r="BG3" s="31" t="s">
        <v>534</v>
      </c>
      <c r="BH3" s="31" t="s">
        <v>1278</v>
      </c>
      <c r="BI3" s="31" t="s">
        <v>1283</v>
      </c>
      <c r="BJ3" s="31" t="s">
        <v>554</v>
      </c>
      <c r="BK3" s="31" t="s">
        <v>618</v>
      </c>
      <c r="BL3" s="8" t="s">
        <v>1188</v>
      </c>
      <c r="BM3" s="8" t="s">
        <v>978</v>
      </c>
      <c r="BN3" s="8" t="s">
        <v>1276</v>
      </c>
      <c r="BO3" s="31" t="s">
        <v>1279</v>
      </c>
      <c r="BP3" s="35" t="s">
        <v>618</v>
      </c>
      <c r="BQ3" s="8" t="s">
        <v>679</v>
      </c>
      <c r="BR3" s="8" t="s">
        <v>1281</v>
      </c>
      <c r="BS3" s="8" t="s">
        <v>1290</v>
      </c>
      <c r="BT3" s="8" t="s">
        <v>1290</v>
      </c>
      <c r="BU3" s="8" t="s">
        <v>1289</v>
      </c>
      <c r="BV3" s="32" t="s">
        <v>1277</v>
      </c>
      <c r="BW3" s="32" t="s">
        <v>1048</v>
      </c>
      <c r="BX3" s="31" t="s">
        <v>759</v>
      </c>
      <c r="BY3" s="31" t="s">
        <v>954</v>
      </c>
      <c r="BZ3" s="31" t="s">
        <v>1307</v>
      </c>
      <c r="CA3" s="31" t="s">
        <v>1284</v>
      </c>
      <c r="CB3" s="31" t="s">
        <v>674</v>
      </c>
      <c r="CC3" s="31" t="s">
        <v>674</v>
      </c>
      <c r="CD3" s="24" t="s">
        <v>1307</v>
      </c>
      <c r="CE3" s="24" t="s">
        <v>682</v>
      </c>
      <c r="CF3" s="32" t="s">
        <v>1295</v>
      </c>
      <c r="CG3" s="24" t="s">
        <v>569</v>
      </c>
      <c r="CH3" s="24" t="s">
        <v>574</v>
      </c>
      <c r="CI3" s="8" t="s">
        <v>1403</v>
      </c>
      <c r="CJ3" s="8" t="s">
        <v>527</v>
      </c>
      <c r="CK3" s="8" t="s">
        <v>1091</v>
      </c>
      <c r="CL3" s="8" t="s">
        <v>391</v>
      </c>
    </row>
    <row r="4" spans="1:90" ht="12.75">
      <c r="A4" s="15"/>
      <c r="B4" s="15" t="s">
        <v>1179</v>
      </c>
      <c r="C4" s="15" t="s">
        <v>301</v>
      </c>
      <c r="D4" s="15" t="s">
        <v>952</v>
      </c>
      <c r="E4" s="15" t="s">
        <v>988</v>
      </c>
      <c r="F4" s="30" t="s">
        <v>958</v>
      </c>
      <c r="G4" s="1" t="s">
        <v>958</v>
      </c>
      <c r="H4" s="4" t="s">
        <v>873</v>
      </c>
      <c r="I4" s="4" t="s">
        <v>969</v>
      </c>
      <c r="J4" s="15" t="s">
        <v>1206</v>
      </c>
      <c r="K4" s="44" t="s">
        <v>1256</v>
      </c>
      <c r="L4" s="15" t="s">
        <v>533</v>
      </c>
      <c r="M4" s="15" t="s">
        <v>533</v>
      </c>
      <c r="N4" s="4" t="s">
        <v>549</v>
      </c>
      <c r="O4" s="46" t="s">
        <v>963</v>
      </c>
      <c r="P4" s="46" t="s">
        <v>964</v>
      </c>
      <c r="Q4" s="54" t="s">
        <v>1276</v>
      </c>
      <c r="R4" s="48" t="s">
        <v>863</v>
      </c>
      <c r="S4" s="48" t="s">
        <v>863</v>
      </c>
      <c r="T4" s="48" t="s">
        <v>863</v>
      </c>
      <c r="U4" s="32" t="s">
        <v>862</v>
      </c>
      <c r="V4" s="32" t="s">
        <v>862</v>
      </c>
      <c r="W4" s="32" t="s">
        <v>1191</v>
      </c>
      <c r="X4" s="32" t="s">
        <v>1039</v>
      </c>
      <c r="Y4" s="8" t="s">
        <v>862</v>
      </c>
      <c r="Z4" s="8" t="s">
        <v>862</v>
      </c>
      <c r="AA4" s="8" t="s">
        <v>862</v>
      </c>
      <c r="AB4" s="8" t="s">
        <v>862</v>
      </c>
      <c r="AC4" s="8" t="s">
        <v>1038</v>
      </c>
      <c r="AD4" s="8" t="s">
        <v>1038</v>
      </c>
      <c r="AE4" s="8" t="s">
        <v>1038</v>
      </c>
      <c r="AF4" s="8" t="s">
        <v>1038</v>
      </c>
      <c r="AG4" s="8" t="s">
        <v>1038</v>
      </c>
      <c r="AH4" s="8" t="s">
        <v>1038</v>
      </c>
      <c r="AI4" s="8" t="s">
        <v>1038</v>
      </c>
      <c r="AJ4" s="11" t="s">
        <v>1038</v>
      </c>
      <c r="AK4" s="32" t="s">
        <v>1004</v>
      </c>
      <c r="AL4" s="32" t="s">
        <v>1046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28</v>
      </c>
      <c r="AR4" s="32" t="s">
        <v>28</v>
      </c>
      <c r="AS4" s="32" t="s">
        <v>28</v>
      </c>
      <c r="AT4" s="32" t="s">
        <v>28</v>
      </c>
      <c r="AU4" s="1"/>
      <c r="AV4" s="32" t="s">
        <v>313</v>
      </c>
      <c r="AW4" s="32" t="s">
        <v>513</v>
      </c>
      <c r="AX4" s="32"/>
      <c r="AY4" s="32" t="s">
        <v>523</v>
      </c>
      <c r="AZ4" s="32" t="s">
        <v>523</v>
      </c>
      <c r="BA4" s="32"/>
      <c r="BB4" s="31"/>
      <c r="BC4" s="32"/>
      <c r="BD4" s="32" t="s">
        <v>1174</v>
      </c>
      <c r="BE4" s="32" t="s">
        <v>1154</v>
      </c>
      <c r="BF4" s="32"/>
      <c r="BG4" s="31" t="s">
        <v>979</v>
      </c>
      <c r="BH4" s="31" t="s">
        <v>1044</v>
      </c>
      <c r="BI4" s="31" t="s">
        <v>968</v>
      </c>
      <c r="BJ4" s="31" t="s">
        <v>985</v>
      </c>
      <c r="BK4" s="31" t="s">
        <v>985</v>
      </c>
      <c r="BL4" s="8" t="s">
        <v>985</v>
      </c>
      <c r="BM4" s="8" t="s">
        <v>985</v>
      </c>
      <c r="BN4" s="8" t="s">
        <v>619</v>
      </c>
      <c r="BO4" s="31" t="s">
        <v>962</v>
      </c>
      <c r="BP4" s="35" t="s">
        <v>302</v>
      </c>
      <c r="BQ4" s="8" t="s">
        <v>302</v>
      </c>
      <c r="BR4" s="8" t="s">
        <v>297</v>
      </c>
      <c r="BS4" s="8" t="s">
        <v>299</v>
      </c>
      <c r="BT4" s="8" t="s">
        <v>299</v>
      </c>
      <c r="BU4" s="8" t="s">
        <v>299</v>
      </c>
      <c r="BV4" s="32" t="s">
        <v>819</v>
      </c>
      <c r="BW4" s="32" t="s">
        <v>1019</v>
      </c>
      <c r="BX4" s="31" t="s">
        <v>945</v>
      </c>
      <c r="BY4" s="31" t="s">
        <v>759</v>
      </c>
      <c r="BZ4" s="31" t="s">
        <v>965</v>
      </c>
      <c r="CA4" s="31" t="s">
        <v>966</v>
      </c>
      <c r="CB4" s="32" t="s">
        <v>27</v>
      </c>
      <c r="CC4" s="31" t="s">
        <v>28</v>
      </c>
      <c r="CD4" s="24" t="s">
        <v>548</v>
      </c>
      <c r="CE4" s="8" t="s">
        <v>150</v>
      </c>
      <c r="CF4" s="32" t="s">
        <v>961</v>
      </c>
      <c r="CG4" s="24" t="s">
        <v>817</v>
      </c>
      <c r="CH4" s="24" t="s">
        <v>1263</v>
      </c>
      <c r="CI4" s="8"/>
      <c r="CJ4" s="8"/>
      <c r="CK4" s="8" t="s">
        <v>956</v>
      </c>
      <c r="CL4" s="1" t="s">
        <v>300</v>
      </c>
    </row>
    <row r="5" spans="1:90" ht="12.75">
      <c r="A5" s="16"/>
      <c r="B5" s="16"/>
      <c r="C5" s="16"/>
      <c r="D5" s="16"/>
      <c r="E5" s="15"/>
      <c r="F5" s="29"/>
      <c r="G5" s="43"/>
      <c r="H5" s="3"/>
      <c r="I5" s="3"/>
      <c r="J5" s="16"/>
      <c r="K5" s="43"/>
      <c r="L5" s="15"/>
      <c r="M5" s="15"/>
      <c r="N5" s="4"/>
      <c r="O5" s="46"/>
      <c r="P5" s="46"/>
      <c r="Q5" s="46"/>
      <c r="R5" s="48" t="s">
        <v>1043</v>
      </c>
      <c r="S5" s="50" t="s">
        <v>1190</v>
      </c>
      <c r="T5" s="50" t="s">
        <v>998</v>
      </c>
      <c r="U5" s="41" t="s">
        <v>1</v>
      </c>
      <c r="V5" s="41" t="s">
        <v>399</v>
      </c>
      <c r="W5" s="41" t="s">
        <v>399</v>
      </c>
      <c r="X5" s="41" t="s">
        <v>399</v>
      </c>
      <c r="Y5" s="1" t="s">
        <v>1043</v>
      </c>
      <c r="Z5" s="1" t="s">
        <v>1190</v>
      </c>
      <c r="AA5" s="1" t="s">
        <v>998</v>
      </c>
      <c r="AB5" s="1" t="s">
        <v>1</v>
      </c>
      <c r="AC5" s="8" t="s">
        <v>1043</v>
      </c>
      <c r="AD5" s="1" t="s">
        <v>1190</v>
      </c>
      <c r="AE5" s="1" t="s">
        <v>998</v>
      </c>
      <c r="AF5" s="1" t="s">
        <v>1</v>
      </c>
      <c r="AG5" s="8" t="s">
        <v>1043</v>
      </c>
      <c r="AH5" s="1" t="s">
        <v>1190</v>
      </c>
      <c r="AI5" s="1" t="s">
        <v>998</v>
      </c>
      <c r="AJ5" s="12" t="s">
        <v>1</v>
      </c>
      <c r="AK5" s="32" t="s">
        <v>818</v>
      </c>
      <c r="AL5" s="32" t="s">
        <v>30</v>
      </c>
      <c r="AM5" s="32" t="s">
        <v>1043</v>
      </c>
      <c r="AN5" s="32" t="s">
        <v>1190</v>
      </c>
      <c r="AO5" s="32" t="s">
        <v>998</v>
      </c>
      <c r="AP5" s="32" t="s">
        <v>1</v>
      </c>
      <c r="AQ5" s="32" t="s">
        <v>1043</v>
      </c>
      <c r="AR5" s="32" t="s">
        <v>1190</v>
      </c>
      <c r="AS5" s="32" t="s">
        <v>998</v>
      </c>
      <c r="AT5" s="32" t="s">
        <v>1</v>
      </c>
      <c r="AU5" s="32" t="s">
        <v>30</v>
      </c>
      <c r="AV5" s="32" t="s">
        <v>30</v>
      </c>
      <c r="AW5" s="32" t="s">
        <v>31</v>
      </c>
      <c r="AX5" s="32" t="s">
        <v>30</v>
      </c>
      <c r="AY5" s="32" t="s">
        <v>30</v>
      </c>
      <c r="AZ5" s="32" t="s">
        <v>30</v>
      </c>
      <c r="BA5" s="32" t="s">
        <v>30</v>
      </c>
      <c r="BB5" s="32" t="s">
        <v>30</v>
      </c>
      <c r="BC5" s="32" t="s">
        <v>30</v>
      </c>
      <c r="BD5" s="32" t="s">
        <v>30</v>
      </c>
      <c r="BE5" s="32" t="s">
        <v>30</v>
      </c>
      <c r="BF5" s="32" t="s">
        <v>30</v>
      </c>
      <c r="BG5" s="31"/>
      <c r="BH5" s="31" t="s">
        <v>967</v>
      </c>
      <c r="BI5" s="31" t="s">
        <v>23</v>
      </c>
      <c r="BJ5" s="31" t="s">
        <v>23</v>
      </c>
      <c r="BK5" s="31" t="s">
        <v>23</v>
      </c>
      <c r="BL5" s="8" t="s">
        <v>23</v>
      </c>
      <c r="BM5" s="8" t="s">
        <v>23</v>
      </c>
      <c r="BN5" s="8" t="s">
        <v>679</v>
      </c>
      <c r="BO5" s="8" t="s">
        <v>0</v>
      </c>
      <c r="BP5" s="35" t="s">
        <v>1276</v>
      </c>
      <c r="BQ5" s="8" t="s">
        <v>1276</v>
      </c>
      <c r="BR5" s="8" t="s">
        <v>303</v>
      </c>
      <c r="BS5" s="8" t="s">
        <v>820</v>
      </c>
      <c r="BT5" s="8" t="s">
        <v>24</v>
      </c>
      <c r="BU5" s="8" t="s">
        <v>304</v>
      </c>
      <c r="BV5" s="32" t="s">
        <v>990</v>
      </c>
      <c r="BW5" s="32" t="s">
        <v>29</v>
      </c>
      <c r="BX5" s="31"/>
      <c r="BY5" s="31"/>
      <c r="BZ5" s="31" t="s">
        <v>818</v>
      </c>
      <c r="CA5" s="31" t="s">
        <v>25</v>
      </c>
      <c r="CB5" s="31" t="s">
        <v>26</v>
      </c>
      <c r="CC5" s="31" t="s">
        <v>26</v>
      </c>
      <c r="CD5" s="24" t="s">
        <v>314</v>
      </c>
      <c r="CE5" s="24" t="s">
        <v>867</v>
      </c>
      <c r="CF5" s="32" t="s">
        <v>1003</v>
      </c>
      <c r="CG5" s="24" t="s">
        <v>874</v>
      </c>
      <c r="CH5" s="24" t="s">
        <v>974</v>
      </c>
      <c r="CI5" s="8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2"/>
      <c r="O6" s="47"/>
      <c r="P6" s="47"/>
      <c r="Q6" s="47"/>
      <c r="R6" s="48"/>
      <c r="S6" s="50"/>
      <c r="T6" s="50"/>
      <c r="U6" s="41"/>
      <c r="V6" s="41"/>
      <c r="W6" s="41"/>
      <c r="X6" s="4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821</v>
      </c>
      <c r="AL6" s="32" t="s">
        <v>4</v>
      </c>
      <c r="AM6" s="32"/>
      <c r="AN6" s="32"/>
      <c r="AO6" s="32"/>
      <c r="AP6" s="32"/>
      <c r="AQ6" s="32"/>
      <c r="AR6" s="32"/>
      <c r="AS6" s="32"/>
      <c r="AT6" s="32"/>
      <c r="AU6" s="32" t="s">
        <v>399</v>
      </c>
      <c r="AV6" s="32" t="s">
        <v>399</v>
      </c>
      <c r="AW6" s="32" t="s">
        <v>399</v>
      </c>
      <c r="AX6" s="32" t="s">
        <v>399</v>
      </c>
      <c r="AY6" s="32" t="s">
        <v>399</v>
      </c>
      <c r="AZ6" s="32" t="s">
        <v>399</v>
      </c>
      <c r="BA6" s="32" t="s">
        <v>399</v>
      </c>
      <c r="BB6" s="32" t="s">
        <v>399</v>
      </c>
      <c r="BC6" s="32" t="s">
        <v>399</v>
      </c>
      <c r="BD6" s="32" t="s">
        <v>399</v>
      </c>
      <c r="BE6" s="32" t="s">
        <v>399</v>
      </c>
      <c r="BF6" s="32" t="s">
        <v>399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2"/>
      <c r="BW6" s="1"/>
      <c r="BX6" s="31"/>
      <c r="BY6" s="31"/>
      <c r="BZ6" s="31"/>
      <c r="CA6" s="31"/>
      <c r="CB6" s="31"/>
      <c r="CC6" s="31"/>
      <c r="CD6" s="1"/>
      <c r="CE6" s="1"/>
      <c r="CF6" s="1"/>
      <c r="CG6" s="1"/>
      <c r="CH6" s="1"/>
      <c r="CI6" s="1"/>
      <c r="CJ6" s="1"/>
      <c r="CK6" s="1"/>
      <c r="CL6" s="1"/>
    </row>
    <row r="7" spans="1:10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30">
        <v>6</v>
      </c>
      <c r="G7" s="30">
        <v>7</v>
      </c>
      <c r="H7" s="30">
        <v>8</v>
      </c>
      <c r="I7" s="19">
        <v>9</v>
      </c>
      <c r="J7" s="30">
        <v>10</v>
      </c>
      <c r="K7" s="19">
        <v>11</v>
      </c>
      <c r="L7" s="30">
        <v>12</v>
      </c>
      <c r="M7" s="19">
        <v>13</v>
      </c>
      <c r="N7" s="51">
        <v>14</v>
      </c>
      <c r="O7" s="19">
        <v>15</v>
      </c>
      <c r="P7" s="30">
        <v>16</v>
      </c>
      <c r="Q7" s="30">
        <v>17</v>
      </c>
      <c r="R7" s="30">
        <v>18</v>
      </c>
      <c r="S7" s="19">
        <v>19</v>
      </c>
      <c r="T7" s="30">
        <v>20</v>
      </c>
      <c r="U7" s="19">
        <v>21</v>
      </c>
      <c r="V7" s="30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30">
        <v>28</v>
      </c>
      <c r="AD7" s="19">
        <v>29</v>
      </c>
      <c r="AE7" s="30">
        <v>30</v>
      </c>
      <c r="AF7" s="19">
        <v>31</v>
      </c>
      <c r="AG7" s="30">
        <v>32</v>
      </c>
      <c r="AH7" s="19">
        <v>33</v>
      </c>
      <c r="AI7" s="30">
        <v>34</v>
      </c>
      <c r="AJ7" s="19">
        <v>35</v>
      </c>
      <c r="AK7" s="30">
        <v>36</v>
      </c>
      <c r="AL7" s="19">
        <v>37</v>
      </c>
      <c r="AM7" s="30">
        <v>38</v>
      </c>
      <c r="AN7" s="19">
        <v>39</v>
      </c>
      <c r="AO7" s="19">
        <v>40</v>
      </c>
      <c r="AP7" s="30">
        <v>41</v>
      </c>
      <c r="AQ7" s="19">
        <v>42</v>
      </c>
      <c r="AR7" s="19">
        <v>43</v>
      </c>
      <c r="AS7" s="19">
        <v>44</v>
      </c>
      <c r="AT7" s="30">
        <v>45</v>
      </c>
      <c r="AU7" s="19">
        <v>46</v>
      </c>
      <c r="AV7" s="30">
        <v>47</v>
      </c>
      <c r="AW7" s="19">
        <v>48</v>
      </c>
      <c r="AX7" s="30">
        <v>49</v>
      </c>
      <c r="AY7" s="19">
        <v>50</v>
      </c>
      <c r="AZ7" s="30">
        <v>51</v>
      </c>
      <c r="BA7" s="19"/>
      <c r="BB7" s="19">
        <v>52</v>
      </c>
      <c r="BC7" s="30">
        <v>53</v>
      </c>
      <c r="BD7" s="19">
        <v>54</v>
      </c>
      <c r="BE7" s="30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30">
        <v>61</v>
      </c>
      <c r="BL7" s="30">
        <v>62</v>
      </c>
      <c r="BM7" s="30">
        <v>63</v>
      </c>
      <c r="BN7" s="30">
        <v>64</v>
      </c>
      <c r="BO7" s="30">
        <v>65</v>
      </c>
      <c r="BP7" s="30">
        <v>66</v>
      </c>
      <c r="BQ7" s="30">
        <v>67</v>
      </c>
      <c r="BR7" s="30">
        <v>68</v>
      </c>
      <c r="BS7" s="30">
        <v>69</v>
      </c>
      <c r="BT7" s="30">
        <v>70</v>
      </c>
      <c r="BU7" s="30">
        <v>71</v>
      </c>
      <c r="BV7" s="30">
        <v>72</v>
      </c>
      <c r="BW7" s="30">
        <v>73</v>
      </c>
      <c r="BX7" s="30">
        <v>74</v>
      </c>
      <c r="BY7" s="30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19"/>
      <c r="CN7" s="30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88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21"/>
      <c r="S8" s="21"/>
      <c r="T8" s="21"/>
      <c r="U8" s="49"/>
      <c r="V8" s="49"/>
      <c r="X8" s="25"/>
      <c r="AB8" s="49"/>
      <c r="AJ8" s="6"/>
      <c r="AK8" s="39"/>
      <c r="BK8" s="38"/>
      <c r="BL8" s="38"/>
      <c r="BM8" s="38"/>
      <c r="BN8" s="38"/>
      <c r="BO8" s="49"/>
      <c r="BP8" s="40"/>
      <c r="BQ8" s="40"/>
      <c r="BR8" s="23"/>
      <c r="BS8" s="38"/>
      <c r="BT8" s="38"/>
      <c r="BU8" s="40"/>
      <c r="BV8" s="38"/>
      <c r="BW8" s="49"/>
      <c r="CJ8" s="2"/>
    </row>
    <row r="9" spans="1:88" ht="12.75">
      <c r="A9" s="15">
        <v>1379</v>
      </c>
      <c r="B9" s="14" t="s">
        <v>875</v>
      </c>
      <c r="C9" s="14" t="s">
        <v>1133</v>
      </c>
      <c r="D9" s="14" t="s">
        <v>270</v>
      </c>
      <c r="E9" s="14" t="s">
        <v>288</v>
      </c>
      <c r="F9" s="2" t="s">
        <v>71</v>
      </c>
      <c r="G9" s="2">
        <v>1</v>
      </c>
      <c r="H9" s="2" t="s">
        <v>878</v>
      </c>
      <c r="I9" s="2" t="s">
        <v>780</v>
      </c>
      <c r="J9" s="14" t="s">
        <v>305</v>
      </c>
      <c r="K9" s="2" t="s">
        <v>886</v>
      </c>
      <c r="L9" s="16" t="s">
        <v>923</v>
      </c>
      <c r="M9" s="16" t="s">
        <v>688</v>
      </c>
      <c r="N9" s="2" t="s">
        <v>1363</v>
      </c>
      <c r="O9" s="10">
        <v>9</v>
      </c>
      <c r="P9" s="10"/>
      <c r="Q9" s="10"/>
      <c r="R9" s="29">
        <v>675</v>
      </c>
      <c r="S9" s="21">
        <v>0</v>
      </c>
      <c r="T9" s="21">
        <v>0</v>
      </c>
      <c r="U9" s="49">
        <v>675</v>
      </c>
      <c r="V9" s="49">
        <v>75</v>
      </c>
      <c r="X9" s="25">
        <v>6.25</v>
      </c>
      <c r="Y9" s="13"/>
      <c r="Z9" s="13"/>
      <c r="AA9" s="13"/>
      <c r="AB9" s="49"/>
      <c r="AC9" s="13"/>
      <c r="AD9" s="13"/>
      <c r="AE9" s="13"/>
      <c r="AF9" s="25"/>
      <c r="AG9">
        <v>6</v>
      </c>
      <c r="AH9">
        <v>5</v>
      </c>
      <c r="AI9">
        <v>0</v>
      </c>
      <c r="AJ9" s="25">
        <v>6.25</v>
      </c>
      <c r="AL9" s="17"/>
      <c r="AM9" s="17"/>
      <c r="AN9" s="17"/>
      <c r="AO9" s="17"/>
      <c r="AU9" s="17"/>
      <c r="AV9" s="7"/>
      <c r="AW9" s="17"/>
      <c r="AX9" s="25">
        <v>6.25</v>
      </c>
      <c r="AY9" s="17"/>
      <c r="AZ9" s="17"/>
      <c r="BA9" s="17"/>
      <c r="BB9" s="38"/>
      <c r="BC9" s="6"/>
      <c r="BD9" s="17"/>
      <c r="BE9" s="17"/>
      <c r="BF9" s="17"/>
      <c r="BG9" s="38"/>
      <c r="BH9" s="38"/>
      <c r="BI9" s="38"/>
      <c r="BJ9" s="38"/>
      <c r="BK9" s="38"/>
      <c r="BL9" s="38"/>
      <c r="BM9" s="38"/>
      <c r="BO9" s="49">
        <v>6.25</v>
      </c>
      <c r="BP9" s="40"/>
      <c r="BQ9" s="40"/>
      <c r="BR9" s="23"/>
      <c r="BS9" s="38"/>
      <c r="BU9" s="40"/>
      <c r="BV9" s="49">
        <v>675</v>
      </c>
      <c r="BW9" s="49">
        <v>75</v>
      </c>
      <c r="BX9" s="38"/>
      <c r="BY9" s="38"/>
      <c r="BZ9" s="38"/>
      <c r="CA9" s="38"/>
      <c r="CB9" s="38"/>
      <c r="CC9" s="38"/>
      <c r="CD9" s="36"/>
      <c r="CE9" s="36"/>
      <c r="CF9" s="17"/>
      <c r="CG9" s="36"/>
      <c r="CH9" s="36"/>
      <c r="CI9">
        <v>1379</v>
      </c>
      <c r="CJ9" s="2" t="s">
        <v>886</v>
      </c>
    </row>
    <row r="10" spans="1:92" ht="12.75">
      <c r="A10" s="15">
        <v>1379</v>
      </c>
      <c r="B10" s="14" t="s">
        <v>875</v>
      </c>
      <c r="C10" s="14" t="s">
        <v>1133</v>
      </c>
      <c r="D10" s="14" t="s">
        <v>270</v>
      </c>
      <c r="E10" s="14" t="s">
        <v>288</v>
      </c>
      <c r="F10" s="2" t="s">
        <v>72</v>
      </c>
      <c r="G10" s="2">
        <v>1</v>
      </c>
      <c r="H10" s="2" t="s">
        <v>878</v>
      </c>
      <c r="I10" s="2" t="s">
        <v>478</v>
      </c>
      <c r="J10" s="14" t="s">
        <v>305</v>
      </c>
      <c r="K10" s="2" t="s">
        <v>883</v>
      </c>
      <c r="L10" s="22" t="s">
        <v>923</v>
      </c>
      <c r="M10" s="22" t="s">
        <v>312</v>
      </c>
      <c r="N10" s="5" t="s">
        <v>1330</v>
      </c>
      <c r="O10" s="45">
        <v>4</v>
      </c>
      <c r="P10" s="45"/>
      <c r="Q10" s="45"/>
      <c r="R10" s="29">
        <v>273</v>
      </c>
      <c r="S10" s="21">
        <v>12</v>
      </c>
      <c r="T10" s="21">
        <v>0</v>
      </c>
      <c r="U10" s="49">
        <v>273.6</v>
      </c>
      <c r="V10" s="49">
        <v>68.4</v>
      </c>
      <c r="X10" s="25">
        <v>5.7</v>
      </c>
      <c r="Y10" s="13"/>
      <c r="Z10" s="13"/>
      <c r="AA10" s="13"/>
      <c r="AB10" s="49"/>
      <c r="AC10" s="13"/>
      <c r="AD10" s="13"/>
      <c r="AE10" s="13"/>
      <c r="AF10" s="25"/>
      <c r="AG10">
        <v>5</v>
      </c>
      <c r="AH10">
        <v>14</v>
      </c>
      <c r="AI10">
        <v>0</v>
      </c>
      <c r="AJ10" s="25">
        <v>5.7</v>
      </c>
      <c r="AL10" s="22"/>
      <c r="AM10" s="17"/>
      <c r="AN10" s="17"/>
      <c r="AO10" s="17"/>
      <c r="AU10" s="22"/>
      <c r="AV10" s="7"/>
      <c r="AW10" s="17"/>
      <c r="AX10" s="25"/>
      <c r="AY10" s="22"/>
      <c r="AZ10" s="22"/>
      <c r="BA10" s="22"/>
      <c r="BB10" s="22"/>
      <c r="BC10" s="22"/>
      <c r="BE10" s="22"/>
      <c r="BF10" s="6"/>
      <c r="BG10" s="22"/>
      <c r="BH10" s="9"/>
      <c r="BI10" s="9"/>
      <c r="BJ10" s="9"/>
      <c r="BK10" s="38"/>
      <c r="BL10" s="38"/>
      <c r="BM10" s="38"/>
      <c r="BO10" s="49">
        <v>5.7</v>
      </c>
      <c r="BP10" s="40"/>
      <c r="BQ10" s="40"/>
      <c r="BR10" s="23"/>
      <c r="BS10" s="38"/>
      <c r="BU10" s="40"/>
      <c r="BV10" s="49">
        <v>273.6</v>
      </c>
      <c r="BW10" s="49">
        <v>68.4</v>
      </c>
      <c r="BX10" s="22"/>
      <c r="BY10" s="22"/>
      <c r="BZ10" s="22"/>
      <c r="CA10" s="22"/>
      <c r="CB10" s="22"/>
      <c r="CD10" s="22"/>
      <c r="CE10" s="22"/>
      <c r="CF10" s="22"/>
      <c r="CG10" s="22"/>
      <c r="CH10" s="22"/>
      <c r="CI10">
        <v>1379</v>
      </c>
      <c r="CJ10" s="2" t="s">
        <v>883</v>
      </c>
      <c r="CK10" s="9"/>
      <c r="CL10" s="16"/>
      <c r="CM10" s="14"/>
      <c r="CN10" s="14"/>
    </row>
    <row r="11" spans="1:88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9"/>
      <c r="V11" s="49"/>
      <c r="X11" s="25"/>
      <c r="AB11" s="49"/>
      <c r="AJ11" s="6"/>
      <c r="AK11" s="39"/>
      <c r="BK11" s="38"/>
      <c r="BL11" s="38"/>
      <c r="BM11" s="38"/>
      <c r="BN11" s="38"/>
      <c r="BO11" s="49"/>
      <c r="BP11" s="40"/>
      <c r="BQ11" s="40"/>
      <c r="BR11" s="23"/>
      <c r="BS11" s="38"/>
      <c r="BT11" s="38"/>
      <c r="BU11" s="40"/>
      <c r="BV11" s="38"/>
      <c r="BW11" s="49"/>
      <c r="CJ11" s="2"/>
    </row>
    <row r="12" spans="1:88" ht="12.75">
      <c r="A12" s="15">
        <v>1379</v>
      </c>
      <c r="B12" s="14" t="s">
        <v>875</v>
      </c>
      <c r="C12" s="14" t="s">
        <v>1133</v>
      </c>
      <c r="D12" s="14" t="s">
        <v>270</v>
      </c>
      <c r="E12" s="14" t="s">
        <v>288</v>
      </c>
      <c r="F12" s="2" t="s">
        <v>9</v>
      </c>
      <c r="G12" s="2">
        <v>2</v>
      </c>
      <c r="H12" s="2" t="s">
        <v>878</v>
      </c>
      <c r="I12" s="2" t="s">
        <v>781</v>
      </c>
      <c r="J12" s="14" t="s">
        <v>305</v>
      </c>
      <c r="K12" s="2" t="s">
        <v>886</v>
      </c>
      <c r="L12" s="14" t="s">
        <v>923</v>
      </c>
      <c r="M12" s="14" t="s">
        <v>688</v>
      </c>
      <c r="N12" s="2" t="s">
        <v>1346</v>
      </c>
      <c r="O12" s="10">
        <v>2.1666666666666665</v>
      </c>
      <c r="P12" s="10"/>
      <c r="Q12" s="10"/>
      <c r="R12" s="29">
        <v>123</v>
      </c>
      <c r="S12" s="21">
        <v>10</v>
      </c>
      <c r="T12" s="21">
        <v>0</v>
      </c>
      <c r="U12" s="49">
        <v>123.5</v>
      </c>
      <c r="V12" s="49">
        <v>57.00000000000001</v>
      </c>
      <c r="W12" s="25"/>
      <c r="X12" s="25">
        <v>4.750000000000001</v>
      </c>
      <c r="Y12" s="13"/>
      <c r="Z12" s="13"/>
      <c r="AA12" s="13"/>
      <c r="AB12" s="49"/>
      <c r="AC12" s="13"/>
      <c r="AD12" s="13"/>
      <c r="AE12" s="13"/>
      <c r="AG12">
        <v>4</v>
      </c>
      <c r="AH12">
        <v>15</v>
      </c>
      <c r="AI12">
        <v>0</v>
      </c>
      <c r="AJ12" s="25">
        <v>4.750000000000001</v>
      </c>
      <c r="AM12" s="39"/>
      <c r="AN12" s="39"/>
      <c r="AO12" s="39"/>
      <c r="BF12" s="25">
        <v>4.750000000000001</v>
      </c>
      <c r="BK12" s="38"/>
      <c r="BL12" s="38"/>
      <c r="BM12" s="38"/>
      <c r="BO12" s="49">
        <v>4.750000000000001</v>
      </c>
      <c r="BP12" s="40"/>
      <c r="BQ12" s="40"/>
      <c r="BR12" s="23"/>
      <c r="BS12" s="38"/>
      <c r="BT12" s="38"/>
      <c r="BU12" s="40"/>
      <c r="BV12" s="49">
        <v>123.50000000000003</v>
      </c>
      <c r="BW12" s="49">
        <v>57.000000000000014</v>
      </c>
      <c r="CC12" s="38"/>
      <c r="CI12">
        <v>1379</v>
      </c>
      <c r="CJ12" s="2" t="s">
        <v>886</v>
      </c>
    </row>
    <row r="13" spans="1:88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9"/>
      <c r="V13" s="49"/>
      <c r="X13" s="25"/>
      <c r="AB13" s="49"/>
      <c r="AF13" s="25"/>
      <c r="AJ13" s="6"/>
      <c r="AP13" s="38"/>
      <c r="AQ13" s="17"/>
      <c r="AR13" s="17"/>
      <c r="AS13" s="17"/>
      <c r="AT13" s="17"/>
      <c r="AW13" s="7"/>
      <c r="AX13" s="6"/>
      <c r="BO13" s="49"/>
      <c r="BP13" s="40"/>
      <c r="BQ13" s="40"/>
      <c r="BR13" s="23"/>
      <c r="BS13" s="38"/>
      <c r="BT13" s="38"/>
      <c r="BU13" s="40"/>
      <c r="BV13" s="38"/>
      <c r="BW13" s="49"/>
      <c r="CJ13" s="2"/>
    </row>
    <row r="14" spans="1:89" ht="12.75">
      <c r="A14" s="15">
        <v>1380</v>
      </c>
      <c r="B14" s="14" t="s">
        <v>875</v>
      </c>
      <c r="C14" s="14" t="s">
        <v>1133</v>
      </c>
      <c r="D14" s="14" t="s">
        <v>271</v>
      </c>
      <c r="E14" s="14" t="s">
        <v>282</v>
      </c>
      <c r="F14" s="2" t="s">
        <v>117</v>
      </c>
      <c r="G14" s="2">
        <v>2</v>
      </c>
      <c r="H14" s="2" t="s">
        <v>878</v>
      </c>
      <c r="I14" s="2" t="s">
        <v>870</v>
      </c>
      <c r="J14" s="14" t="s">
        <v>305</v>
      </c>
      <c r="K14" s="2" t="s">
        <v>887</v>
      </c>
      <c r="L14" s="14" t="s">
        <v>914</v>
      </c>
      <c r="M14" s="14" t="s">
        <v>866</v>
      </c>
      <c r="N14" s="2" t="s">
        <v>1364</v>
      </c>
      <c r="O14" s="10">
        <v>1</v>
      </c>
      <c r="P14" s="10"/>
      <c r="Q14" s="10"/>
      <c r="R14" s="29"/>
      <c r="S14" s="21"/>
      <c r="T14" s="21"/>
      <c r="U14" s="49">
        <v>90</v>
      </c>
      <c r="V14" s="49">
        <v>90</v>
      </c>
      <c r="W14" s="25"/>
      <c r="X14" s="25">
        <v>7.5</v>
      </c>
      <c r="Y14" s="13"/>
      <c r="Z14" s="13"/>
      <c r="AA14" s="13"/>
      <c r="AB14" s="49"/>
      <c r="AC14" s="13">
        <v>7</v>
      </c>
      <c r="AD14" s="13">
        <v>10</v>
      </c>
      <c r="AE14" s="13">
        <v>0</v>
      </c>
      <c r="AF14" s="25">
        <v>7.5</v>
      </c>
      <c r="AG14">
        <v>7</v>
      </c>
      <c r="AH14">
        <v>10</v>
      </c>
      <c r="AI14">
        <v>0</v>
      </c>
      <c r="AJ14" s="25">
        <v>7.5</v>
      </c>
      <c r="AX14" s="25"/>
      <c r="BK14" s="38"/>
      <c r="BL14" s="38"/>
      <c r="BM14" s="38"/>
      <c r="BO14" s="49">
        <v>7.5</v>
      </c>
      <c r="BR14" s="23"/>
      <c r="BS14" s="38"/>
      <c r="BT14" s="38"/>
      <c r="BU14" s="40"/>
      <c r="BV14" s="49">
        <v>90</v>
      </c>
      <c r="BW14" s="49">
        <v>90</v>
      </c>
      <c r="CI14">
        <v>1380</v>
      </c>
      <c r="CJ14" s="2" t="s">
        <v>887</v>
      </c>
      <c r="CK14" t="s">
        <v>22</v>
      </c>
    </row>
    <row r="15" spans="1:88" ht="12.75">
      <c r="A15" s="15">
        <v>1380</v>
      </c>
      <c r="B15" s="14" t="s">
        <v>875</v>
      </c>
      <c r="C15" s="14" t="s">
        <v>1133</v>
      </c>
      <c r="D15" s="14" t="s">
        <v>271</v>
      </c>
      <c r="E15" s="14" t="s">
        <v>282</v>
      </c>
      <c r="F15" s="2" t="s">
        <v>118</v>
      </c>
      <c r="G15" s="2">
        <v>2</v>
      </c>
      <c r="H15" s="2" t="s">
        <v>878</v>
      </c>
      <c r="I15" s="2" t="s">
        <v>870</v>
      </c>
      <c r="J15" s="14" t="s">
        <v>305</v>
      </c>
      <c r="K15" s="2" t="s">
        <v>887</v>
      </c>
      <c r="L15" s="14" t="s">
        <v>914</v>
      </c>
      <c r="M15" s="14" t="s">
        <v>866</v>
      </c>
      <c r="N15" s="2" t="s">
        <v>1364</v>
      </c>
      <c r="O15" s="10">
        <v>2</v>
      </c>
      <c r="P15" s="10"/>
      <c r="Q15" s="10"/>
      <c r="R15" s="29"/>
      <c r="S15" s="21"/>
      <c r="T15" s="21"/>
      <c r="U15" s="49">
        <v>177.60000000000002</v>
      </c>
      <c r="V15" s="49">
        <v>88.80000000000001</v>
      </c>
      <c r="W15" s="25"/>
      <c r="X15" s="25">
        <v>7.4</v>
      </c>
      <c r="Y15" s="13"/>
      <c r="Z15" s="13"/>
      <c r="AA15" s="13"/>
      <c r="AB15" s="49"/>
      <c r="AC15" s="13"/>
      <c r="AD15" s="13"/>
      <c r="AE15" s="13"/>
      <c r="AG15">
        <v>7</v>
      </c>
      <c r="AH15">
        <v>8</v>
      </c>
      <c r="AI15">
        <v>0</v>
      </c>
      <c r="AJ15" s="25">
        <v>7.4</v>
      </c>
      <c r="AM15" s="39"/>
      <c r="AN15" s="39"/>
      <c r="AO15" s="39"/>
      <c r="AX15" s="25"/>
      <c r="BE15" s="6"/>
      <c r="BK15" s="38"/>
      <c r="BL15" s="38"/>
      <c r="BM15" s="38"/>
      <c r="BO15" s="49">
        <v>7.4</v>
      </c>
      <c r="BR15" s="23"/>
      <c r="BS15" s="38"/>
      <c r="BT15" s="38"/>
      <c r="BU15" s="40"/>
      <c r="BV15" s="49">
        <v>177.60000000000002</v>
      </c>
      <c r="BW15" s="49">
        <v>88.80000000000001</v>
      </c>
      <c r="CI15">
        <v>1380</v>
      </c>
      <c r="CJ15" s="2" t="s">
        <v>887</v>
      </c>
    </row>
    <row r="16" spans="1:88" ht="12.75">
      <c r="A16" s="15">
        <v>1380</v>
      </c>
      <c r="B16" s="14" t="s">
        <v>875</v>
      </c>
      <c r="C16" s="14" t="s">
        <v>1133</v>
      </c>
      <c r="D16" s="14" t="s">
        <v>271</v>
      </c>
      <c r="E16" s="14" t="s">
        <v>282</v>
      </c>
      <c r="F16" s="2" t="s">
        <v>119</v>
      </c>
      <c r="G16" s="2">
        <v>2</v>
      </c>
      <c r="H16" s="2" t="s">
        <v>878</v>
      </c>
      <c r="I16" s="2" t="s">
        <v>870</v>
      </c>
      <c r="J16" s="14" t="s">
        <v>305</v>
      </c>
      <c r="K16" s="2" t="s">
        <v>887</v>
      </c>
      <c r="L16" s="14" t="s">
        <v>914</v>
      </c>
      <c r="M16" s="14" t="s">
        <v>866</v>
      </c>
      <c r="N16" s="2" t="s">
        <v>1364</v>
      </c>
      <c r="O16" s="10">
        <v>2</v>
      </c>
      <c r="P16" s="10"/>
      <c r="Q16" s="10"/>
      <c r="R16" s="29"/>
      <c r="S16" s="21"/>
      <c r="T16" s="21"/>
      <c r="U16" s="49">
        <v>174</v>
      </c>
      <c r="V16" s="49">
        <v>87</v>
      </c>
      <c r="W16" s="25"/>
      <c r="X16" s="25">
        <v>7.25</v>
      </c>
      <c r="Y16" s="13"/>
      <c r="Z16" s="13"/>
      <c r="AA16" s="13"/>
      <c r="AB16" s="49"/>
      <c r="AC16" s="13"/>
      <c r="AD16" s="13"/>
      <c r="AE16" s="13"/>
      <c r="AG16">
        <v>7</v>
      </c>
      <c r="AH16">
        <v>5</v>
      </c>
      <c r="AI16">
        <v>0</v>
      </c>
      <c r="AJ16" s="25">
        <v>7.25</v>
      </c>
      <c r="AM16" s="39"/>
      <c r="AN16" s="39"/>
      <c r="AO16" s="39"/>
      <c r="AX16" s="25"/>
      <c r="BE16" s="6"/>
      <c r="BK16" s="38"/>
      <c r="BL16" s="38"/>
      <c r="BM16" s="38"/>
      <c r="BO16" s="49">
        <v>7.25</v>
      </c>
      <c r="BR16" s="23"/>
      <c r="BS16" s="38"/>
      <c r="BT16" s="38"/>
      <c r="BU16" s="40"/>
      <c r="BV16" s="49">
        <v>174</v>
      </c>
      <c r="BW16" s="49">
        <v>87</v>
      </c>
      <c r="CI16">
        <v>1380</v>
      </c>
      <c r="CJ16" s="2" t="s">
        <v>887</v>
      </c>
    </row>
    <row r="17" spans="1:88" ht="12.75">
      <c r="A17" s="15">
        <v>1380</v>
      </c>
      <c r="B17" s="14" t="s">
        <v>875</v>
      </c>
      <c r="C17" s="14" t="s">
        <v>1133</v>
      </c>
      <c r="D17" s="14" t="s">
        <v>271</v>
      </c>
      <c r="E17" s="14" t="s">
        <v>282</v>
      </c>
      <c r="F17" s="2" t="s">
        <v>120</v>
      </c>
      <c r="G17" s="2">
        <v>2</v>
      </c>
      <c r="H17" s="2" t="s">
        <v>878</v>
      </c>
      <c r="I17" s="2" t="s">
        <v>870</v>
      </c>
      <c r="J17" s="14" t="s">
        <v>305</v>
      </c>
      <c r="K17" s="2" t="s">
        <v>887</v>
      </c>
      <c r="L17" s="14" t="s">
        <v>914</v>
      </c>
      <c r="M17" s="14" t="s">
        <v>866</v>
      </c>
      <c r="N17" s="2" t="s">
        <v>1364</v>
      </c>
      <c r="O17" s="10">
        <v>2</v>
      </c>
      <c r="P17" s="10"/>
      <c r="Q17" s="10"/>
      <c r="R17" s="29"/>
      <c r="S17" s="21"/>
      <c r="T17" s="21"/>
      <c r="U17" s="49">
        <v>162</v>
      </c>
      <c r="V17" s="49">
        <v>81</v>
      </c>
      <c r="W17" s="25"/>
      <c r="X17" s="25">
        <v>6.75</v>
      </c>
      <c r="Y17" s="13"/>
      <c r="Z17" s="13"/>
      <c r="AA17" s="13"/>
      <c r="AB17" s="49"/>
      <c r="AC17" s="13"/>
      <c r="AD17" s="13"/>
      <c r="AE17" s="13"/>
      <c r="AG17">
        <v>6</v>
      </c>
      <c r="AH17">
        <v>15</v>
      </c>
      <c r="AI17">
        <v>0</v>
      </c>
      <c r="AJ17" s="25">
        <v>6.75</v>
      </c>
      <c r="AM17" s="39"/>
      <c r="AN17" s="39"/>
      <c r="AO17" s="39"/>
      <c r="AX17" s="25"/>
      <c r="BE17" s="6"/>
      <c r="BK17" s="38"/>
      <c r="BL17" s="38"/>
      <c r="BM17" s="38"/>
      <c r="BO17" s="49">
        <v>6.75</v>
      </c>
      <c r="BR17" s="23"/>
      <c r="BS17" s="38"/>
      <c r="BT17" s="38"/>
      <c r="BU17" s="40"/>
      <c r="BV17" s="49">
        <v>162</v>
      </c>
      <c r="BW17" s="49">
        <v>81</v>
      </c>
      <c r="CI17">
        <v>1380</v>
      </c>
      <c r="CJ17" s="2" t="s">
        <v>887</v>
      </c>
    </row>
    <row r="18" spans="1:73" ht="12.75">
      <c r="A18" s="17"/>
      <c r="R18" s="17"/>
      <c r="AM18" s="17"/>
      <c r="AN18" s="17"/>
      <c r="AO18" s="17"/>
      <c r="BK18" s="17"/>
      <c r="BL18" s="17"/>
      <c r="BM18" s="17"/>
      <c r="BS18" s="17"/>
      <c r="BT18" s="17"/>
      <c r="BU18" s="17"/>
    </row>
    <row r="19" spans="1:89" ht="12.75">
      <c r="A19" s="15">
        <v>1380</v>
      </c>
      <c r="B19" s="14" t="s">
        <v>875</v>
      </c>
      <c r="C19" s="14" t="s">
        <v>1133</v>
      </c>
      <c r="D19" s="14" t="s">
        <v>271</v>
      </c>
      <c r="E19" s="14" t="s">
        <v>282</v>
      </c>
      <c r="F19" s="2" t="s">
        <v>110</v>
      </c>
      <c r="G19" s="2">
        <v>4</v>
      </c>
      <c r="H19" s="2" t="s">
        <v>878</v>
      </c>
      <c r="I19" s="2" t="s">
        <v>1099</v>
      </c>
      <c r="J19" s="14" t="s">
        <v>305</v>
      </c>
      <c r="K19" s="2" t="s">
        <v>889</v>
      </c>
      <c r="L19" s="14" t="s">
        <v>923</v>
      </c>
      <c r="M19" s="14" t="s">
        <v>1058</v>
      </c>
      <c r="N19" s="2" t="s">
        <v>1308</v>
      </c>
      <c r="O19" s="10">
        <v>5</v>
      </c>
      <c r="P19" s="10"/>
      <c r="Q19" s="10"/>
      <c r="R19" s="29">
        <v>276</v>
      </c>
      <c r="S19" s="21">
        <v>0</v>
      </c>
      <c r="T19" s="21">
        <v>0</v>
      </c>
      <c r="U19" s="49">
        <v>276</v>
      </c>
      <c r="V19" s="49">
        <v>55.2</v>
      </c>
      <c r="X19" s="25">
        <v>4.6000000000000005</v>
      </c>
      <c r="Y19" s="13"/>
      <c r="Z19" s="13"/>
      <c r="AA19" s="13"/>
      <c r="AC19" s="13"/>
      <c r="AD19" s="13"/>
      <c r="AE19" s="13"/>
      <c r="AG19">
        <v>4</v>
      </c>
      <c r="AH19">
        <v>12</v>
      </c>
      <c r="AI19">
        <v>0</v>
      </c>
      <c r="AJ19" s="25">
        <v>4.6000000000000005</v>
      </c>
      <c r="AK19" s="39"/>
      <c r="BF19" s="7"/>
      <c r="BK19" s="38"/>
      <c r="BL19" s="38"/>
      <c r="BM19" s="38"/>
      <c r="BO19" s="25">
        <v>4.6000000000000005</v>
      </c>
      <c r="BP19" s="40"/>
      <c r="BQ19" s="40"/>
      <c r="BR19" s="23"/>
      <c r="BS19" s="38"/>
      <c r="BV19" s="49">
        <v>276</v>
      </c>
      <c r="BW19" s="49">
        <v>55.2</v>
      </c>
      <c r="BZ19" s="49"/>
      <c r="CA19" s="49"/>
      <c r="CI19">
        <v>1380</v>
      </c>
      <c r="CJ19" s="2" t="s">
        <v>889</v>
      </c>
      <c r="CK19" t="s">
        <v>944</v>
      </c>
    </row>
    <row r="21" spans="1:88" ht="12.75">
      <c r="A21" s="15">
        <v>1382</v>
      </c>
      <c r="B21" s="14" t="s">
        <v>875</v>
      </c>
      <c r="C21" s="14" t="s">
        <v>1133</v>
      </c>
      <c r="D21" s="14" t="s">
        <v>273</v>
      </c>
      <c r="E21" s="14" t="s">
        <v>279</v>
      </c>
      <c r="F21" s="2" t="s">
        <v>135</v>
      </c>
      <c r="G21" s="2">
        <v>1</v>
      </c>
      <c r="H21" s="2" t="s">
        <v>878</v>
      </c>
      <c r="I21" s="2" t="s">
        <v>783</v>
      </c>
      <c r="J21" s="14" t="s">
        <v>305</v>
      </c>
      <c r="K21" s="2" t="s">
        <v>886</v>
      </c>
      <c r="L21" s="14" t="s">
        <v>923</v>
      </c>
      <c r="M21" s="14" t="s">
        <v>688</v>
      </c>
      <c r="N21" s="2" t="s">
        <v>396</v>
      </c>
      <c r="O21" s="10">
        <v>7</v>
      </c>
      <c r="P21" s="10"/>
      <c r="Q21" s="10"/>
      <c r="R21" s="29"/>
      <c r="S21" s="21"/>
      <c r="T21" s="21"/>
      <c r="U21" s="49" t="s">
        <v>3</v>
      </c>
      <c r="V21" s="49" t="s">
        <v>3</v>
      </c>
      <c r="Y21" s="13"/>
      <c r="Z21" s="13"/>
      <c r="AA21" s="13"/>
      <c r="AC21" s="13"/>
      <c r="AD21" s="13"/>
      <c r="AE21" s="13"/>
      <c r="AF21" s="25"/>
      <c r="AM21" s="39"/>
      <c r="AN21" s="39"/>
      <c r="AO21" s="39"/>
      <c r="BF21" s="6"/>
      <c r="BK21" s="38"/>
      <c r="BL21" s="38"/>
      <c r="BM21" s="38"/>
      <c r="BN21" s="38"/>
      <c r="BS21" s="38"/>
      <c r="CI21">
        <v>1382</v>
      </c>
      <c r="CJ21" s="2" t="s">
        <v>886</v>
      </c>
    </row>
    <row r="23" spans="1:88" ht="12.75">
      <c r="A23" s="15">
        <v>1385</v>
      </c>
      <c r="B23" s="14" t="s">
        <v>3</v>
      </c>
      <c r="C23" s="14" t="s">
        <v>1133</v>
      </c>
      <c r="D23" s="14" t="s">
        <v>276</v>
      </c>
      <c r="E23" s="14" t="s">
        <v>289</v>
      </c>
      <c r="F23" s="2" t="s">
        <v>192</v>
      </c>
      <c r="G23" s="2"/>
      <c r="H23" s="2" t="s">
        <v>878</v>
      </c>
      <c r="I23" s="2" t="s">
        <v>666</v>
      </c>
      <c r="J23" s="14" t="s">
        <v>305</v>
      </c>
      <c r="K23" s="2" t="s">
        <v>885</v>
      </c>
      <c r="L23" s="14" t="s">
        <v>901</v>
      </c>
      <c r="M23" s="14" t="s">
        <v>1327</v>
      </c>
      <c r="N23" s="2" t="s">
        <v>1160</v>
      </c>
      <c r="O23" s="10"/>
      <c r="P23" s="10">
        <v>14.5</v>
      </c>
      <c r="Q23" s="10"/>
      <c r="R23" s="29">
        <v>24</v>
      </c>
      <c r="S23" s="21">
        <v>13</v>
      </c>
      <c r="T23" s="21">
        <v>0</v>
      </c>
      <c r="U23" s="49">
        <v>24.65</v>
      </c>
      <c r="W23" s="25">
        <v>34</v>
      </c>
      <c r="Y23" s="13"/>
      <c r="Z23" s="13"/>
      <c r="AA23" s="13"/>
      <c r="AC23" s="13"/>
      <c r="AD23" s="13"/>
      <c r="AE23" s="13"/>
      <c r="AF23" s="25"/>
      <c r="AK23" s="25">
        <v>2.8333333333333335</v>
      </c>
      <c r="AU23" s="25"/>
      <c r="BF23" s="6"/>
      <c r="BI23" s="49"/>
      <c r="BJ23" s="49"/>
      <c r="BK23" s="38"/>
      <c r="BL23" s="38"/>
      <c r="BM23" s="38"/>
      <c r="BN23" s="38"/>
      <c r="BO23" s="49"/>
      <c r="BP23" s="40"/>
      <c r="BQ23" s="40"/>
      <c r="BR23" s="23"/>
      <c r="BS23" s="38"/>
      <c r="BT23" s="38"/>
      <c r="BU23" s="40"/>
      <c r="BV23" s="49">
        <v>24.65</v>
      </c>
      <c r="BW23" s="49"/>
      <c r="CI23">
        <v>1385</v>
      </c>
      <c r="CJ23" s="2" t="s">
        <v>885</v>
      </c>
    </row>
    <row r="25" spans="1:88" ht="12.75">
      <c r="A25" s="15">
        <v>1386</v>
      </c>
      <c r="B25" s="14" t="s">
        <v>875</v>
      </c>
      <c r="C25" s="14" t="s">
        <v>1133</v>
      </c>
      <c r="D25" s="14" t="s">
        <v>276</v>
      </c>
      <c r="E25" s="14" t="s">
        <v>291</v>
      </c>
      <c r="F25" s="2" t="s">
        <v>208</v>
      </c>
      <c r="G25" s="2">
        <v>2</v>
      </c>
      <c r="H25" s="2" t="s">
        <v>878</v>
      </c>
      <c r="I25" s="2" t="s">
        <v>370</v>
      </c>
      <c r="J25" s="14" t="s">
        <v>305</v>
      </c>
      <c r="K25" s="2" t="s">
        <v>882</v>
      </c>
      <c r="L25" s="14" t="s">
        <v>687</v>
      </c>
      <c r="M25" s="14" t="s">
        <v>311</v>
      </c>
      <c r="N25" s="2" t="s">
        <v>1345</v>
      </c>
      <c r="O25" s="10">
        <v>2</v>
      </c>
      <c r="Q25" s="10"/>
      <c r="R25" s="29">
        <v>79</v>
      </c>
      <c r="S25" s="21">
        <v>4</v>
      </c>
      <c r="T25" s="21">
        <v>0</v>
      </c>
      <c r="U25" s="49">
        <v>79.2</v>
      </c>
      <c r="V25" s="49">
        <v>39.6</v>
      </c>
      <c r="W25" s="25"/>
      <c r="X25" s="25">
        <v>3.3</v>
      </c>
      <c r="Y25" s="13">
        <v>39</v>
      </c>
      <c r="Z25" s="13">
        <v>12</v>
      </c>
      <c r="AA25" s="13">
        <v>0</v>
      </c>
      <c r="AB25" s="49">
        <v>39.6</v>
      </c>
      <c r="AC25" s="13"/>
      <c r="AD25" s="13"/>
      <c r="AE25" s="13"/>
      <c r="AF25" s="25"/>
      <c r="AG25">
        <v>3</v>
      </c>
      <c r="AH25">
        <v>6</v>
      </c>
      <c r="AI25">
        <v>0</v>
      </c>
      <c r="AJ25" s="25">
        <v>3.3</v>
      </c>
      <c r="AU25" s="25"/>
      <c r="BF25" s="25">
        <v>3.3</v>
      </c>
      <c r="BI25" s="49"/>
      <c r="BJ25" s="49"/>
      <c r="BK25" s="38"/>
      <c r="BL25" s="38"/>
      <c r="BM25" s="38"/>
      <c r="BN25" s="38"/>
      <c r="BO25" s="25">
        <v>3.3</v>
      </c>
      <c r="BP25" s="40"/>
      <c r="BQ25" s="40"/>
      <c r="BR25" s="23"/>
      <c r="BS25" s="38"/>
      <c r="BT25" s="38"/>
      <c r="BU25" s="40"/>
      <c r="BV25" s="49">
        <v>79.2</v>
      </c>
      <c r="BW25" s="49">
        <v>39.6</v>
      </c>
      <c r="CI25">
        <v>1386</v>
      </c>
      <c r="CJ25" s="2" t="s">
        <v>882</v>
      </c>
    </row>
    <row r="27" spans="1:88" ht="12.75">
      <c r="A27" s="15">
        <v>1386</v>
      </c>
      <c r="B27" s="14" t="s">
        <v>875</v>
      </c>
      <c r="C27" s="14" t="s">
        <v>1133</v>
      </c>
      <c r="D27" s="14" t="s">
        <v>276</v>
      </c>
      <c r="E27" s="14" t="s">
        <v>291</v>
      </c>
      <c r="F27" s="2" t="s">
        <v>216</v>
      </c>
      <c r="G27" s="2">
        <v>3</v>
      </c>
      <c r="H27" s="2" t="s">
        <v>878</v>
      </c>
      <c r="I27" s="2" t="s">
        <v>768</v>
      </c>
      <c r="J27" s="14" t="s">
        <v>305</v>
      </c>
      <c r="K27" s="2" t="s">
        <v>879</v>
      </c>
      <c r="L27" s="14" t="s">
        <v>923</v>
      </c>
      <c r="M27" s="14" t="s">
        <v>3</v>
      </c>
      <c r="N27" s="2" t="s">
        <v>1369</v>
      </c>
      <c r="O27" s="10">
        <v>4</v>
      </c>
      <c r="P27" s="10"/>
      <c r="Q27" s="10"/>
      <c r="R27" s="29">
        <v>304</v>
      </c>
      <c r="S27" s="21">
        <v>0</v>
      </c>
      <c r="T27" s="21">
        <v>0</v>
      </c>
      <c r="U27" s="49">
        <v>304</v>
      </c>
      <c r="V27" s="49">
        <v>76</v>
      </c>
      <c r="W27" s="25"/>
      <c r="X27" s="25">
        <v>6.333333333333333</v>
      </c>
      <c r="Y27" s="13"/>
      <c r="Z27" s="13"/>
      <c r="AA27" s="13"/>
      <c r="AC27" s="13"/>
      <c r="AD27" s="13"/>
      <c r="AE27" s="13"/>
      <c r="AF27" s="25"/>
      <c r="AG27">
        <v>6</v>
      </c>
      <c r="AH27">
        <v>6</v>
      </c>
      <c r="AI27">
        <v>8</v>
      </c>
      <c r="AJ27" s="25">
        <v>6.333333333333333</v>
      </c>
      <c r="AU27" s="25"/>
      <c r="BF27" s="6"/>
      <c r="BI27" s="49"/>
      <c r="BJ27" s="49"/>
      <c r="BK27" s="38"/>
      <c r="BL27" s="38"/>
      <c r="BM27" s="38"/>
      <c r="BN27" s="38"/>
      <c r="BO27" s="49">
        <v>6.333333333333333</v>
      </c>
      <c r="BP27" s="40"/>
      <c r="BQ27" s="40"/>
      <c r="BR27" s="23"/>
      <c r="BS27" s="38"/>
      <c r="BT27" s="38"/>
      <c r="BU27" s="40"/>
      <c r="BV27" s="49">
        <v>304</v>
      </c>
      <c r="BW27" s="49">
        <v>76</v>
      </c>
      <c r="CI27">
        <v>1386</v>
      </c>
      <c r="CJ27" s="2" t="s">
        <v>879</v>
      </c>
    </row>
    <row r="28" spans="1:88" ht="12.75">
      <c r="A28" s="15">
        <v>1386</v>
      </c>
      <c r="B28" s="14" t="s">
        <v>875</v>
      </c>
      <c r="C28" s="14" t="s">
        <v>1133</v>
      </c>
      <c r="D28" s="14" t="s">
        <v>276</v>
      </c>
      <c r="E28" s="14" t="s">
        <v>291</v>
      </c>
      <c r="F28" s="2" t="s">
        <v>218</v>
      </c>
      <c r="G28" s="2">
        <v>3</v>
      </c>
      <c r="H28" s="2" t="s">
        <v>878</v>
      </c>
      <c r="I28" s="2" t="s">
        <v>1387</v>
      </c>
      <c r="J28" s="14" t="s">
        <v>305</v>
      </c>
      <c r="K28" s="2" t="s">
        <v>890</v>
      </c>
      <c r="L28" s="14" t="s">
        <v>923</v>
      </c>
      <c r="M28" s="14" t="s">
        <v>1327</v>
      </c>
      <c r="N28" s="2" t="s">
        <v>1369</v>
      </c>
      <c r="O28" s="10">
        <v>4</v>
      </c>
      <c r="P28" s="10"/>
      <c r="Q28" s="10"/>
      <c r="R28" s="29"/>
      <c r="S28" s="21"/>
      <c r="T28" s="21"/>
      <c r="U28" s="49">
        <v>256</v>
      </c>
      <c r="V28" s="49">
        <v>64</v>
      </c>
      <c r="W28" s="25"/>
      <c r="X28" s="25">
        <v>5.333333333333333</v>
      </c>
      <c r="Y28" s="13"/>
      <c r="Z28" s="13"/>
      <c r="AA28" s="13"/>
      <c r="AC28" s="13"/>
      <c r="AD28" s="13"/>
      <c r="AE28" s="13"/>
      <c r="AF28" s="25"/>
      <c r="AG28">
        <v>5</v>
      </c>
      <c r="AH28">
        <v>6</v>
      </c>
      <c r="AI28">
        <v>8</v>
      </c>
      <c r="AJ28" s="25">
        <v>5.333333333333333</v>
      </c>
      <c r="AU28" s="25"/>
      <c r="BF28" s="6"/>
      <c r="BI28" s="49"/>
      <c r="BJ28" s="49"/>
      <c r="BK28" s="38"/>
      <c r="BL28" s="38"/>
      <c r="BM28" s="38"/>
      <c r="BN28" s="38"/>
      <c r="BO28" s="49">
        <v>5.333333333333333</v>
      </c>
      <c r="BP28" s="40"/>
      <c r="BQ28" s="40"/>
      <c r="BR28" s="23"/>
      <c r="BS28" s="38"/>
      <c r="BT28" s="38"/>
      <c r="BU28" s="40"/>
      <c r="BV28" s="49">
        <v>256</v>
      </c>
      <c r="BW28" s="49">
        <v>64</v>
      </c>
      <c r="CI28">
        <v>1386</v>
      </c>
      <c r="CJ28" s="2" t="s">
        <v>890</v>
      </c>
    </row>
    <row r="30" spans="1:88" ht="12.75">
      <c r="A30" s="15">
        <v>1386</v>
      </c>
      <c r="B30" s="14" t="s">
        <v>960</v>
      </c>
      <c r="C30" s="14" t="s">
        <v>1133</v>
      </c>
      <c r="D30" s="14" t="s">
        <v>277</v>
      </c>
      <c r="E30" s="14" t="s">
        <v>290</v>
      </c>
      <c r="F30" s="2" t="s">
        <v>236</v>
      </c>
      <c r="G30" s="2">
        <v>2</v>
      </c>
      <c r="H30" s="2" t="s">
        <v>878</v>
      </c>
      <c r="I30" s="2" t="s">
        <v>891</v>
      </c>
      <c r="J30" s="14" t="s">
        <v>305</v>
      </c>
      <c r="K30" s="2" t="s">
        <v>888</v>
      </c>
      <c r="L30" s="14" t="s">
        <v>923</v>
      </c>
      <c r="M30" s="14" t="s">
        <v>1054</v>
      </c>
      <c r="N30" s="2" t="s">
        <v>1361</v>
      </c>
      <c r="O30" s="10">
        <v>1</v>
      </c>
      <c r="P30" s="10"/>
      <c r="Q30" s="10"/>
      <c r="R30" s="29"/>
      <c r="S30" s="21"/>
      <c r="T30" s="21"/>
      <c r="U30" s="49">
        <v>54</v>
      </c>
      <c r="V30" s="49">
        <v>54</v>
      </c>
      <c r="X30" s="25">
        <v>4.5</v>
      </c>
      <c r="Y30" s="13"/>
      <c r="Z30" s="13"/>
      <c r="AA30" s="13"/>
      <c r="AC30" s="13"/>
      <c r="AD30" s="13"/>
      <c r="AE30" s="13"/>
      <c r="AG30">
        <v>4</v>
      </c>
      <c r="AH30">
        <v>5</v>
      </c>
      <c r="AI30">
        <v>0</v>
      </c>
      <c r="AJ30" s="25">
        <v>4.5</v>
      </c>
      <c r="AU30" s="25"/>
      <c r="BF30" s="6"/>
      <c r="BI30" s="49"/>
      <c r="BJ30" s="49"/>
      <c r="BK30" s="38"/>
      <c r="BL30" s="38"/>
      <c r="BM30" s="38"/>
      <c r="BN30" s="38"/>
      <c r="BO30" s="49">
        <v>4.5</v>
      </c>
      <c r="BP30" s="40"/>
      <c r="BQ30" s="40"/>
      <c r="BR30" s="23"/>
      <c r="BS30" s="38"/>
      <c r="BT30" s="38"/>
      <c r="BU30" s="40"/>
      <c r="BV30" s="49">
        <v>54</v>
      </c>
      <c r="BW30" s="49">
        <v>54</v>
      </c>
      <c r="CI30">
        <v>1386</v>
      </c>
      <c r="CJ30" s="2" t="s">
        <v>888</v>
      </c>
    </row>
    <row r="31" spans="1:88" ht="12.75">
      <c r="A31" s="15">
        <v>1386</v>
      </c>
      <c r="B31" s="14" t="s">
        <v>960</v>
      </c>
      <c r="C31" s="14" t="s">
        <v>1133</v>
      </c>
      <c r="D31" s="14" t="s">
        <v>277</v>
      </c>
      <c r="E31" s="14" t="s">
        <v>290</v>
      </c>
      <c r="F31" s="2" t="s">
        <v>237</v>
      </c>
      <c r="G31" s="2">
        <v>2</v>
      </c>
      <c r="H31" s="2" t="s">
        <v>878</v>
      </c>
      <c r="I31" s="2" t="s">
        <v>892</v>
      </c>
      <c r="J31" s="14" t="s">
        <v>305</v>
      </c>
      <c r="K31" s="2" t="s">
        <v>890</v>
      </c>
      <c r="L31" s="14" t="s">
        <v>923</v>
      </c>
      <c r="M31" s="14" t="s">
        <v>1327</v>
      </c>
      <c r="N31" s="2" t="s">
        <v>1361</v>
      </c>
      <c r="O31" s="10">
        <v>1</v>
      </c>
      <c r="P31" s="10"/>
      <c r="Q31" s="10"/>
      <c r="R31" s="29"/>
      <c r="S31" s="21"/>
      <c r="T31" s="21"/>
      <c r="U31" s="49">
        <v>54</v>
      </c>
      <c r="V31" s="49">
        <v>54</v>
      </c>
      <c r="X31" s="25">
        <v>4.5</v>
      </c>
      <c r="Y31" s="13"/>
      <c r="Z31" s="13"/>
      <c r="AA31" s="13"/>
      <c r="AC31" s="13"/>
      <c r="AD31" s="13"/>
      <c r="AE31" s="13"/>
      <c r="AG31">
        <v>4</v>
      </c>
      <c r="AH31">
        <v>5</v>
      </c>
      <c r="AI31">
        <v>0</v>
      </c>
      <c r="AJ31" s="25">
        <v>4.5</v>
      </c>
      <c r="AU31" s="25"/>
      <c r="BF31" s="6"/>
      <c r="BI31" s="49"/>
      <c r="BJ31" s="49"/>
      <c r="BK31" s="38"/>
      <c r="BL31" s="38"/>
      <c r="BM31" s="38"/>
      <c r="BN31" s="38"/>
      <c r="BO31" s="49">
        <v>4.5</v>
      </c>
      <c r="BP31" s="40"/>
      <c r="BQ31" s="40"/>
      <c r="BR31" s="23"/>
      <c r="BS31" s="38"/>
      <c r="BT31" s="38"/>
      <c r="BU31" s="40"/>
      <c r="BV31" s="49">
        <v>54</v>
      </c>
      <c r="BW31" s="49">
        <v>54</v>
      </c>
      <c r="CI31">
        <v>1386</v>
      </c>
      <c r="CJ31" s="2" t="s">
        <v>890</v>
      </c>
    </row>
    <row r="32" spans="1:88" ht="12.75">
      <c r="A32" s="15">
        <v>1386</v>
      </c>
      <c r="B32" s="14" t="s">
        <v>960</v>
      </c>
      <c r="C32" s="14" t="s">
        <v>1133</v>
      </c>
      <c r="D32" s="14" t="s">
        <v>277</v>
      </c>
      <c r="E32" s="14" t="s">
        <v>290</v>
      </c>
      <c r="F32" s="2" t="s">
        <v>238</v>
      </c>
      <c r="G32" s="2">
        <v>2</v>
      </c>
      <c r="H32" s="2" t="s">
        <v>878</v>
      </c>
      <c r="I32" s="2" t="s">
        <v>663</v>
      </c>
      <c r="J32" s="14" t="s">
        <v>305</v>
      </c>
      <c r="K32" s="2" t="s">
        <v>647</v>
      </c>
      <c r="L32" s="14" t="s">
        <v>923</v>
      </c>
      <c r="M32" s="14" t="s">
        <v>3</v>
      </c>
      <c r="N32" s="2" t="s">
        <v>3</v>
      </c>
      <c r="O32" s="10"/>
      <c r="P32" s="10">
        <v>28</v>
      </c>
      <c r="Q32" s="10"/>
      <c r="R32" s="29">
        <v>39</v>
      </c>
      <c r="S32" s="21">
        <v>4</v>
      </c>
      <c r="T32" s="21">
        <v>0</v>
      </c>
      <c r="U32" s="49">
        <v>39.2</v>
      </c>
      <c r="W32" s="25">
        <v>28.000000000000004</v>
      </c>
      <c r="Y32" s="13"/>
      <c r="Z32" s="13"/>
      <c r="AA32" s="13"/>
      <c r="AC32" s="13"/>
      <c r="AD32" s="13"/>
      <c r="AE32" s="13"/>
      <c r="AJ32" s="25"/>
      <c r="AK32" s="25">
        <v>2.3333333333333335</v>
      </c>
      <c r="AU32" s="25"/>
      <c r="BF32" s="6"/>
      <c r="BI32" s="49"/>
      <c r="BJ32" s="49"/>
      <c r="BK32" s="38"/>
      <c r="BL32" s="38"/>
      <c r="BM32" s="38"/>
      <c r="BN32" s="38"/>
      <c r="BO32" s="49"/>
      <c r="BP32" s="40"/>
      <c r="BQ32" s="40"/>
      <c r="BR32" s="23"/>
      <c r="BS32" s="38"/>
      <c r="BT32" s="38"/>
      <c r="BU32" s="40"/>
      <c r="BV32" s="49">
        <v>39.2</v>
      </c>
      <c r="BW32" s="49"/>
      <c r="CI32">
        <v>1386</v>
      </c>
      <c r="CJ32" s="2" t="s">
        <v>647</v>
      </c>
    </row>
    <row r="34" spans="1:88" ht="12.75">
      <c r="A34" s="15">
        <v>1387</v>
      </c>
      <c r="B34" s="14" t="s">
        <v>875</v>
      </c>
      <c r="C34" s="14" t="s">
        <v>1133</v>
      </c>
      <c r="D34" s="14" t="s">
        <v>277</v>
      </c>
      <c r="E34" s="14" t="s">
        <v>291</v>
      </c>
      <c r="F34" s="2" t="s">
        <v>262</v>
      </c>
      <c r="G34" s="2">
        <v>1</v>
      </c>
      <c r="H34" s="2" t="s">
        <v>878</v>
      </c>
      <c r="I34" s="2" t="s">
        <v>322</v>
      </c>
      <c r="J34" s="14" t="s">
        <v>305</v>
      </c>
      <c r="K34" s="2" t="s">
        <v>881</v>
      </c>
      <c r="L34" s="14" t="s">
        <v>923</v>
      </c>
      <c r="M34" s="14" t="s">
        <v>306</v>
      </c>
      <c r="N34" s="2" t="s">
        <v>1365</v>
      </c>
      <c r="O34" s="10">
        <v>9</v>
      </c>
      <c r="P34" s="10"/>
      <c r="Q34" s="10"/>
      <c r="R34" s="29">
        <v>719</v>
      </c>
      <c r="S34" s="21">
        <v>12</v>
      </c>
      <c r="T34" s="21">
        <v>0</v>
      </c>
      <c r="U34" s="49">
        <v>719.6</v>
      </c>
      <c r="V34" s="49">
        <v>79.95555555555556</v>
      </c>
      <c r="X34" s="25">
        <v>6.662962962962964</v>
      </c>
      <c r="Y34" s="13"/>
      <c r="Z34" s="13"/>
      <c r="AA34" s="13"/>
      <c r="AC34" s="13">
        <v>59</v>
      </c>
      <c r="AD34" s="13">
        <v>19</v>
      </c>
      <c r="AE34" s="13">
        <v>4</v>
      </c>
      <c r="AF34" s="25">
        <v>59.96666666666667</v>
      </c>
      <c r="AG34">
        <v>6</v>
      </c>
      <c r="AH34">
        <v>13</v>
      </c>
      <c r="AI34">
        <v>4</v>
      </c>
      <c r="AJ34" s="25">
        <v>6.662962962962964</v>
      </c>
      <c r="AU34" s="25"/>
      <c r="BF34" s="6"/>
      <c r="BI34" s="49"/>
      <c r="BJ34" s="49"/>
      <c r="BK34" s="38"/>
      <c r="BL34" s="38"/>
      <c r="BM34" s="38"/>
      <c r="BN34" s="38"/>
      <c r="BO34" s="49">
        <v>6.662962962962964</v>
      </c>
      <c r="BP34" s="40"/>
      <c r="BQ34" s="40"/>
      <c r="BR34" s="23"/>
      <c r="BS34" s="38"/>
      <c r="BT34" s="38"/>
      <c r="BU34" s="40"/>
      <c r="BV34" s="49">
        <v>719.6</v>
      </c>
      <c r="BW34" s="49">
        <v>79.95555555555556</v>
      </c>
      <c r="CI34">
        <v>1387</v>
      </c>
      <c r="CJ34" s="2" t="s">
        <v>881</v>
      </c>
    </row>
    <row r="35" spans="1:88" ht="12.75">
      <c r="A35" s="15">
        <v>1387</v>
      </c>
      <c r="B35" s="14" t="s">
        <v>875</v>
      </c>
      <c r="C35" s="14" t="s">
        <v>1133</v>
      </c>
      <c r="D35" s="14" t="s">
        <v>277</v>
      </c>
      <c r="E35" s="14" t="s">
        <v>291</v>
      </c>
      <c r="F35" s="2" t="s">
        <v>263</v>
      </c>
      <c r="G35" s="2">
        <v>1</v>
      </c>
      <c r="H35" s="2" t="s">
        <v>878</v>
      </c>
      <c r="I35" s="2" t="s">
        <v>782</v>
      </c>
      <c r="J35" s="14" t="s">
        <v>305</v>
      </c>
      <c r="K35" s="2" t="s">
        <v>886</v>
      </c>
      <c r="L35" s="14" t="s">
        <v>923</v>
      </c>
      <c r="M35" s="14" t="s">
        <v>688</v>
      </c>
      <c r="N35" s="2" t="s">
        <v>395</v>
      </c>
      <c r="O35" s="10">
        <v>1</v>
      </c>
      <c r="P35" s="10"/>
      <c r="Q35" s="10"/>
      <c r="R35" s="29">
        <v>84</v>
      </c>
      <c r="S35" s="21">
        <v>0</v>
      </c>
      <c r="T35" s="21">
        <v>0</v>
      </c>
      <c r="U35" s="49">
        <v>84</v>
      </c>
      <c r="V35" s="49">
        <v>84</v>
      </c>
      <c r="X35" s="25">
        <v>7</v>
      </c>
      <c r="Y35" s="13">
        <v>84</v>
      </c>
      <c r="Z35" s="13">
        <v>0</v>
      </c>
      <c r="AA35" s="13">
        <v>0</v>
      </c>
      <c r="AB35" s="49">
        <v>84</v>
      </c>
      <c r="AC35" s="13">
        <v>7</v>
      </c>
      <c r="AD35" s="13">
        <v>0</v>
      </c>
      <c r="AE35" s="13">
        <v>0</v>
      </c>
      <c r="AF35" s="25">
        <v>7</v>
      </c>
      <c r="AG35">
        <v>7</v>
      </c>
      <c r="AH35">
        <v>0</v>
      </c>
      <c r="AI35">
        <v>0</v>
      </c>
      <c r="AJ35" s="25">
        <v>7</v>
      </c>
      <c r="AU35" s="25"/>
      <c r="AX35" s="25">
        <v>7</v>
      </c>
      <c r="BF35" s="6"/>
      <c r="BI35" s="49"/>
      <c r="BJ35" s="49"/>
      <c r="BK35" s="38"/>
      <c r="BL35" s="38"/>
      <c r="BM35" s="38"/>
      <c r="BN35" s="38"/>
      <c r="BO35" s="49">
        <v>7</v>
      </c>
      <c r="BP35" s="40"/>
      <c r="BQ35" s="40"/>
      <c r="BR35" s="23"/>
      <c r="BS35" s="38"/>
      <c r="BT35" s="38"/>
      <c r="BU35" s="40"/>
      <c r="BV35" s="49">
        <v>84</v>
      </c>
      <c r="BW35" s="49">
        <v>84</v>
      </c>
      <c r="CI35">
        <v>1387</v>
      </c>
      <c r="CJ35" s="2" t="s">
        <v>886</v>
      </c>
    </row>
    <row r="36" spans="1:88" ht="12.75">
      <c r="A36" s="15">
        <v>1387</v>
      </c>
      <c r="B36" s="14" t="s">
        <v>875</v>
      </c>
      <c r="C36" s="14" t="s">
        <v>1133</v>
      </c>
      <c r="D36" s="14" t="s">
        <v>277</v>
      </c>
      <c r="E36" s="14" t="s">
        <v>291</v>
      </c>
      <c r="F36" s="2" t="s">
        <v>264</v>
      </c>
      <c r="G36" s="2">
        <v>1</v>
      </c>
      <c r="H36" s="2" t="s">
        <v>878</v>
      </c>
      <c r="I36" s="2" t="s">
        <v>652</v>
      </c>
      <c r="J36" s="14" t="s">
        <v>305</v>
      </c>
      <c r="K36" s="2" t="s">
        <v>648</v>
      </c>
      <c r="L36" s="14" t="s">
        <v>923</v>
      </c>
      <c r="M36" s="14" t="s">
        <v>688</v>
      </c>
      <c r="N36" s="2" t="s">
        <v>395</v>
      </c>
      <c r="O36" s="10"/>
      <c r="P36" s="10">
        <v>9</v>
      </c>
      <c r="Q36" s="10"/>
      <c r="R36" s="29">
        <v>21</v>
      </c>
      <c r="S36" s="21">
        <v>0</v>
      </c>
      <c r="T36" s="21">
        <v>0</v>
      </c>
      <c r="U36" s="49">
        <v>21</v>
      </c>
      <c r="V36" s="49"/>
      <c r="W36" s="25">
        <v>46.666666666666664</v>
      </c>
      <c r="Y36" s="13"/>
      <c r="Z36" s="13"/>
      <c r="AA36" s="13"/>
      <c r="AC36" s="13">
        <v>1</v>
      </c>
      <c r="AD36" s="13">
        <v>15</v>
      </c>
      <c r="AE36" s="13">
        <v>0</v>
      </c>
      <c r="AF36" s="25">
        <v>1.75</v>
      </c>
      <c r="AK36" s="25">
        <v>3.888888888888889</v>
      </c>
      <c r="AU36" s="25"/>
      <c r="BF36" s="6"/>
      <c r="BI36" s="49"/>
      <c r="BJ36" s="49"/>
      <c r="BK36" s="38"/>
      <c r="BL36" s="38"/>
      <c r="BM36" s="38"/>
      <c r="BN36" s="38"/>
      <c r="BP36" s="40"/>
      <c r="BQ36" s="40"/>
      <c r="BR36" s="23"/>
      <c r="BS36" s="38"/>
      <c r="BT36" s="38"/>
      <c r="BU36" s="40"/>
      <c r="BV36" s="49">
        <v>21</v>
      </c>
      <c r="CI36">
        <v>1387</v>
      </c>
      <c r="CJ36" s="2" t="s">
        <v>648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2008-07-29T18:43:09Z</dcterms:modified>
  <cp:category/>
  <cp:version/>
  <cp:contentType/>
  <cp:contentStatus/>
</cp:coreProperties>
</file>