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1395to1500" sheetId="1" r:id="rId1"/>
  </sheets>
  <definedNames/>
  <calcPr fullCalcOnLoad="1"/>
</workbook>
</file>

<file path=xl/sharedStrings.xml><?xml version="1.0" encoding="utf-8"?>
<sst xmlns="http://schemas.openxmlformats.org/spreadsheetml/2006/main" count="662" uniqueCount="199">
  <si>
    <t xml:space="preserve"> "vander fijndre wulle meer costen dan xxx li gr...."</t>
  </si>
  <si>
    <t>"Vlaemsche" laken</t>
  </si>
  <si>
    <t>?</t>
  </si>
  <si>
    <t>1395</t>
  </si>
  <si>
    <t>1500</t>
  </si>
  <si>
    <t>3 at 57 li 12s and the 4th at 57 li 18s</t>
  </si>
  <si>
    <t>Aalst</t>
  </si>
  <si>
    <t>AALST</t>
  </si>
  <si>
    <t>Aalst?</t>
  </si>
  <si>
    <t>Account</t>
  </si>
  <si>
    <t>al up bereet</t>
  </si>
  <si>
    <t>ALGEMEEN RIJKSARCHIEF,  Rekenkamer:  CLOTH PRICES AT AALST: 1395 - 1500</t>
  </si>
  <si>
    <t>and handling charges</t>
  </si>
  <si>
    <t>Antwerp</t>
  </si>
  <si>
    <t>as % of</t>
  </si>
  <si>
    <t>B</t>
  </si>
  <si>
    <t>B31419</t>
  </si>
  <si>
    <t>Bk</t>
  </si>
  <si>
    <t>Blk</t>
  </si>
  <si>
    <t>Blk/BrMor</t>
  </si>
  <si>
    <t>Blk/DGry</t>
  </si>
  <si>
    <t>Blk/Gry</t>
  </si>
  <si>
    <t>Blk/Mor</t>
  </si>
  <si>
    <t>Blk?</t>
  </si>
  <si>
    <t>Blu</t>
  </si>
  <si>
    <t>Blu?</t>
  </si>
  <si>
    <t>breede laken</t>
  </si>
  <si>
    <t>Bruges</t>
  </si>
  <si>
    <t>Brussels</t>
  </si>
  <si>
    <t>canevets de vors lakene inne te woudene</t>
  </si>
  <si>
    <t>canvas</t>
  </si>
  <si>
    <t>cash only</t>
  </si>
  <si>
    <t>Cloth</t>
  </si>
  <si>
    <t>Cloth Price</t>
  </si>
  <si>
    <t>Colour</t>
  </si>
  <si>
    <t>Comments</t>
  </si>
  <si>
    <t>Consumer:</t>
  </si>
  <si>
    <t>Cost of</t>
  </si>
  <si>
    <t>Cost per</t>
  </si>
  <si>
    <t>Cost per Piece</t>
  </si>
  <si>
    <t>costen al ghevarwet, ghescoren, ende bereet, metgaders den coorden daer anclenende</t>
  </si>
  <si>
    <t>costen al ghevarwet, ghescoren, ende bereet, metgaders den coorden.</t>
  </si>
  <si>
    <t>daer up gheordineert b i onze gheduchten heere  [1 March 1455]</t>
  </si>
  <si>
    <t>damask</t>
  </si>
  <si>
    <t>damask for lining</t>
  </si>
  <si>
    <t>DarBlu</t>
  </si>
  <si>
    <t>DarGr</t>
  </si>
  <si>
    <t>DarGry</t>
  </si>
  <si>
    <t>Date from</t>
  </si>
  <si>
    <t>Date to</t>
  </si>
  <si>
    <t>dickedinne</t>
  </si>
  <si>
    <t>dickedinne laken</t>
  </si>
  <si>
    <t>dickedinnen laken</t>
  </si>
  <si>
    <t>dickekinne laken</t>
  </si>
  <si>
    <t>Dye</t>
  </si>
  <si>
    <t>Dyeing</t>
  </si>
  <si>
    <t>dyeing + finishing</t>
  </si>
  <si>
    <t>Dyeing Cost</t>
  </si>
  <si>
    <t>Dyeing Costs</t>
  </si>
  <si>
    <t>elc laken houdende xxx ellen ...costen tandwarpen tstic vii li x s gr....</t>
  </si>
  <si>
    <t>Ell in d gros/</t>
  </si>
  <si>
    <t>Ell in sh par</t>
  </si>
  <si>
    <t>fijns laken</t>
  </si>
  <si>
    <t>fine laken</t>
  </si>
  <si>
    <t>Finishing</t>
  </si>
  <si>
    <t>Finishing Costs</t>
  </si>
  <si>
    <t>finishing: 16d per ell</t>
  </si>
  <si>
    <t>First to Bruges; but no gray cloths; dyeing + "te meedene"</t>
  </si>
  <si>
    <t>Flemish</t>
  </si>
  <si>
    <t>for 2 bailliu, 7 schepenen, 2 ontfanghers, 1 clerk</t>
  </si>
  <si>
    <t>for 2 bailliu, schepen, etc</t>
  </si>
  <si>
    <t xml:space="preserve">for bailiffs, schepenen: 5 ells each </t>
  </si>
  <si>
    <t>for bailliu and schepen, as above (12 officials)</t>
  </si>
  <si>
    <t>for bailliu and schepen, as above (12 officials): 10 ells for each</t>
  </si>
  <si>
    <t>for bailliu, schepen, etc. as above: to make 12 habiten</t>
  </si>
  <si>
    <t>for bailliu, schepen, etc: to make 12 habiten</t>
  </si>
  <si>
    <t>for bailliu, schepen, etc: to make 12 habiten (with silk fringe)</t>
  </si>
  <si>
    <t>for bailliu, schepen, etc: to make 12 habiten (with silk fringes)</t>
  </si>
  <si>
    <t>for bailliu, schepen: for fringing above habiten</t>
  </si>
  <si>
    <t>for Cloth</t>
  </si>
  <si>
    <t>for cnapen</t>
  </si>
  <si>
    <t>for cnapen: 1/3 for Martin van Eyke; 1/3 cloth for Jan de Cautsieder</t>
  </si>
  <si>
    <t>for cnapen: for 3 habiten?</t>
  </si>
  <si>
    <t>for cnapen: including 5 ells for meester Jan de Cautsieder</t>
  </si>
  <si>
    <t>for crapen</t>
  </si>
  <si>
    <t>for schepen cnapen</t>
  </si>
  <si>
    <t>for schepen cnapen: 1.5 pieces combined</t>
  </si>
  <si>
    <t>for the cnapen:  for 3 habiten?</t>
  </si>
  <si>
    <t>for the same</t>
  </si>
  <si>
    <t>ghecocht te Andwerpen inde Sinxemaerct: ghevarwet, ghescoren ende al bereet metter [linnen?]</t>
  </si>
  <si>
    <t>GheGr</t>
  </si>
  <si>
    <t>Ghem</t>
  </si>
  <si>
    <t>Ghent</t>
  </si>
  <si>
    <t xml:space="preserve">Ghent </t>
  </si>
  <si>
    <t>Ghent?</t>
  </si>
  <si>
    <t>Gr</t>
  </si>
  <si>
    <t>Grn</t>
  </si>
  <si>
    <t>groen ghevaerwet al bereet</t>
  </si>
  <si>
    <t>gros Flemish</t>
  </si>
  <si>
    <t>GrRos</t>
  </si>
  <si>
    <t>Gry</t>
  </si>
  <si>
    <t>Gry/Blk</t>
  </si>
  <si>
    <t>halflaken</t>
  </si>
  <si>
    <t>halklaken</t>
  </si>
  <si>
    <t>in lb gros</t>
  </si>
  <si>
    <t>in lb par</t>
  </si>
  <si>
    <t>in lb parisis with lining, taxes,</t>
  </si>
  <si>
    <t>in lb parisis*</t>
  </si>
  <si>
    <t>in pounds</t>
  </si>
  <si>
    <t>in Pounds Gros</t>
  </si>
  <si>
    <t>in pounds parisis</t>
  </si>
  <si>
    <t>in sh par.</t>
  </si>
  <si>
    <t>including the silk fringe</t>
  </si>
  <si>
    <t>including the silk lining, priced below</t>
  </si>
  <si>
    <t>Item: pleghen de bailluwe, scepenen....cledre te hebbene. Evidently none because of the war</t>
  </si>
  <si>
    <t>laken</t>
  </si>
  <si>
    <t>lakene</t>
  </si>
  <si>
    <t>lakene houdende tstic xxx ellen</t>
  </si>
  <si>
    <t>length: estimated at 30 ells</t>
  </si>
  <si>
    <t>LiBlu</t>
  </si>
  <si>
    <t>Lille</t>
  </si>
  <si>
    <t>meester temmerman</t>
  </si>
  <si>
    <t>mids der varwer, scherene, zijdene, coorden ende dat daer ancleest</t>
  </si>
  <si>
    <t>missing</t>
  </si>
  <si>
    <t>Mor</t>
  </si>
  <si>
    <t>Ms has 10s for 3 ells at 3s 8d each; either 3s 4d each; or total of 11s</t>
  </si>
  <si>
    <t>ms says total cost is 58 li 8s; but must be 68 li 8s</t>
  </si>
  <si>
    <t>ms says total is 558 li 12s; but see below</t>
  </si>
  <si>
    <t>n.e.</t>
  </si>
  <si>
    <t>net payment for these officials, who paid the balance</t>
  </si>
  <si>
    <t>net payment: "dat de voors lakene meer costen dan xxx li gr [vl], de voors ontfanghers..."</t>
  </si>
  <si>
    <t>net payment: "die meer costen al upgeschoren dan xxx li gr [Vl]"</t>
  </si>
  <si>
    <t>net payment: "die meer costen al upgeschoren dan xxx li gr [Vl]": "elc houdende xxx ellen</t>
  </si>
  <si>
    <t>net payment: "die meer costen dan xxx li gr [Vl]"</t>
  </si>
  <si>
    <t>no cloth source given; 30 ell-length deduced from shearing costs</t>
  </si>
  <si>
    <t>No. of Ells</t>
  </si>
  <si>
    <t>No. of Pieces</t>
  </si>
  <si>
    <t>Officials</t>
  </si>
  <si>
    <t>or sh. par.</t>
  </si>
  <si>
    <t>Origin</t>
  </si>
  <si>
    <t>P/G</t>
  </si>
  <si>
    <t>per Cloth</t>
  </si>
  <si>
    <t>per Ell</t>
  </si>
  <si>
    <t>per Ell in</t>
  </si>
  <si>
    <t>per piece</t>
  </si>
  <si>
    <t>per Piece</t>
  </si>
  <si>
    <t>Pers/Blu</t>
  </si>
  <si>
    <t>Piece</t>
  </si>
  <si>
    <t>Place of</t>
  </si>
  <si>
    <t xml:space="preserve">Place of </t>
  </si>
  <si>
    <t>possibly English cloth??</t>
  </si>
  <si>
    <t>pound par.</t>
  </si>
  <si>
    <t>Price per</t>
  </si>
  <si>
    <t>Price per Piece</t>
  </si>
  <si>
    <t>Purchase</t>
  </si>
  <si>
    <t>R</t>
  </si>
  <si>
    <t>Rouen</t>
  </si>
  <si>
    <t>same</t>
  </si>
  <si>
    <t>satin</t>
  </si>
  <si>
    <t>schepen cnapen</t>
  </si>
  <si>
    <t>schepen cnapen/meester werclieden</t>
  </si>
  <si>
    <t>schepenen ende ontfanghers saysoen lakenen</t>
  </si>
  <si>
    <t>see above: same entry</t>
  </si>
  <si>
    <t>sh parisis</t>
  </si>
  <si>
    <t>shearing 4 halflaken: 16s</t>
  </si>
  <si>
    <t>shearing costs pro-rated for this and the 3 Ypres cloths</t>
  </si>
  <si>
    <t>silk (damask?)</t>
  </si>
  <si>
    <t>silk (once)</t>
  </si>
  <si>
    <t>silk (onces)</t>
  </si>
  <si>
    <t>silk for fringes for above Ghent woollens for schepenen, as above</t>
  </si>
  <si>
    <t>silk fringe for schepenen laken, as above</t>
  </si>
  <si>
    <t>silk priced in onces: 22s per ounce</t>
  </si>
  <si>
    <t>silk priced in ounces</t>
  </si>
  <si>
    <t>summer cloth: purchased at the Sinxtermaerct at Antwerp</t>
  </si>
  <si>
    <t>ter cnapen bouf</t>
  </si>
  <si>
    <t>Textile</t>
  </si>
  <si>
    <t>the Cloth in</t>
  </si>
  <si>
    <t>to make 12 "habiten"</t>
  </si>
  <si>
    <t>to make 3 "habiten"</t>
  </si>
  <si>
    <t>Total Cost</t>
  </si>
  <si>
    <t xml:space="preserve">Total Cost </t>
  </si>
  <si>
    <t>Total Cost of</t>
  </si>
  <si>
    <t>Total Costs of all cloths</t>
  </si>
  <si>
    <t>Total Ells</t>
  </si>
  <si>
    <t>Total Payment</t>
  </si>
  <si>
    <t>twee ponders vander poorte</t>
  </si>
  <si>
    <t>two dyed black; two grey</t>
  </si>
  <si>
    <t>two dyed perse at Lille; two dyed blue at Ghent</t>
  </si>
  <si>
    <t>Type</t>
  </si>
  <si>
    <t>velvet</t>
  </si>
  <si>
    <t>velvet (fluweels)</t>
  </si>
  <si>
    <t>vergouden van iiii ellen roets lakens te mertins bouf van Eyke meester temmerman vander voors porte mids dat hi gheen laken en hadde int jaer</t>
  </si>
  <si>
    <t xml:space="preserve">vergouden van scepene saysoen laekene met haeren cnapen </t>
  </si>
  <si>
    <t>vergouden van scepenen saysoen lakenen metten clerc met hallen anderen cnapen ... met den meester temmerman</t>
  </si>
  <si>
    <t>W</t>
  </si>
  <si>
    <t>W/?</t>
  </si>
  <si>
    <t>winter cloth</t>
  </si>
  <si>
    <t>Ypres</t>
  </si>
  <si>
    <t>Ypres?</t>
  </si>
</sst>
</file>

<file path=xl/styles.xml><?xml version="1.0" encoding="utf-8"?>
<styleSheet xmlns="http://schemas.openxmlformats.org/spreadsheetml/2006/main">
  <numFmts count="10">
    <numFmt numFmtId="164" formatCode="[$$-409]\ #,##0.00"/>
    <numFmt numFmtId="165" formatCode="[$$-409]\ #,##0"/>
    <numFmt numFmtId="166" formatCode="0.000"/>
    <numFmt numFmtId="167" formatCode="0.000"/>
    <numFmt numFmtId="168" formatCode="0.0000"/>
    <numFmt numFmtId="169" formatCode="0.000"/>
    <numFmt numFmtId="170" formatCode="0.000"/>
    <numFmt numFmtId="171" formatCode="0.0000"/>
    <numFmt numFmtId="172" formatCode="0.0000"/>
    <numFmt numFmtId="173" formatCode="0.000"/>
  </numFmts>
  <fonts count="1"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2" borderId="0" applyNumberFormat="0" applyFont="0" applyFill="0" applyBorder="0" applyProtection="0">
      <alignment horizontal="left"/>
    </xf>
  </cellStyleXfs>
  <cellXfs count="53">
    <xf numFmtId="0" fontId="0" fillId="2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/>
    </xf>
    <xf numFmtId="2" fontId="0" fillId="2" borderId="0" xfId="0" applyAlignment="1">
      <alignment/>
    </xf>
    <xf numFmtId="2" fontId="0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0" fontId="0" fillId="2" borderId="0" xfId="0" applyAlignment="1">
      <alignment horizontal="centerContinuous"/>
    </xf>
    <xf numFmtId="168" fontId="0" fillId="2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 horizontal="left"/>
    </xf>
    <xf numFmtId="15" fontId="0" fillId="2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/>
    </xf>
    <xf numFmtId="2" fontId="0" fillId="2" borderId="0" xfId="0" applyAlignment="1">
      <alignment/>
    </xf>
    <xf numFmtId="2" fontId="0" fillId="2" borderId="0" xfId="0" applyAlignment="1">
      <alignment/>
    </xf>
    <xf numFmtId="166" fontId="0" fillId="2" borderId="0" xfId="0" applyAlignment="1">
      <alignment/>
    </xf>
    <xf numFmtId="166" fontId="0" fillId="2" borderId="0" xfId="0" applyAlignment="1">
      <alignment/>
    </xf>
    <xf numFmtId="0" fontId="0" fillId="2" borderId="0" xfId="0" applyAlignment="1">
      <alignment horizontal="centerContinuous"/>
    </xf>
    <xf numFmtId="168" fontId="0" fillId="2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2" borderId="0" xfId="0" applyAlignment="1">
      <alignment horizontal="left"/>
    </xf>
    <xf numFmtId="0" fontId="0" fillId="0" borderId="0" xfId="0" applyAlignment="1">
      <alignment/>
    </xf>
    <xf numFmtId="0" fontId="0" fillId="2" borderId="0" xfId="0" applyAlignment="1">
      <alignment/>
    </xf>
    <xf numFmtId="0" fontId="0" fillId="2" borderId="0" xfId="0" applyAlignment="1">
      <alignment horizontal="centerContinuous"/>
    </xf>
    <xf numFmtId="168" fontId="0" fillId="2" borderId="0" xfId="0" applyAlignment="1">
      <alignment/>
    </xf>
    <xf numFmtId="10" fontId="0" fillId="2" borderId="0" xfId="0">
      <alignment/>
    </xf>
    <xf numFmtId="10" fontId="0" fillId="2" borderId="0" xfId="0">
      <alignment/>
    </xf>
    <xf numFmtId="0" fontId="0" fillId="2" borderId="0" xfId="0" applyAlignment="1">
      <alignment horizontal="left"/>
    </xf>
    <xf numFmtId="0" fontId="0" fillId="2" borderId="0" xfId="0" applyAlignment="1">
      <alignment/>
    </xf>
    <xf numFmtId="15" fontId="0" fillId="2" borderId="0" xfId="0" applyAlignment="1">
      <alignment/>
    </xf>
    <xf numFmtId="166" fontId="0" fillId="2" borderId="0" xfId="0" applyAlignment="1">
      <alignment/>
    </xf>
    <xf numFmtId="0" fontId="0" fillId="0" borderId="0" xfId="0" applyAlignment="1">
      <alignment/>
    </xf>
    <xf numFmtId="3" fontId="0" fillId="2" borderId="0" xfId="0">
      <alignment horizontal="centerContinuous"/>
    </xf>
    <xf numFmtId="3" fontId="0" fillId="2" borderId="0" xfId="0">
      <alignment horizontal="centerContinuous"/>
    </xf>
    <xf numFmtId="3" fontId="0" fillId="2" borderId="0" xfId="0">
      <alignment horizontal="centerContinuous"/>
    </xf>
    <xf numFmtId="2" fontId="0" fillId="2" borderId="0" xfId="0">
      <alignment/>
    </xf>
    <xf numFmtId="2" fontId="0" fillId="2" borderId="0" xfId="0">
      <alignment/>
    </xf>
    <xf numFmtId="2" fontId="0" fillId="2" borderId="0" xfId="0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2" borderId="0" xfId="0">
      <alignment horizontal="centerContinuous"/>
    </xf>
    <xf numFmtId="2" fontId="0" fillId="2" borderId="0" xfId="0">
      <alignment/>
    </xf>
    <xf numFmtId="0" fontId="0" fillId="2" borderId="0" xfId="0" applyAlignment="1">
      <alignment horizontal="left"/>
    </xf>
    <xf numFmtId="0" fontId="0" fillId="2" borderId="0" xfId="0" applyAlignment="1">
      <alignment horizontal="left"/>
    </xf>
    <xf numFmtId="15" fontId="0" fillId="2" borderId="0" xfId="0" applyAlignment="1">
      <alignment horizontal="left"/>
    </xf>
    <xf numFmtId="0" fontId="0" fillId="2" borderId="0" xfId="0" applyAlignment="1">
      <alignment horizontal="left"/>
    </xf>
    <xf numFmtId="0" fontId="0" fillId="2" borderId="0" xfId="0" applyAlignment="1">
      <alignment horizontal="left"/>
    </xf>
    <xf numFmtId="0" fontId="0" fillId="2" borderId="0" xfId="0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D8192"/>
  <sheetViews>
    <sheetView tabSelected="1" defaultGridColor="0" colorId="0" workbookViewId="0" topLeftCell="A1">
      <pane xSplit="2" ySplit="8" topLeftCell="C9" activePane="bottomRight" state="frozen"/>
      <selection pane="bottomRight" activeCell="C5" sqref="C5"/>
    </sheetView>
  </sheetViews>
  <sheetFormatPr defaultColWidth="9.140625" defaultRowHeight="12.75"/>
  <cols>
    <col min="1" max="1" width="8.421875" style="25" customWidth="1"/>
    <col min="2" max="2" width="10.421875" customWidth="1"/>
    <col min="3" max="3" width="9.8515625" customWidth="1"/>
    <col min="4" max="4" width="9.57421875" style="51" customWidth="1"/>
    <col min="5" max="5" width="9.421875" style="51" customWidth="1"/>
    <col min="6" max="6" width="17.28125" style="51" customWidth="1"/>
    <col min="7" max="7" width="13.421875" style="52" customWidth="1"/>
    <col min="8" max="8" width="9.8515625" customWidth="1"/>
    <col min="9" max="9" width="9.8515625" customWidth="1"/>
    <col min="10" max="10" width="16.8515625" customWidth="1"/>
    <col min="11" max="11" width="16.00390625" customWidth="1"/>
    <col min="12" max="12" width="15.57421875" customWidth="1"/>
    <col min="13" max="13" width="12.8515625" customWidth="1"/>
    <col min="14" max="14" width="9.8515625" customWidth="1"/>
    <col min="15" max="15" width="9.140625" customWidth="1"/>
    <col min="16" max="16" width="12.28125" customWidth="1"/>
    <col min="17" max="17" width="13.140625" customWidth="1"/>
    <col min="18" max="18" width="12.28125" customWidth="1"/>
    <col min="19" max="19" width="9.00390625" customWidth="1"/>
    <col min="20" max="20" width="14.7109375" customWidth="1"/>
    <col min="21" max="21" width="15.140625" customWidth="1"/>
    <col min="22" max="22" width="12.28125" customWidth="1"/>
    <col min="23" max="23" width="12.8515625" customWidth="1"/>
    <col min="24" max="24" width="13.140625" customWidth="1"/>
    <col min="25" max="25" width="10.00390625" customWidth="1"/>
    <col min="26" max="26" width="28.7109375" customWidth="1"/>
    <col min="27" max="27" width="10.57421875" customWidth="1"/>
    <col min="28" max="28" width="56.57421875" style="51" customWidth="1"/>
    <col min="29" max="29" width="122.7109375" style="51" customWidth="1"/>
    <col min="30" max="256" width="8.421875" style="51" customWidth="1"/>
  </cols>
  <sheetData>
    <row r="1" spans="1:9" ht="12.75">
      <c r="A1" s="25" t="s">
        <v>7</v>
      </c>
      <c r="D1" s="51" t="s">
        <v>11</v>
      </c>
      <c r="E1" s="51"/>
      <c r="F1" s="51"/>
      <c r="G1" s="51"/>
      <c r="I1" s="52"/>
    </row>
    <row r="2" spans="1:9" ht="12.75">
      <c r="A2" s="25"/>
      <c r="D2" s="51"/>
      <c r="E2" s="51"/>
      <c r="F2" s="51"/>
      <c r="G2" s="52"/>
    </row>
    <row r="3" spans="1:9" ht="12.75">
      <c r="A3" s="25"/>
      <c r="D3" s="51"/>
      <c r="E3" s="51"/>
      <c r="F3" s="51"/>
      <c r="G3" s="52"/>
    </row>
    <row r="4" spans="1:29" ht="12.75">
      <c r="A4" s="26" t="s">
        <v>9</v>
      </c>
      <c r="B4" t="s">
        <v>48</v>
      </c>
      <c r="C4" t="s">
        <v>49</v>
      </c>
      <c r="D4" s="51" t="s">
        <v>149</v>
      </c>
      <c r="E4" s="51" t="s">
        <v>148</v>
      </c>
      <c r="F4" s="51" t="s">
        <v>175</v>
      </c>
      <c r="G4" s="52" t="s">
        <v>136</v>
      </c>
      <c r="H4" t="s">
        <v>135</v>
      </c>
      <c r="I4" t="s">
        <v>183</v>
      </c>
      <c r="J4" t="s">
        <v>184</v>
      </c>
      <c r="K4" t="s">
        <v>152</v>
      </c>
      <c r="L4" t="s">
        <v>153</v>
      </c>
      <c r="M4" t="s">
        <v>152</v>
      </c>
      <c r="N4" t="s">
        <v>54</v>
      </c>
      <c r="O4" t="s">
        <v>37</v>
      </c>
      <c r="P4" t="s">
        <v>57</v>
      </c>
      <c r="Q4" t="s">
        <v>58</v>
      </c>
      <c r="R4" t="s">
        <v>57</v>
      </c>
      <c r="S4" t="s">
        <v>37</v>
      </c>
      <c r="T4" t="s">
        <v>64</v>
      </c>
      <c r="U4" t="s">
        <v>65</v>
      </c>
      <c r="V4" t="s">
        <v>64</v>
      </c>
      <c r="W4" t="s">
        <v>181</v>
      </c>
      <c r="X4" t="s">
        <v>180</v>
      </c>
      <c r="Y4" t="s">
        <v>180</v>
      </c>
      <c r="Z4" t="s">
        <v>182</v>
      </c>
      <c r="AA4" t="s">
        <v>179</v>
      </c>
      <c r="AB4" s="51" t="s">
        <v>32</v>
      </c>
      <c r="AC4" s="51" t="s">
        <v>35</v>
      </c>
    </row>
    <row r="5" spans="1:29" ht="12.75">
      <c r="A5" s="26"/>
      <c r="B5" t="s">
        <v>3</v>
      </c>
      <c r="C5" t="s">
        <v>4</v>
      </c>
      <c r="D5" s="51" t="s">
        <v>139</v>
      </c>
      <c r="E5" s="51" t="s">
        <v>154</v>
      </c>
      <c r="F5" s="51" t="s">
        <v>188</v>
      </c>
      <c r="H5" t="s">
        <v>141</v>
      </c>
      <c r="J5" t="s">
        <v>79</v>
      </c>
      <c r="K5" t="s">
        <v>147</v>
      </c>
      <c r="L5" t="s">
        <v>109</v>
      </c>
      <c r="M5" t="s">
        <v>60</v>
      </c>
      <c r="N5" t="s">
        <v>34</v>
      </c>
      <c r="O5" t="s">
        <v>55</v>
      </c>
      <c r="P5" t="s">
        <v>144</v>
      </c>
      <c r="Q5" t="s">
        <v>14</v>
      </c>
      <c r="R5" t="s">
        <v>142</v>
      </c>
      <c r="S5" t="s">
        <v>64</v>
      </c>
      <c r="T5" t="s">
        <v>39</v>
      </c>
      <c r="U5" t="s">
        <v>14</v>
      </c>
      <c r="V5" t="s">
        <v>38</v>
      </c>
      <c r="W5" t="s">
        <v>176</v>
      </c>
      <c r="X5" t="s">
        <v>108</v>
      </c>
      <c r="Y5" t="s">
        <v>143</v>
      </c>
      <c r="Z5" t="s">
        <v>106</v>
      </c>
      <c r="AA5" t="s">
        <v>145</v>
      </c>
      <c r="AB5" s="51" t="s">
        <v>36</v>
      </c>
    </row>
    <row r="6" spans="1:29" ht="12.75">
      <c r="A6" s="26"/>
      <c r="J6" t="s">
        <v>110</v>
      </c>
      <c r="K6" t="s">
        <v>110</v>
      </c>
      <c r="L6" t="s">
        <v>68</v>
      </c>
      <c r="M6" t="s">
        <v>138</v>
      </c>
      <c r="O6" t="s">
        <v>105</v>
      </c>
      <c r="P6" t="s">
        <v>105</v>
      </c>
      <c r="Q6" t="s">
        <v>33</v>
      </c>
      <c r="R6" t="s">
        <v>111</v>
      </c>
      <c r="S6" t="s">
        <v>105</v>
      </c>
      <c r="T6" t="s">
        <v>107</v>
      </c>
      <c r="U6" t="s">
        <v>33</v>
      </c>
      <c r="V6" t="s">
        <v>61</v>
      </c>
      <c r="W6" t="s">
        <v>151</v>
      </c>
      <c r="X6" t="s">
        <v>98</v>
      </c>
      <c r="Y6" t="s">
        <v>163</v>
      </c>
      <c r="Z6" t="s">
        <v>12</v>
      </c>
      <c r="AA6" t="s">
        <v>104</v>
      </c>
      <c r="AB6" s="51" t="s">
        <v>137</v>
      </c>
    </row>
    <row r="7" spans="1:29" ht="12.75">
      <c r="A7" s="25"/>
      <c r="D7" s="51"/>
      <c r="E7" s="51"/>
      <c r="F7" s="51"/>
      <c r="G7" s="52"/>
      <c r="AB7" s="51"/>
      <c r="AC7" s="51"/>
    </row>
    <row r="8" spans="1:29" ht="12.75">
      <c r="A8" s="25"/>
      <c r="D8" s="51"/>
      <c r="E8" s="51"/>
      <c r="F8" s="51"/>
      <c r="G8" s="52"/>
      <c r="AB8" s="51"/>
      <c r="AC8" s="51"/>
    </row>
    <row r="9" spans="1:30" ht="12.75">
      <c r="A9" s="25">
        <v>31412</v>
      </c>
      <c r="B9">
        <v>34732</v>
      </c>
      <c r="C9">
        <v>35097</v>
      </c>
      <c r="D9" s="51"/>
      <c r="E9" s="51"/>
      <c r="F9" s="51"/>
      <c r="I9" s="51"/>
      <c r="J9">
        <v>132.9</v>
      </c>
      <c r="K9" s="51"/>
      <c r="L9" s="51"/>
      <c r="M9" s="51"/>
      <c r="P9" s="51"/>
      <c r="Q9" s="51"/>
      <c r="R9" s="51"/>
      <c r="S9" s="51"/>
      <c r="Z9">
        <v>132.9</v>
      </c>
      <c r="AB9" s="51"/>
      <c r="AC9" s="51" t="s">
        <v>192</v>
      </c>
      <c r="AD9" s="51"/>
    </row>
    <row r="10" spans="1:30" ht="12.75">
      <c r="A10" s="25"/>
      <c r="D10" s="51"/>
      <c r="E10" s="51"/>
      <c r="F10" s="51"/>
      <c r="I10" s="51"/>
      <c r="K10" s="51"/>
      <c r="L10" s="51"/>
      <c r="M10" s="51"/>
      <c r="P10" s="51"/>
      <c r="Q10" s="51"/>
      <c r="R10" s="51"/>
      <c r="S10" s="51"/>
      <c r="AB10" s="51"/>
      <c r="AC10" s="51"/>
      <c r="AD10" s="51"/>
    </row>
    <row r="11" spans="1:30" ht="12.75">
      <c r="A11" s="25">
        <v>31413</v>
      </c>
      <c r="B11">
        <v>35828</v>
      </c>
      <c r="C11">
        <v>36193</v>
      </c>
      <c r="D11" s="51"/>
      <c r="E11" s="51"/>
      <c r="F11" s="51"/>
      <c r="I11" s="51"/>
      <c r="J11">
        <v>212.475</v>
      </c>
      <c r="K11" s="51"/>
      <c r="L11" s="51"/>
      <c r="M11" s="51"/>
      <c r="P11" s="51"/>
      <c r="Q11" s="51"/>
      <c r="R11" s="51"/>
      <c r="S11" s="51"/>
      <c r="Z11">
        <v>212.475</v>
      </c>
      <c r="AB11" s="51"/>
      <c r="AC11" s="51" t="s">
        <v>193</v>
      </c>
      <c r="AD11" s="51"/>
    </row>
    <row r="12" spans="1:30" ht="12.75">
      <c r="A12" s="25"/>
      <c r="D12" s="51"/>
      <c r="E12" s="51"/>
      <c r="F12" s="51"/>
      <c r="I12" s="51"/>
      <c r="K12" s="51"/>
      <c r="L12" s="51"/>
      <c r="M12" s="51"/>
      <c r="P12" s="51"/>
      <c r="Q12" s="51"/>
      <c r="R12" s="51"/>
      <c r="S12" s="51"/>
      <c r="AB12" s="51"/>
      <c r="AC12" s="51"/>
      <c r="AD12" s="51"/>
    </row>
    <row r="13" spans="1:30" ht="12.75">
      <c r="A13" s="25">
        <v>31414</v>
      </c>
      <c r="B13">
        <v>764</v>
      </c>
      <c r="C13">
        <v>1129</v>
      </c>
      <c r="D13" s="51" t="s">
        <v>197</v>
      </c>
      <c r="E13" s="51" t="s">
        <v>92</v>
      </c>
      <c r="F13" s="51" t="s">
        <v>26</v>
      </c>
      <c r="G13" s="52">
        <v>3</v>
      </c>
      <c r="H13">
        <v>30</v>
      </c>
      <c r="I13">
        <f>G13*H13</f>
        <v>90</v>
      </c>
      <c r="J13">
        <v>165.6</v>
      </c>
      <c r="K13">
        <f>J13/G13</f>
        <v>55.199999999999996</v>
      </c>
      <c r="L13">
        <f>K13/12</f>
        <v>4.6</v>
      </c>
      <c r="M13">
        <f>J13*20/I13</f>
        <v>36.8</v>
      </c>
      <c r="N13" t="s">
        <v>96</v>
      </c>
      <c r="P13">
        <f>O13/G13</f>
        <v>0</v>
      </c>
      <c r="Q13" s="51"/>
      <c r="R13" s="51"/>
      <c r="S13" s="51">
        <v>4.8</v>
      </c>
      <c r="T13">
        <f>S13/G13</f>
        <v>1.5999999999999999</v>
      </c>
      <c r="U13">
        <f>T13/K13</f>
        <v>0.028985507246376812</v>
      </c>
      <c r="V13">
        <f>T13*20/H13</f>
        <v>1.0666666666666667</v>
      </c>
      <c r="W13">
        <f>K13+P13+T13</f>
        <v>56.8</v>
      </c>
      <c r="X13">
        <f>W13/12</f>
        <v>4.733333333333333</v>
      </c>
      <c r="Y13">
        <f>W13*20/I13</f>
        <v>12.622222222222222</v>
      </c>
      <c r="Z13">
        <f>165.6+0.5+(0.75*6.4)</f>
        <v>170.9</v>
      </c>
      <c r="AA13">
        <f>Z13/G13/12</f>
        <v>4.747222222222223</v>
      </c>
      <c r="AB13" s="51" t="s">
        <v>161</v>
      </c>
      <c r="AC13" s="51"/>
      <c r="AD13" s="51"/>
    </row>
    <row r="14" spans="1:30" ht="12.75">
      <c r="A14" s="25"/>
      <c r="D14" s="51"/>
      <c r="E14" s="51"/>
      <c r="F14" s="51" t="s">
        <v>30</v>
      </c>
      <c r="G14" s="52">
        <v>1</v>
      </c>
      <c r="H14">
        <v>3</v>
      </c>
      <c r="I14">
        <f>G14*H14</f>
        <v>3</v>
      </c>
      <c r="J14">
        <v>0.5</v>
      </c>
      <c r="K14">
        <f>J14/G14</f>
        <v>0.5</v>
      </c>
      <c r="L14">
        <f>K14/12</f>
        <v>0.041666666666666664</v>
      </c>
      <c r="M14">
        <f>J14*20/I14</f>
        <v>3.3333333333333335</v>
      </c>
      <c r="P14">
        <f>O14/G14</f>
        <v>0</v>
      </c>
      <c r="Q14" s="51"/>
      <c r="R14" s="51"/>
      <c r="S14" s="51"/>
      <c r="T14">
        <f>S14/G14</f>
        <v>0</v>
      </c>
      <c r="U14">
        <f>T14/K14</f>
        <v>0</v>
      </c>
      <c r="V14">
        <f>T14*20/H14</f>
        <v>0</v>
      </c>
      <c r="W14">
        <f>K14+P14+T14</f>
        <v>0.5</v>
      </c>
      <c r="X14">
        <f>W14/12</f>
        <v>0.041666666666666664</v>
      </c>
      <c r="Y14">
        <f>W14*20/I14</f>
        <v>3.3333333333333335</v>
      </c>
      <c r="AA14">
        <f>Z14/G14/12</f>
        <v>0</v>
      </c>
      <c r="AB14" s="51"/>
      <c r="AC14" s="51" t="s">
        <v>125</v>
      </c>
      <c r="AD14" s="51"/>
    </row>
    <row r="15" spans="1:30" ht="12.75">
      <c r="A15" s="25"/>
      <c r="D15" s="51" t="s">
        <v>8</v>
      </c>
      <c r="E15" s="51" t="s">
        <v>2</v>
      </c>
      <c r="F15" s="51" t="s">
        <v>1</v>
      </c>
      <c r="G15" s="52">
        <v>1</v>
      </c>
      <c r="H15">
        <v>31</v>
      </c>
      <c r="I15">
        <f>G15*H15</f>
        <v>31</v>
      </c>
      <c r="J15">
        <v>17.4</v>
      </c>
      <c r="K15">
        <f>J15/G15</f>
        <v>17.4</v>
      </c>
      <c r="L15">
        <f>K15/12</f>
        <v>1.45</v>
      </c>
      <c r="M15">
        <f>J15*20/I15</f>
        <v>11.225806451612904</v>
      </c>
      <c r="N15" t="s">
        <v>195</v>
      </c>
      <c r="O15">
        <v>3.1</v>
      </c>
      <c r="P15">
        <f>O15/G15</f>
        <v>3.1</v>
      </c>
      <c r="Q15">
        <f>P15/K15</f>
        <v>0.17816091954022992</v>
      </c>
      <c r="R15">
        <f>P15*20/H15</f>
        <v>2</v>
      </c>
      <c r="S15" s="51">
        <v>1.6</v>
      </c>
      <c r="T15">
        <f>S15/G15</f>
        <v>1.6</v>
      </c>
      <c r="U15">
        <f>T15/K15</f>
        <v>0.09195402298850576</v>
      </c>
      <c r="V15">
        <f>T15*20/H15</f>
        <v>1.032258064516129</v>
      </c>
      <c r="W15">
        <f>K15+P15+T15</f>
        <v>22.1</v>
      </c>
      <c r="X15">
        <f>W15/12</f>
        <v>1.8416666666666668</v>
      </c>
      <c r="Y15">
        <f>W15*20/I15</f>
        <v>14.258064516129032</v>
      </c>
      <c r="AA15">
        <f>Z15/G15/12</f>
        <v>0</v>
      </c>
      <c r="AB15" s="51" t="s">
        <v>174</v>
      </c>
      <c r="AC15" s="51" t="s">
        <v>165</v>
      </c>
      <c r="AD15" s="51"/>
    </row>
    <row r="16" spans="1:30" ht="12.75">
      <c r="A16" s="25"/>
      <c r="D16" s="51"/>
      <c r="E16" s="51"/>
      <c r="F16" s="51"/>
      <c r="S16" s="51"/>
      <c r="AB16" s="51"/>
      <c r="AC16" s="51"/>
      <c r="AD16" s="51"/>
    </row>
    <row r="17" spans="1:30" ht="12.75">
      <c r="A17" s="25">
        <v>31415</v>
      </c>
      <c r="B17">
        <v>1129</v>
      </c>
      <c r="C17">
        <v>1494</v>
      </c>
      <c r="D17" s="51" t="s">
        <v>2</v>
      </c>
      <c r="E17" s="51" t="s">
        <v>2</v>
      </c>
      <c r="F17" s="51" t="s">
        <v>115</v>
      </c>
      <c r="G17" s="52">
        <v>1</v>
      </c>
      <c r="H17">
        <v>4</v>
      </c>
      <c r="I17">
        <f>G17*H17</f>
        <v>4</v>
      </c>
      <c r="J17">
        <v>3.2</v>
      </c>
      <c r="K17">
        <f>J17/G17</f>
        <v>3.2</v>
      </c>
      <c r="L17">
        <f>K17/12</f>
        <v>0.26666666666666666</v>
      </c>
      <c r="M17">
        <f>J17*20/I17</f>
        <v>16</v>
      </c>
      <c r="N17" t="s">
        <v>155</v>
      </c>
      <c r="P17">
        <f>O17/G17</f>
        <v>0</v>
      </c>
      <c r="Q17">
        <f>P17/K17</f>
        <v>0</v>
      </c>
      <c r="R17">
        <f>P17*20/H17</f>
        <v>0</v>
      </c>
      <c r="S17" s="51"/>
      <c r="T17">
        <f>S17/G17</f>
        <v>0</v>
      </c>
      <c r="U17">
        <f>T17/K17</f>
        <v>0</v>
      </c>
      <c r="V17">
        <f>T17*20/H17</f>
        <v>0</v>
      </c>
      <c r="W17">
        <f>K17+P17+T17</f>
        <v>3.2</v>
      </c>
      <c r="X17">
        <f>W17/12</f>
        <v>0.26666666666666666</v>
      </c>
      <c r="Y17">
        <f>W17*20/I17</f>
        <v>16</v>
      </c>
      <c r="Z17">
        <v>3.2</v>
      </c>
      <c r="AA17">
        <f>Z17/G17/12</f>
        <v>0.26666666666666666</v>
      </c>
      <c r="AB17" s="51" t="s">
        <v>121</v>
      </c>
      <c r="AC17" s="51" t="s">
        <v>191</v>
      </c>
      <c r="AD17" s="51"/>
    </row>
    <row r="18" spans="1:30" ht="12.75">
      <c r="A18" s="25"/>
      <c r="AD18" s="51"/>
    </row>
    <row r="19" spans="1:30" ht="12.75">
      <c r="A19" s="25">
        <v>31416</v>
      </c>
      <c r="B19">
        <v>1494</v>
      </c>
      <c r="C19">
        <v>1860</v>
      </c>
      <c r="D19" s="51" t="s">
        <v>6</v>
      </c>
      <c r="E19" s="51" t="s">
        <v>6</v>
      </c>
      <c r="F19" s="51" t="s">
        <v>115</v>
      </c>
      <c r="G19" s="52">
        <v>6</v>
      </c>
      <c r="H19">
        <v>16</v>
      </c>
      <c r="I19">
        <f>G19*H19</f>
        <v>96</v>
      </c>
      <c r="J19">
        <v>145.913</v>
      </c>
      <c r="K19">
        <f>J19/G19</f>
        <v>24.318833333333334</v>
      </c>
      <c r="L19">
        <f>K19/12</f>
        <v>2.0265694444444446</v>
      </c>
      <c r="M19">
        <f>J19*20/I19</f>
        <v>30.39854166666667</v>
      </c>
      <c r="N19" t="s">
        <v>155</v>
      </c>
      <c r="O19">
        <v>13.2</v>
      </c>
      <c r="P19">
        <f>O19/G19</f>
        <v>2.1999999999999997</v>
      </c>
      <c r="Q19">
        <f>P19/K19</f>
        <v>0.09046486605031764</v>
      </c>
      <c r="R19">
        <f>P19*20/H19</f>
        <v>2.7499999999999996</v>
      </c>
      <c r="S19">
        <v>3.6</v>
      </c>
      <c r="T19">
        <f>S19/G19</f>
        <v>0.6</v>
      </c>
      <c r="U19">
        <f>T19/K19</f>
        <v>0.024672236195541177</v>
      </c>
      <c r="V19">
        <f>T19*20/H19</f>
        <v>0.75</v>
      </c>
      <c r="W19">
        <f>K19+P19+T19</f>
        <v>27.118833333333335</v>
      </c>
      <c r="X19">
        <f>W19/12</f>
        <v>2.259902777777778</v>
      </c>
      <c r="Y19">
        <f>W19*20/I19</f>
        <v>5.649756944444444</v>
      </c>
      <c r="AA19">
        <f>Z19/G19/12</f>
        <v>0</v>
      </c>
      <c r="AB19" s="51" t="s">
        <v>69</v>
      </c>
      <c r="AC19" s="51"/>
      <c r="AD19" s="51"/>
    </row>
    <row r="20" spans="1:30" ht="12.75">
      <c r="A20" s="25"/>
      <c r="D20" s="51" t="s">
        <v>8</v>
      </c>
      <c r="E20" s="51" t="s">
        <v>6</v>
      </c>
      <c r="F20" s="51" t="s">
        <v>115</v>
      </c>
      <c r="G20" s="52">
        <v>1</v>
      </c>
      <c r="H20">
        <v>29</v>
      </c>
      <c r="I20">
        <f>G20*H20</f>
        <v>29</v>
      </c>
      <c r="J20">
        <v>17</v>
      </c>
      <c r="K20">
        <f>J20/G20</f>
        <v>17</v>
      </c>
      <c r="L20">
        <f>K20/12</f>
        <v>1.4166666666666667</v>
      </c>
      <c r="M20">
        <f>J20*20/I20</f>
        <v>11.724137931034482</v>
      </c>
      <c r="N20" t="s">
        <v>155</v>
      </c>
      <c r="P20">
        <f>O20/G20</f>
        <v>0</v>
      </c>
      <c r="Q20">
        <f>P20/K20</f>
        <v>0</v>
      </c>
      <c r="R20">
        <f>P20*20/H20</f>
        <v>0</v>
      </c>
      <c r="S20">
        <v>4.1</v>
      </c>
      <c r="T20">
        <f>S20/G20</f>
        <v>4.1</v>
      </c>
      <c r="U20">
        <f>T20/K20</f>
        <v>0.24117647058823527</v>
      </c>
      <c r="V20">
        <f>T20*20/H20</f>
        <v>2.8275862068965516</v>
      </c>
      <c r="W20">
        <f>K20+P20+T20</f>
        <v>21.1</v>
      </c>
      <c r="X20">
        <f>W20/12</f>
        <v>1.7583333333333335</v>
      </c>
      <c r="Y20">
        <f>W20*20/I20</f>
        <v>14.551724137931034</v>
      </c>
      <c r="AA20">
        <f>Z20/G20/12</f>
        <v>0</v>
      </c>
      <c r="AB20" s="51" t="s">
        <v>159</v>
      </c>
      <c r="AC20" s="51" t="s">
        <v>56</v>
      </c>
      <c r="AD20" s="51"/>
    </row>
    <row r="21" spans="1:30" ht="12.75">
      <c r="A21" s="25"/>
      <c r="D21" s="51" t="s">
        <v>8</v>
      </c>
      <c r="E21" s="51" t="s">
        <v>6</v>
      </c>
      <c r="F21" s="51" t="s">
        <v>115</v>
      </c>
      <c r="G21" s="52">
        <v>1</v>
      </c>
      <c r="H21">
        <v>8</v>
      </c>
      <c r="I21">
        <f>G21*H21</f>
        <v>8</v>
      </c>
      <c r="J21">
        <v>7.8</v>
      </c>
      <c r="K21">
        <f>J21/G21</f>
        <v>7.8</v>
      </c>
      <c r="L21">
        <f>K21/12</f>
        <v>0.65</v>
      </c>
      <c r="M21">
        <f>J21*20/I21</f>
        <v>19.5</v>
      </c>
      <c r="N21" t="s">
        <v>155</v>
      </c>
      <c r="P21">
        <f>O21/G21</f>
        <v>0</v>
      </c>
      <c r="Q21">
        <f>P21/K21</f>
        <v>0</v>
      </c>
      <c r="R21">
        <f>P21*20/H21</f>
        <v>0</v>
      </c>
      <c r="T21">
        <f>S21/G21</f>
        <v>0</v>
      </c>
      <c r="U21">
        <f>T21/K21</f>
        <v>0</v>
      </c>
      <c r="V21">
        <f>T21*20/H21</f>
        <v>0</v>
      </c>
      <c r="W21">
        <f>K21+P21+T21</f>
        <v>7.8</v>
      </c>
      <c r="X21">
        <f>W21/12</f>
        <v>0.65</v>
      </c>
      <c r="Y21">
        <f>W21*20/I21</f>
        <v>19.5</v>
      </c>
      <c r="AA21">
        <f>Z21/G21/12</f>
        <v>0</v>
      </c>
      <c r="AB21" s="51" t="s">
        <v>185</v>
      </c>
      <c r="AC21" s="51"/>
      <c r="AD21" s="51"/>
    </row>
    <row r="22" spans="1:30" ht="12.75">
      <c r="A22" s="25"/>
      <c r="D22" s="51"/>
      <c r="E22" s="51"/>
      <c r="F22" s="51"/>
      <c r="G22" s="52"/>
      <c r="AB22" s="51"/>
      <c r="AC22" s="51"/>
      <c r="AD22" s="51"/>
    </row>
    <row r="23" spans="1:30" ht="12.75">
      <c r="A23" s="25">
        <v>31417</v>
      </c>
      <c r="B23">
        <v>1860</v>
      </c>
      <c r="C23">
        <v>2225</v>
      </c>
      <c r="D23" s="51" t="s">
        <v>197</v>
      </c>
      <c r="E23" s="51" t="s">
        <v>27</v>
      </c>
      <c r="F23" s="51" t="s">
        <v>26</v>
      </c>
      <c r="G23" s="52">
        <v>3.5</v>
      </c>
      <c r="H23">
        <v>31</v>
      </c>
      <c r="I23">
        <f>G23*H23</f>
        <v>108.5</v>
      </c>
      <c r="J23">
        <v>210.35</v>
      </c>
      <c r="K23">
        <f>J23/G23</f>
        <v>60.1</v>
      </c>
      <c r="L23">
        <f>K23/12</f>
        <v>5.008333333333334</v>
      </c>
      <c r="M23">
        <f>J23*20/I23</f>
        <v>38.774193548387096</v>
      </c>
      <c r="N23" t="s">
        <v>140</v>
      </c>
      <c r="P23">
        <f>O23/G23</f>
        <v>0</v>
      </c>
      <c r="Q23">
        <f>P23/K23</f>
        <v>0</v>
      </c>
      <c r="R23">
        <f>P23*20/H23</f>
        <v>0</v>
      </c>
      <c r="S23">
        <v>7.2333</v>
      </c>
      <c r="T23">
        <f>S23/G23</f>
        <v>2.0666571428571427</v>
      </c>
      <c r="U23">
        <f>T23/K23</f>
        <v>0.03438697409080104</v>
      </c>
      <c r="V23">
        <f>T23*20/H23</f>
        <v>1.333327188940092</v>
      </c>
      <c r="W23">
        <f>K23+P23+T23</f>
        <v>62.16665714285715</v>
      </c>
      <c r="X23">
        <f>W23/12</f>
        <v>5.180554761904762</v>
      </c>
      <c r="Y23">
        <f>W23*20/I23</f>
        <v>11.45929163923634</v>
      </c>
      <c r="AA23">
        <f>Z23/G23/12</f>
        <v>0</v>
      </c>
      <c r="AB23" s="51" t="s">
        <v>69</v>
      </c>
      <c r="AC23" s="51" t="s">
        <v>66</v>
      </c>
      <c r="AD23" s="51"/>
    </row>
    <row r="24" spans="1:30" ht="12.75">
      <c r="A24" s="25"/>
      <c r="D24" s="51" t="s">
        <v>6</v>
      </c>
      <c r="E24" s="51" t="s">
        <v>6</v>
      </c>
      <c r="F24" s="51" t="s">
        <v>115</v>
      </c>
      <c r="G24" s="52">
        <v>1</v>
      </c>
      <c r="H24">
        <v>48</v>
      </c>
      <c r="I24">
        <f>G24*H24</f>
        <v>48</v>
      </c>
      <c r="J24">
        <v>32.4</v>
      </c>
      <c r="K24">
        <f>J24/G24</f>
        <v>32.4</v>
      </c>
      <c r="L24">
        <f>K24/12</f>
        <v>2.6999999999999997</v>
      </c>
      <c r="M24">
        <f>J24*20/I24</f>
        <v>13.5</v>
      </c>
      <c r="N24" t="s">
        <v>155</v>
      </c>
      <c r="O24">
        <v>4.8</v>
      </c>
      <c r="P24">
        <f>O24/G24</f>
        <v>4.8</v>
      </c>
      <c r="Q24">
        <f>P24/K24</f>
        <v>0.14814814814814814</v>
      </c>
      <c r="R24">
        <f>P24*20/H24</f>
        <v>2</v>
      </c>
      <c r="S24">
        <v>1.2</v>
      </c>
      <c r="T24">
        <f>S24/G24</f>
        <v>1.2</v>
      </c>
      <c r="U24">
        <f>T24/K24</f>
        <v>0.037037037037037035</v>
      </c>
      <c r="V24">
        <f>T24*20/H24</f>
        <v>0.5</v>
      </c>
      <c r="W24">
        <f>K24+P24+T24</f>
        <v>38.4</v>
      </c>
      <c r="X24">
        <f>W24/12</f>
        <v>3.1999999999999997</v>
      </c>
      <c r="Y24">
        <f>W24*20/I24</f>
        <v>16</v>
      </c>
      <c r="AA24">
        <f>Z24/G24/12</f>
        <v>0</v>
      </c>
      <c r="AB24" s="51" t="s">
        <v>160</v>
      </c>
      <c r="AC24" s="51"/>
      <c r="AD24" s="51"/>
    </row>
    <row r="25" spans="1:30" ht="12.75">
      <c r="A25" s="25"/>
      <c r="D25" s="51"/>
      <c r="E25" s="51"/>
      <c r="F25" s="51"/>
      <c r="G25" s="52"/>
      <c r="AB25" s="51"/>
      <c r="AC25" s="51"/>
      <c r="AD25" s="51"/>
    </row>
    <row r="26" spans="1:30" ht="12.75">
      <c r="A26" s="25">
        <v>31418</v>
      </c>
      <c r="B26">
        <v>2225</v>
      </c>
      <c r="C26">
        <v>2590</v>
      </c>
      <c r="D26" s="51" t="s">
        <v>31</v>
      </c>
      <c r="E26" s="51"/>
      <c r="F26" s="51"/>
      <c r="G26" s="52"/>
      <c r="AB26" s="51"/>
      <c r="AC26" s="51"/>
      <c r="AD26" s="51"/>
    </row>
    <row r="27" spans="1:30" ht="12.75">
      <c r="A27" s="25"/>
      <c r="D27" s="51"/>
      <c r="E27" s="51"/>
      <c r="F27" s="51"/>
      <c r="G27" s="52"/>
      <c r="AB27" s="51"/>
      <c r="AC27" s="51"/>
      <c r="AD27" s="51"/>
    </row>
    <row r="28" spans="1:30" ht="12.75">
      <c r="A28" s="25">
        <v>31419</v>
      </c>
      <c r="B28">
        <v>2590</v>
      </c>
      <c r="C28">
        <v>2955</v>
      </c>
      <c r="D28" s="51" t="s">
        <v>197</v>
      </c>
      <c r="E28" s="51" t="s">
        <v>197</v>
      </c>
      <c r="F28" s="51" t="s">
        <v>26</v>
      </c>
      <c r="G28" s="52">
        <v>4</v>
      </c>
      <c r="H28">
        <v>31</v>
      </c>
      <c r="I28">
        <f>G28*H28</f>
        <v>124</v>
      </c>
      <c r="J28">
        <v>288</v>
      </c>
      <c r="K28">
        <f>J28/G28</f>
        <v>72</v>
      </c>
      <c r="L28">
        <f>K28/12</f>
        <v>6</v>
      </c>
      <c r="M28">
        <f>J28*20/I28</f>
        <v>46.45161290322581</v>
      </c>
      <c r="P28">
        <f>O28/G28</f>
        <v>0</v>
      </c>
      <c r="Q28">
        <f>P28/K28</f>
        <v>0</v>
      </c>
      <c r="T28">
        <f>S28/G28</f>
        <v>0</v>
      </c>
      <c r="U28">
        <f>T28/K28</f>
        <v>0</v>
      </c>
      <c r="V28">
        <f>T28*20/H28</f>
        <v>0</v>
      </c>
      <c r="W28">
        <f>K28+P28+T28</f>
        <v>72</v>
      </c>
      <c r="X28">
        <f>W28/12</f>
        <v>6</v>
      </c>
      <c r="Y28">
        <f>W28*20/I28</f>
        <v>11.612903225806452</v>
      </c>
      <c r="AA28">
        <f>Z28/G28/12</f>
        <v>0</v>
      </c>
      <c r="AB28" s="51" t="s">
        <v>69</v>
      </c>
      <c r="AC28" s="51"/>
      <c r="AD28" s="51"/>
    </row>
    <row r="29" spans="1:30" ht="12.75">
      <c r="A29" s="25"/>
      <c r="D29" s="51" t="s">
        <v>6</v>
      </c>
      <c r="E29" s="51" t="s">
        <v>6</v>
      </c>
      <c r="F29" s="51" t="s">
        <v>115</v>
      </c>
      <c r="G29" s="52">
        <v>1</v>
      </c>
      <c r="I29">
        <f>G29*H29</f>
        <v>0</v>
      </c>
      <c r="J29">
        <v>22.5</v>
      </c>
      <c r="K29">
        <f>J29/G29</f>
        <v>22.5</v>
      </c>
      <c r="L29">
        <f>K29/12</f>
        <v>1.875</v>
      </c>
      <c r="M29" t="e">
        <f>J29*20/I29</f>
        <v>#VALUE!</v>
      </c>
      <c r="N29" t="s">
        <v>194</v>
      </c>
      <c r="P29">
        <f>O29/G29</f>
        <v>0</v>
      </c>
      <c r="Q29">
        <f>P29/K29</f>
        <v>0</v>
      </c>
      <c r="T29">
        <f>S29/G29</f>
        <v>0</v>
      </c>
      <c r="U29">
        <f>T29/K29</f>
        <v>0</v>
      </c>
      <c r="W29">
        <f>K29+P29+T29</f>
        <v>22.5</v>
      </c>
      <c r="X29">
        <f>W29/12</f>
        <v>1.875</v>
      </c>
      <c r="AA29">
        <f>Z29/G29/12</f>
        <v>0</v>
      </c>
      <c r="AB29" s="51" t="s">
        <v>85</v>
      </c>
      <c r="AC29" s="51"/>
      <c r="AD29" s="51"/>
    </row>
    <row r="30" spans="1:30" ht="12.75">
      <c r="A30" s="25"/>
      <c r="D30" s="51" t="s">
        <v>6</v>
      </c>
      <c r="E30" s="51" t="s">
        <v>6</v>
      </c>
      <c r="F30" s="51" t="s">
        <v>115</v>
      </c>
      <c r="G30" s="52">
        <v>0.5</v>
      </c>
      <c r="I30">
        <f>G30*H30</f>
        <v>0</v>
      </c>
      <c r="J30">
        <v>12</v>
      </c>
      <c r="K30">
        <f>J30/G30</f>
        <v>24</v>
      </c>
      <c r="L30">
        <f>K30/12</f>
        <v>2</v>
      </c>
      <c r="M30" t="e">
        <f>J30*20/I30</f>
        <v>#VALUE!</v>
      </c>
      <c r="N30" t="s">
        <v>194</v>
      </c>
      <c r="P30">
        <f>O30/G30</f>
        <v>0</v>
      </c>
      <c r="Q30">
        <f>P30/K30</f>
        <v>0</v>
      </c>
      <c r="T30">
        <f>S30/G30</f>
        <v>0</v>
      </c>
      <c r="U30">
        <f>T30/K30</f>
        <v>0</v>
      </c>
      <c r="W30">
        <f>K30+P30+T30</f>
        <v>24</v>
      </c>
      <c r="X30">
        <f>W30/12</f>
        <v>2</v>
      </c>
      <c r="AA30">
        <f>Z30/G30/12</f>
        <v>0</v>
      </c>
      <c r="AB30" s="51" t="s">
        <v>157</v>
      </c>
      <c r="AC30" s="51"/>
      <c r="AD30" s="51"/>
    </row>
    <row r="31" spans="1:30" ht="12.75">
      <c r="A31" s="25"/>
      <c r="D31" s="51" t="s">
        <v>6</v>
      </c>
      <c r="E31" s="51" t="s">
        <v>6</v>
      </c>
      <c r="F31" s="51" t="s">
        <v>115</v>
      </c>
      <c r="G31" s="52">
        <v>1.5</v>
      </c>
      <c r="I31">
        <f>G31*H31</f>
        <v>0</v>
      </c>
      <c r="J31">
        <v>32.5</v>
      </c>
      <c r="K31">
        <f>J31/G31</f>
        <v>21.666666666666668</v>
      </c>
      <c r="L31">
        <f>K31/12</f>
        <v>1.8055555555555556</v>
      </c>
      <c r="M31" t="e">
        <f>J31*20/I31</f>
        <v>#VALUE!</v>
      </c>
      <c r="N31" t="s">
        <v>17</v>
      </c>
      <c r="O31">
        <v>5</v>
      </c>
      <c r="P31">
        <f>O31/G31</f>
        <v>3.3333333333333335</v>
      </c>
      <c r="Q31">
        <f>P31/K31</f>
        <v>0.15384615384615385</v>
      </c>
      <c r="S31">
        <v>0.4</v>
      </c>
      <c r="T31">
        <f>S31/G31</f>
        <v>0.26666666666666666</v>
      </c>
      <c r="U31">
        <f>T31/K31</f>
        <v>0.012307692307692308</v>
      </c>
      <c r="W31">
        <f>K31+P31+T31</f>
        <v>25.266666666666666</v>
      </c>
      <c r="X31">
        <f>W31/12</f>
        <v>2.1055555555555556</v>
      </c>
      <c r="AA31">
        <f>Z31/G31/12</f>
        <v>0</v>
      </c>
      <c r="AB31" s="51" t="s">
        <v>86</v>
      </c>
      <c r="AC31" s="51"/>
      <c r="AD31" s="51"/>
    </row>
    <row r="32" spans="1:30" ht="12.75">
      <c r="A32" s="25"/>
      <c r="D32" s="51"/>
      <c r="E32" s="51"/>
      <c r="F32" s="51"/>
      <c r="G32" s="52"/>
      <c r="AB32" s="51"/>
      <c r="AC32" s="51"/>
      <c r="AD32" s="51"/>
    </row>
    <row r="33" spans="1:30" ht="12.75">
      <c r="A33" s="25" t="s">
        <v>16</v>
      </c>
      <c r="B33">
        <v>2955</v>
      </c>
      <c r="C33">
        <v>3321</v>
      </c>
      <c r="D33" s="51" t="s">
        <v>128</v>
      </c>
      <c r="E33" s="51"/>
      <c r="F33" s="51"/>
      <c r="G33" s="52"/>
      <c r="AB33" s="51"/>
      <c r="AC33" s="51"/>
      <c r="AD33" s="51"/>
    </row>
    <row r="34" spans="1:30" ht="12.75">
      <c r="A34" s="25"/>
      <c r="D34" s="51"/>
      <c r="E34" s="51"/>
      <c r="F34" s="51"/>
      <c r="G34" s="52"/>
      <c r="AB34" s="51"/>
      <c r="AC34" s="51"/>
      <c r="AD34" s="51"/>
    </row>
    <row r="35" spans="1:30" ht="12.75">
      <c r="A35" s="25" t="s">
        <v>123</v>
      </c>
      <c r="B35">
        <v>3321</v>
      </c>
      <c r="C35">
        <v>3686</v>
      </c>
      <c r="D35" s="51"/>
      <c r="E35" s="51"/>
      <c r="F35" s="51"/>
      <c r="G35" s="52"/>
      <c r="AB35" s="51"/>
      <c r="AC35" s="51"/>
      <c r="AD35" s="51"/>
    </row>
    <row r="36" spans="1:30" ht="12.75">
      <c r="A36" s="25"/>
      <c r="D36" s="51"/>
      <c r="E36" s="51"/>
      <c r="F36" s="51"/>
      <c r="G36" s="52"/>
      <c r="AB36" s="51"/>
      <c r="AC36" s="51"/>
      <c r="AD36" s="51"/>
    </row>
    <row r="37" spans="1:30" ht="12.75">
      <c r="A37" s="25" t="s">
        <v>123</v>
      </c>
      <c r="B37">
        <v>3686</v>
      </c>
      <c r="C37">
        <v>4051</v>
      </c>
      <c r="D37" s="51"/>
      <c r="E37" s="51"/>
      <c r="F37" s="51"/>
      <c r="G37" s="52"/>
      <c r="AB37" s="51"/>
      <c r="AC37" s="51"/>
      <c r="AD37" s="51"/>
    </row>
    <row r="38" spans="1:30" ht="12.75">
      <c r="A38" s="25"/>
      <c r="D38" s="51"/>
      <c r="E38" s="51"/>
      <c r="F38" s="51"/>
      <c r="G38" s="52"/>
      <c r="AB38" s="51"/>
      <c r="AC38" s="51"/>
      <c r="AD38" s="51"/>
    </row>
    <row r="39" spans="1:30" ht="12.75">
      <c r="A39" s="25">
        <v>31420</v>
      </c>
      <c r="B39">
        <v>4051</v>
      </c>
      <c r="C39">
        <v>4416</v>
      </c>
      <c r="D39" s="51" t="s">
        <v>197</v>
      </c>
      <c r="E39" s="51" t="s">
        <v>197</v>
      </c>
      <c r="F39" s="51" t="s">
        <v>26</v>
      </c>
      <c r="G39" s="52">
        <v>4</v>
      </c>
      <c r="H39">
        <v>30</v>
      </c>
      <c r="I39">
        <f>G39*H39</f>
        <v>120</v>
      </c>
      <c r="J39">
        <v>235.2</v>
      </c>
      <c r="K39">
        <f>J39/G39</f>
        <v>58.8</v>
      </c>
      <c r="L39">
        <f>K39/12</f>
        <v>4.8999999999999995</v>
      </c>
      <c r="M39">
        <f>J39*20/I39</f>
        <v>39.2</v>
      </c>
      <c r="N39" t="s">
        <v>95</v>
      </c>
      <c r="P39">
        <f>O39/G39</f>
        <v>0</v>
      </c>
      <c r="Q39">
        <f>P39/K39</f>
        <v>0</v>
      </c>
      <c r="R39">
        <f>P39*20/H39</f>
        <v>0</v>
      </c>
      <c r="T39">
        <f>S39/G39</f>
        <v>0</v>
      </c>
      <c r="U39">
        <f>T39/K39</f>
        <v>0</v>
      </c>
      <c r="V39">
        <f>T39*20/H39</f>
        <v>0</v>
      </c>
      <c r="W39">
        <f>K39+P39+T39</f>
        <v>58.8</v>
      </c>
      <c r="X39">
        <f>W39/12</f>
        <v>4.8999999999999995</v>
      </c>
      <c r="Y39">
        <f>W39*20/I39</f>
        <v>9.8</v>
      </c>
      <c r="Z39">
        <v>258.7833</v>
      </c>
      <c r="AA39">
        <f>Z39/G39/12</f>
        <v>5.39131875</v>
      </c>
      <c r="AB39" s="51" t="s">
        <v>69</v>
      </c>
      <c r="AC39" s="51"/>
      <c r="AD39" s="51"/>
    </row>
    <row r="40" spans="1:30" ht="12.75">
      <c r="A40" s="25"/>
      <c r="D40" s="51" t="s">
        <v>6</v>
      </c>
      <c r="E40" s="51" t="s">
        <v>6</v>
      </c>
      <c r="F40" s="51" t="s">
        <v>30</v>
      </c>
      <c r="G40" s="52">
        <v>1</v>
      </c>
      <c r="I40">
        <v>4</v>
      </c>
      <c r="J40">
        <v>0.53333</v>
      </c>
      <c r="K40">
        <f>J40/G40</f>
        <v>0.53333</v>
      </c>
      <c r="L40">
        <f>K40/12</f>
        <v>0.04444416666666667</v>
      </c>
      <c r="M40">
        <f>J40*20/I40</f>
        <v>2.6666499999999997</v>
      </c>
      <c r="N40" t="s">
        <v>194</v>
      </c>
      <c r="P40">
        <f>O40/G40</f>
        <v>0</v>
      </c>
      <c r="Q40">
        <f>P40/K40</f>
        <v>0</v>
      </c>
      <c r="T40">
        <f>S40/G40</f>
        <v>0</v>
      </c>
      <c r="U40">
        <f>T40/K40</f>
        <v>0</v>
      </c>
      <c r="W40">
        <f>K40+P40+T40</f>
        <v>0.53333</v>
      </c>
      <c r="X40">
        <f>W40/12</f>
        <v>0.04444416666666667</v>
      </c>
      <c r="Y40">
        <f>W40*20/I40</f>
        <v>2.6666499999999997</v>
      </c>
      <c r="AA40">
        <f>Z40/G40/12</f>
        <v>0</v>
      </c>
      <c r="AB40" s="51" t="s">
        <v>29</v>
      </c>
      <c r="AC40" s="51"/>
      <c r="AD40" s="51"/>
    </row>
    <row r="41" spans="1:30" ht="12.75">
      <c r="A41" s="25"/>
      <c r="D41" s="51" t="s">
        <v>6</v>
      </c>
      <c r="E41" s="51" t="s">
        <v>6</v>
      </c>
      <c r="F41" s="51" t="s">
        <v>115</v>
      </c>
      <c r="G41" s="52">
        <v>1.5</v>
      </c>
      <c r="H41">
        <v>24</v>
      </c>
      <c r="I41">
        <f>G41*H41</f>
        <v>36</v>
      </c>
      <c r="J41">
        <v>28.05</v>
      </c>
      <c r="K41">
        <f>J41/G41</f>
        <v>18.7</v>
      </c>
      <c r="L41">
        <f>K41/12</f>
        <v>1.5583333333333333</v>
      </c>
      <c r="M41">
        <f>J41*20/I41</f>
        <v>15.583333333333334</v>
      </c>
      <c r="N41" t="s">
        <v>95</v>
      </c>
      <c r="O41">
        <v>6.75</v>
      </c>
      <c r="P41">
        <f>O41/G41</f>
        <v>4.5</v>
      </c>
      <c r="Q41">
        <f>P41/K41</f>
        <v>0.24064171122994654</v>
      </c>
      <c r="R41">
        <f>P41*20/H41</f>
        <v>3.75</v>
      </c>
      <c r="S41">
        <v>0.575</v>
      </c>
      <c r="T41">
        <f>S41/G41</f>
        <v>0.3833333333333333</v>
      </c>
      <c r="U41">
        <f>T41/K41</f>
        <v>0.02049910873440285</v>
      </c>
      <c r="V41">
        <f>T41*20/H41</f>
        <v>0.3194444444444444</v>
      </c>
      <c r="W41">
        <f>K41+P41+T41</f>
        <v>23.583333333333332</v>
      </c>
      <c r="X41">
        <f>W41/12</f>
        <v>1.9652777777777777</v>
      </c>
      <c r="Y41">
        <f>W41*20/I41</f>
        <v>13.101851851851851</v>
      </c>
      <c r="Z41">
        <v>39.25</v>
      </c>
      <c r="AA41">
        <f>Z41/G41/12</f>
        <v>2.180555555555556</v>
      </c>
      <c r="AB41" s="51"/>
      <c r="AC41" s="51"/>
      <c r="AD41" s="51"/>
    </row>
    <row r="42" spans="1:30" ht="12.75">
      <c r="A42" s="25"/>
      <c r="D42" s="51"/>
      <c r="E42" s="51"/>
      <c r="F42" s="51"/>
      <c r="G42" s="52">
        <v>1</v>
      </c>
      <c r="H42">
        <v>5</v>
      </c>
      <c r="I42">
        <f>G42*H42</f>
        <v>5</v>
      </c>
      <c r="J42">
        <v>3.875</v>
      </c>
      <c r="K42">
        <f>J42/G42</f>
        <v>3.875</v>
      </c>
      <c r="L42">
        <f>K42/12</f>
        <v>0.3229166666666667</v>
      </c>
      <c r="M42">
        <f>J42*20/I42</f>
        <v>15.5</v>
      </c>
      <c r="N42" t="s">
        <v>194</v>
      </c>
      <c r="P42">
        <f>O42/G42</f>
        <v>0</v>
      </c>
      <c r="Q42">
        <f>P42/K42</f>
        <v>0</v>
      </c>
      <c r="R42">
        <f>P42*20/H42</f>
        <v>0</v>
      </c>
      <c r="T42">
        <f>S42/G42</f>
        <v>0</v>
      </c>
      <c r="U42">
        <f>T42/K42</f>
        <v>0</v>
      </c>
      <c r="V42">
        <f>T42*20/H42</f>
        <v>0</v>
      </c>
      <c r="W42">
        <f>K42+P42+T42</f>
        <v>3.875</v>
      </c>
      <c r="X42">
        <f>W42/12</f>
        <v>0.3229166666666667</v>
      </c>
      <c r="Y42">
        <f>W42*20/I42</f>
        <v>15.5</v>
      </c>
      <c r="AA42">
        <f>Z42/G42/12</f>
        <v>0</v>
      </c>
      <c r="AB42" s="51"/>
      <c r="AC42" s="51"/>
      <c r="AD42" s="51"/>
    </row>
    <row r="43" spans="1:30" ht="12.75">
      <c r="A43" s="25"/>
      <c r="D43" s="51"/>
      <c r="E43" s="51"/>
      <c r="F43" s="51"/>
      <c r="G43" s="52"/>
      <c r="AB43" s="51"/>
      <c r="AC43" s="51"/>
      <c r="AD43" s="51"/>
    </row>
    <row r="44" spans="1:30" ht="12.75">
      <c r="A44" s="25" t="s">
        <v>123</v>
      </c>
      <c r="B44">
        <v>4416</v>
      </c>
      <c r="C44">
        <v>4782</v>
      </c>
      <c r="D44" s="51"/>
      <c r="E44" s="51"/>
      <c r="F44" s="51"/>
      <c r="G44" s="52"/>
      <c r="I44">
        <f>G44*H44</f>
        <v>0</v>
      </c>
      <c r="AB44" s="51"/>
      <c r="AC44" s="51"/>
      <c r="AD44" s="51"/>
    </row>
    <row r="45" spans="1:30" ht="12.75">
      <c r="A45" s="25"/>
      <c r="D45" s="51"/>
      <c r="E45" s="51"/>
      <c r="F45" s="51"/>
      <c r="G45" s="52"/>
      <c r="I45">
        <f>G45*H45</f>
        <v>0</v>
      </c>
      <c r="AB45" s="51"/>
      <c r="AC45" s="51"/>
      <c r="AD45" s="51"/>
    </row>
    <row r="46" spans="1:30" ht="12.75">
      <c r="A46" s="25">
        <v>31421</v>
      </c>
      <c r="B46">
        <v>4782</v>
      </c>
      <c r="C46">
        <v>5147</v>
      </c>
      <c r="D46" s="51" t="s">
        <v>197</v>
      </c>
      <c r="E46" s="51" t="s">
        <v>13</v>
      </c>
      <c r="F46" s="51" t="s">
        <v>26</v>
      </c>
      <c r="G46" s="52">
        <v>4</v>
      </c>
      <c r="H46">
        <v>30</v>
      </c>
      <c r="I46">
        <f>G46*H46</f>
        <v>120</v>
      </c>
      <c r="J46">
        <v>192</v>
      </c>
      <c r="K46">
        <f>J46/G46</f>
        <v>48</v>
      </c>
      <c r="L46">
        <f>K46/12</f>
        <v>4</v>
      </c>
      <c r="M46">
        <f>J46*20/I46</f>
        <v>32</v>
      </c>
      <c r="P46">
        <f>O46/G46</f>
        <v>0</v>
      </c>
      <c r="Q46">
        <f>P46/K46</f>
        <v>0</v>
      </c>
      <c r="R46">
        <f>P46*20/H46</f>
        <v>0</v>
      </c>
      <c r="S46">
        <v>3</v>
      </c>
      <c r="T46">
        <f>S46/G46</f>
        <v>0.75</v>
      </c>
      <c r="U46">
        <f>T46/K46</f>
        <v>0.015625</v>
      </c>
      <c r="V46">
        <f>T46*20/H46</f>
        <v>0.5</v>
      </c>
      <c r="W46">
        <f>K46+P46+T46</f>
        <v>48.75</v>
      </c>
      <c r="X46">
        <f>W46/12</f>
        <v>4.0625</v>
      </c>
      <c r="Y46">
        <f>W46*20/I46</f>
        <v>8.125</v>
      </c>
      <c r="Z46">
        <v>370.9666666</v>
      </c>
      <c r="AA46">
        <f>Z46/G46/12</f>
        <v>7.728472220833333</v>
      </c>
      <c r="AB46" s="51" t="s">
        <v>69</v>
      </c>
      <c r="AC46" s="51"/>
      <c r="AD46" s="51"/>
    </row>
    <row r="47" spans="1:30" ht="12.75">
      <c r="A47" s="25"/>
      <c r="D47" s="51" t="s">
        <v>28</v>
      </c>
      <c r="E47" s="51" t="s">
        <v>28</v>
      </c>
      <c r="F47" s="51" t="s">
        <v>43</v>
      </c>
      <c r="G47" s="52">
        <v>1</v>
      </c>
      <c r="H47">
        <v>3</v>
      </c>
      <c r="I47">
        <f>G47*H47</f>
        <v>3</v>
      </c>
      <c r="J47">
        <v>15.6</v>
      </c>
      <c r="K47">
        <f>J47/G47</f>
        <v>15.6</v>
      </c>
      <c r="L47">
        <f>K47/12</f>
        <v>1.3</v>
      </c>
      <c r="M47">
        <f>J47*20/I47</f>
        <v>104</v>
      </c>
      <c r="P47">
        <f>O47/G47</f>
        <v>0</v>
      </c>
      <c r="Q47">
        <f>P47/K47</f>
        <v>0</v>
      </c>
      <c r="R47">
        <f>P47*20/H47</f>
        <v>0</v>
      </c>
      <c r="T47">
        <f>S47/G47</f>
        <v>0</v>
      </c>
      <c r="U47">
        <f>T47/K47</f>
        <v>0</v>
      </c>
      <c r="V47">
        <f>T47*20/H47</f>
        <v>0</v>
      </c>
      <c r="W47">
        <f>K47+P47+T47</f>
        <v>15.6</v>
      </c>
      <c r="X47">
        <f>W47/12</f>
        <v>1.3</v>
      </c>
      <c r="Y47">
        <f>W47*20/I47</f>
        <v>104</v>
      </c>
      <c r="AA47">
        <f>Z47/G47/12</f>
        <v>0</v>
      </c>
      <c r="AB47" s="51" t="s">
        <v>44</v>
      </c>
      <c r="AC47" s="51"/>
      <c r="AD47" s="51"/>
    </row>
    <row r="48" spans="1:30" ht="12.75">
      <c r="A48" s="25"/>
      <c r="D48" s="51" t="s">
        <v>6</v>
      </c>
      <c r="E48" s="51" t="s">
        <v>6</v>
      </c>
      <c r="F48" s="51" t="s">
        <v>102</v>
      </c>
      <c r="G48" s="52">
        <v>3</v>
      </c>
      <c r="H48">
        <v>14.5</v>
      </c>
      <c r="I48">
        <f>G48*H48</f>
        <v>43.5</v>
      </c>
      <c r="J48">
        <v>26.55</v>
      </c>
      <c r="K48">
        <f>J48/G48</f>
        <v>8.85</v>
      </c>
      <c r="L48">
        <f>K48/12</f>
        <v>0.7374999999999999</v>
      </c>
      <c r="M48">
        <f>J48*20/I48</f>
        <v>12.206896551724139</v>
      </c>
      <c r="N48" t="s">
        <v>155</v>
      </c>
      <c r="O48">
        <v>3.6</v>
      </c>
      <c r="P48">
        <f>O48/G48</f>
        <v>1.2</v>
      </c>
      <c r="Q48">
        <f>P48/K48</f>
        <v>0.13559322033898305</v>
      </c>
      <c r="R48">
        <f>P48*20/H48</f>
        <v>1.6551724137931034</v>
      </c>
      <c r="S48">
        <v>0.54375</v>
      </c>
      <c r="T48">
        <f>S48/G48</f>
        <v>0.18125</v>
      </c>
      <c r="U48">
        <f>T48/K48</f>
        <v>0.020480225988700564</v>
      </c>
      <c r="V48">
        <f>T48*20/H48</f>
        <v>0.25</v>
      </c>
      <c r="W48">
        <f>K48+P48+T48</f>
        <v>10.23125</v>
      </c>
      <c r="X48">
        <f>W48/12</f>
        <v>0.8526041666666666</v>
      </c>
      <c r="Y48">
        <f>W48*20/I48</f>
        <v>4.704022988505747</v>
      </c>
      <c r="AA48">
        <f>Z48/G48/12</f>
        <v>0</v>
      </c>
      <c r="AB48" s="51"/>
      <c r="AC48" s="51"/>
      <c r="AD48" s="51"/>
    </row>
    <row r="49" spans="1:30" ht="12.75">
      <c r="A49" s="25"/>
      <c r="D49" s="51" t="s">
        <v>6</v>
      </c>
      <c r="E49" s="51" t="s">
        <v>6</v>
      </c>
      <c r="F49" s="51" t="s">
        <v>102</v>
      </c>
      <c r="G49" s="52">
        <v>1</v>
      </c>
      <c r="H49">
        <v>10.5</v>
      </c>
      <c r="I49">
        <f>G49*H49</f>
        <v>10.5</v>
      </c>
      <c r="J49">
        <v>7.133333</v>
      </c>
      <c r="K49">
        <f>J49/G49</f>
        <v>7.133333</v>
      </c>
      <c r="L49">
        <f>K49/12</f>
        <v>0.5944444166666667</v>
      </c>
      <c r="M49">
        <f>J49*20/I49</f>
        <v>13.587300952380954</v>
      </c>
      <c r="N49" t="s">
        <v>155</v>
      </c>
      <c r="P49">
        <f>O49/G49</f>
        <v>0</v>
      </c>
      <c r="Q49">
        <f>P49/K49</f>
        <v>0</v>
      </c>
      <c r="R49">
        <f>P49*20/H49</f>
        <v>0</v>
      </c>
      <c r="S49">
        <v>0.13125</v>
      </c>
      <c r="T49">
        <f>S49/G49</f>
        <v>0.13125</v>
      </c>
      <c r="U49">
        <f>T49/K49</f>
        <v>0.018399533570071663</v>
      </c>
      <c r="V49">
        <f>T49*20/H49</f>
        <v>0.25</v>
      </c>
      <c r="W49">
        <f>K49+P49+T49</f>
        <v>7.264583</v>
      </c>
      <c r="X49">
        <f>W49/12</f>
        <v>0.6053819166666666</v>
      </c>
      <c r="Y49">
        <f>W49*20/I49</f>
        <v>13.837300952380954</v>
      </c>
      <c r="AA49">
        <f>Z49/G49/12</f>
        <v>0</v>
      </c>
      <c r="AB49" s="51"/>
      <c r="AC49" s="51"/>
      <c r="AD49" s="51"/>
    </row>
    <row r="50" spans="1:30" ht="12.75">
      <c r="A50" s="25"/>
      <c r="D50" s="51"/>
      <c r="E50" s="51"/>
      <c r="F50" s="51"/>
      <c r="G50" s="52"/>
      <c r="AB50" s="51"/>
      <c r="AC50" s="51"/>
      <c r="AD50" s="51"/>
    </row>
    <row r="51" spans="1:30" ht="12.75">
      <c r="A51" s="25">
        <v>31422</v>
      </c>
      <c r="B51">
        <v>5147</v>
      </c>
      <c r="C51">
        <v>5512</v>
      </c>
      <c r="D51" s="51" t="s">
        <v>197</v>
      </c>
      <c r="E51" s="51" t="s">
        <v>27</v>
      </c>
      <c r="F51" s="51" t="s">
        <v>26</v>
      </c>
      <c r="G51" s="52">
        <v>4</v>
      </c>
      <c r="I51">
        <f>G51*H51</f>
        <v>0</v>
      </c>
      <c r="J51">
        <v>259.2</v>
      </c>
      <c r="K51">
        <f>J51/G51</f>
        <v>64.8</v>
      </c>
      <c r="L51">
        <f>K51/12</f>
        <v>5.3999999999999995</v>
      </c>
      <c r="N51" t="s">
        <v>46</v>
      </c>
      <c r="P51">
        <f>O51/G51</f>
        <v>0</v>
      </c>
      <c r="Q51">
        <f>P51/K51</f>
        <v>0</v>
      </c>
      <c r="S51">
        <v>3.1333333</v>
      </c>
      <c r="T51">
        <f>S51/G51</f>
        <v>0.783333325</v>
      </c>
      <c r="U51">
        <f>T51/K51</f>
        <v>0.012088477237654322</v>
      </c>
      <c r="W51">
        <f>K51+P51+T51</f>
        <v>65.583333325</v>
      </c>
      <c r="X51">
        <f>W51/12</f>
        <v>5.465277777083333</v>
      </c>
      <c r="Y51" t="e">
        <f>W51*20/I51</f>
        <v>#VALUE!</v>
      </c>
      <c r="Z51">
        <v>421.666666</v>
      </c>
      <c r="AA51">
        <f>Z51/G51/12</f>
        <v>8.784722208333333</v>
      </c>
      <c r="AB51" s="51" t="s">
        <v>69</v>
      </c>
      <c r="AC51" s="51"/>
      <c r="AD51" s="51"/>
    </row>
    <row r="52" spans="1:30" ht="12.75">
      <c r="A52" s="25"/>
      <c r="D52" s="51" t="s">
        <v>6</v>
      </c>
      <c r="E52" s="51" t="s">
        <v>6</v>
      </c>
      <c r="F52" s="51" t="s">
        <v>102</v>
      </c>
      <c r="G52" s="52">
        <v>3</v>
      </c>
      <c r="I52">
        <v>14</v>
      </c>
      <c r="J52">
        <v>25.2</v>
      </c>
      <c r="K52">
        <f>J52/G52</f>
        <v>8.4</v>
      </c>
      <c r="L52">
        <f>K52/12</f>
        <v>0.7000000000000001</v>
      </c>
      <c r="M52">
        <f>J52*20/I52</f>
        <v>36</v>
      </c>
      <c r="N52" t="s">
        <v>95</v>
      </c>
      <c r="O52">
        <v>6.15</v>
      </c>
      <c r="P52">
        <f>O52/G52</f>
        <v>2.0500000000000003</v>
      </c>
      <c r="Q52">
        <f>P52/K52</f>
        <v>0.24404761904761907</v>
      </c>
      <c r="S52">
        <v>0.6</v>
      </c>
      <c r="T52">
        <f>S52/G52</f>
        <v>0.19999999999999998</v>
      </c>
      <c r="U52">
        <f>T52/K52</f>
        <v>0.023809523809523808</v>
      </c>
      <c r="W52">
        <f>K52+P52+T52</f>
        <v>10.65</v>
      </c>
      <c r="X52">
        <f>W52/12</f>
        <v>0.8875000000000001</v>
      </c>
      <c r="Y52">
        <f>W52*20/I52</f>
        <v>15.214285714285714</v>
      </c>
      <c r="Z52">
        <v>35.55</v>
      </c>
      <c r="AA52">
        <f>Z52/G52/12</f>
        <v>0.9874999999999999</v>
      </c>
      <c r="AB52" s="51" t="s">
        <v>80</v>
      </c>
      <c r="AC52" s="51"/>
      <c r="AD52" s="51"/>
    </row>
    <row r="53" spans="1:30" ht="12.75">
      <c r="A53" s="25"/>
      <c r="D53" s="51"/>
      <c r="E53" s="51"/>
      <c r="F53" s="51"/>
      <c r="G53" s="52"/>
      <c r="Q53" t="e">
        <f>P53/K53</f>
        <v>#VALUE!</v>
      </c>
      <c r="AB53" s="51"/>
      <c r="AC53" s="51"/>
      <c r="AD53" s="51"/>
    </row>
    <row r="54" spans="1:30" ht="12.75">
      <c r="A54" s="25">
        <v>31423</v>
      </c>
      <c r="B54">
        <v>5512</v>
      </c>
      <c r="C54">
        <v>5877</v>
      </c>
      <c r="D54" s="51" t="s">
        <v>197</v>
      </c>
      <c r="E54" s="51" t="s">
        <v>27</v>
      </c>
      <c r="F54" s="51" t="s">
        <v>26</v>
      </c>
      <c r="G54" s="52">
        <v>4</v>
      </c>
      <c r="I54">
        <f>G54*H54</f>
        <v>0</v>
      </c>
      <c r="J54">
        <v>249.6</v>
      </c>
      <c r="K54">
        <f>J54/G54</f>
        <v>62.4</v>
      </c>
      <c r="L54">
        <f>K54/12</f>
        <v>5.2</v>
      </c>
      <c r="N54" t="s">
        <v>119</v>
      </c>
      <c r="P54">
        <f>O54/G54</f>
        <v>0</v>
      </c>
      <c r="Q54">
        <f>P54/K54</f>
        <v>0</v>
      </c>
      <c r="S54">
        <v>3.7166666</v>
      </c>
      <c r="T54">
        <f>S54/G54</f>
        <v>0.92916665</v>
      </c>
      <c r="U54">
        <f>T54/K54</f>
        <v>0.014890491185897437</v>
      </c>
      <c r="W54">
        <f>K54+P54+T54</f>
        <v>63.32916665</v>
      </c>
      <c r="X54">
        <f>W54/12</f>
        <v>5.277430554166666</v>
      </c>
      <c r="Z54">
        <v>324.56666</v>
      </c>
      <c r="AA54">
        <f>Z54/G54/12</f>
        <v>6.761805416666667</v>
      </c>
      <c r="AB54" s="51" t="s">
        <v>69</v>
      </c>
      <c r="AC54" s="51"/>
      <c r="AD54" s="51"/>
    </row>
    <row r="55" spans="1:30" ht="12.75">
      <c r="A55" s="25"/>
      <c r="D55" s="51" t="s">
        <v>6</v>
      </c>
      <c r="E55" s="51" t="s">
        <v>6</v>
      </c>
      <c r="F55" s="51" t="s">
        <v>102</v>
      </c>
      <c r="G55" s="52">
        <v>3</v>
      </c>
      <c r="I55">
        <f>G55*H55</f>
        <v>0</v>
      </c>
      <c r="J55">
        <v>31.5</v>
      </c>
      <c r="K55">
        <f>J55/G55</f>
        <v>10.5</v>
      </c>
      <c r="L55">
        <f>K55/12</f>
        <v>0.875</v>
      </c>
      <c r="P55">
        <f>O55/G55</f>
        <v>0</v>
      </c>
      <c r="Q55">
        <f>P55/K55</f>
        <v>0</v>
      </c>
      <c r="S55">
        <v>0.6</v>
      </c>
      <c r="T55">
        <f>S55/G55</f>
        <v>0.19999999999999998</v>
      </c>
      <c r="U55">
        <f>T55/K55</f>
        <v>0.019047619047619046</v>
      </c>
      <c r="W55">
        <f>K55+P55+T55</f>
        <v>10.7</v>
      </c>
      <c r="X55">
        <f>W55/12</f>
        <v>0.8916666666666666</v>
      </c>
      <c r="AA55">
        <f>Z55/G55/12</f>
        <v>0</v>
      </c>
      <c r="AB55" s="51" t="s">
        <v>80</v>
      </c>
      <c r="AC55" s="51" t="s">
        <v>164</v>
      </c>
      <c r="AD55" s="51"/>
    </row>
    <row r="56" spans="1:30" ht="12.75">
      <c r="A56" s="25"/>
      <c r="D56" s="51" t="s">
        <v>6</v>
      </c>
      <c r="E56" s="51" t="s">
        <v>6</v>
      </c>
      <c r="F56" s="51" t="s">
        <v>102</v>
      </c>
      <c r="G56" s="52">
        <v>1</v>
      </c>
      <c r="I56">
        <f>G56*H56</f>
        <v>0</v>
      </c>
      <c r="J56">
        <v>10.25</v>
      </c>
      <c r="K56">
        <f>J56/G56</f>
        <v>10.25</v>
      </c>
      <c r="L56">
        <f>K56/12</f>
        <v>0.8541666666666666</v>
      </c>
      <c r="P56">
        <f>O56/G56</f>
        <v>0</v>
      </c>
      <c r="Q56">
        <f>P56/K56</f>
        <v>0</v>
      </c>
      <c r="T56">
        <f>S56/G56</f>
        <v>0</v>
      </c>
      <c r="U56">
        <f>T56/K56</f>
        <v>0</v>
      </c>
      <c r="W56">
        <f>K56+P56+T56</f>
        <v>10.25</v>
      </c>
      <c r="X56">
        <f>W56/12</f>
        <v>0.8541666666666666</v>
      </c>
      <c r="AA56">
        <f>Z56/G56/12</f>
        <v>0</v>
      </c>
      <c r="AB56" s="51" t="s">
        <v>80</v>
      </c>
      <c r="AC56" s="51"/>
      <c r="AD56" s="51"/>
    </row>
    <row r="57" spans="1:30" ht="12.75">
      <c r="A57" s="25"/>
      <c r="D57" s="51"/>
      <c r="E57" s="51"/>
      <c r="F57" s="51"/>
      <c r="G57" s="52"/>
      <c r="Q57" t="e">
        <f>P57/K57</f>
        <v>#VALUE!</v>
      </c>
      <c r="AB57" s="51"/>
      <c r="AC57" s="51"/>
      <c r="AD57" s="51"/>
    </row>
    <row r="58" spans="1:30" ht="12.75">
      <c r="A58" s="25">
        <v>31424</v>
      </c>
      <c r="B58">
        <v>6243</v>
      </c>
      <c r="C58">
        <v>6608</v>
      </c>
      <c r="D58" s="51" t="s">
        <v>197</v>
      </c>
      <c r="E58" s="51" t="s">
        <v>197</v>
      </c>
      <c r="F58" s="51" t="s">
        <v>26</v>
      </c>
      <c r="G58" s="52">
        <v>4</v>
      </c>
      <c r="I58">
        <f>G58*H58</f>
        <v>0</v>
      </c>
      <c r="J58">
        <v>249.6</v>
      </c>
      <c r="K58">
        <f>J58/G58</f>
        <v>62.4</v>
      </c>
      <c r="L58">
        <f>K58/12</f>
        <v>5.2</v>
      </c>
      <c r="N58" t="s">
        <v>45</v>
      </c>
      <c r="P58">
        <f>O58/G58</f>
        <v>0</v>
      </c>
      <c r="Q58">
        <f>P58/K58</f>
        <v>0</v>
      </c>
      <c r="S58">
        <v>3.733333</v>
      </c>
      <c r="T58">
        <f>S58/G58</f>
        <v>0.93333325</v>
      </c>
      <c r="U58">
        <f>T58/K58</f>
        <v>0.014957263621794873</v>
      </c>
      <c r="W58">
        <f>K58+P58+T58</f>
        <v>63.333333249999995</v>
      </c>
      <c r="X58">
        <f>W58/12</f>
        <v>5.277777770833333</v>
      </c>
      <c r="Z58">
        <v>339.433333</v>
      </c>
      <c r="AA58">
        <f>Z58/G58/12</f>
        <v>7.071527770833334</v>
      </c>
      <c r="AB58" s="51" t="s">
        <v>69</v>
      </c>
      <c r="AC58" s="51"/>
      <c r="AD58" s="51"/>
    </row>
    <row r="59" spans="1:30" ht="12.75">
      <c r="A59" s="25"/>
      <c r="D59" s="51" t="s">
        <v>6</v>
      </c>
      <c r="E59" s="51" t="s">
        <v>6</v>
      </c>
      <c r="F59" s="51" t="s">
        <v>102</v>
      </c>
      <c r="G59" s="52">
        <v>3</v>
      </c>
      <c r="I59">
        <f>G59*H59</f>
        <v>0</v>
      </c>
      <c r="J59">
        <v>25.2</v>
      </c>
      <c r="K59">
        <f>J59/G59</f>
        <v>8.4</v>
      </c>
      <c r="L59">
        <f>K59/12</f>
        <v>0.7000000000000001</v>
      </c>
      <c r="N59" t="s">
        <v>15</v>
      </c>
      <c r="O59">
        <v>5.7</v>
      </c>
      <c r="P59">
        <f>O59/G59</f>
        <v>1.9000000000000001</v>
      </c>
      <c r="Q59">
        <f>P59/K59</f>
        <v>0.2261904761904762</v>
      </c>
      <c r="S59">
        <v>0.6</v>
      </c>
      <c r="T59">
        <f>S59/G59</f>
        <v>0.19999999999999998</v>
      </c>
      <c r="U59">
        <f>T59/K59</f>
        <v>0.023809523809523808</v>
      </c>
      <c r="W59">
        <f>K59+P59+T59</f>
        <v>10.5</v>
      </c>
      <c r="X59">
        <f>W59/12</f>
        <v>0.875</v>
      </c>
      <c r="AA59">
        <f>Z59/G59/12</f>
        <v>0</v>
      </c>
      <c r="AB59" s="51" t="s">
        <v>80</v>
      </c>
      <c r="AC59" s="51"/>
      <c r="AD59" s="51"/>
    </row>
    <row r="60" spans="1:30" ht="12.75">
      <c r="A60" s="25"/>
      <c r="D60" s="51" t="s">
        <v>6</v>
      </c>
      <c r="E60" s="51" t="s">
        <v>6</v>
      </c>
      <c r="F60" s="51" t="s">
        <v>102</v>
      </c>
      <c r="G60" s="52">
        <v>1</v>
      </c>
      <c r="I60">
        <f>G60*H60</f>
        <v>0</v>
      </c>
      <c r="J60">
        <v>10.4</v>
      </c>
      <c r="K60">
        <f>J60/G60</f>
        <v>10.4</v>
      </c>
      <c r="L60">
        <f>K60/12</f>
        <v>0.8666666666666667</v>
      </c>
      <c r="N60" t="s">
        <v>15</v>
      </c>
      <c r="P60">
        <f>O60/G60</f>
        <v>0</v>
      </c>
      <c r="Q60">
        <f>P60/K60</f>
        <v>0</v>
      </c>
      <c r="T60">
        <f>S60/G60</f>
        <v>0</v>
      </c>
      <c r="U60">
        <f>T60/K60</f>
        <v>0</v>
      </c>
      <c r="W60">
        <f>K60+P60+T60</f>
        <v>10.4</v>
      </c>
      <c r="X60">
        <f>W60/12</f>
        <v>0.8666666666666667</v>
      </c>
      <c r="AA60">
        <f>Z60/G60/12</f>
        <v>0</v>
      </c>
      <c r="AB60" s="51"/>
      <c r="AC60" s="51"/>
      <c r="AD60" s="51"/>
    </row>
    <row r="61" spans="1:30" ht="12.75">
      <c r="A61" s="25"/>
      <c r="D61" s="51"/>
      <c r="E61" s="51"/>
      <c r="F61" s="51"/>
      <c r="G61" s="52"/>
      <c r="Q61" t="e">
        <f>P61/K61</f>
        <v>#VALUE!</v>
      </c>
      <c r="AB61" s="51"/>
      <c r="AC61" s="51"/>
      <c r="AD61" s="51"/>
    </row>
    <row r="62" spans="1:30" ht="12.75">
      <c r="A62" s="25">
        <v>31425</v>
      </c>
      <c r="B62">
        <v>7338</v>
      </c>
      <c r="C62">
        <v>7704</v>
      </c>
      <c r="D62" s="51" t="s">
        <v>197</v>
      </c>
      <c r="E62" s="51" t="s">
        <v>197</v>
      </c>
      <c r="F62" s="51" t="s">
        <v>26</v>
      </c>
      <c r="G62" s="52">
        <v>4</v>
      </c>
      <c r="I62">
        <f>G62*H62</f>
        <v>0</v>
      </c>
      <c r="J62">
        <v>230.4</v>
      </c>
      <c r="K62">
        <f>J62/G62</f>
        <v>57.6</v>
      </c>
      <c r="L62">
        <f>K62/12</f>
        <v>4.8</v>
      </c>
      <c r="N62" t="s">
        <v>155</v>
      </c>
      <c r="O62">
        <v>24.3</v>
      </c>
      <c r="P62">
        <f>O62/G62</f>
        <v>6.075</v>
      </c>
      <c r="Q62">
        <f>P62/K62</f>
        <v>0.10546875</v>
      </c>
      <c r="S62">
        <v>6.2</v>
      </c>
      <c r="T62">
        <f>S62/G62</f>
        <v>1.55</v>
      </c>
      <c r="U62">
        <f>T62/K62</f>
        <v>0.026909722222222224</v>
      </c>
      <c r="W62">
        <f>K62+P62+T62</f>
        <v>65.22500000000001</v>
      </c>
      <c r="X62">
        <f>W62/12</f>
        <v>5.435416666666668</v>
      </c>
      <c r="Z62">
        <v>435.17</v>
      </c>
      <c r="AA62">
        <f>Z62/G62/12</f>
        <v>9.066041666666667</v>
      </c>
      <c r="AB62" s="51"/>
      <c r="AC62" s="51"/>
      <c r="AD62" s="51"/>
    </row>
    <row r="63" spans="1:30" ht="12.75">
      <c r="A63" s="25"/>
      <c r="D63" s="51" t="s">
        <v>6</v>
      </c>
      <c r="E63" s="51" t="s">
        <v>6</v>
      </c>
      <c r="F63" s="51" t="s">
        <v>102</v>
      </c>
      <c r="G63" s="52">
        <v>5</v>
      </c>
      <c r="H63">
        <v>14</v>
      </c>
      <c r="I63">
        <f>G63*H63</f>
        <v>70</v>
      </c>
      <c r="J63">
        <v>52</v>
      </c>
      <c r="K63">
        <f>J63/G63</f>
        <v>10.4</v>
      </c>
      <c r="L63">
        <f>K63/12</f>
        <v>0.8666666666666667</v>
      </c>
      <c r="M63">
        <f>J63*20/I63</f>
        <v>14.857142857142858</v>
      </c>
      <c r="P63">
        <f>O63/G63</f>
        <v>0</v>
      </c>
      <c r="Q63">
        <f>P63/K63</f>
        <v>0</v>
      </c>
      <c r="R63">
        <f>P63*20/H63</f>
        <v>0</v>
      </c>
      <c r="T63">
        <f>S63/G63</f>
        <v>0</v>
      </c>
      <c r="U63">
        <f>T63/K63</f>
        <v>0</v>
      </c>
      <c r="W63">
        <f>K63+P63+T63</f>
        <v>10.4</v>
      </c>
      <c r="X63">
        <f>W63/12</f>
        <v>0.8666666666666667</v>
      </c>
      <c r="Y63">
        <f>W63*20/I63</f>
        <v>2.9714285714285715</v>
      </c>
      <c r="AA63">
        <f>Z63/G63/12</f>
        <v>0</v>
      </c>
      <c r="AB63" s="51" t="s">
        <v>69</v>
      </c>
      <c r="AC63" s="51"/>
      <c r="AD63" s="51"/>
    </row>
    <row r="64" spans="1:30" ht="12.75">
      <c r="A64" s="25"/>
      <c r="D64" s="51" t="s">
        <v>6</v>
      </c>
      <c r="E64" s="51" t="s">
        <v>6</v>
      </c>
      <c r="F64" s="51" t="s">
        <v>102</v>
      </c>
      <c r="G64" s="52">
        <v>1</v>
      </c>
      <c r="H64">
        <v>3</v>
      </c>
      <c r="I64">
        <v>2</v>
      </c>
      <c r="J64">
        <v>1.4</v>
      </c>
      <c r="K64">
        <f>J64/G64</f>
        <v>1.4</v>
      </c>
      <c r="L64">
        <f>K64/12</f>
        <v>0.11666666666666665</v>
      </c>
      <c r="M64">
        <f>J64*20/I64</f>
        <v>14</v>
      </c>
      <c r="P64">
        <f>O64/G64</f>
        <v>0</v>
      </c>
      <c r="Q64">
        <f>P64/K64</f>
        <v>0</v>
      </c>
      <c r="R64">
        <f>P64*20/H64</f>
        <v>0</v>
      </c>
      <c r="T64">
        <f>S64/G64</f>
        <v>0</v>
      </c>
      <c r="U64">
        <f>T64/K64</f>
        <v>0</v>
      </c>
      <c r="W64">
        <f>K64+P64+T64</f>
        <v>1.4</v>
      </c>
      <c r="X64">
        <f>W64/12</f>
        <v>0.11666666666666665</v>
      </c>
      <c r="Y64">
        <f>W64*20/I64</f>
        <v>14</v>
      </c>
      <c r="AA64">
        <f>Z64/G64/12</f>
        <v>0</v>
      </c>
      <c r="AB64" s="51" t="s">
        <v>83</v>
      </c>
      <c r="AC64" s="51"/>
      <c r="AD64" s="51"/>
    </row>
    <row r="65" spans="1:30" ht="12.75">
      <c r="A65" s="25"/>
      <c r="D65" s="51"/>
      <c r="E65" s="51"/>
      <c r="F65" s="51"/>
      <c r="G65" s="52"/>
      <c r="AB65" s="51"/>
      <c r="AC65" s="51"/>
      <c r="AD65" s="51"/>
    </row>
    <row r="66" spans="1:30" ht="12.75">
      <c r="A66" s="25">
        <v>31426</v>
      </c>
      <c r="B66">
        <v>7704</v>
      </c>
      <c r="C66">
        <v>8069</v>
      </c>
      <c r="D66" s="51" t="s">
        <v>197</v>
      </c>
      <c r="E66" s="51" t="s">
        <v>197</v>
      </c>
      <c r="F66" s="51" t="s">
        <v>26</v>
      </c>
      <c r="G66" s="52">
        <v>4</v>
      </c>
      <c r="I66">
        <f>G66*H66</f>
        <v>0</v>
      </c>
      <c r="J66">
        <v>230.7</v>
      </c>
      <c r="K66">
        <f>J66/G66</f>
        <v>57.675</v>
      </c>
      <c r="L66">
        <f>K66/12</f>
        <v>4.8062499999999995</v>
      </c>
      <c r="N66" t="s">
        <v>155</v>
      </c>
      <c r="O66">
        <v>24.3</v>
      </c>
      <c r="P66">
        <f>O66/G66</f>
        <v>6.075</v>
      </c>
      <c r="Q66">
        <f>P66/K66</f>
        <v>0.10533159947984397</v>
      </c>
      <c r="S66">
        <v>6.2</v>
      </c>
      <c r="T66">
        <f>S66/G66</f>
        <v>1.55</v>
      </c>
      <c r="U66">
        <f>T66/K66</f>
        <v>0.026874729085392287</v>
      </c>
      <c r="W66">
        <f>K66+P66+T66</f>
        <v>65.3</v>
      </c>
      <c r="X66">
        <f>W66/12</f>
        <v>5.441666666666666</v>
      </c>
      <c r="Z66">
        <v>446.625</v>
      </c>
      <c r="AA66">
        <f>Z66/G66/12</f>
        <v>9.3046875</v>
      </c>
      <c r="AB66" s="51" t="s">
        <v>69</v>
      </c>
      <c r="AC66" s="51" t="s">
        <v>5</v>
      </c>
      <c r="AD66" s="51"/>
    </row>
    <row r="67" spans="1:30" ht="12.75">
      <c r="A67" s="25"/>
      <c r="D67" s="51" t="s">
        <v>6</v>
      </c>
      <c r="E67" s="51" t="s">
        <v>6</v>
      </c>
      <c r="F67" s="51" t="s">
        <v>102</v>
      </c>
      <c r="G67" s="52">
        <v>5</v>
      </c>
      <c r="H67">
        <v>14</v>
      </c>
      <c r="I67">
        <f>G67*H67</f>
        <v>70</v>
      </c>
      <c r="J67">
        <v>50</v>
      </c>
      <c r="K67">
        <f>J67/G67</f>
        <v>10</v>
      </c>
      <c r="L67">
        <f>K67/12</f>
        <v>0.8333333333333334</v>
      </c>
      <c r="M67">
        <f>J67*20/I67</f>
        <v>14.285714285714286</v>
      </c>
      <c r="N67" t="s">
        <v>155</v>
      </c>
      <c r="P67">
        <f>O67/G67</f>
        <v>0</v>
      </c>
      <c r="Q67">
        <f>P67/K67</f>
        <v>0</v>
      </c>
      <c r="T67">
        <f>S67/G67</f>
        <v>0</v>
      </c>
      <c r="U67">
        <f>T67/K67</f>
        <v>0</v>
      </c>
      <c r="W67">
        <f>K67+P67+T67</f>
        <v>10</v>
      </c>
      <c r="X67">
        <f>W67/12</f>
        <v>0.8333333333333334</v>
      </c>
      <c r="Y67">
        <f>W67*20/I67</f>
        <v>2.857142857142857</v>
      </c>
      <c r="Z67">
        <v>10</v>
      </c>
      <c r="AA67">
        <f>Z67/G67/12</f>
        <v>0.16666666666666666</v>
      </c>
      <c r="AB67" s="51" t="s">
        <v>80</v>
      </c>
      <c r="AC67" s="51"/>
      <c r="AD67" s="51"/>
    </row>
    <row r="68" spans="1:30" ht="12.75">
      <c r="A68" s="25"/>
      <c r="D68" s="51" t="s">
        <v>6</v>
      </c>
      <c r="E68" s="51" t="s">
        <v>6</v>
      </c>
      <c r="F68" s="51" t="s">
        <v>102</v>
      </c>
      <c r="G68" s="52">
        <v>1</v>
      </c>
      <c r="H68">
        <v>2</v>
      </c>
      <c r="I68">
        <f>G68*H68</f>
        <v>2</v>
      </c>
      <c r="J68">
        <v>1.6</v>
      </c>
      <c r="K68">
        <f>J68/G68</f>
        <v>1.6</v>
      </c>
      <c r="L68">
        <f>K68/12</f>
        <v>0.13333333333333333</v>
      </c>
      <c r="M68">
        <f>J68*20/I68</f>
        <v>16</v>
      </c>
      <c r="N68" t="s">
        <v>155</v>
      </c>
      <c r="P68">
        <f>O68/G68</f>
        <v>0</v>
      </c>
      <c r="Q68">
        <f>P68/K68</f>
        <v>0</v>
      </c>
      <c r="T68">
        <f>S68/G68</f>
        <v>0</v>
      </c>
      <c r="U68">
        <f>T68/K68</f>
        <v>0</v>
      </c>
      <c r="W68">
        <f>K68+P68+T68</f>
        <v>1.6</v>
      </c>
      <c r="X68">
        <f>W68/12</f>
        <v>0.13333333333333333</v>
      </c>
      <c r="Y68">
        <f>W68*20/I68</f>
        <v>16</v>
      </c>
      <c r="Z68">
        <v>1.2</v>
      </c>
      <c r="AA68">
        <f>Z68/G68/12</f>
        <v>0.09999999999999999</v>
      </c>
      <c r="AB68" s="51" t="s">
        <v>80</v>
      </c>
      <c r="AC68" s="51"/>
      <c r="AD68" s="51"/>
    </row>
    <row r="69" spans="1:30" ht="12.75">
      <c r="A69" s="25"/>
      <c r="D69" s="51"/>
      <c r="E69" s="51"/>
      <c r="F69" s="51"/>
      <c r="G69" s="52"/>
      <c r="Q69" t="e">
        <f>P69/K69</f>
        <v>#VALUE!</v>
      </c>
      <c r="AB69" s="51"/>
      <c r="AC69" s="51"/>
      <c r="AD69" s="51"/>
    </row>
    <row r="70" spans="1:30" ht="12.75">
      <c r="A70" s="25">
        <v>31427</v>
      </c>
      <c r="B70">
        <v>8069</v>
      </c>
      <c r="C70">
        <v>8434</v>
      </c>
      <c r="D70" s="51" t="s">
        <v>197</v>
      </c>
      <c r="E70" s="51" t="s">
        <v>197</v>
      </c>
      <c r="F70" s="51" t="s">
        <v>26</v>
      </c>
      <c r="G70" s="52">
        <v>4</v>
      </c>
      <c r="I70">
        <f>G70*H70</f>
        <v>0</v>
      </c>
      <c r="J70">
        <v>230.4</v>
      </c>
      <c r="K70">
        <f>J70/G70</f>
        <v>57.6</v>
      </c>
      <c r="L70">
        <f>K70/12</f>
        <v>4.8</v>
      </c>
      <c r="M70" t="e">
        <f>J70*20/I70</f>
        <v>#VALUE!</v>
      </c>
      <c r="N70" t="s">
        <v>95</v>
      </c>
      <c r="P70">
        <f>O70/G70</f>
        <v>0</v>
      </c>
      <c r="Q70">
        <f>P70/K70</f>
        <v>0</v>
      </c>
      <c r="S70">
        <v>6.2</v>
      </c>
      <c r="T70">
        <f>S70/G70</f>
        <v>1.55</v>
      </c>
      <c r="U70">
        <f>T70/K70</f>
        <v>0.026909722222222224</v>
      </c>
      <c r="W70">
        <f>K70+P70+T70</f>
        <v>59.15</v>
      </c>
      <c r="X70">
        <f>W70/12</f>
        <v>4.929166666666666</v>
      </c>
      <c r="Z70">
        <v>417.1</v>
      </c>
      <c r="AA70">
        <f>Z70/G70/12</f>
        <v>8.689583333333333</v>
      </c>
      <c r="AB70" s="51" t="s">
        <v>69</v>
      </c>
      <c r="AC70" s="51"/>
      <c r="AD70" s="51"/>
    </row>
    <row r="71" spans="1:30" ht="12.75">
      <c r="A71" s="25"/>
      <c r="D71" s="51" t="s">
        <v>6</v>
      </c>
      <c r="E71" s="51" t="s">
        <v>6</v>
      </c>
      <c r="F71" s="51" t="s">
        <v>103</v>
      </c>
      <c r="G71" s="52">
        <v>5</v>
      </c>
      <c r="H71">
        <v>14</v>
      </c>
      <c r="I71">
        <f>G71*H71</f>
        <v>70</v>
      </c>
      <c r="J71">
        <v>51</v>
      </c>
      <c r="K71">
        <f>J71/G71</f>
        <v>10.2</v>
      </c>
      <c r="L71">
        <f>K71/12</f>
        <v>0.85</v>
      </c>
      <c r="M71">
        <f>J71*20/I71</f>
        <v>14.571428571428571</v>
      </c>
      <c r="N71" t="s">
        <v>95</v>
      </c>
      <c r="P71">
        <f>O71/G71</f>
        <v>0</v>
      </c>
      <c r="Q71">
        <f>P71/K71</f>
        <v>0</v>
      </c>
      <c r="T71">
        <f>S71/G71</f>
        <v>0</v>
      </c>
      <c r="U71">
        <f>T71/K71</f>
        <v>0</v>
      </c>
      <c r="W71">
        <f>K71+P71+T71</f>
        <v>10.2</v>
      </c>
      <c r="X71">
        <f>W71/12</f>
        <v>0.85</v>
      </c>
      <c r="Y71">
        <f>W71*20/I71</f>
        <v>2.914285714285714</v>
      </c>
      <c r="Z71">
        <v>51</v>
      </c>
      <c r="AA71">
        <f>Z71/G71/12</f>
        <v>0.85</v>
      </c>
      <c r="AB71" s="51" t="s">
        <v>80</v>
      </c>
      <c r="AC71" s="51" t="s">
        <v>97</v>
      </c>
      <c r="AD71" s="51"/>
    </row>
    <row r="72" spans="1:30" ht="12.75">
      <c r="A72" s="25"/>
      <c r="D72" s="51" t="s">
        <v>6</v>
      </c>
      <c r="E72" s="51" t="s">
        <v>6</v>
      </c>
      <c r="F72" s="51" t="s">
        <v>102</v>
      </c>
      <c r="G72" s="52">
        <v>1</v>
      </c>
      <c r="H72">
        <v>3.5</v>
      </c>
      <c r="I72">
        <f>G72*H72</f>
        <v>3.5</v>
      </c>
      <c r="J72">
        <v>1.8375</v>
      </c>
      <c r="K72">
        <f>J72/G72</f>
        <v>1.8375</v>
      </c>
      <c r="L72">
        <f>K72/12</f>
        <v>0.15312499999999998</v>
      </c>
      <c r="M72">
        <f>J72*20/I72</f>
        <v>10.5</v>
      </c>
      <c r="N72" t="s">
        <v>95</v>
      </c>
      <c r="O72">
        <v>0.6125</v>
      </c>
      <c r="P72">
        <f>O72/G72</f>
        <v>0.6125</v>
      </c>
      <c r="Q72">
        <f>P72/K72</f>
        <v>0.33333333333333337</v>
      </c>
      <c r="R72">
        <f>P72*20/H72</f>
        <v>3.5</v>
      </c>
      <c r="T72">
        <f>S72/G72</f>
        <v>0</v>
      </c>
      <c r="U72">
        <f>T72/K72</f>
        <v>0</v>
      </c>
      <c r="W72">
        <f>K72+P72+T72</f>
        <v>2.45</v>
      </c>
      <c r="X72">
        <f>W72/12</f>
        <v>0.2041666666666667</v>
      </c>
      <c r="Y72">
        <f>W72*20/I72</f>
        <v>14</v>
      </c>
      <c r="Z72">
        <v>0.7</v>
      </c>
      <c r="AA72">
        <f>Z72/G72/12</f>
        <v>0.05833333333333333</v>
      </c>
      <c r="AB72" s="51" t="s">
        <v>80</v>
      </c>
      <c r="AC72" s="51"/>
      <c r="AD72" s="51"/>
    </row>
    <row r="73" spans="1:30" ht="12.75">
      <c r="A73" s="25"/>
      <c r="AD73" s="51"/>
    </row>
    <row r="74" spans="1:30" ht="12.75">
      <c r="A74" s="25">
        <v>31428</v>
      </c>
      <c r="B74">
        <v>8434</v>
      </c>
      <c r="C74">
        <v>8799</v>
      </c>
      <c r="D74" s="51" t="s">
        <v>197</v>
      </c>
      <c r="E74" s="51" t="s">
        <v>27</v>
      </c>
      <c r="F74" s="51" t="s">
        <v>26</v>
      </c>
      <c r="G74" s="52">
        <v>4</v>
      </c>
      <c r="I74">
        <f>G74*H74</f>
        <v>0</v>
      </c>
      <c r="J74">
        <v>240</v>
      </c>
      <c r="K74">
        <f>J74/G74</f>
        <v>60</v>
      </c>
      <c r="L74">
        <f>K74/12</f>
        <v>5</v>
      </c>
      <c r="M74" t="e">
        <f>J74*20/I74</f>
        <v>#VALUE!</v>
      </c>
      <c r="N74" t="s">
        <v>24</v>
      </c>
      <c r="P74">
        <f>O74/G74</f>
        <v>0</v>
      </c>
      <c r="Q74">
        <f>P74/K74</f>
        <v>0</v>
      </c>
      <c r="S74">
        <v>6.2</v>
      </c>
      <c r="T74">
        <f>S74/G74</f>
        <v>1.55</v>
      </c>
      <c r="U74">
        <f>T74/K74</f>
        <v>0.025833333333333333</v>
      </c>
      <c r="W74">
        <f>K74+P74+T74</f>
        <v>61.55</v>
      </c>
      <c r="X74">
        <f>W74/12</f>
        <v>5.129166666666666</v>
      </c>
      <c r="Z74">
        <v>421.6</v>
      </c>
      <c r="AA74">
        <f>Z74/G74/12</f>
        <v>8.783333333333333</v>
      </c>
      <c r="AB74" s="51" t="s">
        <v>69</v>
      </c>
      <c r="AC74" s="51"/>
      <c r="AD74" s="51"/>
    </row>
    <row r="75" spans="1:30" ht="12.75">
      <c r="A75" s="25"/>
      <c r="D75" s="51" t="s">
        <v>6</v>
      </c>
      <c r="E75" s="51" t="s">
        <v>6</v>
      </c>
      <c r="F75" s="51" t="s">
        <v>102</v>
      </c>
      <c r="G75" s="52">
        <v>4</v>
      </c>
      <c r="H75">
        <v>14</v>
      </c>
      <c r="I75">
        <f>G75*H75</f>
        <v>56</v>
      </c>
      <c r="J75">
        <v>33.6</v>
      </c>
      <c r="K75">
        <f>J75/G75</f>
        <v>8.4</v>
      </c>
      <c r="L75">
        <f>K75/12</f>
        <v>0.7000000000000001</v>
      </c>
      <c r="M75">
        <f>J75*20/I75</f>
        <v>12</v>
      </c>
      <c r="N75" t="s">
        <v>24</v>
      </c>
      <c r="O75">
        <v>5.6</v>
      </c>
      <c r="P75">
        <f>O75/G75</f>
        <v>1.4</v>
      </c>
      <c r="Q75">
        <f>P75/K75</f>
        <v>0.16666666666666666</v>
      </c>
      <c r="R75">
        <f>P75*20/H75</f>
        <v>2</v>
      </c>
      <c r="S75">
        <v>0.8</v>
      </c>
      <c r="T75">
        <f>S75/G75</f>
        <v>0.2</v>
      </c>
      <c r="U75">
        <f>T75/K75</f>
        <v>0.023809523809523808</v>
      </c>
      <c r="V75">
        <f>T75*20/H75</f>
        <v>0.2857142857142857</v>
      </c>
      <c r="W75">
        <f>K75+P75+T75</f>
        <v>10</v>
      </c>
      <c r="X75">
        <f>W75/12</f>
        <v>0.8333333333333334</v>
      </c>
      <c r="Y75">
        <f>W75*20/I75</f>
        <v>3.5714285714285716</v>
      </c>
      <c r="Z75">
        <v>10</v>
      </c>
      <c r="AA75">
        <f>Z75/G75/12</f>
        <v>0.20833333333333334</v>
      </c>
      <c r="AB75" s="51" t="s">
        <v>80</v>
      </c>
      <c r="AC75" s="51"/>
      <c r="AD75" s="51"/>
    </row>
    <row r="76" spans="1:30" ht="12.75">
      <c r="A76" s="25"/>
      <c r="D76" s="51" t="s">
        <v>6</v>
      </c>
      <c r="E76" s="51" t="s">
        <v>6</v>
      </c>
      <c r="F76" s="51" t="s">
        <v>102</v>
      </c>
      <c r="G76" s="52">
        <v>1</v>
      </c>
      <c r="H76">
        <v>4.5</v>
      </c>
      <c r="I76">
        <f>G76*H76</f>
        <v>4.5</v>
      </c>
      <c r="J76">
        <f>54/20</f>
        <v>2.7</v>
      </c>
      <c r="K76">
        <f>J76/G76</f>
        <v>2.7</v>
      </c>
      <c r="L76">
        <f>K76/12</f>
        <v>0.225</v>
      </c>
      <c r="M76">
        <f>J76*20/I76</f>
        <v>12</v>
      </c>
      <c r="N76" t="s">
        <v>24</v>
      </c>
      <c r="O76">
        <v>0.5</v>
      </c>
      <c r="P76">
        <f>O76/G76</f>
        <v>0.5</v>
      </c>
      <c r="Q76">
        <f>P76/K76</f>
        <v>0.18518518518518517</v>
      </c>
      <c r="R76">
        <f>P76*20/H76</f>
        <v>2.2222222222222223</v>
      </c>
      <c r="S76">
        <f>18/240</f>
        <v>0.075</v>
      </c>
      <c r="T76">
        <f>S76/G76</f>
        <v>0.075</v>
      </c>
      <c r="U76">
        <f>T76/K76</f>
        <v>0.027777777777777776</v>
      </c>
      <c r="V76">
        <f>T76*20/H76</f>
        <v>0.3333333333333333</v>
      </c>
      <c r="W76">
        <f>K76+P76+T76</f>
        <v>3.2750000000000004</v>
      </c>
      <c r="X76">
        <f>W76/12</f>
        <v>0.2729166666666667</v>
      </c>
      <c r="Y76">
        <f>W76*20/I76</f>
        <v>14.555555555555555</v>
      </c>
      <c r="Z76">
        <v>3.275</v>
      </c>
      <c r="AA76">
        <f>Z76/G76/12</f>
        <v>0.27291666666666664</v>
      </c>
      <c r="AB76" s="51" t="s">
        <v>84</v>
      </c>
      <c r="AC76" s="51"/>
      <c r="AD76" s="51"/>
    </row>
    <row r="77" spans="1:30" ht="12.75">
      <c r="A77" s="25"/>
      <c r="D77" s="51"/>
      <c r="E77" s="51"/>
      <c r="F77" s="51"/>
      <c r="G77" s="52"/>
      <c r="AB77" s="51"/>
      <c r="AC77" s="51"/>
      <c r="AD77" s="51"/>
    </row>
    <row r="78" spans="1:30" ht="12.75">
      <c r="A78" s="25">
        <v>31429</v>
      </c>
      <c r="B78">
        <v>8799</v>
      </c>
      <c r="C78">
        <v>9165</v>
      </c>
      <c r="D78" s="51" t="s">
        <v>197</v>
      </c>
      <c r="E78" s="51" t="s">
        <v>27</v>
      </c>
      <c r="F78" s="51" t="s">
        <v>26</v>
      </c>
      <c r="G78" s="52">
        <v>4</v>
      </c>
      <c r="I78">
        <f>G78*H78</f>
        <v>0</v>
      </c>
      <c r="J78">
        <v>228</v>
      </c>
      <c r="K78">
        <f>J78/G78</f>
        <v>57</v>
      </c>
      <c r="L78">
        <f>K78/12</f>
        <v>4.75</v>
      </c>
      <c r="M78" t="e">
        <f>J78*20/I78</f>
        <v>#VALUE!</v>
      </c>
      <c r="N78" t="s">
        <v>155</v>
      </c>
      <c r="O78">
        <v>24.3</v>
      </c>
      <c r="P78">
        <f>O78/G78</f>
        <v>6.075</v>
      </c>
      <c r="Q78">
        <f>P78/K78</f>
        <v>0.10657894736842105</v>
      </c>
      <c r="S78">
        <v>6.2</v>
      </c>
      <c r="T78">
        <f>S78/G78</f>
        <v>1.55</v>
      </c>
      <c r="U78">
        <f>T78/K78</f>
        <v>0.027192982456140352</v>
      </c>
      <c r="W78">
        <f>K78+P78+T78</f>
        <v>64.625</v>
      </c>
      <c r="X78">
        <f>W78/12</f>
        <v>5.385416666666667</v>
      </c>
      <c r="Z78">
        <v>333.5</v>
      </c>
      <c r="AA78">
        <f>Z78/G78/12</f>
        <v>6.947916666666667</v>
      </c>
      <c r="AB78" s="51" t="s">
        <v>69</v>
      </c>
      <c r="AC78" s="51"/>
      <c r="AD78" s="51"/>
    </row>
    <row r="79" spans="1:30" ht="12.75">
      <c r="A79" s="25"/>
      <c r="D79" s="51" t="s">
        <v>6</v>
      </c>
      <c r="E79" s="51" t="s">
        <v>6</v>
      </c>
      <c r="F79" s="51" t="s">
        <v>102</v>
      </c>
      <c r="G79" s="52">
        <v>4</v>
      </c>
      <c r="H79">
        <v>14</v>
      </c>
      <c r="I79">
        <f>G79*H79</f>
        <v>56</v>
      </c>
      <c r="J79">
        <v>48</v>
      </c>
      <c r="K79">
        <f>J79/G79</f>
        <v>12</v>
      </c>
      <c r="L79">
        <f>K79/12</f>
        <v>1</v>
      </c>
      <c r="M79">
        <f>J79*20/I79</f>
        <v>17.142857142857142</v>
      </c>
      <c r="P79">
        <f>O79/G79</f>
        <v>0</v>
      </c>
      <c r="Q79">
        <f>P79/K79</f>
        <v>0</v>
      </c>
      <c r="R79">
        <f>P79*20/H79</f>
        <v>0</v>
      </c>
      <c r="T79">
        <f>S79/G79</f>
        <v>0</v>
      </c>
      <c r="U79">
        <f>T79/K79</f>
        <v>0</v>
      </c>
      <c r="V79">
        <f>T79*20/H79</f>
        <v>0</v>
      </c>
      <c r="W79">
        <f>K79+P79+T79</f>
        <v>12</v>
      </c>
      <c r="X79">
        <f>W79/12</f>
        <v>1</v>
      </c>
      <c r="Y79">
        <f>W79*20/I79</f>
        <v>4.285714285714286</v>
      </c>
      <c r="Z79">
        <v>48</v>
      </c>
      <c r="AA79">
        <f>Z79/G79/12</f>
        <v>1</v>
      </c>
      <c r="AB79" s="51" t="s">
        <v>80</v>
      </c>
      <c r="AC79" s="51"/>
      <c r="AD79" s="51"/>
    </row>
    <row r="80" spans="1:30" ht="12.75">
      <c r="A80" s="25"/>
      <c r="D80" s="51"/>
      <c r="E80" s="51"/>
      <c r="F80" s="51"/>
      <c r="G80" s="52"/>
      <c r="U80" t="e">
        <f>T80/K80</f>
        <v>#VALUE!</v>
      </c>
      <c r="AB80" s="51"/>
      <c r="AC80" s="51"/>
      <c r="AD80" s="51"/>
    </row>
    <row r="81" spans="1:30" ht="12.75">
      <c r="A81" s="25">
        <v>31430</v>
      </c>
      <c r="B81">
        <v>10991</v>
      </c>
      <c r="C81">
        <v>11356</v>
      </c>
      <c r="D81" s="51" t="s">
        <v>198</v>
      </c>
      <c r="E81" s="51" t="s">
        <v>27</v>
      </c>
      <c r="F81" s="51" t="s">
        <v>26</v>
      </c>
      <c r="G81" s="52">
        <v>4</v>
      </c>
      <c r="H81">
        <v>30</v>
      </c>
      <c r="I81">
        <f>G81*H81</f>
        <v>120</v>
      </c>
      <c r="J81">
        <v>276</v>
      </c>
      <c r="K81">
        <f>J81/G81</f>
        <v>69</v>
      </c>
      <c r="L81">
        <f>K81/12</f>
        <v>5.75</v>
      </c>
      <c r="M81">
        <f>J81*20/I81</f>
        <v>46</v>
      </c>
      <c r="N81" t="s">
        <v>90</v>
      </c>
      <c r="P81">
        <f>O81/G81</f>
        <v>0</v>
      </c>
      <c r="Q81">
        <f>P81/K81</f>
        <v>0</v>
      </c>
      <c r="R81">
        <f>P81*20/H81</f>
        <v>0</v>
      </c>
      <c r="S81">
        <v>6</v>
      </c>
      <c r="T81">
        <f>S81/G81</f>
        <v>1.5</v>
      </c>
      <c r="U81">
        <f>T81/K81</f>
        <v>0.021739130434782608</v>
      </c>
      <c r="V81">
        <f>T81*20/H81</f>
        <v>1</v>
      </c>
      <c r="W81">
        <f>K81+P81+T81</f>
        <v>70.5</v>
      </c>
      <c r="X81">
        <f>W81/12</f>
        <v>5.875</v>
      </c>
      <c r="Y81">
        <f>W81*20/I81</f>
        <v>11.75</v>
      </c>
      <c r="Z81">
        <v>458.6</v>
      </c>
      <c r="AA81">
        <f>Z81/G81/12</f>
        <v>9.554166666666667</v>
      </c>
      <c r="AB81" s="51" t="s">
        <v>69</v>
      </c>
      <c r="AC81" s="51" t="s">
        <v>134</v>
      </c>
      <c r="AD81" s="51"/>
    </row>
    <row r="82" spans="1:30" ht="12.75">
      <c r="A82" s="25"/>
      <c r="D82" s="51" t="s">
        <v>6</v>
      </c>
      <c r="E82" s="51" t="s">
        <v>6</v>
      </c>
      <c r="F82" s="51" t="s">
        <v>102</v>
      </c>
      <c r="G82" s="52">
        <v>4</v>
      </c>
      <c r="H82">
        <v>14</v>
      </c>
      <c r="I82">
        <f>G82*H82</f>
        <v>56</v>
      </c>
      <c r="J82">
        <v>48</v>
      </c>
      <c r="K82">
        <f>J82/G82</f>
        <v>12</v>
      </c>
      <c r="L82">
        <f>K82/12</f>
        <v>1</v>
      </c>
      <c r="M82">
        <f>J82*20/I82</f>
        <v>17.142857142857142</v>
      </c>
      <c r="N82" t="s">
        <v>46</v>
      </c>
      <c r="P82">
        <f>O82/G82</f>
        <v>0</v>
      </c>
      <c r="Q82">
        <f>P82/K82</f>
        <v>0</v>
      </c>
      <c r="R82">
        <f>P82*20/H82</f>
        <v>0</v>
      </c>
      <c r="T82">
        <f>S82/G82</f>
        <v>0</v>
      </c>
      <c r="U82">
        <f>T82/K82</f>
        <v>0</v>
      </c>
      <c r="V82">
        <f>T82*20/H82</f>
        <v>0</v>
      </c>
      <c r="W82">
        <f>K82+P82+T82</f>
        <v>12</v>
      </c>
      <c r="X82">
        <f>W82/12</f>
        <v>1</v>
      </c>
      <c r="Y82">
        <f>W82*20/I82</f>
        <v>4.285714285714286</v>
      </c>
      <c r="Z82">
        <v>48</v>
      </c>
      <c r="AA82">
        <f>Z82/G82/12</f>
        <v>1</v>
      </c>
      <c r="AB82" s="51" t="s">
        <v>80</v>
      </c>
      <c r="AC82" s="51"/>
      <c r="AD82" s="51"/>
    </row>
    <row r="83" spans="1:30" ht="12.75">
      <c r="A83" s="25"/>
      <c r="D83" s="51" t="s">
        <v>6</v>
      </c>
      <c r="E83" s="51" t="s">
        <v>6</v>
      </c>
      <c r="F83" s="51" t="s">
        <v>102</v>
      </c>
      <c r="G83" s="52">
        <v>1</v>
      </c>
      <c r="H83">
        <v>6</v>
      </c>
      <c r="I83">
        <f>G83*H83</f>
        <v>6</v>
      </c>
      <c r="J83">
        <v>5.4</v>
      </c>
      <c r="K83">
        <f>J83/G83</f>
        <v>5.4</v>
      </c>
      <c r="L83">
        <f>K83/12</f>
        <v>0.45</v>
      </c>
      <c r="M83">
        <f>J83*20/I83</f>
        <v>18</v>
      </c>
      <c r="N83" t="s">
        <v>46</v>
      </c>
      <c r="P83">
        <f>O83/G83</f>
        <v>0</v>
      </c>
      <c r="Q83">
        <f>P83/K83</f>
        <v>0</v>
      </c>
      <c r="R83">
        <f>P83*20/H83</f>
        <v>0</v>
      </c>
      <c r="T83">
        <f>S83/G83</f>
        <v>0</v>
      </c>
      <c r="U83">
        <f>T83/K83</f>
        <v>0</v>
      </c>
      <c r="V83">
        <f>T83*20/H83</f>
        <v>0</v>
      </c>
      <c r="W83">
        <f>K83+P83+T83</f>
        <v>5.4</v>
      </c>
      <c r="X83">
        <f>W83/12</f>
        <v>0.45</v>
      </c>
      <c r="Y83">
        <f>W83*20/I83</f>
        <v>18</v>
      </c>
      <c r="AA83">
        <f>Z83/G83/12</f>
        <v>0</v>
      </c>
      <c r="AB83" s="51" t="s">
        <v>80</v>
      </c>
      <c r="AC83" s="51"/>
      <c r="AD83" s="51"/>
    </row>
    <row r="84" spans="1:30" ht="12.75">
      <c r="A84" s="25"/>
      <c r="D84" s="51"/>
      <c r="E84" s="51"/>
      <c r="F84" s="51"/>
      <c r="G84" s="52"/>
      <c r="U84" t="e">
        <f>T84/K84</f>
        <v>#VALUE!</v>
      </c>
      <c r="AB84" s="51"/>
      <c r="AC84" s="51"/>
      <c r="AD84" s="51"/>
    </row>
    <row r="85" spans="1:30" ht="12.75">
      <c r="A85" s="25">
        <v>31431</v>
      </c>
      <c r="B85">
        <v>11356</v>
      </c>
      <c r="C85">
        <v>11721</v>
      </c>
      <c r="D85" s="51" t="s">
        <v>197</v>
      </c>
      <c r="E85" s="51" t="s">
        <v>197</v>
      </c>
      <c r="F85" s="51" t="s">
        <v>26</v>
      </c>
      <c r="G85" s="52">
        <v>4</v>
      </c>
      <c r="H85">
        <v>30</v>
      </c>
      <c r="I85">
        <f>G85*H85</f>
        <v>120</v>
      </c>
      <c r="J85">
        <v>256.8</v>
      </c>
      <c r="K85">
        <f>J85/G85</f>
        <v>64.2</v>
      </c>
      <c r="L85">
        <f>K85/12</f>
        <v>5.3500000000000005</v>
      </c>
      <c r="M85">
        <f>J85*20/I85</f>
        <v>42.8</v>
      </c>
      <c r="N85" t="s">
        <v>119</v>
      </c>
      <c r="O85">
        <v>24</v>
      </c>
      <c r="P85">
        <f>O85/G85</f>
        <v>6</v>
      </c>
      <c r="Q85">
        <f>P85/K85</f>
        <v>0.09345794392523364</v>
      </c>
      <c r="R85">
        <f>P85*20/H85</f>
        <v>4</v>
      </c>
      <c r="S85">
        <v>6</v>
      </c>
      <c r="T85">
        <f>S85/G85</f>
        <v>1.5</v>
      </c>
      <c r="U85">
        <f>T85/K85</f>
        <v>0.02336448598130841</v>
      </c>
      <c r="V85">
        <f>T85*20/H85</f>
        <v>1</v>
      </c>
      <c r="W85">
        <f>K85+P85+T85</f>
        <v>71.7</v>
      </c>
      <c r="X85">
        <f>W85/12</f>
        <v>5.9750000000000005</v>
      </c>
      <c r="Y85">
        <f>W85*20/I85</f>
        <v>11.95</v>
      </c>
      <c r="Z85">
        <v>482.45</v>
      </c>
      <c r="AA85">
        <f>Z85/G85/12</f>
        <v>10.051041666666666</v>
      </c>
      <c r="AB85" s="51" t="s">
        <v>69</v>
      </c>
      <c r="AC85" s="51"/>
      <c r="AD85" s="51"/>
    </row>
    <row r="86" spans="1:30" ht="12.75">
      <c r="A86" s="25"/>
      <c r="D86" s="51" t="s">
        <v>6</v>
      </c>
      <c r="E86" s="51" t="s">
        <v>6</v>
      </c>
      <c r="F86" s="51" t="s">
        <v>102</v>
      </c>
      <c r="G86" s="52">
        <v>4</v>
      </c>
      <c r="H86">
        <v>14</v>
      </c>
      <c r="I86">
        <f>G86*H86</f>
        <v>56</v>
      </c>
      <c r="J86">
        <v>49.2</v>
      </c>
      <c r="K86">
        <f>J86/G86</f>
        <v>12.3</v>
      </c>
      <c r="L86">
        <f>K86/12</f>
        <v>1.0250000000000001</v>
      </c>
      <c r="M86">
        <f>J86*20/I86</f>
        <v>17.571428571428573</v>
      </c>
      <c r="N86" t="s">
        <v>119</v>
      </c>
      <c r="P86">
        <f>O86/G86</f>
        <v>0</v>
      </c>
      <c r="Q86">
        <f>P86/K86</f>
        <v>0</v>
      </c>
      <c r="R86">
        <f>P86*20/H86</f>
        <v>0</v>
      </c>
      <c r="T86">
        <f>S86/G86</f>
        <v>0</v>
      </c>
      <c r="U86">
        <f>T86/K86</f>
        <v>0</v>
      </c>
      <c r="V86">
        <f>T86*20/H86</f>
        <v>0</v>
      </c>
      <c r="W86">
        <f>K86+P86+T86</f>
        <v>12.3</v>
      </c>
      <c r="X86">
        <f>W86/12</f>
        <v>1.0250000000000001</v>
      </c>
      <c r="Y86">
        <f>W86*20/I86</f>
        <v>4.392857142857143</v>
      </c>
      <c r="Z86">
        <v>49.2</v>
      </c>
      <c r="AA86">
        <f>Z86/G86/12</f>
        <v>1.0250000000000001</v>
      </c>
      <c r="AB86" s="51" t="s">
        <v>80</v>
      </c>
      <c r="AC86" s="51"/>
      <c r="AD86" s="51"/>
    </row>
    <row r="87" spans="1:30" ht="12.75">
      <c r="A87" s="25"/>
      <c r="D87" s="51" t="s">
        <v>6</v>
      </c>
      <c r="E87" s="51" t="s">
        <v>6</v>
      </c>
      <c r="F87" s="51" t="s">
        <v>102</v>
      </c>
      <c r="G87" s="52">
        <v>1</v>
      </c>
      <c r="H87">
        <v>6</v>
      </c>
      <c r="I87">
        <f>G87*H87</f>
        <v>6</v>
      </c>
      <c r="J87">
        <v>6</v>
      </c>
      <c r="K87">
        <f>J87/G87</f>
        <v>6</v>
      </c>
      <c r="L87">
        <f>K87/12</f>
        <v>0.5</v>
      </c>
      <c r="M87">
        <f>J87*20/I87</f>
        <v>20</v>
      </c>
      <c r="N87" t="s">
        <v>119</v>
      </c>
      <c r="P87">
        <f>O87/G87</f>
        <v>0</v>
      </c>
      <c r="Q87">
        <f>P87/K87</f>
        <v>0</v>
      </c>
      <c r="R87">
        <f>P87*20/H87</f>
        <v>0</v>
      </c>
      <c r="T87">
        <f>S87/G87</f>
        <v>0</v>
      </c>
      <c r="U87">
        <f>T87/K87</f>
        <v>0</v>
      </c>
      <c r="V87">
        <f>T87*20/H87</f>
        <v>0</v>
      </c>
      <c r="W87">
        <f>K87+P87+T87</f>
        <v>6</v>
      </c>
      <c r="X87">
        <f>W87/12</f>
        <v>0.5</v>
      </c>
      <c r="Y87">
        <f>W87*20/I87</f>
        <v>20</v>
      </c>
      <c r="AA87">
        <f>Z87/G87/12</f>
        <v>0</v>
      </c>
      <c r="AB87" s="51" t="s">
        <v>80</v>
      </c>
      <c r="AC87" s="51"/>
      <c r="AD87" s="51"/>
    </row>
    <row r="88" spans="1:30" ht="12.75">
      <c r="A88" s="25"/>
      <c r="D88" s="51"/>
      <c r="E88" s="51"/>
      <c r="F88" s="51"/>
      <c r="G88" s="52"/>
      <c r="T88" t="e">
        <f>S88/G88</f>
        <v>#VALUE!</v>
      </c>
      <c r="U88" t="e">
        <f>T88/K88</f>
        <v>#VALUE!</v>
      </c>
      <c r="AB88" s="51"/>
      <c r="AC88" s="51"/>
      <c r="AD88" s="51"/>
    </row>
    <row r="89" spans="1:30" ht="12.75">
      <c r="A89" s="25">
        <v>31432</v>
      </c>
      <c r="B89">
        <v>11721</v>
      </c>
      <c r="C89">
        <v>12087</v>
      </c>
      <c r="D89" s="51" t="s">
        <v>197</v>
      </c>
      <c r="E89" s="51" t="s">
        <v>27</v>
      </c>
      <c r="F89" s="51" t="s">
        <v>26</v>
      </c>
      <c r="G89" s="52">
        <v>4</v>
      </c>
      <c r="H89">
        <v>30</v>
      </c>
      <c r="I89">
        <f>G89*H89</f>
        <v>120</v>
      </c>
      <c r="J89">
        <v>291.6</v>
      </c>
      <c r="K89">
        <f>J89/G89</f>
        <v>72.9</v>
      </c>
      <c r="L89">
        <f>K89/12</f>
        <v>6.075</v>
      </c>
      <c r="M89">
        <f>J89*20/I89</f>
        <v>48.6</v>
      </c>
      <c r="N89" t="s">
        <v>18</v>
      </c>
      <c r="O89">
        <v>43.2</v>
      </c>
      <c r="P89">
        <f>O89/G89</f>
        <v>10.8</v>
      </c>
      <c r="Q89">
        <f>P89/K89</f>
        <v>0.14814814814814814</v>
      </c>
      <c r="R89">
        <f>P89*20/H89</f>
        <v>7.2</v>
      </c>
      <c r="S89">
        <v>6</v>
      </c>
      <c r="T89">
        <f>S89/G89</f>
        <v>1.5</v>
      </c>
      <c r="U89">
        <f>T89/K89</f>
        <v>0.0205761316872428</v>
      </c>
      <c r="V89">
        <f>T89*20/H89</f>
        <v>1</v>
      </c>
      <c r="W89">
        <f>K89+P89+T89</f>
        <v>85.2</v>
      </c>
      <c r="X89">
        <f>W89/12</f>
        <v>7.1000000000000005</v>
      </c>
      <c r="Y89">
        <f>W89*20/I89</f>
        <v>14.2</v>
      </c>
      <c r="Z89">
        <v>515.5</v>
      </c>
      <c r="AA89">
        <f>Z89/G89/12</f>
        <v>10.739583333333334</v>
      </c>
      <c r="AB89" s="51" t="s">
        <v>70</v>
      </c>
      <c r="AC89" s="51"/>
      <c r="AD89" s="51"/>
    </row>
    <row r="90" spans="1:30" ht="12.75">
      <c r="A90" s="25"/>
      <c r="D90" s="51" t="s">
        <v>6</v>
      </c>
      <c r="E90" s="51" t="s">
        <v>6</v>
      </c>
      <c r="F90" s="51" t="s">
        <v>102</v>
      </c>
      <c r="G90" s="52">
        <v>4</v>
      </c>
      <c r="H90">
        <v>14</v>
      </c>
      <c r="I90">
        <f>G90*H90</f>
        <v>56</v>
      </c>
      <c r="J90">
        <v>55.2</v>
      </c>
      <c r="K90">
        <f>J90/G90</f>
        <v>13.8</v>
      </c>
      <c r="L90">
        <f>K90/12</f>
        <v>1.1500000000000001</v>
      </c>
      <c r="M90">
        <f>J90*20/I90</f>
        <v>19.714285714285715</v>
      </c>
      <c r="N90" t="s">
        <v>18</v>
      </c>
      <c r="P90">
        <f>O90/G90</f>
        <v>0</v>
      </c>
      <c r="Q90">
        <f>P90/K90</f>
        <v>0</v>
      </c>
      <c r="R90">
        <f>P90*20/H90</f>
        <v>0</v>
      </c>
      <c r="T90">
        <f>S90/G90</f>
        <v>0</v>
      </c>
      <c r="U90">
        <f>T90/K90</f>
        <v>0</v>
      </c>
      <c r="V90">
        <f>T90*20/H90</f>
        <v>0</v>
      </c>
      <c r="W90">
        <f>K90+P90+T90</f>
        <v>13.8</v>
      </c>
      <c r="X90">
        <f>W90/12</f>
        <v>1.1500000000000001</v>
      </c>
      <c r="Y90">
        <f>W90*20/I90</f>
        <v>4.928571428571429</v>
      </c>
      <c r="Z90">
        <v>55.2</v>
      </c>
      <c r="AA90">
        <f>Z90/G90/12</f>
        <v>1.1500000000000001</v>
      </c>
      <c r="AB90" s="51" t="s">
        <v>81</v>
      </c>
      <c r="AC90" s="51"/>
      <c r="AD90" s="51"/>
    </row>
    <row r="91" spans="1:30" ht="12.75">
      <c r="A91" s="25"/>
      <c r="D91" s="51" t="s">
        <v>6</v>
      </c>
      <c r="E91" s="51" t="s">
        <v>6</v>
      </c>
      <c r="F91" s="51" t="s">
        <v>102</v>
      </c>
      <c r="G91" s="52">
        <v>1</v>
      </c>
      <c r="H91">
        <v>6</v>
      </c>
      <c r="I91">
        <f>G91*H91</f>
        <v>6</v>
      </c>
      <c r="J91">
        <v>6</v>
      </c>
      <c r="K91">
        <f>J91/G91</f>
        <v>6</v>
      </c>
      <c r="L91">
        <f>K91/12</f>
        <v>0.5</v>
      </c>
      <c r="M91">
        <f>J91*20/I91</f>
        <v>20</v>
      </c>
      <c r="N91" t="s">
        <v>18</v>
      </c>
      <c r="P91">
        <f>O91/G91</f>
        <v>0</v>
      </c>
      <c r="Q91">
        <f>P91/K91</f>
        <v>0</v>
      </c>
      <c r="R91">
        <f>P91*20/H91</f>
        <v>0</v>
      </c>
      <c r="T91">
        <f>S91/G91</f>
        <v>0</v>
      </c>
      <c r="U91">
        <f>T91/K91</f>
        <v>0</v>
      </c>
      <c r="V91">
        <f>T91*20/H91</f>
        <v>0</v>
      </c>
      <c r="W91">
        <f>K91+P91+T91</f>
        <v>6</v>
      </c>
      <c r="X91">
        <f>W91/12</f>
        <v>0.5</v>
      </c>
      <c r="Y91">
        <f>W91*20/I91</f>
        <v>20</v>
      </c>
      <c r="AA91">
        <f>Z91/G91/12</f>
        <v>0</v>
      </c>
      <c r="AB91" s="51" t="s">
        <v>80</v>
      </c>
      <c r="AC91" s="51"/>
      <c r="AD91" s="51"/>
    </row>
    <row r="92" spans="1:30" ht="12.75">
      <c r="A92" s="25"/>
      <c r="D92" s="51"/>
      <c r="E92" s="51"/>
      <c r="F92" s="51"/>
      <c r="G92" s="52"/>
      <c r="AB92" s="51"/>
      <c r="AC92" s="51"/>
      <c r="AD92" s="51"/>
    </row>
    <row r="93" spans="1:30" ht="12.75">
      <c r="A93" s="25">
        <v>31433</v>
      </c>
      <c r="B93">
        <v>12087</v>
      </c>
      <c r="C93">
        <v>12452</v>
      </c>
      <c r="D93" s="51" t="s">
        <v>128</v>
      </c>
      <c r="E93" s="51"/>
      <c r="F93" s="51"/>
      <c r="G93" s="52"/>
      <c r="I93">
        <f>G93*H93</f>
        <v>0</v>
      </c>
      <c r="AB93" s="51"/>
      <c r="AC93" s="51" t="s">
        <v>114</v>
      </c>
      <c r="AD93" s="51"/>
    </row>
    <row r="94" spans="1:30" ht="12.75">
      <c r="A94" s="25"/>
      <c r="D94" s="51"/>
      <c r="E94" s="51"/>
      <c r="F94" s="51"/>
      <c r="G94" s="52"/>
      <c r="AB94" s="51"/>
      <c r="AC94" s="51"/>
      <c r="AD94" s="51"/>
    </row>
    <row r="95" spans="1:30" ht="12.75">
      <c r="A95" s="25">
        <v>31434</v>
      </c>
      <c r="B95">
        <v>12452</v>
      </c>
      <c r="C95">
        <v>12817</v>
      </c>
      <c r="D95" s="51" t="s">
        <v>128</v>
      </c>
      <c r="E95" s="51"/>
      <c r="F95" s="51"/>
      <c r="G95" s="52"/>
      <c r="I95">
        <f>G95*H95</f>
        <v>0</v>
      </c>
      <c r="AB95" s="51"/>
      <c r="AC95" s="51" t="s">
        <v>162</v>
      </c>
      <c r="AD95" s="51"/>
    </row>
    <row r="96" spans="1:30" ht="12.75">
      <c r="A96" s="25"/>
      <c r="D96" s="51"/>
      <c r="E96" s="51"/>
      <c r="F96" s="51"/>
      <c r="G96" s="52"/>
      <c r="AB96" s="51"/>
      <c r="AC96" s="51"/>
      <c r="AD96" s="51"/>
    </row>
    <row r="97" spans="1:30" ht="12.75">
      <c r="A97" s="25">
        <v>31435</v>
      </c>
      <c r="B97">
        <v>12817</v>
      </c>
      <c r="C97">
        <v>13182</v>
      </c>
      <c r="D97" s="51" t="s">
        <v>128</v>
      </c>
      <c r="E97" s="51"/>
      <c r="F97" s="51"/>
      <c r="G97" s="52"/>
      <c r="I97">
        <f>G97*H97</f>
        <v>0</v>
      </c>
      <c r="AB97" s="51"/>
      <c r="AC97" s="51" t="s">
        <v>162</v>
      </c>
      <c r="AD97" s="51"/>
    </row>
    <row r="98" spans="1:30" ht="12.75">
      <c r="A98" s="25"/>
      <c r="D98" s="51"/>
      <c r="E98" s="51"/>
      <c r="F98" s="51"/>
      <c r="G98" s="52"/>
      <c r="AB98" s="51"/>
      <c r="AC98" s="51"/>
      <c r="AD98" s="51"/>
    </row>
    <row r="99" spans="1:30" ht="12.75">
      <c r="A99" s="25">
        <v>31436</v>
      </c>
      <c r="B99">
        <v>13182</v>
      </c>
      <c r="C99">
        <v>13548</v>
      </c>
      <c r="D99" s="51" t="s">
        <v>128</v>
      </c>
      <c r="E99" s="51"/>
      <c r="F99" s="51"/>
      <c r="G99" s="52"/>
      <c r="I99">
        <f>G99*H99</f>
        <v>0</v>
      </c>
      <c r="AB99" s="51"/>
      <c r="AC99" s="51"/>
      <c r="AD99" s="51"/>
    </row>
    <row r="100" spans="1:30" ht="12.75">
      <c r="A100" s="25"/>
      <c r="D100" s="51"/>
      <c r="E100" s="51"/>
      <c r="F100" s="51"/>
      <c r="G100" s="52"/>
      <c r="I100">
        <f>G100*H100</f>
        <v>0</v>
      </c>
      <c r="AB100" s="51"/>
      <c r="AC100" s="51"/>
      <c r="AD100" s="51"/>
    </row>
    <row r="101" spans="1:30" ht="12.75">
      <c r="A101" s="25">
        <v>31437</v>
      </c>
      <c r="B101">
        <v>14278</v>
      </c>
      <c r="C101">
        <v>14643</v>
      </c>
      <c r="D101" s="51" t="s">
        <v>128</v>
      </c>
      <c r="E101" s="51"/>
      <c r="F101" s="51"/>
      <c r="G101" s="52"/>
      <c r="I101">
        <f>G101*H101</f>
        <v>0</v>
      </c>
      <c r="AB101" s="51"/>
      <c r="AC101" s="51"/>
      <c r="AD101" s="51"/>
    </row>
    <row r="102" spans="1:30" ht="12.75">
      <c r="A102" s="25"/>
      <c r="D102" s="51"/>
      <c r="E102" s="51"/>
      <c r="F102" s="51"/>
      <c r="G102" s="52"/>
      <c r="AB102" s="51"/>
      <c r="AC102" s="51"/>
      <c r="AD102" s="51"/>
    </row>
    <row r="103" spans="1:30" ht="12.75">
      <c r="A103" s="25">
        <v>31438</v>
      </c>
      <c r="B103">
        <v>16104</v>
      </c>
      <c r="C103">
        <v>16470</v>
      </c>
      <c r="D103" s="51" t="s">
        <v>92</v>
      </c>
      <c r="E103" s="51" t="s">
        <v>92</v>
      </c>
      <c r="F103" s="51" t="s">
        <v>26</v>
      </c>
      <c r="G103" s="52">
        <v>2</v>
      </c>
      <c r="I103">
        <f>G103*H103</f>
        <v>0</v>
      </c>
      <c r="J103">
        <v>156</v>
      </c>
      <c r="K103">
        <f>J103/G103</f>
        <v>78</v>
      </c>
      <c r="L103">
        <f>K103/12</f>
        <v>6.5</v>
      </c>
      <c r="N103" t="s">
        <v>95</v>
      </c>
      <c r="P103">
        <f>O103/G103</f>
        <v>0</v>
      </c>
      <c r="Q103">
        <f>P103/K103</f>
        <v>0</v>
      </c>
      <c r="T103">
        <f>S103/G103</f>
        <v>0</v>
      </c>
      <c r="U103">
        <f>T103/K103</f>
        <v>0</v>
      </c>
      <c r="W103">
        <f>K103+P103+T103</f>
        <v>78</v>
      </c>
      <c r="X103">
        <f>W103/12</f>
        <v>6.5</v>
      </c>
      <c r="Z103">
        <f>156+1.8+0.8+1+0.1+3.6+0.9+3.5</f>
        <v>167.70000000000002</v>
      </c>
      <c r="AA103">
        <f>Z103/G103/12</f>
        <v>6.987500000000001</v>
      </c>
      <c r="AB103" s="51" t="s">
        <v>72</v>
      </c>
      <c r="AC103" s="51" t="s">
        <v>177</v>
      </c>
      <c r="AD103" s="51"/>
    </row>
    <row r="104" spans="1:30" ht="12.75">
      <c r="A104" s="25"/>
      <c r="D104" s="51" t="s">
        <v>8</v>
      </c>
      <c r="E104" s="51" t="s">
        <v>8</v>
      </c>
      <c r="F104" s="51" t="s">
        <v>102</v>
      </c>
      <c r="G104" s="52">
        <v>1</v>
      </c>
      <c r="H104">
        <v>14</v>
      </c>
      <c r="I104">
        <f>G104*H104</f>
        <v>14</v>
      </c>
      <c r="J104">
        <v>10.5</v>
      </c>
      <c r="K104">
        <f>J104/G104</f>
        <v>10.5</v>
      </c>
      <c r="L104">
        <f>K104/12</f>
        <v>0.875</v>
      </c>
      <c r="M104">
        <f>J104*20/I104</f>
        <v>15</v>
      </c>
      <c r="N104" t="s">
        <v>155</v>
      </c>
      <c r="O104">
        <v>0.8</v>
      </c>
      <c r="P104">
        <v>2.1</v>
      </c>
      <c r="Q104">
        <f>P104/K104</f>
        <v>0.2</v>
      </c>
      <c r="R104">
        <f>P104*20/H104</f>
        <v>3</v>
      </c>
      <c r="S104">
        <f>3.75/20</f>
        <v>0.1875</v>
      </c>
      <c r="T104">
        <f>S104/G104</f>
        <v>0.1875</v>
      </c>
      <c r="U104">
        <f>T104/K104</f>
        <v>0.017857142857142856</v>
      </c>
      <c r="V104">
        <f>T104*20/H104</f>
        <v>0.26785714285714285</v>
      </c>
      <c r="W104">
        <f>K104+P104+T104</f>
        <v>12.7875</v>
      </c>
      <c r="X104">
        <f>W104/12</f>
        <v>1.065625</v>
      </c>
      <c r="Y104">
        <f>W104*20/I104</f>
        <v>18.267857142857142</v>
      </c>
      <c r="Z104">
        <v>12.7875</v>
      </c>
      <c r="AA104">
        <f>Z104/G104/12</f>
        <v>1.065625</v>
      </c>
      <c r="AB104" s="51" t="s">
        <v>80</v>
      </c>
      <c r="AC104" s="51" t="s">
        <v>178</v>
      </c>
      <c r="AD104" s="51"/>
    </row>
    <row r="105" spans="1:30" ht="12.75">
      <c r="A105" s="25"/>
      <c r="D105" s="51"/>
      <c r="E105" s="51"/>
      <c r="F105" s="51"/>
      <c r="G105" s="52"/>
      <c r="AB105" s="51"/>
      <c r="AC105" s="51"/>
      <c r="AD105" s="51"/>
    </row>
    <row r="106" spans="1:30" ht="12.75">
      <c r="A106" s="25">
        <v>31439</v>
      </c>
      <c r="B106">
        <v>16470</v>
      </c>
      <c r="C106">
        <v>16835</v>
      </c>
      <c r="D106" s="51" t="s">
        <v>27</v>
      </c>
      <c r="E106" s="51" t="s">
        <v>27</v>
      </c>
      <c r="F106" s="51" t="s">
        <v>26</v>
      </c>
      <c r="G106" s="52">
        <v>2</v>
      </c>
      <c r="H106">
        <v>30</v>
      </c>
      <c r="I106">
        <f>G106*H106</f>
        <v>60</v>
      </c>
      <c r="J106">
        <v>168</v>
      </c>
      <c r="K106">
        <f>J106/G106</f>
        <v>84</v>
      </c>
      <c r="L106">
        <f>K106/12</f>
        <v>7</v>
      </c>
      <c r="M106">
        <f>J106*20/I106</f>
        <v>56</v>
      </c>
      <c r="N106" t="s">
        <v>91</v>
      </c>
      <c r="P106">
        <f>O106/G106</f>
        <v>0</v>
      </c>
      <c r="Q106">
        <f>P106/K106</f>
        <v>0</v>
      </c>
      <c r="R106">
        <f>P106*20/H106</f>
        <v>0</v>
      </c>
      <c r="S106">
        <v>3</v>
      </c>
      <c r="T106">
        <f>S106/G106</f>
        <v>1.5</v>
      </c>
      <c r="U106">
        <f>T106/K106</f>
        <v>0.017857142857142856</v>
      </c>
      <c r="V106">
        <f>T106*20/H106</f>
        <v>1</v>
      </c>
      <c r="W106">
        <f>K106+P106+T106</f>
        <v>85.5</v>
      </c>
      <c r="X106">
        <f>W106/12</f>
        <v>7.125</v>
      </c>
      <c r="Y106">
        <f>W106*20/I106</f>
        <v>28.5</v>
      </c>
      <c r="Z106">
        <f>158+2.7+3.6+3+16.8+3.75+0.1+14+1.55</f>
        <v>203.5</v>
      </c>
      <c r="AA106">
        <f>Z106/G106/12</f>
        <v>8.479166666666666</v>
      </c>
      <c r="AB106" s="51" t="s">
        <v>74</v>
      </c>
      <c r="AC106" s="51" t="s">
        <v>118</v>
      </c>
      <c r="AD106" s="51"/>
    </row>
    <row r="107" spans="1:30" ht="12.75">
      <c r="A107" s="25"/>
      <c r="D107" s="51" t="s">
        <v>27</v>
      </c>
      <c r="E107" s="51" t="s">
        <v>27</v>
      </c>
      <c r="F107" s="51" t="s">
        <v>26</v>
      </c>
      <c r="G107" s="52">
        <v>1</v>
      </c>
      <c r="H107">
        <v>3</v>
      </c>
      <c r="I107">
        <f>G107*H107</f>
        <v>3</v>
      </c>
      <c r="J107">
        <v>16.8</v>
      </c>
      <c r="K107">
        <f>J107/G107</f>
        <v>16.8</v>
      </c>
      <c r="L107">
        <f>K107/12</f>
        <v>1.4000000000000001</v>
      </c>
      <c r="M107">
        <f>J107*20/I107</f>
        <v>112</v>
      </c>
      <c r="N107" t="s">
        <v>2</v>
      </c>
      <c r="P107">
        <f>O107/G107</f>
        <v>0</v>
      </c>
      <c r="Q107">
        <f>P107/K107</f>
        <v>0</v>
      </c>
      <c r="R107">
        <f>P107*20/H107</f>
        <v>0</v>
      </c>
      <c r="T107">
        <f>S107/G107</f>
        <v>0</v>
      </c>
      <c r="U107">
        <f>T107/K107</f>
        <v>0</v>
      </c>
      <c r="V107">
        <f>T107*20/H107</f>
        <v>0</v>
      </c>
      <c r="W107">
        <f>K107+P107+T107</f>
        <v>16.8</v>
      </c>
      <c r="X107">
        <f>W107/12</f>
        <v>1.4000000000000001</v>
      </c>
      <c r="Y107">
        <f>W107*20/I107</f>
        <v>112</v>
      </c>
      <c r="AA107">
        <f>Z107/G107/12</f>
        <v>0</v>
      </c>
      <c r="AB107" s="51" t="s">
        <v>88</v>
      </c>
      <c r="AC107" s="51"/>
      <c r="AD107" s="51"/>
    </row>
    <row r="108" spans="1:30" ht="12.75">
      <c r="A108" s="25"/>
      <c r="D108" s="51" t="s">
        <v>2</v>
      </c>
      <c r="E108" s="51" t="s">
        <v>13</v>
      </c>
      <c r="F108" s="51" t="s">
        <v>2</v>
      </c>
      <c r="G108" s="52">
        <v>1</v>
      </c>
      <c r="H108">
        <v>29.5</v>
      </c>
      <c r="I108">
        <f>G108*H108</f>
        <v>29.5</v>
      </c>
      <c r="J108">
        <v>26.55</v>
      </c>
      <c r="K108">
        <f>J108/G108</f>
        <v>26.55</v>
      </c>
      <c r="L108">
        <f>K108/12</f>
        <v>2.2125</v>
      </c>
      <c r="M108">
        <f>J108*20/I108</f>
        <v>18</v>
      </c>
      <c r="N108" t="s">
        <v>91</v>
      </c>
      <c r="P108">
        <f>O108/G108</f>
        <v>0</v>
      </c>
      <c r="Q108">
        <f>P108/K108</f>
        <v>0</v>
      </c>
      <c r="R108">
        <f>P108*20/H108</f>
        <v>0</v>
      </c>
      <c r="S108">
        <v>0.4</v>
      </c>
      <c r="T108">
        <f>S108/G108</f>
        <v>0.4</v>
      </c>
      <c r="U108">
        <f>T108/K108</f>
        <v>0.015065913370998118</v>
      </c>
      <c r="V108">
        <f>T108*20/H108</f>
        <v>0.2711864406779661</v>
      </c>
      <c r="W108">
        <f>K108+P108+T108</f>
        <v>26.95</v>
      </c>
      <c r="X108">
        <f>W108/12</f>
        <v>2.245833333333333</v>
      </c>
      <c r="Y108">
        <f>W108*20/I108</f>
        <v>18.271186440677965</v>
      </c>
      <c r="Z108">
        <v>27.05</v>
      </c>
      <c r="AA108">
        <f>Z108/G108/12</f>
        <v>2.254166666666667</v>
      </c>
      <c r="AB108" s="51" t="s">
        <v>87</v>
      </c>
      <c r="AC108" s="51" t="s">
        <v>150</v>
      </c>
      <c r="AD108" s="51"/>
    </row>
    <row r="109" spans="1:30" ht="12.75">
      <c r="A109" s="25"/>
      <c r="D109" s="51"/>
      <c r="E109" s="51"/>
      <c r="F109" s="51"/>
      <c r="G109" s="52"/>
      <c r="AB109" s="51"/>
      <c r="AC109" s="51"/>
      <c r="AD109" s="51"/>
    </row>
    <row r="110" spans="1:30" ht="12.75">
      <c r="A110" s="25">
        <v>31440</v>
      </c>
      <c r="B110">
        <v>16835</v>
      </c>
      <c r="C110">
        <v>17200</v>
      </c>
      <c r="D110" s="51" t="s">
        <v>92</v>
      </c>
      <c r="E110" s="51" t="s">
        <v>27</v>
      </c>
      <c r="F110" s="51" t="s">
        <v>26</v>
      </c>
      <c r="G110" s="52">
        <v>2</v>
      </c>
      <c r="H110">
        <v>30</v>
      </c>
      <c r="I110">
        <f>G110*H110</f>
        <v>60</v>
      </c>
      <c r="J110">
        <v>132</v>
      </c>
      <c r="K110">
        <f>J110/G110</f>
        <v>66</v>
      </c>
      <c r="L110">
        <f>K110/12</f>
        <v>5.5</v>
      </c>
      <c r="M110">
        <f>J110*20/I110</f>
        <v>44</v>
      </c>
      <c r="N110" t="s">
        <v>99</v>
      </c>
      <c r="O110">
        <v>36</v>
      </c>
      <c r="P110">
        <f>O110/G110</f>
        <v>18</v>
      </c>
      <c r="Q110">
        <f>P110/K110</f>
        <v>0.2727272727272727</v>
      </c>
      <c r="R110">
        <f>P110*20/H110</f>
        <v>12</v>
      </c>
      <c r="S110">
        <v>3</v>
      </c>
      <c r="T110">
        <f>S110/G110</f>
        <v>1.5</v>
      </c>
      <c r="U110">
        <f>T110/K110</f>
        <v>0.022727272727272728</v>
      </c>
      <c r="V110">
        <f>T110*20/H110</f>
        <v>1</v>
      </c>
      <c r="W110">
        <f>K110+P110+T110</f>
        <v>85.5</v>
      </c>
      <c r="X110">
        <f>W110/12</f>
        <v>7.125</v>
      </c>
      <c r="Y110">
        <f>W110*20/I110</f>
        <v>28.5</v>
      </c>
      <c r="Z110">
        <f>132+2+0.6+5.4+36+0.3+1.5+3+0.9+14/4+3/75+0.1+6</f>
        <v>191.34</v>
      </c>
      <c r="AA110">
        <f>Z110/G110/12</f>
        <v>7.9725</v>
      </c>
      <c r="AB110" s="51" t="s">
        <v>75</v>
      </c>
      <c r="AC110" s="51"/>
      <c r="AD110" s="51"/>
    </row>
    <row r="111" spans="1:30" ht="12.75">
      <c r="A111" s="25"/>
      <c r="D111" s="51" t="s">
        <v>2</v>
      </c>
      <c r="E111" s="51" t="s">
        <v>13</v>
      </c>
      <c r="F111" s="51" t="s">
        <v>166</v>
      </c>
      <c r="G111" s="52">
        <v>1</v>
      </c>
      <c r="H111">
        <v>3</v>
      </c>
      <c r="I111">
        <f>G111*H111</f>
        <v>3</v>
      </c>
      <c r="J111">
        <v>14.4</v>
      </c>
      <c r="K111">
        <f>J111/G111</f>
        <v>14.4</v>
      </c>
      <c r="L111">
        <f>K111/12</f>
        <v>1.2</v>
      </c>
      <c r="M111">
        <f>J111*20/I111</f>
        <v>96</v>
      </c>
      <c r="N111" t="s">
        <v>24</v>
      </c>
      <c r="P111">
        <f>O111/G111</f>
        <v>0</v>
      </c>
      <c r="Q111">
        <f>P111/K111</f>
        <v>0</v>
      </c>
      <c r="R111">
        <f>P111*20/H111</f>
        <v>0</v>
      </c>
      <c r="T111">
        <f>S111/G111</f>
        <v>0</v>
      </c>
      <c r="U111">
        <f>T111/K111</f>
        <v>0</v>
      </c>
      <c r="V111">
        <f>T111*20/H111</f>
        <v>0</v>
      </c>
      <c r="W111">
        <f>K111+P111+T111</f>
        <v>14.4</v>
      </c>
      <c r="X111">
        <f>W111/12</f>
        <v>1.2</v>
      </c>
      <c r="Y111">
        <f>W111*20/I111</f>
        <v>96</v>
      </c>
      <c r="Z111">
        <v>14.4</v>
      </c>
      <c r="AA111">
        <f>Z111/G111/12</f>
        <v>1.2</v>
      </c>
      <c r="AB111" s="51" t="s">
        <v>78</v>
      </c>
      <c r="AC111" s="51"/>
      <c r="AD111" s="51"/>
    </row>
    <row r="112" spans="1:30" ht="12.75">
      <c r="A112" s="25"/>
      <c r="D112" s="51" t="s">
        <v>8</v>
      </c>
      <c r="E112" s="51" t="s">
        <v>6</v>
      </c>
      <c r="F112" s="51" t="s">
        <v>2</v>
      </c>
      <c r="G112" s="52">
        <v>1</v>
      </c>
      <c r="I112">
        <f>G112*H112</f>
        <v>0</v>
      </c>
      <c r="J112">
        <v>10.8</v>
      </c>
      <c r="K112">
        <f>J112/G112</f>
        <v>10.8</v>
      </c>
      <c r="L112">
        <f>K112/12</f>
        <v>0.9</v>
      </c>
      <c r="M112" t="e">
        <f>J112*20/I112</f>
        <v>#VALUE!</v>
      </c>
      <c r="N112" t="s">
        <v>25</v>
      </c>
      <c r="P112">
        <f>O112/G112</f>
        <v>0</v>
      </c>
      <c r="Q112">
        <f>P112/K112</f>
        <v>0</v>
      </c>
      <c r="R112" t="e">
        <f>P112*20/H112</f>
        <v>#VALUE!</v>
      </c>
      <c r="S112">
        <v>0.2</v>
      </c>
      <c r="T112">
        <f>S112/G112</f>
        <v>0.2</v>
      </c>
      <c r="U112">
        <f>T112/K112</f>
        <v>0.018518518518518517</v>
      </c>
      <c r="W112">
        <f>K112+P112+T112</f>
        <v>11</v>
      </c>
      <c r="X112">
        <f>W112/12</f>
        <v>0.9166666666666666</v>
      </c>
      <c r="Z112">
        <v>11.3</v>
      </c>
      <c r="AA112">
        <f>Z112/G112/12</f>
        <v>0.9416666666666668</v>
      </c>
      <c r="AB112" s="51" t="s">
        <v>80</v>
      </c>
      <c r="AC112" s="51"/>
      <c r="AD112" s="51"/>
    </row>
    <row r="113" spans="1:30" ht="12.75">
      <c r="A113" s="25"/>
      <c r="D113" s="51"/>
      <c r="E113" s="51"/>
      <c r="F113" s="51"/>
      <c r="G113" s="52"/>
      <c r="AB113" s="51"/>
      <c r="AC113" s="51"/>
      <c r="AD113" s="51"/>
    </row>
    <row r="114" spans="1:30" ht="12.75">
      <c r="A114" s="25">
        <v>31441</v>
      </c>
      <c r="B114">
        <v>17200</v>
      </c>
      <c r="C114">
        <v>17565</v>
      </c>
      <c r="D114" s="51" t="s">
        <v>92</v>
      </c>
      <c r="E114" s="51" t="s">
        <v>92</v>
      </c>
      <c r="F114" s="51" t="s">
        <v>26</v>
      </c>
      <c r="G114" s="52">
        <v>2</v>
      </c>
      <c r="H114">
        <v>30</v>
      </c>
      <c r="I114">
        <f>G114*H114</f>
        <v>60</v>
      </c>
      <c r="J114">
        <v>135.6</v>
      </c>
      <c r="K114">
        <f>J114/G114</f>
        <v>67.8</v>
      </c>
      <c r="L114">
        <f>K114/12</f>
        <v>5.6499999999999995</v>
      </c>
      <c r="M114">
        <f>J114*20/I114</f>
        <v>45.2</v>
      </c>
      <c r="N114" t="s">
        <v>155</v>
      </c>
      <c r="O114">
        <v>11.2</v>
      </c>
      <c r="P114">
        <f>O114/G114</f>
        <v>5.6</v>
      </c>
      <c r="Q114">
        <f>P114/K114</f>
        <v>0.08259587020648967</v>
      </c>
      <c r="R114">
        <f>P114*20/H114</f>
        <v>3.7333333333333334</v>
      </c>
      <c r="S114">
        <v>2.5</v>
      </c>
      <c r="T114">
        <f>S114/G114</f>
        <v>1.25</v>
      </c>
      <c r="U114">
        <f>T114/K114</f>
        <v>0.018436578171091445</v>
      </c>
      <c r="V114">
        <f>T114*20/H114</f>
        <v>0.8333333333333334</v>
      </c>
      <c r="W114">
        <f>K114+P114+T114</f>
        <v>74.64999999999999</v>
      </c>
      <c r="X114">
        <f>W114/12</f>
        <v>6.220833333333332</v>
      </c>
      <c r="Y114">
        <f>W114*20/I114</f>
        <v>24.88333333333333</v>
      </c>
      <c r="Z114">
        <f>135+11.2+2.5+0.4+14.35+4+0.2+12.3</f>
        <v>179.95</v>
      </c>
      <c r="AA114">
        <f>Z114/G114/12</f>
        <v>7.497916666666666</v>
      </c>
      <c r="AB114" s="51" t="s">
        <v>76</v>
      </c>
      <c r="AC114" s="51"/>
      <c r="AD114" s="51"/>
    </row>
    <row r="115" spans="1:30" ht="12.75">
      <c r="A115" s="25"/>
      <c r="D115" s="51" t="s">
        <v>2</v>
      </c>
      <c r="E115" s="51" t="s">
        <v>94</v>
      </c>
      <c r="F115" s="51" t="s">
        <v>43</v>
      </c>
      <c r="G115" s="52">
        <v>1</v>
      </c>
      <c r="H115">
        <v>3</v>
      </c>
      <c r="I115">
        <v>3</v>
      </c>
      <c r="J115">
        <v>14.4</v>
      </c>
      <c r="K115">
        <f>J115/G115</f>
        <v>14.4</v>
      </c>
      <c r="L115">
        <f>K115/12</f>
        <v>1.2</v>
      </c>
      <c r="M115">
        <f>J115*20/I115</f>
        <v>96</v>
      </c>
      <c r="P115">
        <f>O115/G115</f>
        <v>0</v>
      </c>
      <c r="Q115">
        <f>P115/K115</f>
        <v>0</v>
      </c>
      <c r="R115">
        <f>P115*20/H115</f>
        <v>0</v>
      </c>
      <c r="T115">
        <f>S115/G115</f>
        <v>0</v>
      </c>
      <c r="U115">
        <f>T115/K115</f>
        <v>0</v>
      </c>
      <c r="V115">
        <f>T115*20/H115</f>
        <v>0</v>
      </c>
      <c r="W115">
        <f>K115+P115+T115</f>
        <v>14.4</v>
      </c>
      <c r="X115">
        <f>W115/12</f>
        <v>1.2</v>
      </c>
      <c r="Y115">
        <f>W115*20/I115</f>
        <v>96</v>
      </c>
      <c r="Z115">
        <v>14.4</v>
      </c>
      <c r="AA115">
        <f>Z115/G115/12</f>
        <v>1.2</v>
      </c>
      <c r="AB115" s="51" t="s">
        <v>170</v>
      </c>
      <c r="AC115" s="51"/>
      <c r="AD115" s="51"/>
    </row>
    <row r="116" spans="1:30" ht="12.75">
      <c r="A116" s="25"/>
      <c r="D116" s="51" t="s">
        <v>6</v>
      </c>
      <c r="E116" s="51" t="s">
        <v>6</v>
      </c>
      <c r="F116" s="51" t="s">
        <v>102</v>
      </c>
      <c r="G116" s="52">
        <v>1</v>
      </c>
      <c r="H116">
        <v>15</v>
      </c>
      <c r="I116">
        <f>G116*H116</f>
        <v>15</v>
      </c>
      <c r="J116">
        <v>12</v>
      </c>
      <c r="K116">
        <f>J116/G116</f>
        <v>12</v>
      </c>
      <c r="L116">
        <f>K116/12</f>
        <v>1</v>
      </c>
      <c r="M116">
        <f>J116*20/I116</f>
        <v>16</v>
      </c>
      <c r="N116" t="s">
        <v>155</v>
      </c>
      <c r="O116">
        <v>2.25</v>
      </c>
      <c r="P116">
        <f>O116/G116</f>
        <v>2.25</v>
      </c>
      <c r="Q116">
        <f>P116/K116</f>
        <v>0.1875</v>
      </c>
      <c r="R116">
        <f>P116*20/H116</f>
        <v>3</v>
      </c>
      <c r="S116">
        <v>0.2</v>
      </c>
      <c r="T116">
        <f>S116/G116</f>
        <v>0.2</v>
      </c>
      <c r="U116">
        <f>T116/K116</f>
        <v>0.016666666666666666</v>
      </c>
      <c r="V116">
        <f>T116*20/H116</f>
        <v>0.26666666666666666</v>
      </c>
      <c r="W116">
        <f>K116+P116+T116</f>
        <v>14.45</v>
      </c>
      <c r="X116">
        <f>W116/12</f>
        <v>1.2041666666666666</v>
      </c>
      <c r="Y116">
        <f>W116*20/I116</f>
        <v>19.266666666666666</v>
      </c>
      <c r="Z116">
        <f>12+2.25+0.2</f>
        <v>14.45</v>
      </c>
      <c r="AA116">
        <f>Z116/G116/12</f>
        <v>1.2041666666666666</v>
      </c>
      <c r="AB116" s="51" t="s">
        <v>82</v>
      </c>
      <c r="AC116" s="51"/>
      <c r="AD116" s="51"/>
    </row>
    <row r="117" spans="1:30" ht="12.75">
      <c r="A117" s="25"/>
      <c r="D117" s="51"/>
      <c r="E117" s="51"/>
      <c r="F117" s="51"/>
      <c r="G117" s="52"/>
      <c r="AB117" s="51"/>
      <c r="AC117" s="51"/>
      <c r="AD117" s="51"/>
    </row>
    <row r="118" spans="1:30" ht="12.75">
      <c r="A118" s="25">
        <v>31442</v>
      </c>
      <c r="B118">
        <v>17565</v>
      </c>
      <c r="C118">
        <v>17931</v>
      </c>
      <c r="D118" s="51" t="s">
        <v>92</v>
      </c>
      <c r="E118" s="51" t="s">
        <v>92</v>
      </c>
      <c r="F118" s="51" t="s">
        <v>26</v>
      </c>
      <c r="G118" s="52">
        <v>2</v>
      </c>
      <c r="H118">
        <v>30</v>
      </c>
      <c r="I118">
        <f>G118*H118</f>
        <v>60</v>
      </c>
      <c r="J118">
        <v>136.8</v>
      </c>
      <c r="K118">
        <f>J118/G118</f>
        <v>68.4</v>
      </c>
      <c r="L118">
        <f>K118/12</f>
        <v>5.7</v>
      </c>
      <c r="M118">
        <f>J118*20/I118</f>
        <v>45.6</v>
      </c>
      <c r="N118" t="s">
        <v>100</v>
      </c>
      <c r="O118">
        <v>22.8</v>
      </c>
      <c r="P118">
        <f>O118/G118</f>
        <v>11.4</v>
      </c>
      <c r="Q118">
        <f>P118/K118</f>
        <v>0.16666666666666666</v>
      </c>
      <c r="R118">
        <f>P118*20/H118</f>
        <v>7.6</v>
      </c>
      <c r="S118">
        <v>3</v>
      </c>
      <c r="T118">
        <f>S118/G118</f>
        <v>1.5</v>
      </c>
      <c r="U118">
        <f>T118/K118</f>
        <v>0.021929824561403508</v>
      </c>
      <c r="V118">
        <f>T118*20/H118</f>
        <v>1</v>
      </c>
      <c r="W118">
        <f>K118+P118+T118</f>
        <v>81.30000000000001</v>
      </c>
      <c r="X118">
        <f>W118/12</f>
        <v>6.775000000000001</v>
      </c>
      <c r="Y118">
        <f>W118*20/I118</f>
        <v>27.100000000000005</v>
      </c>
      <c r="Z118">
        <v>188.2</v>
      </c>
      <c r="AA118">
        <f>Z118/G118/12</f>
        <v>7.841666666666666</v>
      </c>
      <c r="AB118" s="51" t="s">
        <v>77</v>
      </c>
      <c r="AC118" s="51" t="s">
        <v>67</v>
      </c>
      <c r="AD118" s="51"/>
    </row>
    <row r="119" spans="1:30" ht="12.75">
      <c r="A119" s="25"/>
      <c r="D119" s="51" t="s">
        <v>2</v>
      </c>
      <c r="E119" s="51" t="s">
        <v>92</v>
      </c>
      <c r="F119" s="51" t="s">
        <v>43</v>
      </c>
      <c r="G119" s="52">
        <v>1</v>
      </c>
      <c r="H119">
        <v>3</v>
      </c>
      <c r="I119">
        <f>G119*H119</f>
        <v>3</v>
      </c>
      <c r="J119">
        <v>15.3</v>
      </c>
      <c r="K119">
        <f>J119/G119</f>
        <v>15.3</v>
      </c>
      <c r="L119">
        <f>K119/12</f>
        <v>1.2750000000000001</v>
      </c>
      <c r="M119">
        <f>J119*20/I119</f>
        <v>102</v>
      </c>
      <c r="N119" t="s">
        <v>155</v>
      </c>
      <c r="P119">
        <f>O119/G119</f>
        <v>0</v>
      </c>
      <c r="Q119">
        <f>P119/K119</f>
        <v>0</v>
      </c>
      <c r="R119">
        <f>P119*20/H119</f>
        <v>0</v>
      </c>
      <c r="T119">
        <f>S119/G119</f>
        <v>0</v>
      </c>
      <c r="U119">
        <f>T119/K119</f>
        <v>0</v>
      </c>
      <c r="V119">
        <f>T119*20/H119</f>
        <v>0</v>
      </c>
      <c r="W119">
        <f>K119+P119+T119</f>
        <v>15.3</v>
      </c>
      <c r="X119">
        <f>W119/12</f>
        <v>1.2750000000000001</v>
      </c>
      <c r="Y119">
        <f>W119*20/I119</f>
        <v>102</v>
      </c>
      <c r="AA119">
        <f>Z119/G119/12</f>
        <v>0</v>
      </c>
      <c r="AB119" s="51" t="s">
        <v>169</v>
      </c>
      <c r="AC119" s="51"/>
      <c r="AD119" s="51"/>
    </row>
    <row r="120" spans="1:30" ht="12.75">
      <c r="A120" s="25"/>
      <c r="D120" s="51"/>
      <c r="E120" s="51"/>
      <c r="F120" s="51"/>
      <c r="G120" s="52"/>
      <c r="AB120" s="51"/>
      <c r="AC120" s="51"/>
      <c r="AD120" s="51"/>
    </row>
    <row r="121" spans="1:30" ht="12.75">
      <c r="A121" s="25">
        <v>31443</v>
      </c>
      <c r="B121">
        <v>17931</v>
      </c>
      <c r="C121">
        <v>18296</v>
      </c>
      <c r="D121" s="51" t="s">
        <v>128</v>
      </c>
      <c r="E121" s="51"/>
      <c r="F121" s="51"/>
      <c r="G121" s="52"/>
      <c r="AB121" s="51"/>
      <c r="AC121" s="51"/>
      <c r="AD121" s="51"/>
    </row>
    <row r="122" spans="1:30" ht="12.75">
      <c r="A122" s="25"/>
      <c r="D122" s="51"/>
      <c r="E122" s="51"/>
      <c r="F122" s="51"/>
      <c r="G122" s="52"/>
      <c r="AB122" s="51"/>
      <c r="AC122" s="51"/>
      <c r="AD122" s="51"/>
    </row>
    <row r="123" spans="1:30" ht="12.75">
      <c r="A123" s="25">
        <v>31444</v>
      </c>
      <c r="B123">
        <v>18296</v>
      </c>
      <c r="C123">
        <v>18661</v>
      </c>
      <c r="D123" s="51" t="s">
        <v>31</v>
      </c>
      <c r="E123" s="51"/>
      <c r="F123" s="51"/>
      <c r="G123" s="52"/>
      <c r="AB123" s="51"/>
      <c r="AC123" s="51"/>
      <c r="AD123" s="51"/>
    </row>
    <row r="124" spans="1:30" ht="12.75">
      <c r="A124" s="25"/>
      <c r="D124" s="51"/>
      <c r="E124" s="51"/>
      <c r="F124" s="51"/>
      <c r="G124" s="52"/>
      <c r="AB124" s="51"/>
      <c r="AC124" s="51"/>
      <c r="AD124" s="51"/>
    </row>
    <row r="125" spans="1:30" ht="12.75">
      <c r="A125" s="25">
        <v>31445</v>
      </c>
      <c r="B125">
        <v>18661</v>
      </c>
      <c r="C125">
        <v>19026</v>
      </c>
      <c r="D125" s="51" t="s">
        <v>31</v>
      </c>
      <c r="E125" s="51"/>
      <c r="F125" s="51"/>
      <c r="G125" s="52"/>
      <c r="AB125" s="51"/>
      <c r="AC125" s="51"/>
      <c r="AD125" s="51"/>
    </row>
    <row r="126" spans="1:30" ht="12.75">
      <c r="A126" s="25"/>
      <c r="D126" s="51"/>
      <c r="E126" s="51"/>
      <c r="F126" s="51"/>
      <c r="G126" s="52"/>
      <c r="AB126" s="51"/>
      <c r="AC126" s="51"/>
      <c r="AD126" s="51"/>
    </row>
    <row r="127" spans="1:30" ht="12.75">
      <c r="A127" s="25">
        <v>31446</v>
      </c>
      <c r="B127">
        <v>19026</v>
      </c>
      <c r="C127">
        <v>19392</v>
      </c>
      <c r="D127" s="51" t="s">
        <v>128</v>
      </c>
      <c r="E127" s="51"/>
      <c r="F127" s="51"/>
      <c r="G127" s="52"/>
      <c r="AB127" s="51"/>
      <c r="AC127" s="51"/>
      <c r="AD127" s="51"/>
    </row>
    <row r="128" spans="1:30" ht="12.75">
      <c r="A128" s="25"/>
      <c r="D128" s="51"/>
      <c r="E128" s="51"/>
      <c r="F128" s="51"/>
      <c r="G128" s="52"/>
      <c r="AB128" s="51"/>
      <c r="AC128" s="51"/>
      <c r="AD128" s="51"/>
    </row>
    <row r="129" spans="1:30" ht="12.75">
      <c r="A129" s="25">
        <v>31447</v>
      </c>
      <c r="B129">
        <v>19392</v>
      </c>
      <c r="C129">
        <v>19757</v>
      </c>
      <c r="D129" s="51" t="s">
        <v>128</v>
      </c>
      <c r="E129" s="51"/>
      <c r="F129" s="51"/>
      <c r="G129" s="52"/>
      <c r="AB129" s="51"/>
      <c r="AC129" s="51"/>
      <c r="AD129" s="51"/>
    </row>
    <row r="130" spans="1:30" ht="12.75">
      <c r="A130" s="25"/>
      <c r="D130" s="51"/>
      <c r="E130" s="51"/>
      <c r="F130" s="51"/>
      <c r="G130" s="52"/>
      <c r="AB130" s="51"/>
      <c r="AC130" s="51"/>
      <c r="AD130" s="51"/>
    </row>
    <row r="131" spans="1:30" ht="12.75">
      <c r="A131" s="25">
        <v>31448</v>
      </c>
      <c r="B131">
        <v>19757</v>
      </c>
      <c r="C131">
        <v>20122</v>
      </c>
      <c r="D131" s="51" t="s">
        <v>197</v>
      </c>
      <c r="E131" s="51" t="s">
        <v>197</v>
      </c>
      <c r="F131" s="51" t="s">
        <v>26</v>
      </c>
      <c r="G131" s="52">
        <v>2</v>
      </c>
      <c r="H131">
        <v>30</v>
      </c>
      <c r="I131">
        <f>G131*H131</f>
        <v>60</v>
      </c>
      <c r="J131">
        <v>144</v>
      </c>
      <c r="K131">
        <f>J131/G131</f>
        <v>72</v>
      </c>
      <c r="L131">
        <f>K131/12</f>
        <v>6</v>
      </c>
      <c r="M131">
        <f>J131*20/I131</f>
        <v>48</v>
      </c>
      <c r="N131" t="s">
        <v>18</v>
      </c>
      <c r="O131">
        <v>24</v>
      </c>
      <c r="P131">
        <f>O131/G131</f>
        <v>12</v>
      </c>
      <c r="Q131">
        <f>P131/K131</f>
        <v>0.16666666666666666</v>
      </c>
      <c r="R131">
        <f>P131*20/H131</f>
        <v>8</v>
      </c>
      <c r="S131">
        <v>4.8</v>
      </c>
      <c r="T131">
        <f>S131/G131</f>
        <v>2.4</v>
      </c>
      <c r="U131">
        <f>T131/K131</f>
        <v>0.03333333333333333</v>
      </c>
      <c r="V131">
        <f>T131*20/H131</f>
        <v>1.6</v>
      </c>
      <c r="W131">
        <f>K131+P131+T131</f>
        <v>86.4</v>
      </c>
      <c r="X131">
        <f>W131/12</f>
        <v>7.2</v>
      </c>
      <c r="Y131">
        <f>W131*20/I131</f>
        <v>28.8</v>
      </c>
      <c r="Z131">
        <v>181.775</v>
      </c>
      <c r="AA131">
        <f>Z131/G131/12</f>
        <v>7.573958333333334</v>
      </c>
      <c r="AB131" s="51" t="s">
        <v>71</v>
      </c>
      <c r="AC131" s="51" t="s">
        <v>42</v>
      </c>
      <c r="AD131" s="51"/>
    </row>
    <row r="132" spans="1:30" ht="12.75">
      <c r="A132" s="25"/>
      <c r="D132" s="51"/>
      <c r="E132" s="51"/>
      <c r="F132" s="51"/>
      <c r="G132" s="52"/>
      <c r="AB132" s="51"/>
      <c r="AC132" s="51"/>
      <c r="AD132" s="51"/>
    </row>
    <row r="133" spans="1:30" ht="12.75">
      <c r="A133" s="25">
        <v>31449</v>
      </c>
      <c r="B133">
        <v>20122</v>
      </c>
      <c r="C133">
        <v>20487</v>
      </c>
      <c r="D133" s="51" t="s">
        <v>197</v>
      </c>
      <c r="E133" s="51" t="s">
        <v>13</v>
      </c>
      <c r="F133" s="51" t="s">
        <v>26</v>
      </c>
      <c r="G133" s="52">
        <v>2</v>
      </c>
      <c r="H133">
        <v>30</v>
      </c>
      <c r="I133">
        <f>G133*H133</f>
        <v>60</v>
      </c>
      <c r="J133">
        <v>180</v>
      </c>
      <c r="K133">
        <f>J133/G133</f>
        <v>90</v>
      </c>
      <c r="L133">
        <f>K133/12</f>
        <v>7.5</v>
      </c>
      <c r="M133">
        <f>J133*20/I133</f>
        <v>60</v>
      </c>
      <c r="N133" t="s">
        <v>23</v>
      </c>
      <c r="P133">
        <f>O133/G133</f>
        <v>0</v>
      </c>
      <c r="Q133">
        <f>P133/K133</f>
        <v>0</v>
      </c>
      <c r="R133">
        <f>P133*20/H133</f>
        <v>0</v>
      </c>
      <c r="T133">
        <f>S133/G133</f>
        <v>0</v>
      </c>
      <c r="U133">
        <f>T133/K133</f>
        <v>0</v>
      </c>
      <c r="V133">
        <f>T133*20/H133</f>
        <v>0</v>
      </c>
      <c r="W133">
        <f>K133+P133+T133</f>
        <v>90</v>
      </c>
      <c r="X133">
        <f>W133/12</f>
        <v>7.5</v>
      </c>
      <c r="Y133">
        <f>W133*20/I133</f>
        <v>30</v>
      </c>
      <c r="Z133">
        <v>180</v>
      </c>
      <c r="AA133">
        <f>Z133/G133/12</f>
        <v>7.5</v>
      </c>
      <c r="AB133" s="51" t="s">
        <v>72</v>
      </c>
      <c r="AC133" s="51" t="s">
        <v>89</v>
      </c>
      <c r="AD133" s="51"/>
    </row>
    <row r="134" spans="1:30" ht="12.75">
      <c r="A134" s="25"/>
      <c r="D134" s="51"/>
      <c r="E134" s="51"/>
      <c r="F134" s="51"/>
      <c r="G134" s="52"/>
      <c r="AB134" s="51"/>
      <c r="AC134" s="51"/>
      <c r="AD134" s="51"/>
    </row>
    <row r="135" spans="1:30" ht="12.75">
      <c r="A135" s="25">
        <v>31450</v>
      </c>
      <c r="B135">
        <v>20487</v>
      </c>
      <c r="C135">
        <v>20853</v>
      </c>
      <c r="D135" s="51" t="s">
        <v>92</v>
      </c>
      <c r="E135" s="51" t="s">
        <v>92</v>
      </c>
      <c r="F135" s="51" t="s">
        <v>26</v>
      </c>
      <c r="G135" s="52">
        <v>2</v>
      </c>
      <c r="H135">
        <v>30</v>
      </c>
      <c r="I135">
        <f>G135*H135</f>
        <v>60</v>
      </c>
      <c r="J135">
        <v>192</v>
      </c>
      <c r="K135">
        <f>J135/G135</f>
        <v>96</v>
      </c>
      <c r="L135">
        <f>K135/12</f>
        <v>8</v>
      </c>
      <c r="M135">
        <f>J135*20/I135</f>
        <v>64</v>
      </c>
      <c r="N135" t="s">
        <v>23</v>
      </c>
      <c r="P135">
        <f>O135/G135</f>
        <v>0</v>
      </c>
      <c r="Q135">
        <f>P135/K135</f>
        <v>0</v>
      </c>
      <c r="R135">
        <f>P135*20/H135</f>
        <v>0</v>
      </c>
      <c r="T135">
        <f>S135/G135</f>
        <v>0</v>
      </c>
      <c r="U135">
        <f>T135/K135</f>
        <v>0</v>
      </c>
      <c r="V135">
        <f>T135*20/H135</f>
        <v>0</v>
      </c>
      <c r="W135">
        <f>K135+P135+T135</f>
        <v>96</v>
      </c>
      <c r="X135">
        <f>W135/12</f>
        <v>8</v>
      </c>
      <c r="Y135">
        <f>W135*20/I135</f>
        <v>32</v>
      </c>
      <c r="Z135">
        <v>192</v>
      </c>
      <c r="AA135">
        <f>Z135/G135/12</f>
        <v>8</v>
      </c>
      <c r="AB135" s="51" t="s">
        <v>72</v>
      </c>
      <c r="AC135" s="51" t="s">
        <v>41</v>
      </c>
      <c r="AD135" s="51"/>
    </row>
    <row r="136" spans="1:30" ht="12.75">
      <c r="A136" s="25"/>
      <c r="D136" s="51"/>
      <c r="E136" s="51"/>
      <c r="F136" s="51"/>
      <c r="G136" s="52"/>
      <c r="AB136" s="51"/>
      <c r="AC136" s="51"/>
      <c r="AD136" s="51"/>
    </row>
    <row r="137" spans="1:30" ht="12.75">
      <c r="A137" s="25">
        <v>31451</v>
      </c>
      <c r="B137">
        <v>20853</v>
      </c>
      <c r="C137">
        <v>21218</v>
      </c>
      <c r="D137" s="51" t="s">
        <v>197</v>
      </c>
      <c r="E137" s="51" t="s">
        <v>197</v>
      </c>
      <c r="F137" s="51" t="s">
        <v>26</v>
      </c>
      <c r="G137" s="52">
        <v>2</v>
      </c>
      <c r="H137">
        <v>30</v>
      </c>
      <c r="I137">
        <f>G137*H137</f>
        <v>60</v>
      </c>
      <c r="J137">
        <v>192</v>
      </c>
      <c r="K137">
        <f>J137/G137</f>
        <v>96</v>
      </c>
      <c r="L137">
        <f>K137/12</f>
        <v>8</v>
      </c>
      <c r="M137">
        <f>J137*20/I137</f>
        <v>64</v>
      </c>
      <c r="N137" t="s">
        <v>2</v>
      </c>
      <c r="P137">
        <f>O137/G137</f>
        <v>0</v>
      </c>
      <c r="Q137">
        <f>P137/K137</f>
        <v>0</v>
      </c>
      <c r="R137">
        <f>P137*20/H137</f>
        <v>0</v>
      </c>
      <c r="T137">
        <f>S137/G137</f>
        <v>0</v>
      </c>
      <c r="U137">
        <f>T137/K137</f>
        <v>0</v>
      </c>
      <c r="V137">
        <f>T137*20/H137</f>
        <v>0</v>
      </c>
      <c r="W137">
        <f>K137+P137+T137</f>
        <v>96</v>
      </c>
      <c r="X137">
        <f>W137/12</f>
        <v>8</v>
      </c>
      <c r="Y137">
        <f>W137*20/I137</f>
        <v>32</v>
      </c>
      <c r="Z137">
        <v>192</v>
      </c>
      <c r="AA137">
        <f>Z137/G137/12</f>
        <v>8</v>
      </c>
      <c r="AB137" s="51" t="s">
        <v>72</v>
      </c>
      <c r="AC137" s="51" t="s">
        <v>41</v>
      </c>
      <c r="AD137" s="51"/>
    </row>
    <row r="138" spans="1:30" ht="12.75">
      <c r="A138" s="25"/>
      <c r="D138" s="51"/>
      <c r="E138" s="51"/>
      <c r="F138" s="51"/>
      <c r="G138" s="52"/>
      <c r="AB138" s="51"/>
      <c r="AC138" s="51"/>
      <c r="AD138" s="51"/>
    </row>
    <row r="139" spans="1:30" ht="12.75">
      <c r="A139" s="25">
        <v>31452</v>
      </c>
      <c r="B139">
        <v>21218</v>
      </c>
      <c r="C139">
        <v>21583</v>
      </c>
      <c r="D139" s="51" t="s">
        <v>92</v>
      </c>
      <c r="E139" s="51" t="s">
        <v>92</v>
      </c>
      <c r="F139" s="51" t="s">
        <v>26</v>
      </c>
      <c r="G139" s="52">
        <v>2</v>
      </c>
      <c r="H139">
        <v>30</v>
      </c>
      <c r="I139">
        <f>G139*H139</f>
        <v>60</v>
      </c>
      <c r="J139">
        <v>192</v>
      </c>
      <c r="K139">
        <f>J139/G139</f>
        <v>96</v>
      </c>
      <c r="L139">
        <f>K139/12</f>
        <v>8</v>
      </c>
      <c r="M139">
        <f>J139*20/I139</f>
        <v>64</v>
      </c>
      <c r="N139" t="s">
        <v>2</v>
      </c>
      <c r="P139">
        <f>O139/G139</f>
        <v>0</v>
      </c>
      <c r="Q139">
        <f>P139/K139</f>
        <v>0</v>
      </c>
      <c r="R139">
        <f>P139*20/H139</f>
        <v>0</v>
      </c>
      <c r="T139">
        <f>S139/G139</f>
        <v>0</v>
      </c>
      <c r="U139">
        <f>T139/K139</f>
        <v>0</v>
      </c>
      <c r="V139">
        <f>T139*20/H139</f>
        <v>0</v>
      </c>
      <c r="W139">
        <f>K139+P139+T139</f>
        <v>96</v>
      </c>
      <c r="X139">
        <f>W139/12</f>
        <v>8</v>
      </c>
      <c r="Y139">
        <f>W139*20/I139</f>
        <v>32</v>
      </c>
      <c r="Z139">
        <v>192</v>
      </c>
      <c r="AA139">
        <f>Z139/G139/12</f>
        <v>8</v>
      </c>
      <c r="AB139" s="51" t="s">
        <v>72</v>
      </c>
      <c r="AC139" s="51" t="s">
        <v>40</v>
      </c>
      <c r="AD139" s="51"/>
    </row>
    <row r="140" spans="1:30" ht="12.75">
      <c r="A140" s="25"/>
      <c r="D140" s="51"/>
      <c r="E140" s="51"/>
      <c r="F140" s="51"/>
      <c r="G140" s="52"/>
      <c r="AB140" s="51"/>
      <c r="AC140" s="51"/>
      <c r="AD140" s="51"/>
    </row>
    <row r="141" spans="1:30" ht="12.75">
      <c r="A141" s="25">
        <v>31453</v>
      </c>
      <c r="B141">
        <v>21583</v>
      </c>
      <c r="C141">
        <v>21948</v>
      </c>
      <c r="D141" s="51" t="s">
        <v>92</v>
      </c>
      <c r="E141" s="51" t="s">
        <v>92</v>
      </c>
      <c r="F141" s="51" t="s">
        <v>51</v>
      </c>
      <c r="G141" s="52">
        <v>2</v>
      </c>
      <c r="H141">
        <v>30</v>
      </c>
      <c r="I141">
        <f>G141*H141</f>
        <v>60</v>
      </c>
      <c r="J141">
        <v>192</v>
      </c>
      <c r="K141">
        <f>J141/G141</f>
        <v>96</v>
      </c>
      <c r="L141">
        <f>K141/12</f>
        <v>8</v>
      </c>
      <c r="M141">
        <f>J141*20/I141</f>
        <v>64</v>
      </c>
      <c r="N141" t="s">
        <v>2</v>
      </c>
      <c r="P141">
        <f>O141/G141</f>
        <v>0</v>
      </c>
      <c r="Q141">
        <f>P141/K141</f>
        <v>0</v>
      </c>
      <c r="R141">
        <f>P141*20/H141</f>
        <v>0</v>
      </c>
      <c r="T141">
        <f>S141/G141</f>
        <v>0</v>
      </c>
      <c r="U141">
        <f>T141/K141</f>
        <v>0</v>
      </c>
      <c r="V141">
        <f>T141*20/H141</f>
        <v>0</v>
      </c>
      <c r="W141">
        <f>K141+P141+T141</f>
        <v>96</v>
      </c>
      <c r="X141">
        <f>W141/12</f>
        <v>8</v>
      </c>
      <c r="Y141">
        <f>W141*20/I141</f>
        <v>32</v>
      </c>
      <c r="Z141">
        <v>192</v>
      </c>
      <c r="AA141">
        <f>Z141/G141/12</f>
        <v>8</v>
      </c>
      <c r="AB141" s="51" t="s">
        <v>72</v>
      </c>
      <c r="AC141" s="51" t="s">
        <v>40</v>
      </c>
      <c r="AD141" s="51"/>
    </row>
    <row r="142" spans="1:30" ht="12.75">
      <c r="A142" s="25"/>
      <c r="D142" s="51"/>
      <c r="E142" s="51"/>
      <c r="F142" s="51"/>
      <c r="G142" s="52"/>
      <c r="AB142" s="51"/>
      <c r="AC142" s="51"/>
      <c r="AD142" s="51"/>
    </row>
    <row r="143" spans="1:30" ht="12.75">
      <c r="A143" s="25">
        <v>31454</v>
      </c>
      <c r="B143">
        <v>21948</v>
      </c>
      <c r="C143">
        <v>22314</v>
      </c>
      <c r="D143" s="51" t="s">
        <v>92</v>
      </c>
      <c r="E143" s="51" t="s">
        <v>92</v>
      </c>
      <c r="F143" s="51" t="s">
        <v>26</v>
      </c>
      <c r="G143" s="52">
        <v>4</v>
      </c>
      <c r="H143">
        <v>30</v>
      </c>
      <c r="I143">
        <f>G143*H143</f>
        <v>120</v>
      </c>
      <c r="J143">
        <v>360.2</v>
      </c>
      <c r="K143">
        <f>J143/G143</f>
        <v>90.05</v>
      </c>
      <c r="L143">
        <f>K143/12</f>
        <v>7.504166666666666</v>
      </c>
      <c r="M143">
        <f>J143*20/I143</f>
        <v>60.03333333333333</v>
      </c>
      <c r="N143" t="s">
        <v>18</v>
      </c>
      <c r="P143">
        <f>O143/G143</f>
        <v>0</v>
      </c>
      <c r="R143">
        <f>P143*20/H143</f>
        <v>0</v>
      </c>
      <c r="T143">
        <f>S143/G143</f>
        <v>0</v>
      </c>
      <c r="U143">
        <f>T143/K143</f>
        <v>0</v>
      </c>
      <c r="V143">
        <f>T143*20/H143</f>
        <v>0</v>
      </c>
      <c r="W143">
        <f>K143+P143+T143</f>
        <v>90.05</v>
      </c>
      <c r="X143">
        <f>W143/12</f>
        <v>7.504166666666666</v>
      </c>
      <c r="Y143">
        <f>W143*20/I143</f>
        <v>15.008333333333333</v>
      </c>
      <c r="Z143">
        <v>360.2</v>
      </c>
      <c r="AA143">
        <f>Z143/G143/12</f>
        <v>7.504166666666666</v>
      </c>
      <c r="AB143" s="51" t="s">
        <v>73</v>
      </c>
      <c r="AC143" s="51" t="s">
        <v>40</v>
      </c>
      <c r="AD143" s="51"/>
    </row>
    <row r="144" spans="1:30" ht="12.75">
      <c r="A144" s="25"/>
      <c r="D144" s="51"/>
      <c r="E144" s="51"/>
      <c r="F144" s="51"/>
      <c r="G144" s="52"/>
      <c r="AB144" s="51"/>
      <c r="AC144" s="51"/>
      <c r="AD144" s="51"/>
    </row>
    <row r="145" spans="1:30" ht="12.75">
      <c r="A145" s="25">
        <v>31455</v>
      </c>
      <c r="B145">
        <v>22314</v>
      </c>
      <c r="C145">
        <v>22679</v>
      </c>
      <c r="D145" s="51" t="s">
        <v>92</v>
      </c>
      <c r="E145" s="51" t="s">
        <v>92</v>
      </c>
      <c r="F145" s="51" t="s">
        <v>51</v>
      </c>
      <c r="G145" s="52">
        <v>2</v>
      </c>
      <c r="H145">
        <v>30</v>
      </c>
      <c r="I145">
        <f>G145*H145</f>
        <v>60</v>
      </c>
      <c r="J145">
        <f>15.35*12</f>
        <v>184.2</v>
      </c>
      <c r="K145">
        <f>J145/G145</f>
        <v>92.1</v>
      </c>
      <c r="L145">
        <f>K145/12</f>
        <v>7.675</v>
      </c>
      <c r="M145">
        <f>J145*20/I145</f>
        <v>61.4</v>
      </c>
      <c r="N145" t="s">
        <v>18</v>
      </c>
      <c r="P145">
        <f>O145/G145</f>
        <v>0</v>
      </c>
      <c r="R145">
        <f>P145*20/H145</f>
        <v>0</v>
      </c>
      <c r="T145">
        <f>S145/G145</f>
        <v>0</v>
      </c>
      <c r="U145">
        <f>T145/K145</f>
        <v>0</v>
      </c>
      <c r="V145">
        <f>T145*20/H145</f>
        <v>0</v>
      </c>
      <c r="W145">
        <f>K145+P145+T145</f>
        <v>92.1</v>
      </c>
      <c r="X145">
        <f>W145/12</f>
        <v>7.675</v>
      </c>
      <c r="Y145">
        <f>W145*20/I145</f>
        <v>30.7</v>
      </c>
      <c r="AA145">
        <f>Z145/G145/12</f>
        <v>0</v>
      </c>
      <c r="AB145" s="51" t="s">
        <v>73</v>
      </c>
      <c r="AC145" s="51" t="s">
        <v>10</v>
      </c>
      <c r="AD145" s="51"/>
    </row>
    <row r="146" spans="1:30" ht="12.75">
      <c r="A146" s="25"/>
      <c r="D146" s="51" t="s">
        <v>93</v>
      </c>
      <c r="E146" s="51" t="s">
        <v>92</v>
      </c>
      <c r="F146" s="51" t="s">
        <v>26</v>
      </c>
      <c r="G146" s="52">
        <v>2</v>
      </c>
      <c r="I146">
        <f>G146*H146</f>
        <v>0</v>
      </c>
      <c r="J146">
        <f>9.39166666*12</f>
        <v>112.69999992000001</v>
      </c>
      <c r="K146">
        <f>J146/G146</f>
        <v>56.349999960000005</v>
      </c>
      <c r="L146">
        <f>K146/12</f>
        <v>4.69583333</v>
      </c>
      <c r="N146" t="s">
        <v>100</v>
      </c>
      <c r="P146">
        <f>O146/G146</f>
        <v>0</v>
      </c>
      <c r="R146" t="e">
        <f>P146*20/H146</f>
        <v>#VALUE!</v>
      </c>
      <c r="T146">
        <f>S146/G146</f>
        <v>0</v>
      </c>
      <c r="U146">
        <f>T146/K146</f>
        <v>0</v>
      </c>
      <c r="W146">
        <f>K146+P146+T146</f>
        <v>56.349999960000005</v>
      </c>
      <c r="X146">
        <f>W146/12</f>
        <v>4.69583333</v>
      </c>
      <c r="AA146">
        <f>Z146/G146/12</f>
        <v>0</v>
      </c>
      <c r="AB146" s="51"/>
      <c r="AC146" s="51"/>
      <c r="AD146" s="51"/>
    </row>
    <row r="147" spans="1:30" ht="12.75">
      <c r="A147" s="25"/>
      <c r="D147" s="51"/>
      <c r="E147" s="51"/>
      <c r="F147" s="51"/>
      <c r="G147" s="52"/>
      <c r="AB147" s="51"/>
      <c r="AC147" s="51"/>
      <c r="AD147" s="51"/>
    </row>
    <row r="148" spans="1:30" ht="12.75">
      <c r="A148" s="25">
        <v>31456</v>
      </c>
      <c r="B148">
        <v>22679</v>
      </c>
      <c r="C148">
        <v>23044</v>
      </c>
      <c r="D148" s="51" t="s">
        <v>92</v>
      </c>
      <c r="E148" s="51" t="s">
        <v>92</v>
      </c>
      <c r="F148" s="51" t="s">
        <v>51</v>
      </c>
      <c r="G148" s="52">
        <v>4</v>
      </c>
      <c r="H148">
        <v>30</v>
      </c>
      <c r="I148">
        <f>G148*H148</f>
        <v>120</v>
      </c>
      <c r="J148">
        <v>360</v>
      </c>
      <c r="K148">
        <f>J148/G148</f>
        <v>90</v>
      </c>
      <c r="L148">
        <f>K148/12</f>
        <v>7.5</v>
      </c>
      <c r="M148">
        <f>J148*20/I148</f>
        <v>60</v>
      </c>
      <c r="N148" t="s">
        <v>146</v>
      </c>
      <c r="P148">
        <f>O148/G148</f>
        <v>0</v>
      </c>
      <c r="R148">
        <f>P148*20/H148</f>
        <v>0</v>
      </c>
      <c r="T148">
        <f>S148/G148</f>
        <v>0</v>
      </c>
      <c r="U148">
        <f>T148/K148</f>
        <v>0</v>
      </c>
      <c r="W148">
        <f>K148+P148+T148</f>
        <v>90</v>
      </c>
      <c r="X148">
        <f>W148/12</f>
        <v>7.5</v>
      </c>
      <c r="Y148">
        <f>W148*20/I148</f>
        <v>15</v>
      </c>
      <c r="Z148">
        <v>360</v>
      </c>
      <c r="AA148">
        <f>Z148/G148/12</f>
        <v>7.5</v>
      </c>
      <c r="AB148" s="51" t="s">
        <v>73</v>
      </c>
      <c r="AC148" s="51" t="s">
        <v>187</v>
      </c>
      <c r="AD148" s="51"/>
    </row>
    <row r="149" spans="1:30" ht="12.75">
      <c r="A149" s="25"/>
      <c r="D149" s="51"/>
      <c r="E149" s="51"/>
      <c r="F149" s="51"/>
      <c r="G149" s="52"/>
      <c r="AB149" s="51"/>
      <c r="AC149" s="51"/>
      <c r="AD149" s="51"/>
    </row>
    <row r="150" spans="1:30" ht="12.75">
      <c r="A150" s="25">
        <v>31457</v>
      </c>
      <c r="B150">
        <v>23044</v>
      </c>
      <c r="C150">
        <v>23409</v>
      </c>
      <c r="D150" s="51" t="s">
        <v>92</v>
      </c>
      <c r="E150" s="51" t="s">
        <v>92</v>
      </c>
      <c r="F150" s="51" t="s">
        <v>26</v>
      </c>
      <c r="G150" s="52">
        <v>4</v>
      </c>
      <c r="H150">
        <v>30</v>
      </c>
      <c r="I150">
        <f>G150*H150</f>
        <v>120</v>
      </c>
      <c r="J150">
        <v>360</v>
      </c>
      <c r="K150">
        <f>J150/G150</f>
        <v>90</v>
      </c>
      <c r="L150">
        <f>K150/12</f>
        <v>7.5</v>
      </c>
      <c r="M150">
        <f>J150*20/I150</f>
        <v>60</v>
      </c>
      <c r="N150" t="s">
        <v>18</v>
      </c>
      <c r="P150">
        <f>O150/G150</f>
        <v>0</v>
      </c>
      <c r="R150">
        <f>P150*20/H150</f>
        <v>0</v>
      </c>
      <c r="T150">
        <f>S150/G150</f>
        <v>0</v>
      </c>
      <c r="U150">
        <f>T150/K150</f>
        <v>0</v>
      </c>
      <c r="W150">
        <f>K150+P150+T150</f>
        <v>90</v>
      </c>
      <c r="X150">
        <f>W150/12</f>
        <v>7.5</v>
      </c>
      <c r="Y150">
        <f>W150*20/I150</f>
        <v>15</v>
      </c>
      <c r="Z150">
        <v>360</v>
      </c>
      <c r="AA150">
        <f>Z150/G150/12</f>
        <v>7.5</v>
      </c>
      <c r="AB150" s="51" t="s">
        <v>73</v>
      </c>
      <c r="AC150" s="51"/>
      <c r="AD150" s="51"/>
    </row>
    <row r="151" spans="1:30" ht="12.75">
      <c r="A151" s="25"/>
      <c r="D151" s="51"/>
      <c r="E151" s="51"/>
      <c r="F151" s="51"/>
      <c r="G151" s="52"/>
      <c r="AB151" s="51"/>
      <c r="AC151" s="51"/>
      <c r="AD151" s="51"/>
    </row>
    <row r="152" spans="1:30" ht="12.75">
      <c r="A152" s="25">
        <v>31458</v>
      </c>
      <c r="B152">
        <v>23409</v>
      </c>
      <c r="C152">
        <v>23775</v>
      </c>
      <c r="D152" s="51" t="s">
        <v>92</v>
      </c>
      <c r="E152" s="51" t="s">
        <v>92</v>
      </c>
      <c r="F152" s="51" t="s">
        <v>51</v>
      </c>
      <c r="G152" s="52">
        <v>4</v>
      </c>
      <c r="H152">
        <v>30</v>
      </c>
      <c r="I152">
        <f>G152*H152</f>
        <v>120</v>
      </c>
      <c r="J152">
        <v>360</v>
      </c>
      <c r="K152">
        <f>J152/G152</f>
        <v>90</v>
      </c>
      <c r="L152">
        <f>K152/12</f>
        <v>7.5</v>
      </c>
      <c r="M152">
        <f>J152*20/I152</f>
        <v>60</v>
      </c>
      <c r="N152" t="s">
        <v>101</v>
      </c>
      <c r="P152">
        <f>O152/G152</f>
        <v>0</v>
      </c>
      <c r="R152">
        <f>P152*20/H152</f>
        <v>0</v>
      </c>
      <c r="T152">
        <f>S152/G152</f>
        <v>0</v>
      </c>
      <c r="U152">
        <f>T152/K152</f>
        <v>0</v>
      </c>
      <c r="W152">
        <f>K152+P152+T152</f>
        <v>90</v>
      </c>
      <c r="X152">
        <f>W152/12</f>
        <v>7.5</v>
      </c>
      <c r="Y152">
        <f>W152*20/I152</f>
        <v>15</v>
      </c>
      <c r="Z152">
        <v>360</v>
      </c>
      <c r="AA152">
        <f>Z152/G152/12</f>
        <v>7.5</v>
      </c>
      <c r="AB152" s="51" t="s">
        <v>73</v>
      </c>
      <c r="AC152" s="51" t="s">
        <v>186</v>
      </c>
      <c r="AD152" s="51"/>
    </row>
    <row r="153" spans="1:30" ht="12.75">
      <c r="A153" s="25"/>
      <c r="D153" s="51"/>
      <c r="E153" s="51"/>
      <c r="F153" s="51"/>
      <c r="G153" s="52"/>
      <c r="AB153" s="51"/>
      <c r="AC153" s="51"/>
      <c r="AD153" s="51"/>
    </row>
    <row r="154" spans="1:30" ht="12.75">
      <c r="A154" s="25">
        <v>31459</v>
      </c>
      <c r="B154">
        <v>23775</v>
      </c>
      <c r="C154">
        <v>24140</v>
      </c>
      <c r="D154" s="51" t="s">
        <v>92</v>
      </c>
      <c r="E154" s="51" t="s">
        <v>92</v>
      </c>
      <c r="F154" s="51" t="s">
        <v>51</v>
      </c>
      <c r="G154" s="52">
        <v>4</v>
      </c>
      <c r="H154">
        <v>30</v>
      </c>
      <c r="I154">
        <f>G154*H154</f>
        <v>120</v>
      </c>
      <c r="J154">
        <v>360</v>
      </c>
      <c r="K154">
        <f>J154/G154</f>
        <v>90</v>
      </c>
      <c r="L154">
        <f>K154/12</f>
        <v>7.5</v>
      </c>
      <c r="M154">
        <f>J154*20/I154</f>
        <v>60</v>
      </c>
      <c r="N154" t="s">
        <v>23</v>
      </c>
      <c r="P154">
        <f>O154/G154</f>
        <v>0</v>
      </c>
      <c r="R154">
        <f>P154*20/H154</f>
        <v>0</v>
      </c>
      <c r="T154">
        <f>S154/G154</f>
        <v>0</v>
      </c>
      <c r="U154">
        <f>T154/K154</f>
        <v>0</v>
      </c>
      <c r="W154">
        <f>K154+P154+T154</f>
        <v>90</v>
      </c>
      <c r="X154">
        <f>W154/12</f>
        <v>7.5</v>
      </c>
      <c r="Y154">
        <f>W154*20/I154</f>
        <v>15</v>
      </c>
      <c r="Z154">
        <v>360</v>
      </c>
      <c r="AA154">
        <f>Z154/G154/12</f>
        <v>7.5</v>
      </c>
      <c r="AB154" s="51" t="s">
        <v>73</v>
      </c>
      <c r="AC154" s="51"/>
      <c r="AD154" s="51"/>
    </row>
    <row r="155" spans="1:30" ht="12.75">
      <c r="A155" s="25"/>
      <c r="D155" s="51"/>
      <c r="E155" s="51"/>
      <c r="F155" s="51"/>
      <c r="G155" s="52"/>
      <c r="AB155" s="51"/>
      <c r="AC155" s="51"/>
      <c r="AD155" s="51"/>
    </row>
    <row r="156" spans="1:30" ht="12.75">
      <c r="A156" s="25">
        <v>31460</v>
      </c>
      <c r="B156">
        <v>24140</v>
      </c>
      <c r="C156">
        <v>24505</v>
      </c>
      <c r="D156" s="51" t="s">
        <v>92</v>
      </c>
      <c r="E156" s="51" t="s">
        <v>92</v>
      </c>
      <c r="F156" s="51" t="s">
        <v>51</v>
      </c>
      <c r="G156" s="52">
        <v>4</v>
      </c>
      <c r="H156">
        <v>30</v>
      </c>
      <c r="I156">
        <f>G156*H156</f>
        <v>120</v>
      </c>
      <c r="J156">
        <v>360</v>
      </c>
      <c r="K156">
        <f>J156/G156</f>
        <v>90</v>
      </c>
      <c r="L156">
        <f>K156/12</f>
        <v>7.5</v>
      </c>
      <c r="M156">
        <f>J156*20/I156</f>
        <v>60</v>
      </c>
      <c r="N156" t="s">
        <v>23</v>
      </c>
      <c r="P156">
        <f>O156/G156</f>
        <v>0</v>
      </c>
      <c r="R156">
        <f>P156*20/H156</f>
        <v>0</v>
      </c>
      <c r="T156">
        <f>S156/G156</f>
        <v>0</v>
      </c>
      <c r="U156">
        <f>T156/K156</f>
        <v>0</v>
      </c>
      <c r="W156">
        <f>K156+P156+T156</f>
        <v>90</v>
      </c>
      <c r="X156">
        <f>W156/12</f>
        <v>7.5</v>
      </c>
      <c r="Y156">
        <f>W156*20/I156</f>
        <v>15</v>
      </c>
      <c r="Z156">
        <v>360</v>
      </c>
      <c r="AA156">
        <f>Z156/G156/12</f>
        <v>7.5</v>
      </c>
      <c r="AB156" s="51" t="s">
        <v>73</v>
      </c>
      <c r="AC156" s="51"/>
      <c r="AD156" s="51"/>
    </row>
    <row r="157" spans="1:30" ht="12.75">
      <c r="A157" s="25"/>
      <c r="D157" s="51"/>
      <c r="E157" s="51"/>
      <c r="F157" s="51"/>
      <c r="G157" s="52"/>
      <c r="AB157" s="51"/>
      <c r="AC157" s="51"/>
      <c r="AD157" s="51"/>
    </row>
    <row r="158" spans="1:30" ht="12.75">
      <c r="A158" s="25">
        <v>31461</v>
      </c>
      <c r="B158">
        <v>24505</v>
      </c>
      <c r="C158">
        <v>24870</v>
      </c>
      <c r="D158" s="51" t="s">
        <v>92</v>
      </c>
      <c r="E158" s="51" t="s">
        <v>92</v>
      </c>
      <c r="F158" s="51" t="s">
        <v>51</v>
      </c>
      <c r="G158" s="52">
        <v>4</v>
      </c>
      <c r="H158">
        <v>30</v>
      </c>
      <c r="I158">
        <f>G158*H158</f>
        <v>120</v>
      </c>
      <c r="J158">
        <v>360</v>
      </c>
      <c r="K158">
        <f>J158/G158</f>
        <v>90</v>
      </c>
      <c r="L158">
        <f>K158/12</f>
        <v>7.5</v>
      </c>
      <c r="M158">
        <f>J158*20/I158</f>
        <v>60</v>
      </c>
      <c r="N158" t="s">
        <v>23</v>
      </c>
      <c r="P158">
        <f>O158/G158</f>
        <v>0</v>
      </c>
      <c r="R158">
        <f>P158*20/H158</f>
        <v>0</v>
      </c>
      <c r="T158">
        <f>S158/G158</f>
        <v>0</v>
      </c>
      <c r="U158">
        <f>T158/K158</f>
        <v>0</v>
      </c>
      <c r="W158">
        <f>K158+P158+T158</f>
        <v>90</v>
      </c>
      <c r="X158">
        <f>W158/12</f>
        <v>7.5</v>
      </c>
      <c r="Y158">
        <f>W158*20/I158</f>
        <v>15</v>
      </c>
      <c r="Z158">
        <v>360</v>
      </c>
      <c r="AA158">
        <f>Z158/G158/12</f>
        <v>7.5</v>
      </c>
      <c r="AB158" s="51" t="s">
        <v>73</v>
      </c>
      <c r="AC158" s="51" t="s">
        <v>122</v>
      </c>
      <c r="AD158" s="51"/>
    </row>
    <row r="159" spans="1:30" ht="12.75">
      <c r="A159" s="25"/>
      <c r="D159" s="51"/>
      <c r="E159" s="51"/>
      <c r="F159" s="51"/>
      <c r="G159" s="52"/>
      <c r="AB159" s="51"/>
      <c r="AC159" s="51"/>
      <c r="AD159" s="51"/>
    </row>
    <row r="160" spans="1:30" ht="12.75">
      <c r="A160" s="25">
        <v>31462</v>
      </c>
      <c r="B160">
        <v>24870</v>
      </c>
      <c r="C160">
        <v>25236</v>
      </c>
      <c r="D160" s="51" t="s">
        <v>27</v>
      </c>
      <c r="E160" s="51" t="s">
        <v>27</v>
      </c>
      <c r="F160" s="51" t="s">
        <v>26</v>
      </c>
      <c r="G160" s="52">
        <v>4</v>
      </c>
      <c r="H160">
        <v>30</v>
      </c>
      <c r="I160">
        <f>G160*H160</f>
        <v>120</v>
      </c>
      <c r="J160">
        <f>31.05416666*12</f>
        <v>372.64999992</v>
      </c>
      <c r="K160">
        <f>J160/G160</f>
        <v>93.16249998</v>
      </c>
      <c r="L160">
        <f>K160/12</f>
        <v>7.763541665000001</v>
      </c>
      <c r="M160">
        <f>J160*20/I160</f>
        <v>62.10833332000001</v>
      </c>
      <c r="P160">
        <f>O160/G160</f>
        <v>0</v>
      </c>
      <c r="R160">
        <f>P160*20/H160</f>
        <v>0</v>
      </c>
      <c r="T160">
        <f>S160/G160</f>
        <v>0</v>
      </c>
      <c r="U160">
        <f>T160/K160</f>
        <v>0</v>
      </c>
      <c r="W160">
        <f>K160+P160+T160</f>
        <v>93.16249998</v>
      </c>
      <c r="X160">
        <f>W160/12</f>
        <v>7.763541665000001</v>
      </c>
      <c r="Y160">
        <f>W160*20/I160</f>
        <v>15.527083330000002</v>
      </c>
      <c r="Z160">
        <v>360</v>
      </c>
      <c r="AA160">
        <f>Z160/G160/12</f>
        <v>7.5</v>
      </c>
      <c r="AB160" s="51" t="s">
        <v>73</v>
      </c>
      <c r="AC160" s="51" t="s">
        <v>129</v>
      </c>
      <c r="AD160" s="51"/>
    </row>
    <row r="161" spans="1:30" ht="12.75">
      <c r="A161" s="25"/>
      <c r="D161" s="51"/>
      <c r="E161" s="51"/>
      <c r="F161" s="51"/>
      <c r="G161" s="52"/>
      <c r="AB161" s="51"/>
      <c r="AC161" s="51"/>
      <c r="AD161" s="51"/>
    </row>
    <row r="162" spans="1:30" ht="12.75">
      <c r="A162" s="25">
        <v>31463</v>
      </c>
      <c r="B162">
        <v>25236</v>
      </c>
      <c r="C162">
        <v>25601</v>
      </c>
      <c r="D162" s="51" t="s">
        <v>93</v>
      </c>
      <c r="E162" s="51" t="s">
        <v>92</v>
      </c>
      <c r="F162" s="51" t="s">
        <v>52</v>
      </c>
      <c r="G162" s="52">
        <v>4</v>
      </c>
      <c r="H162">
        <v>30</v>
      </c>
      <c r="I162">
        <f>G162*H162</f>
        <v>120</v>
      </c>
      <c r="J162">
        <f>31.5*12</f>
        <v>378</v>
      </c>
      <c r="K162">
        <f>J162/G162</f>
        <v>94.5</v>
      </c>
      <c r="L162">
        <f>K162/12</f>
        <v>7.875</v>
      </c>
      <c r="M162">
        <f>J162*20/I162</f>
        <v>63</v>
      </c>
      <c r="N162" t="s">
        <v>22</v>
      </c>
      <c r="P162">
        <f>O162/G162</f>
        <v>0</v>
      </c>
      <c r="R162">
        <f>P162*20/H162</f>
        <v>0</v>
      </c>
      <c r="T162">
        <f>S162/G162</f>
        <v>0</v>
      </c>
      <c r="U162">
        <f>T162/K162</f>
        <v>0</v>
      </c>
      <c r="W162">
        <f>K162+P162+T162</f>
        <v>94.5</v>
      </c>
      <c r="X162">
        <f>W162/12</f>
        <v>7.875</v>
      </c>
      <c r="Y162">
        <f>W162*20/I162</f>
        <v>15.75</v>
      </c>
      <c r="Z162">
        <v>360</v>
      </c>
      <c r="AA162">
        <f>Z162/G162/12</f>
        <v>7.5</v>
      </c>
      <c r="AB162" s="51" t="s">
        <v>73</v>
      </c>
      <c r="AC162" s="51" t="s">
        <v>129</v>
      </c>
      <c r="AD162" s="51"/>
    </row>
    <row r="163" spans="1:30" ht="12.75">
      <c r="A163" s="25"/>
      <c r="D163" s="51"/>
      <c r="E163" s="51"/>
      <c r="F163" s="51"/>
      <c r="G163" s="52"/>
      <c r="AB163" s="51"/>
      <c r="AC163" s="51"/>
      <c r="AD163" s="51"/>
    </row>
    <row r="164" spans="1:30" ht="12.75">
      <c r="A164" s="25">
        <v>31464</v>
      </c>
      <c r="B164">
        <v>25601</v>
      </c>
      <c r="C164">
        <v>25966</v>
      </c>
      <c r="D164" s="51" t="s">
        <v>156</v>
      </c>
      <c r="E164" s="51" t="s">
        <v>2</v>
      </c>
      <c r="F164" s="51" t="s">
        <v>26</v>
      </c>
      <c r="G164" s="52">
        <v>4</v>
      </c>
      <c r="H164">
        <v>30</v>
      </c>
      <c r="I164">
        <f>G164*H164</f>
        <v>120</v>
      </c>
      <c r="K164">
        <f>J164/G164</f>
        <v>0</v>
      </c>
      <c r="L164">
        <f>K164/12</f>
        <v>0</v>
      </c>
      <c r="M164">
        <f>J164*20/I164</f>
        <v>0</v>
      </c>
      <c r="N164" t="s">
        <v>47</v>
      </c>
      <c r="P164">
        <f>O164/G164</f>
        <v>0</v>
      </c>
      <c r="R164">
        <f>P164*20/H164</f>
        <v>0</v>
      </c>
      <c r="T164">
        <f>S164/G164</f>
        <v>0</v>
      </c>
      <c r="W164">
        <f>K164+P164+T164</f>
        <v>0</v>
      </c>
      <c r="X164">
        <f>W164/12</f>
        <v>0</v>
      </c>
      <c r="Y164">
        <f>W164*20/I164</f>
        <v>0</v>
      </c>
      <c r="Z164">
        <v>360</v>
      </c>
      <c r="AA164">
        <f>Z164/G164/12</f>
        <v>7.5</v>
      </c>
      <c r="AB164" s="51" t="s">
        <v>73</v>
      </c>
      <c r="AC164" s="51" t="s">
        <v>130</v>
      </c>
      <c r="AD164" s="51"/>
    </row>
    <row r="165" spans="1:30" ht="12.75">
      <c r="A165" s="25"/>
      <c r="D165" s="51"/>
      <c r="E165" s="51"/>
      <c r="F165" s="51"/>
      <c r="G165" s="52"/>
      <c r="AB165" s="51"/>
      <c r="AC165" s="51"/>
      <c r="AD165" s="51"/>
    </row>
    <row r="166" spans="1:30" ht="12.75">
      <c r="A166" s="25">
        <v>31465</v>
      </c>
      <c r="B166">
        <v>25966</v>
      </c>
      <c r="C166">
        <v>26331</v>
      </c>
      <c r="D166" s="51" t="s">
        <v>92</v>
      </c>
      <c r="E166" s="51" t="s">
        <v>92</v>
      </c>
      <c r="F166" s="51" t="s">
        <v>51</v>
      </c>
      <c r="G166" s="52">
        <v>4</v>
      </c>
      <c r="H166">
        <v>30</v>
      </c>
      <c r="I166">
        <f>G166*H166</f>
        <v>120</v>
      </c>
      <c r="K166">
        <f>J166/G166</f>
        <v>0</v>
      </c>
      <c r="L166">
        <f>K166/12</f>
        <v>0</v>
      </c>
      <c r="M166">
        <f>J166*20/I166</f>
        <v>0</v>
      </c>
      <c r="N166" t="s">
        <v>18</v>
      </c>
      <c r="P166">
        <f>O166/G166</f>
        <v>0</v>
      </c>
      <c r="R166">
        <f>P166*20/H166</f>
        <v>0</v>
      </c>
      <c r="T166">
        <f>S166/G166</f>
        <v>0</v>
      </c>
      <c r="W166">
        <f>K166+P166+T166</f>
        <v>0</v>
      </c>
      <c r="X166">
        <f>W166/12</f>
        <v>0</v>
      </c>
      <c r="Y166">
        <f>W166*20/I166</f>
        <v>0</v>
      </c>
      <c r="Z166">
        <v>360</v>
      </c>
      <c r="AA166">
        <f>Z166/G166/12</f>
        <v>7.5</v>
      </c>
      <c r="AB166" s="51" t="s">
        <v>73</v>
      </c>
      <c r="AC166" s="51" t="s">
        <v>133</v>
      </c>
      <c r="AD166" s="51"/>
    </row>
    <row r="167" spans="1:30" ht="12.75">
      <c r="A167" s="25"/>
      <c r="D167" s="51"/>
      <c r="E167" s="51"/>
      <c r="F167" s="51"/>
      <c r="G167" s="52"/>
      <c r="AB167" s="51"/>
      <c r="AC167" s="51"/>
      <c r="AD167" s="51"/>
    </row>
    <row r="168" spans="1:30" ht="12.75">
      <c r="A168" s="25">
        <v>31466</v>
      </c>
      <c r="B168">
        <v>26331</v>
      </c>
      <c r="C168">
        <v>26697</v>
      </c>
      <c r="D168" s="51" t="s">
        <v>92</v>
      </c>
      <c r="E168" s="51" t="s">
        <v>92</v>
      </c>
      <c r="F168" s="51" t="s">
        <v>51</v>
      </c>
      <c r="G168" s="52">
        <v>4</v>
      </c>
      <c r="H168">
        <v>30</v>
      </c>
      <c r="I168">
        <f>G168*H168</f>
        <v>120</v>
      </c>
      <c r="K168">
        <f>J168/G168</f>
        <v>0</v>
      </c>
      <c r="L168">
        <f>K168/12</f>
        <v>0</v>
      </c>
      <c r="M168">
        <f>J168*20/I168</f>
        <v>0</v>
      </c>
      <c r="N168" t="s">
        <v>18</v>
      </c>
      <c r="P168">
        <f>O168/G168</f>
        <v>0</v>
      </c>
      <c r="R168">
        <f>P168*20/H168</f>
        <v>0</v>
      </c>
      <c r="T168">
        <f>S168/G168</f>
        <v>0</v>
      </c>
      <c r="W168">
        <f>K168+P168+T168</f>
        <v>0</v>
      </c>
      <c r="X168">
        <f>W168/12</f>
        <v>0</v>
      </c>
      <c r="Y168">
        <f>W168*20/I168</f>
        <v>0</v>
      </c>
      <c r="Z168">
        <v>360</v>
      </c>
      <c r="AA168">
        <f>Z168/G168/12</f>
        <v>7.5</v>
      </c>
      <c r="AB168" s="51" t="s">
        <v>73</v>
      </c>
      <c r="AC168" s="51" t="s">
        <v>133</v>
      </c>
      <c r="AD168" s="51"/>
    </row>
    <row r="169" spans="1:30" ht="12.75">
      <c r="A169" s="25"/>
      <c r="D169" s="51"/>
      <c r="E169" s="51"/>
      <c r="F169" s="51"/>
      <c r="G169" s="52"/>
      <c r="AB169" s="51"/>
      <c r="AC169" s="51"/>
      <c r="AD169" s="51"/>
    </row>
    <row r="170" spans="1:30" ht="12.75">
      <c r="A170" s="25">
        <v>31467</v>
      </c>
      <c r="B170">
        <v>26697</v>
      </c>
      <c r="C170">
        <v>27062</v>
      </c>
      <c r="D170" s="51" t="s">
        <v>92</v>
      </c>
      <c r="E170" s="51" t="s">
        <v>92</v>
      </c>
      <c r="F170" s="51" t="s">
        <v>51</v>
      </c>
      <c r="G170" s="52">
        <v>4</v>
      </c>
      <c r="H170">
        <v>30</v>
      </c>
      <c r="I170">
        <f>G170*H170</f>
        <v>120</v>
      </c>
      <c r="K170">
        <f>J170/G170</f>
        <v>0</v>
      </c>
      <c r="L170">
        <f>K170/12</f>
        <v>0</v>
      </c>
      <c r="M170">
        <f>J170*20/I170</f>
        <v>0</v>
      </c>
      <c r="N170" t="s">
        <v>18</v>
      </c>
      <c r="P170">
        <f>O170/G170</f>
        <v>0</v>
      </c>
      <c r="R170">
        <f>P170*20/H170</f>
        <v>0</v>
      </c>
      <c r="T170">
        <f>S170/G170</f>
        <v>0</v>
      </c>
      <c r="W170">
        <f>K170+P170+T170</f>
        <v>0</v>
      </c>
      <c r="X170">
        <f>W170/12</f>
        <v>0</v>
      </c>
      <c r="Y170">
        <f>W170*20/I170</f>
        <v>0</v>
      </c>
      <c r="Z170">
        <v>360</v>
      </c>
      <c r="AA170">
        <f>Z170/G170/12</f>
        <v>7.5</v>
      </c>
      <c r="AB170" s="51" t="s">
        <v>73</v>
      </c>
      <c r="AC170" s="51" t="s">
        <v>131</v>
      </c>
      <c r="AD170" s="51"/>
    </row>
    <row r="171" spans="1:30" ht="12.75">
      <c r="A171" s="25"/>
      <c r="D171" s="51"/>
      <c r="E171" s="51"/>
      <c r="F171" s="51"/>
      <c r="G171" s="52"/>
      <c r="AB171" s="51"/>
      <c r="AC171" s="51"/>
      <c r="AD171" s="51"/>
    </row>
    <row r="172" spans="1:30" ht="12.75">
      <c r="A172" s="25">
        <v>31468</v>
      </c>
      <c r="B172">
        <v>27062</v>
      </c>
      <c r="C172">
        <v>27427</v>
      </c>
      <c r="D172" s="51" t="s">
        <v>92</v>
      </c>
      <c r="E172" s="51" t="s">
        <v>92</v>
      </c>
      <c r="F172" s="51" t="s">
        <v>51</v>
      </c>
      <c r="G172" s="52">
        <v>4</v>
      </c>
      <c r="H172">
        <v>30</v>
      </c>
      <c r="I172">
        <f>G172*H172</f>
        <v>120</v>
      </c>
      <c r="K172">
        <f>J172/G172</f>
        <v>0</v>
      </c>
      <c r="L172">
        <f>K172/12</f>
        <v>0</v>
      </c>
      <c r="M172">
        <f>J172*20/I172</f>
        <v>0</v>
      </c>
      <c r="N172" t="s">
        <v>18</v>
      </c>
      <c r="P172">
        <f>O172/G172</f>
        <v>0</v>
      </c>
      <c r="R172">
        <f>P172*20/H172</f>
        <v>0</v>
      </c>
      <c r="T172">
        <f>S172/G172</f>
        <v>0</v>
      </c>
      <c r="W172">
        <f>K172+P172+T172</f>
        <v>0</v>
      </c>
      <c r="X172">
        <f>W172/12</f>
        <v>0</v>
      </c>
      <c r="Y172">
        <f>W172*20/I172</f>
        <v>0</v>
      </c>
      <c r="Z172">
        <v>360</v>
      </c>
      <c r="AA172">
        <f>Z172/G172/12</f>
        <v>7.5</v>
      </c>
      <c r="AB172" s="51" t="s">
        <v>73</v>
      </c>
      <c r="AC172" s="51" t="s">
        <v>131</v>
      </c>
      <c r="AD172" s="51"/>
    </row>
    <row r="173" spans="1:30" ht="12.75">
      <c r="A173" s="25"/>
      <c r="D173" s="51"/>
      <c r="E173" s="51"/>
      <c r="F173" s="51"/>
      <c r="G173" s="52"/>
      <c r="AB173" s="51"/>
      <c r="AC173" s="51"/>
      <c r="AD173" s="51"/>
    </row>
    <row r="174" spans="1:30" ht="12.75">
      <c r="A174" s="25">
        <v>31469</v>
      </c>
      <c r="B174">
        <v>27427</v>
      </c>
      <c r="C174">
        <v>27792</v>
      </c>
      <c r="D174" s="51" t="s">
        <v>92</v>
      </c>
      <c r="E174" s="51" t="s">
        <v>92</v>
      </c>
      <c r="F174" s="51" t="s">
        <v>51</v>
      </c>
      <c r="G174" s="52">
        <v>4</v>
      </c>
      <c r="H174">
        <v>30</v>
      </c>
      <c r="I174">
        <f>G174*H174</f>
        <v>120</v>
      </c>
      <c r="K174">
        <f>J174/G174</f>
        <v>0</v>
      </c>
      <c r="L174">
        <f>K174/12</f>
        <v>0</v>
      </c>
      <c r="M174">
        <f>J174*20/I174</f>
        <v>0</v>
      </c>
      <c r="N174" t="s">
        <v>18</v>
      </c>
      <c r="P174">
        <f>O174/G174</f>
        <v>0</v>
      </c>
      <c r="R174">
        <f>P174*20/H174</f>
        <v>0</v>
      </c>
      <c r="T174">
        <f>S174/G174</f>
        <v>0</v>
      </c>
      <c r="W174">
        <f>K174+P174+T174</f>
        <v>0</v>
      </c>
      <c r="X174">
        <f>W174/12</f>
        <v>0</v>
      </c>
      <c r="Y174">
        <f>W174*20/I174</f>
        <v>0</v>
      </c>
      <c r="Z174">
        <v>360</v>
      </c>
      <c r="AA174">
        <f>Z174/G174/12</f>
        <v>7.5</v>
      </c>
      <c r="AB174" s="51" t="s">
        <v>73</v>
      </c>
      <c r="AC174" s="51" t="s">
        <v>131</v>
      </c>
      <c r="AD174" s="51"/>
    </row>
    <row r="175" spans="1:30" ht="12.75">
      <c r="A175" s="25"/>
      <c r="D175" s="51"/>
      <c r="E175" s="51"/>
      <c r="F175" s="51"/>
      <c r="G175" s="52"/>
      <c r="AB175" s="51"/>
      <c r="AC175" s="51"/>
      <c r="AD175" s="51"/>
    </row>
    <row r="176" spans="1:30" ht="12.75">
      <c r="A176" s="25">
        <v>31470</v>
      </c>
      <c r="B176">
        <v>27792</v>
      </c>
      <c r="C176">
        <v>28158</v>
      </c>
      <c r="D176" s="51" t="s">
        <v>92</v>
      </c>
      <c r="E176" s="51" t="s">
        <v>92</v>
      </c>
      <c r="F176" s="51" t="s">
        <v>51</v>
      </c>
      <c r="G176" s="52">
        <v>4</v>
      </c>
      <c r="H176">
        <v>30</v>
      </c>
      <c r="I176">
        <f>G176*H176</f>
        <v>120</v>
      </c>
      <c r="K176">
        <f>J176/G176</f>
        <v>0</v>
      </c>
      <c r="L176">
        <f>K176/12</f>
        <v>0</v>
      </c>
      <c r="M176">
        <f>J176*20/I176</f>
        <v>0</v>
      </c>
      <c r="N176" t="s">
        <v>18</v>
      </c>
      <c r="P176">
        <f>O176/G176</f>
        <v>0</v>
      </c>
      <c r="R176">
        <f>P176*20/H176</f>
        <v>0</v>
      </c>
      <c r="T176">
        <f>S176/G176</f>
        <v>0</v>
      </c>
      <c r="W176">
        <f>K176+P176+T176</f>
        <v>0</v>
      </c>
      <c r="X176">
        <f>W176/12</f>
        <v>0</v>
      </c>
      <c r="Y176">
        <f>W176*20/I176</f>
        <v>0</v>
      </c>
      <c r="Z176">
        <v>360</v>
      </c>
      <c r="AA176">
        <f>Z176/G176/12</f>
        <v>7.5</v>
      </c>
      <c r="AB176" s="51" t="s">
        <v>73</v>
      </c>
      <c r="AC176" s="51" t="s">
        <v>131</v>
      </c>
      <c r="AD176" s="51"/>
    </row>
    <row r="177" spans="1:30" ht="12.75">
      <c r="A177" s="25"/>
      <c r="D177" s="51"/>
      <c r="E177" s="51"/>
      <c r="F177" s="51"/>
      <c r="G177" s="52"/>
      <c r="AB177" s="51"/>
      <c r="AC177" s="51"/>
      <c r="AD177" s="51"/>
    </row>
    <row r="178" spans="1:30" ht="12.75">
      <c r="A178" s="25">
        <v>31471</v>
      </c>
      <c r="B178">
        <v>28158</v>
      </c>
      <c r="C178">
        <v>28523</v>
      </c>
      <c r="D178" s="51" t="s">
        <v>92</v>
      </c>
      <c r="E178" s="51" t="s">
        <v>92</v>
      </c>
      <c r="F178" s="51" t="s">
        <v>51</v>
      </c>
      <c r="G178" s="52">
        <v>4</v>
      </c>
      <c r="H178">
        <v>30</v>
      </c>
      <c r="I178">
        <f>G178*H178</f>
        <v>120</v>
      </c>
      <c r="K178">
        <f>J178/G178</f>
        <v>0</v>
      </c>
      <c r="L178">
        <f>K178/12</f>
        <v>0</v>
      </c>
      <c r="M178">
        <f>J178*20/I178</f>
        <v>0</v>
      </c>
      <c r="N178" t="s">
        <v>18</v>
      </c>
      <c r="P178">
        <f>O178/G178</f>
        <v>0</v>
      </c>
      <c r="R178">
        <f>P178*20/H178</f>
        <v>0</v>
      </c>
      <c r="T178">
        <f>S178/G178</f>
        <v>0</v>
      </c>
      <c r="W178">
        <f>K178+P178+T178</f>
        <v>0</v>
      </c>
      <c r="X178">
        <f>W178/12</f>
        <v>0</v>
      </c>
      <c r="Y178">
        <f>W178*20/I178</f>
        <v>0</v>
      </c>
      <c r="Z178">
        <v>360</v>
      </c>
      <c r="AA178">
        <f>Z178/G178/12</f>
        <v>7.5</v>
      </c>
      <c r="AB178" s="51" t="s">
        <v>73</v>
      </c>
      <c r="AC178" s="51" t="s">
        <v>131</v>
      </c>
      <c r="AD178" s="51"/>
    </row>
    <row r="179" spans="1:30" ht="12.75">
      <c r="A179" s="25"/>
      <c r="D179" s="51"/>
      <c r="E179" s="51"/>
      <c r="F179" s="51"/>
      <c r="G179" s="52"/>
      <c r="AB179" s="51"/>
      <c r="AC179" s="51"/>
      <c r="AD179" s="51"/>
    </row>
    <row r="180" spans="1:30" ht="12.75">
      <c r="A180" s="25">
        <v>31472</v>
      </c>
      <c r="B180">
        <v>28523</v>
      </c>
      <c r="C180">
        <v>28888</v>
      </c>
      <c r="D180" s="51" t="s">
        <v>92</v>
      </c>
      <c r="E180" s="51" t="s">
        <v>92</v>
      </c>
      <c r="F180" s="51" t="s">
        <v>51</v>
      </c>
      <c r="G180" s="52">
        <v>4</v>
      </c>
      <c r="H180">
        <v>30</v>
      </c>
      <c r="I180">
        <f>G180*H180</f>
        <v>120</v>
      </c>
      <c r="K180">
        <f>J180/G180</f>
        <v>0</v>
      </c>
      <c r="L180">
        <f>K180/12</f>
        <v>0</v>
      </c>
      <c r="M180">
        <f>J180*20/I180</f>
        <v>0</v>
      </c>
      <c r="N180" t="s">
        <v>18</v>
      </c>
      <c r="P180">
        <f>O180/G180</f>
        <v>0</v>
      </c>
      <c r="R180">
        <f>P180*20/H180</f>
        <v>0</v>
      </c>
      <c r="T180">
        <f>S180/G180</f>
        <v>0</v>
      </c>
      <c r="W180">
        <f>K180+P180+T180</f>
        <v>0</v>
      </c>
      <c r="X180">
        <f>W180/12</f>
        <v>0</v>
      </c>
      <c r="Y180">
        <f>W180*20/I180</f>
        <v>0</v>
      </c>
      <c r="Z180">
        <v>360</v>
      </c>
      <c r="AA180">
        <f>Z180/G180/12</f>
        <v>7.5</v>
      </c>
      <c r="AB180" s="51" t="s">
        <v>73</v>
      </c>
      <c r="AC180" s="51" t="s">
        <v>131</v>
      </c>
      <c r="AD180" s="51"/>
    </row>
    <row r="181" spans="1:30" ht="12.75">
      <c r="A181" s="25"/>
      <c r="D181" s="51"/>
      <c r="E181" s="51"/>
      <c r="F181" s="51" t="s">
        <v>168</v>
      </c>
      <c r="G181" s="52">
        <v>1</v>
      </c>
      <c r="H181">
        <v>22</v>
      </c>
      <c r="I181">
        <f>G181*H181</f>
        <v>22</v>
      </c>
      <c r="J181">
        <v>24.7</v>
      </c>
      <c r="K181">
        <f>J181/G181</f>
        <v>24.7</v>
      </c>
      <c r="L181">
        <f>K181/12</f>
        <v>2.058333333333333</v>
      </c>
      <c r="M181">
        <f>J181*20/I181</f>
        <v>22.454545454545453</v>
      </c>
      <c r="P181">
        <f>O181/G181</f>
        <v>0</v>
      </c>
      <c r="R181">
        <f>P181*20/H181</f>
        <v>0</v>
      </c>
      <c r="T181">
        <f>S181/G181</f>
        <v>0</v>
      </c>
      <c r="U181">
        <f>T181/K181</f>
        <v>0</v>
      </c>
      <c r="W181">
        <f>K181+P181+T181</f>
        <v>24.7</v>
      </c>
      <c r="X181">
        <f>W181/12</f>
        <v>2.058333333333333</v>
      </c>
      <c r="Y181">
        <f>W181*20/I181</f>
        <v>22.454545454545453</v>
      </c>
      <c r="AA181">
        <f>Z181/G181/12</f>
        <v>0</v>
      </c>
      <c r="AB181" s="51"/>
      <c r="AC181" s="51" t="s">
        <v>171</v>
      </c>
      <c r="AD181" s="51"/>
    </row>
    <row r="182" spans="1:30" ht="12.75">
      <c r="A182" s="25"/>
      <c r="D182" s="51"/>
      <c r="E182" s="51"/>
      <c r="F182" s="51"/>
      <c r="G182" s="52"/>
      <c r="AB182" s="51"/>
      <c r="AC182" s="51"/>
      <c r="AD182" s="51"/>
    </row>
    <row r="183" spans="1:30" ht="12.75">
      <c r="A183" s="25">
        <v>31473</v>
      </c>
      <c r="B183">
        <v>28888</v>
      </c>
      <c r="C183">
        <v>29253</v>
      </c>
      <c r="D183" s="51" t="s">
        <v>120</v>
      </c>
      <c r="E183" s="51"/>
      <c r="F183" s="51" t="s">
        <v>116</v>
      </c>
      <c r="G183" s="52">
        <v>2</v>
      </c>
      <c r="H183">
        <v>30</v>
      </c>
      <c r="I183">
        <f>G183*H183</f>
        <v>60</v>
      </c>
      <c r="K183">
        <f>J183/G183</f>
        <v>0</v>
      </c>
      <c r="L183">
        <f>K183/12</f>
        <v>0</v>
      </c>
      <c r="M183">
        <f>J183*20/I183</f>
        <v>0</v>
      </c>
      <c r="P183">
        <f>O183/G183</f>
        <v>0</v>
      </c>
      <c r="R183">
        <f>P183*20/H183</f>
        <v>0</v>
      </c>
      <c r="T183">
        <f>S183/G183</f>
        <v>0</v>
      </c>
      <c r="W183">
        <f>K183+P183+T183</f>
        <v>0</v>
      </c>
      <c r="X183">
        <f>W183/12</f>
        <v>0</v>
      </c>
      <c r="Y183">
        <f>W183*20/I183</f>
        <v>0</v>
      </c>
      <c r="Z183">
        <v>180</v>
      </c>
      <c r="AA183">
        <f>Z183/G183/12</f>
        <v>7.5</v>
      </c>
      <c r="AB183" s="51"/>
      <c r="AC183" s="51"/>
      <c r="AD183" s="51"/>
    </row>
    <row r="184" spans="1:30" ht="12.75">
      <c r="A184" s="25"/>
      <c r="D184" s="51" t="s">
        <v>27</v>
      </c>
      <c r="E184" s="51" t="s">
        <v>27</v>
      </c>
      <c r="F184" s="51" t="s">
        <v>116</v>
      </c>
      <c r="G184" s="52"/>
      <c r="I184">
        <f>G184*H184</f>
        <v>0</v>
      </c>
      <c r="Z184">
        <v>180</v>
      </c>
      <c r="AA184" t="e">
        <f>Z184/G184/12</f>
        <v>#VALUE!</v>
      </c>
      <c r="AB184" s="51" t="s">
        <v>73</v>
      </c>
      <c r="AC184" s="51" t="s">
        <v>131</v>
      </c>
      <c r="AD184" s="51"/>
    </row>
    <row r="185" spans="1:30" ht="12.75">
      <c r="A185" s="25"/>
      <c r="D185" s="51"/>
      <c r="E185" s="51"/>
      <c r="F185" s="51" t="s">
        <v>168</v>
      </c>
      <c r="G185" s="52">
        <v>1</v>
      </c>
      <c r="H185">
        <v>22</v>
      </c>
      <c r="I185">
        <f>G185*H185</f>
        <v>22</v>
      </c>
      <c r="J185">
        <v>24.7</v>
      </c>
      <c r="K185">
        <f>J185/G185</f>
        <v>24.7</v>
      </c>
      <c r="L185">
        <f>K185/12</f>
        <v>2.058333333333333</v>
      </c>
      <c r="M185">
        <f>J185*20/I185</f>
        <v>22.454545454545453</v>
      </c>
      <c r="P185">
        <f>O185/G185</f>
        <v>0</v>
      </c>
      <c r="R185">
        <f>P185*20/H185</f>
        <v>0</v>
      </c>
      <c r="T185">
        <f>S185/G185</f>
        <v>0</v>
      </c>
      <c r="U185">
        <f>T185/K185</f>
        <v>0</v>
      </c>
      <c r="W185">
        <f>K185+P185+T185</f>
        <v>24.7</v>
      </c>
      <c r="X185">
        <f>W185/12</f>
        <v>2.058333333333333</v>
      </c>
      <c r="Y185">
        <f>W185*20/I185</f>
        <v>22.454545454545453</v>
      </c>
      <c r="AA185">
        <f>Z185/G185/12</f>
        <v>0</v>
      </c>
      <c r="AB185" s="51"/>
      <c r="AC185" s="51"/>
      <c r="AD185" s="51"/>
    </row>
    <row r="186" spans="1:30" ht="12.75">
      <c r="A186" s="25"/>
      <c r="D186" s="51"/>
      <c r="E186" s="51"/>
      <c r="F186" s="51"/>
      <c r="G186" s="52"/>
      <c r="AB186" s="51"/>
      <c r="AC186" s="51"/>
      <c r="AD186" s="51"/>
    </row>
    <row r="187" spans="1:30" ht="12.75">
      <c r="A187" s="25">
        <v>31474</v>
      </c>
      <c r="B187">
        <v>29253</v>
      </c>
      <c r="C187">
        <v>29619</v>
      </c>
      <c r="D187" s="51" t="s">
        <v>92</v>
      </c>
      <c r="E187" s="51" t="s">
        <v>92</v>
      </c>
      <c r="F187" s="51" t="s">
        <v>51</v>
      </c>
      <c r="G187" s="52">
        <v>4</v>
      </c>
      <c r="H187">
        <v>30</v>
      </c>
      <c r="I187">
        <f>G187*H187</f>
        <v>120</v>
      </c>
      <c r="K187">
        <f>J187/G187</f>
        <v>0</v>
      </c>
      <c r="L187">
        <f>K187/12</f>
        <v>0</v>
      </c>
      <c r="M187">
        <f>J187*20/I187</f>
        <v>0</v>
      </c>
      <c r="N187" t="s">
        <v>21</v>
      </c>
      <c r="P187">
        <f>O187/G187</f>
        <v>0</v>
      </c>
      <c r="R187">
        <f>P187*20/H187</f>
        <v>0</v>
      </c>
      <c r="Z187">
        <v>360</v>
      </c>
      <c r="AA187">
        <f>Z187/G187/12</f>
        <v>7.5</v>
      </c>
      <c r="AB187" s="51" t="s">
        <v>73</v>
      </c>
      <c r="AC187" s="51" t="s">
        <v>132</v>
      </c>
      <c r="AD187" s="51"/>
    </row>
    <row r="188" spans="1:30" ht="12.75">
      <c r="A188" s="25"/>
      <c r="D188" s="51"/>
      <c r="E188" s="51"/>
      <c r="F188" s="51" t="s">
        <v>167</v>
      </c>
      <c r="G188" s="52">
        <v>1</v>
      </c>
      <c r="H188">
        <v>24</v>
      </c>
      <c r="I188">
        <f>G188*H188</f>
        <v>24</v>
      </c>
      <c r="J188">
        <v>24</v>
      </c>
      <c r="K188">
        <f>J188/G188</f>
        <v>24</v>
      </c>
      <c r="L188">
        <f>K188/12</f>
        <v>2</v>
      </c>
      <c r="M188">
        <f>J188*20/I188</f>
        <v>20</v>
      </c>
      <c r="P188">
        <f>O188/G188</f>
        <v>0</v>
      </c>
      <c r="R188">
        <f>P188*20/H188</f>
        <v>0</v>
      </c>
      <c r="T188">
        <f>S188/G188</f>
        <v>0</v>
      </c>
      <c r="U188">
        <f>T188/K188</f>
        <v>0</v>
      </c>
      <c r="W188">
        <f>K188+P188+T188</f>
        <v>24</v>
      </c>
      <c r="X188">
        <f>W188/12</f>
        <v>2</v>
      </c>
      <c r="Y188">
        <f>W188*20/I188</f>
        <v>20</v>
      </c>
      <c r="AA188">
        <f>Z188/G188/12</f>
        <v>0</v>
      </c>
      <c r="AB188" s="51"/>
      <c r="AC188" s="51" t="s">
        <v>172</v>
      </c>
      <c r="AD188" s="51"/>
    </row>
    <row r="189" spans="1:30" ht="12.75">
      <c r="A189" s="25"/>
      <c r="D189" s="51"/>
      <c r="E189" s="51"/>
      <c r="F189" s="51"/>
      <c r="G189" s="52"/>
      <c r="AB189" s="51"/>
      <c r="AC189" s="51"/>
      <c r="AD189" s="51"/>
    </row>
    <row r="190" spans="1:30" ht="12.75">
      <c r="A190" s="25">
        <v>31475</v>
      </c>
      <c r="B190">
        <v>29619</v>
      </c>
      <c r="C190">
        <v>29984</v>
      </c>
      <c r="D190" s="51" t="s">
        <v>92</v>
      </c>
      <c r="E190" s="51" t="s">
        <v>92</v>
      </c>
      <c r="F190" s="51" t="s">
        <v>51</v>
      </c>
      <c r="G190" s="52">
        <v>4</v>
      </c>
      <c r="H190">
        <v>30</v>
      </c>
      <c r="I190">
        <f>G190*H190</f>
        <v>120</v>
      </c>
      <c r="K190">
        <f>J190/G190</f>
        <v>0</v>
      </c>
      <c r="L190">
        <f>K190/12</f>
        <v>0</v>
      </c>
      <c r="M190">
        <f>J190*20/I190</f>
        <v>0</v>
      </c>
      <c r="N190" t="s">
        <v>21</v>
      </c>
      <c r="P190">
        <f>O190/G190</f>
        <v>0</v>
      </c>
      <c r="R190">
        <f>P190*20/H190</f>
        <v>0</v>
      </c>
      <c r="T190">
        <f>S190/G190</f>
        <v>0</v>
      </c>
      <c r="W190">
        <f>K190+P190+T190</f>
        <v>0</v>
      </c>
      <c r="X190">
        <f>W190/12</f>
        <v>0</v>
      </c>
      <c r="Y190">
        <f>W190*20/I190</f>
        <v>0</v>
      </c>
      <c r="Z190">
        <v>360</v>
      </c>
      <c r="AA190">
        <f>Z190/G190/12</f>
        <v>7.5</v>
      </c>
      <c r="AB190" s="51" t="s">
        <v>73</v>
      </c>
      <c r="AC190" s="51" t="s">
        <v>132</v>
      </c>
      <c r="AD190" s="51"/>
    </row>
    <row r="191" spans="1:30" ht="12.75">
      <c r="A191" s="25"/>
      <c r="D191" s="51"/>
      <c r="E191" s="51"/>
      <c r="F191" s="51" t="s">
        <v>168</v>
      </c>
      <c r="G191" s="52">
        <v>1</v>
      </c>
      <c r="H191">
        <v>24.5</v>
      </c>
      <c r="I191">
        <f>G191*H191</f>
        <v>24.5</v>
      </c>
      <c r="K191">
        <f>J191/G191</f>
        <v>0</v>
      </c>
      <c r="L191">
        <f>K191/12</f>
        <v>0</v>
      </c>
      <c r="M191">
        <f>J191*20/I191</f>
        <v>0</v>
      </c>
      <c r="P191">
        <f>O191/G191</f>
        <v>0</v>
      </c>
      <c r="R191">
        <f>P191*20/H191</f>
        <v>0</v>
      </c>
      <c r="T191">
        <f>S191/G191</f>
        <v>0</v>
      </c>
      <c r="W191">
        <f>K191+P191+T191</f>
        <v>0</v>
      </c>
      <c r="X191">
        <f>W191/12</f>
        <v>0</v>
      </c>
      <c r="Y191">
        <f>W191*20/I191</f>
        <v>0</v>
      </c>
      <c r="AA191">
        <f>Z191/G191/12</f>
        <v>0</v>
      </c>
      <c r="AB191" s="51"/>
      <c r="AC191" s="51"/>
      <c r="AD191" s="51"/>
    </row>
    <row r="192" spans="1:30" ht="12.75">
      <c r="A192" s="25"/>
      <c r="D192" s="51"/>
      <c r="E192" s="51"/>
      <c r="F192" s="51"/>
      <c r="G192" s="52"/>
      <c r="AB192" s="51"/>
      <c r="AC192" s="51"/>
      <c r="AD192" s="51"/>
    </row>
    <row r="193" spans="1:29" ht="12.75">
      <c r="A193" s="25">
        <v>31476</v>
      </c>
      <c r="B193">
        <v>29984</v>
      </c>
      <c r="C193">
        <v>30349</v>
      </c>
      <c r="D193" s="51" t="s">
        <v>92</v>
      </c>
      <c r="E193" s="51" t="s">
        <v>92</v>
      </c>
      <c r="F193" s="51" t="s">
        <v>50</v>
      </c>
      <c r="G193" s="52">
        <v>4</v>
      </c>
      <c r="H193">
        <v>30</v>
      </c>
      <c r="I193">
        <f>G193*H193</f>
        <v>120</v>
      </c>
      <c r="J193">
        <v>432</v>
      </c>
      <c r="K193">
        <f>J193/G193</f>
        <v>108</v>
      </c>
      <c r="L193">
        <f>K193/12</f>
        <v>9</v>
      </c>
      <c r="M193">
        <f>J193*20/I193</f>
        <v>72</v>
      </c>
      <c r="N193" t="s">
        <v>18</v>
      </c>
      <c r="P193">
        <f>O193/G193</f>
        <v>0</v>
      </c>
      <c r="R193">
        <f>P193*20/H193</f>
        <v>0</v>
      </c>
      <c r="T193">
        <f>S193/G193</f>
        <v>0</v>
      </c>
      <c r="U193">
        <f>T193/K193</f>
        <v>0</v>
      </c>
      <c r="W193">
        <f>K193+P193+T193</f>
        <v>108</v>
      </c>
      <c r="X193">
        <f>W193/12</f>
        <v>9</v>
      </c>
      <c r="Y193">
        <f>W193*20/I193</f>
        <v>18</v>
      </c>
      <c r="Z193">
        <v>453</v>
      </c>
      <c r="AA193">
        <f>Z193/G193/12</f>
        <v>9.4375</v>
      </c>
      <c r="AB193" s="51" t="s">
        <v>73</v>
      </c>
      <c r="AC193" s="51" t="s">
        <v>113</v>
      </c>
    </row>
    <row r="194" spans="1:29" ht="12.75">
      <c r="A194" s="25"/>
      <c r="D194" s="51"/>
      <c r="E194" s="51"/>
      <c r="F194" s="51" t="s">
        <v>168</v>
      </c>
      <c r="G194" s="52">
        <v>1</v>
      </c>
      <c r="H194">
        <v>21</v>
      </c>
      <c r="I194">
        <f>G194*H194</f>
        <v>21</v>
      </c>
      <c r="J194">
        <v>21</v>
      </c>
      <c r="K194">
        <f>J194/G194</f>
        <v>21</v>
      </c>
      <c r="L194">
        <f>K194/12</f>
        <v>1.75</v>
      </c>
      <c r="M194">
        <f>J194*20/I194</f>
        <v>20</v>
      </c>
      <c r="P194">
        <f>O194/G194</f>
        <v>0</v>
      </c>
      <c r="R194">
        <f>P194*20/H194</f>
        <v>0</v>
      </c>
      <c r="T194">
        <f>S194/G194</f>
        <v>0</v>
      </c>
      <c r="U194">
        <f>T194/K194</f>
        <v>0</v>
      </c>
      <c r="W194">
        <f>K194+P194+T194</f>
        <v>21</v>
      </c>
      <c r="X194">
        <f>W194/12</f>
        <v>1.75</v>
      </c>
      <c r="Y194">
        <f>W194*20/I194</f>
        <v>20</v>
      </c>
      <c r="AA194">
        <f>Z194/G194/12</f>
        <v>0</v>
      </c>
      <c r="AB194" s="51"/>
      <c r="AC194" s="51"/>
    </row>
    <row r="195" spans="1:29" ht="12.75">
      <c r="A195" s="25"/>
      <c r="D195" s="51"/>
      <c r="E195" s="51"/>
      <c r="F195" s="51"/>
      <c r="G195" s="52"/>
      <c r="AB195" s="51"/>
      <c r="AC195" s="51"/>
    </row>
    <row r="196" spans="1:29" ht="12.75">
      <c r="A196" s="25">
        <v>31477</v>
      </c>
      <c r="B196">
        <v>30349</v>
      </c>
      <c r="C196">
        <v>30714</v>
      </c>
      <c r="D196" s="51" t="s">
        <v>92</v>
      </c>
      <c r="E196" s="51" t="s">
        <v>92</v>
      </c>
      <c r="F196" s="51" t="s">
        <v>51</v>
      </c>
      <c r="G196" s="52">
        <v>4</v>
      </c>
      <c r="H196">
        <v>30</v>
      </c>
      <c r="I196">
        <f>G196*H196</f>
        <v>120</v>
      </c>
      <c r="J196">
        <v>492</v>
      </c>
      <c r="K196">
        <f>J196/G196</f>
        <v>123</v>
      </c>
      <c r="L196">
        <f>K196/12</f>
        <v>10.25</v>
      </c>
      <c r="M196">
        <f>J196*20/I196</f>
        <v>82</v>
      </c>
      <c r="N196" t="s">
        <v>19</v>
      </c>
      <c r="P196">
        <f>O196/G196</f>
        <v>0</v>
      </c>
      <c r="R196">
        <f>P196*20/H196</f>
        <v>0</v>
      </c>
      <c r="T196">
        <f>S196/G196</f>
        <v>0</v>
      </c>
      <c r="U196">
        <f>T196/K196</f>
        <v>0</v>
      </c>
      <c r="W196">
        <f>K196+P196+T196</f>
        <v>123</v>
      </c>
      <c r="X196">
        <f>W196/12</f>
        <v>10.25</v>
      </c>
      <c r="Y196">
        <f>W196*20/I196</f>
        <v>20.5</v>
      </c>
      <c r="Z196">
        <v>568.6</v>
      </c>
      <c r="AA196">
        <f>Z196/G196/12</f>
        <v>11.845833333333333</v>
      </c>
      <c r="AB196" s="51" t="s">
        <v>73</v>
      </c>
      <c r="AC196" s="51" t="s">
        <v>127</v>
      </c>
    </row>
    <row r="197" spans="1:29" ht="12.75">
      <c r="A197" s="25"/>
      <c r="D197" s="51"/>
      <c r="E197" s="51"/>
      <c r="F197" s="51" t="s">
        <v>189</v>
      </c>
      <c r="G197" s="52">
        <v>1</v>
      </c>
      <c r="H197">
        <v>9.5</v>
      </c>
      <c r="I197">
        <f>G197*H197</f>
        <v>9.5</v>
      </c>
      <c r="J197">
        <v>68.4</v>
      </c>
      <c r="K197">
        <f>J197/G197</f>
        <v>68.4</v>
      </c>
      <c r="L197">
        <f>K197/12</f>
        <v>5.7</v>
      </c>
      <c r="M197">
        <f>J197*20/I197</f>
        <v>144</v>
      </c>
      <c r="N197" t="s">
        <v>18</v>
      </c>
      <c r="P197">
        <f>O197/G197</f>
        <v>0</v>
      </c>
      <c r="R197">
        <f>P197*20/H197</f>
        <v>0</v>
      </c>
      <c r="T197">
        <f>S197/G197</f>
        <v>0</v>
      </c>
      <c r="U197">
        <f>T197/K197</f>
        <v>0</v>
      </c>
      <c r="W197">
        <f>K197+P197+T197</f>
        <v>68.4</v>
      </c>
      <c r="X197">
        <f>W197/12</f>
        <v>5.7</v>
      </c>
      <c r="Y197">
        <f>W197*20/I197</f>
        <v>144</v>
      </c>
      <c r="AA197">
        <f>Z197/G197/12</f>
        <v>0</v>
      </c>
      <c r="AB197" s="51"/>
      <c r="AC197" s="51" t="s">
        <v>126</v>
      </c>
    </row>
    <row r="198" spans="1:29" ht="12.75">
      <c r="A198" s="25"/>
      <c r="D198" s="51"/>
      <c r="E198" s="51"/>
      <c r="F198" s="51" t="s">
        <v>43</v>
      </c>
      <c r="G198" s="52">
        <v>1</v>
      </c>
      <c r="H198">
        <v>2</v>
      </c>
      <c r="I198">
        <f>G198*H198</f>
        <v>2</v>
      </c>
      <c r="J198">
        <v>7.2</v>
      </c>
      <c r="K198">
        <f>J198/G198</f>
        <v>7.2</v>
      </c>
      <c r="L198">
        <f>K198/12</f>
        <v>0.6</v>
      </c>
      <c r="M198">
        <f>J198*20/I198</f>
        <v>72</v>
      </c>
      <c r="N198" t="s">
        <v>18</v>
      </c>
      <c r="P198">
        <f>O198/G198</f>
        <v>0</v>
      </c>
      <c r="R198">
        <f>P198*20/H198</f>
        <v>0</v>
      </c>
      <c r="T198">
        <f>S198/G198</f>
        <v>0</v>
      </c>
      <c r="U198">
        <f>T198/K198</f>
        <v>0</v>
      </c>
      <c r="W198">
        <f>K198+P198+T198</f>
        <v>7.2</v>
      </c>
      <c r="X198">
        <f>W198/12</f>
        <v>0.6</v>
      </c>
      <c r="Y198">
        <f>W198*20/I198</f>
        <v>72</v>
      </c>
      <c r="AA198">
        <f>Z198/G198/12</f>
        <v>0</v>
      </c>
      <c r="AB198" s="51"/>
      <c r="AC198" s="51"/>
    </row>
    <row r="199" spans="1:29" ht="12.75">
      <c r="A199" s="25"/>
      <c r="D199" s="51"/>
      <c r="E199" s="51"/>
      <c r="F199" s="51"/>
      <c r="G199" s="52"/>
      <c r="AB199" s="51"/>
      <c r="AC199" s="51"/>
    </row>
    <row r="200" spans="1:29" ht="12.75">
      <c r="A200" s="25">
        <v>31478</v>
      </c>
      <c r="B200">
        <v>30714</v>
      </c>
      <c r="C200">
        <v>31080</v>
      </c>
      <c r="D200" s="51" t="s">
        <v>93</v>
      </c>
      <c r="E200" s="51" t="s">
        <v>92</v>
      </c>
      <c r="F200" s="51" t="s">
        <v>51</v>
      </c>
      <c r="G200" s="52">
        <v>4</v>
      </c>
      <c r="H200">
        <v>30</v>
      </c>
      <c r="I200">
        <f>G200*H200</f>
        <v>120</v>
      </c>
      <c r="J200">
        <v>528</v>
      </c>
      <c r="K200">
        <f>J200/G200</f>
        <v>132</v>
      </c>
      <c r="L200">
        <f>K200/12</f>
        <v>11</v>
      </c>
      <c r="M200">
        <f>J200*20/I200</f>
        <v>88</v>
      </c>
      <c r="N200" t="s">
        <v>20</v>
      </c>
      <c r="P200">
        <f>O200/G200</f>
        <v>0</v>
      </c>
      <c r="R200">
        <f>P200*20/H200</f>
        <v>0</v>
      </c>
      <c r="T200">
        <f>S200/G200</f>
        <v>0</v>
      </c>
      <c r="U200">
        <f>T200/K200</f>
        <v>0</v>
      </c>
      <c r="W200">
        <f>K200+P200+T200</f>
        <v>132</v>
      </c>
      <c r="X200">
        <f>W200/12</f>
        <v>11</v>
      </c>
      <c r="Y200">
        <f>W200*20/I200</f>
        <v>22</v>
      </c>
      <c r="Z200">
        <v>567.7</v>
      </c>
      <c r="AA200">
        <f>Z200/G200/12</f>
        <v>11.827083333333334</v>
      </c>
      <c r="AB200" s="51" t="s">
        <v>73</v>
      </c>
      <c r="AC200" s="51" t="s">
        <v>112</v>
      </c>
    </row>
    <row r="201" spans="1:29" ht="12.75">
      <c r="A201" s="25"/>
      <c r="D201" s="51"/>
      <c r="E201" s="51"/>
      <c r="F201" s="51" t="s">
        <v>168</v>
      </c>
      <c r="G201" s="52">
        <v>1</v>
      </c>
      <c r="H201">
        <v>29</v>
      </c>
      <c r="I201">
        <f>G201*H201</f>
        <v>29</v>
      </c>
      <c r="J201">
        <v>37.7</v>
      </c>
      <c r="K201">
        <f>J201/G201</f>
        <v>37.7</v>
      </c>
      <c r="L201">
        <f>K201/12</f>
        <v>3.141666666666667</v>
      </c>
      <c r="M201">
        <f>J201*20/I201</f>
        <v>26</v>
      </c>
      <c r="P201">
        <f>O201/G201</f>
        <v>0</v>
      </c>
      <c r="R201">
        <f>P201*20/H201</f>
        <v>0</v>
      </c>
      <c r="T201">
        <f>S201/G201</f>
        <v>0</v>
      </c>
      <c r="U201">
        <f>T201/K201</f>
        <v>0</v>
      </c>
      <c r="W201">
        <f>K201+P201+T201</f>
        <v>37.7</v>
      </c>
      <c r="X201">
        <f>W201/12</f>
        <v>3.141666666666667</v>
      </c>
      <c r="Y201">
        <f>W201*20/I201</f>
        <v>26</v>
      </c>
      <c r="AA201">
        <f>Z201/G201/12</f>
        <v>0</v>
      </c>
      <c r="AB201" s="51"/>
      <c r="AC201" s="51"/>
    </row>
    <row r="202" spans="1:29" ht="12.75">
      <c r="A202" s="25"/>
      <c r="D202" s="51"/>
      <c r="E202" s="51"/>
      <c r="F202" s="51"/>
      <c r="G202" s="52"/>
      <c r="AB202" s="51"/>
      <c r="AC202" s="51"/>
    </row>
    <row r="203" spans="1:29" ht="12.75">
      <c r="A203" s="25">
        <v>31479</v>
      </c>
      <c r="B203">
        <v>31080</v>
      </c>
      <c r="C203">
        <v>31253</v>
      </c>
      <c r="D203" s="51" t="s">
        <v>92</v>
      </c>
      <c r="E203" s="51" t="s">
        <v>92</v>
      </c>
      <c r="F203" s="51" t="s">
        <v>51</v>
      </c>
      <c r="G203" s="52">
        <v>4</v>
      </c>
      <c r="H203">
        <v>30</v>
      </c>
      <c r="I203">
        <f>G203*H203</f>
        <v>120</v>
      </c>
      <c r="J203">
        <v>558</v>
      </c>
      <c r="K203">
        <f>J203/G203</f>
        <v>139.5</v>
      </c>
      <c r="L203">
        <f>K203/12</f>
        <v>11.625</v>
      </c>
      <c r="M203">
        <f>J203*20/I203</f>
        <v>93</v>
      </c>
      <c r="N203" t="s">
        <v>18</v>
      </c>
      <c r="P203">
        <f>O203/G203</f>
        <v>0</v>
      </c>
      <c r="R203">
        <f>P203*20/H203</f>
        <v>0</v>
      </c>
      <c r="T203">
        <f>S203/G203</f>
        <v>0</v>
      </c>
      <c r="U203">
        <f>T203/K203</f>
        <v>0</v>
      </c>
      <c r="W203">
        <f>K203+P203+T203</f>
        <v>139.5</v>
      </c>
      <c r="X203">
        <f>W203/12</f>
        <v>11.625</v>
      </c>
      <c r="Y203">
        <f>W203*20/I203</f>
        <v>23.25</v>
      </c>
      <c r="Z203">
        <v>592.85</v>
      </c>
      <c r="AA203">
        <f>Z203/G203/12</f>
        <v>12.351041666666667</v>
      </c>
      <c r="AB203" s="51" t="s">
        <v>73</v>
      </c>
      <c r="AC203" s="51" t="s">
        <v>112</v>
      </c>
    </row>
    <row r="204" spans="1:29" ht="12.75">
      <c r="A204" s="25"/>
      <c r="D204" s="51"/>
      <c r="E204" s="51"/>
      <c r="F204" s="51" t="s">
        <v>168</v>
      </c>
      <c r="G204" s="52">
        <v>1</v>
      </c>
      <c r="H204">
        <v>25</v>
      </c>
      <c r="I204">
        <f>G204*H204</f>
        <v>25</v>
      </c>
      <c r="J204">
        <v>33.75</v>
      </c>
      <c r="K204">
        <f>J204/G204</f>
        <v>33.75</v>
      </c>
      <c r="L204">
        <f>K204/12</f>
        <v>2.8125</v>
      </c>
      <c r="M204">
        <f>J204*20/I204</f>
        <v>27</v>
      </c>
      <c r="P204">
        <f>O204/G204</f>
        <v>0</v>
      </c>
      <c r="R204">
        <f>P204*20/H204</f>
        <v>0</v>
      </c>
      <c r="T204">
        <f>S204/G204</f>
        <v>0</v>
      </c>
      <c r="U204">
        <f>T204/K204</f>
        <v>0</v>
      </c>
      <c r="W204">
        <f>K204+P204+T204</f>
        <v>33.75</v>
      </c>
      <c r="X204">
        <f>W204/12</f>
        <v>2.8125</v>
      </c>
      <c r="Y204">
        <f>W204*20/I204</f>
        <v>27</v>
      </c>
      <c r="AA204">
        <f>Z204/G204/12</f>
        <v>0</v>
      </c>
      <c r="AB204" s="51"/>
      <c r="AC204" s="51"/>
    </row>
    <row r="205" spans="1:29" ht="12.75">
      <c r="A205" s="25"/>
      <c r="D205" s="51"/>
      <c r="E205" s="51"/>
      <c r="F205" s="51"/>
      <c r="G205" s="52"/>
      <c r="AB205" s="51"/>
      <c r="AC205" s="51"/>
    </row>
    <row r="206" spans="1:29" ht="12.75">
      <c r="A206" s="25">
        <v>31480</v>
      </c>
      <c r="B206">
        <v>31254</v>
      </c>
      <c r="C206">
        <v>31445</v>
      </c>
      <c r="D206" s="51" t="s">
        <v>92</v>
      </c>
      <c r="E206" s="51" t="s">
        <v>92</v>
      </c>
      <c r="F206" s="51" t="s">
        <v>51</v>
      </c>
      <c r="G206" s="52">
        <v>2</v>
      </c>
      <c r="H206">
        <v>30</v>
      </c>
      <c r="I206">
        <f>G206*H206</f>
        <v>60</v>
      </c>
      <c r="J206">
        <v>222</v>
      </c>
      <c r="K206">
        <f>J206/G206</f>
        <v>111</v>
      </c>
      <c r="L206">
        <f>K206/12</f>
        <v>9.25</v>
      </c>
      <c r="M206">
        <f>J206*20/I206</f>
        <v>74</v>
      </c>
      <c r="N206" t="s">
        <v>100</v>
      </c>
      <c r="P206">
        <f>O206/G206</f>
        <v>0</v>
      </c>
      <c r="R206">
        <f>P206*20/H206</f>
        <v>0</v>
      </c>
      <c r="T206">
        <f>S206/G206</f>
        <v>0</v>
      </c>
      <c r="U206">
        <f>T206/K206</f>
        <v>0</v>
      </c>
      <c r="W206">
        <f>K206+P206+T206</f>
        <v>111</v>
      </c>
      <c r="X206">
        <f>W206/12</f>
        <v>9.25</v>
      </c>
      <c r="Y206">
        <f>W206*20/I206</f>
        <v>37</v>
      </c>
      <c r="Z206">
        <v>223</v>
      </c>
      <c r="AA206">
        <f>Z206/G206/12</f>
        <v>9.291666666666666</v>
      </c>
      <c r="AB206" s="51" t="s">
        <v>73</v>
      </c>
      <c r="AC206" s="51" t="s">
        <v>117</v>
      </c>
    </row>
    <row r="207" spans="1:29" ht="12.75">
      <c r="A207" s="25"/>
      <c r="D207" s="51"/>
      <c r="E207" s="51"/>
      <c r="F207" s="51"/>
      <c r="G207" s="52"/>
      <c r="AB207" s="51"/>
      <c r="AC207" s="51"/>
    </row>
    <row r="208" spans="1:29" ht="12.75">
      <c r="A208" s="25">
        <v>31481</v>
      </c>
      <c r="B208">
        <v>31445</v>
      </c>
      <c r="C208">
        <v>31810</v>
      </c>
      <c r="D208" s="51" t="s">
        <v>156</v>
      </c>
      <c r="E208" s="51" t="s">
        <v>13</v>
      </c>
      <c r="F208" s="51" t="s">
        <v>62</v>
      </c>
      <c r="G208" s="52">
        <v>2</v>
      </c>
      <c r="H208">
        <v>30</v>
      </c>
      <c r="I208">
        <f>G208*H208</f>
        <v>60</v>
      </c>
      <c r="J208">
        <v>288</v>
      </c>
      <c r="K208">
        <f>J208/G208</f>
        <v>144</v>
      </c>
      <c r="L208">
        <f>K208/12</f>
        <v>12</v>
      </c>
      <c r="M208">
        <f>J208*20/I208</f>
        <v>96</v>
      </c>
      <c r="P208">
        <f>O208/G208</f>
        <v>0</v>
      </c>
      <c r="R208">
        <f>P208*20/H208</f>
        <v>0</v>
      </c>
      <c r="T208">
        <f>S208/G208</f>
        <v>0</v>
      </c>
      <c r="U208">
        <f>T208/K208</f>
        <v>0</v>
      </c>
      <c r="W208">
        <f>K208+P208+T208</f>
        <v>144</v>
      </c>
      <c r="X208">
        <f>W208/12</f>
        <v>12</v>
      </c>
      <c r="Y208">
        <f>W208*20/I208</f>
        <v>48</v>
      </c>
      <c r="Z208">
        <v>372.4</v>
      </c>
      <c r="AA208">
        <f>Z208/G208/12</f>
        <v>15.516666666666666</v>
      </c>
      <c r="AB208" s="51" t="s">
        <v>73</v>
      </c>
      <c r="AC208" s="51" t="s">
        <v>173</v>
      </c>
    </row>
    <row r="209" spans="1:29" ht="12.75">
      <c r="A209" s="25"/>
      <c r="D209" s="51"/>
      <c r="E209" s="51" t="s">
        <v>13</v>
      </c>
      <c r="F209" s="51" t="s">
        <v>190</v>
      </c>
      <c r="G209" s="52">
        <v>1</v>
      </c>
      <c r="H209">
        <v>9.5</v>
      </c>
      <c r="I209">
        <f>G209*H209</f>
        <v>9.5</v>
      </c>
      <c r="J209">
        <v>76</v>
      </c>
      <c r="K209">
        <f>J209/G209</f>
        <v>76</v>
      </c>
      <c r="L209">
        <f>K209/12</f>
        <v>6.333333333333333</v>
      </c>
      <c r="M209">
        <f>J209*20/I209</f>
        <v>160</v>
      </c>
      <c r="P209">
        <f>O209/G209</f>
        <v>0</v>
      </c>
      <c r="R209">
        <f>P209*20/H209</f>
        <v>0</v>
      </c>
      <c r="T209">
        <f>S209/G209</f>
        <v>0</v>
      </c>
      <c r="U209">
        <f>T209/K209</f>
        <v>0</v>
      </c>
      <c r="W209">
        <f>K209+P209+T209</f>
        <v>76</v>
      </c>
      <c r="X209">
        <f>W209/12</f>
        <v>6.333333333333333</v>
      </c>
      <c r="Y209">
        <f>W209*20/I209</f>
        <v>160</v>
      </c>
      <c r="AA209">
        <f>Z209/G209/12</f>
        <v>0</v>
      </c>
      <c r="AB209" s="51"/>
      <c r="AC209" s="51"/>
    </row>
    <row r="210" spans="1:29" ht="12.75">
      <c r="A210" s="25"/>
      <c r="D210" s="51"/>
      <c r="E210" s="51" t="s">
        <v>13</v>
      </c>
      <c r="F210" s="51" t="s">
        <v>158</v>
      </c>
      <c r="G210" s="52">
        <v>1</v>
      </c>
      <c r="H210">
        <v>2</v>
      </c>
      <c r="I210">
        <f>G210*H210</f>
        <v>2</v>
      </c>
      <c r="J210">
        <v>8.4</v>
      </c>
      <c r="K210">
        <f>J210/G210</f>
        <v>8.4</v>
      </c>
      <c r="L210">
        <f>K210/12</f>
        <v>0.7000000000000001</v>
      </c>
      <c r="M210">
        <f>J210*20/I210</f>
        <v>84</v>
      </c>
      <c r="P210">
        <f>O210/G210</f>
        <v>0</v>
      </c>
      <c r="R210">
        <f>P210*20/H210</f>
        <v>0</v>
      </c>
      <c r="T210">
        <f>S210/G210</f>
        <v>0</v>
      </c>
      <c r="U210">
        <f>T210/K210</f>
        <v>0</v>
      </c>
      <c r="W210">
        <f>K210+P210+T210</f>
        <v>8.4</v>
      </c>
      <c r="X210">
        <f>W210/12</f>
        <v>0.7000000000000001</v>
      </c>
      <c r="Y210">
        <f>W210*20/I210</f>
        <v>84</v>
      </c>
      <c r="AA210">
        <f>Z210/G210/12</f>
        <v>0</v>
      </c>
      <c r="AB210" s="51"/>
      <c r="AC210" s="51"/>
    </row>
    <row r="211" spans="1:29" ht="12.75">
      <c r="A211" s="25"/>
      <c r="D211" s="51" t="s">
        <v>92</v>
      </c>
      <c r="E211" s="51" t="s">
        <v>92</v>
      </c>
      <c r="F211" s="51" t="s">
        <v>116</v>
      </c>
      <c r="G211" s="52">
        <v>2</v>
      </c>
      <c r="H211">
        <v>30</v>
      </c>
      <c r="I211">
        <f>G211*H211</f>
        <v>60</v>
      </c>
      <c r="J211">
        <v>216</v>
      </c>
      <c r="K211">
        <f>J211/G211</f>
        <v>108</v>
      </c>
      <c r="L211">
        <f>K211/12</f>
        <v>9</v>
      </c>
      <c r="M211">
        <f>J211*20/I211</f>
        <v>72</v>
      </c>
      <c r="N211" t="s">
        <v>18</v>
      </c>
      <c r="P211">
        <f>O211/G211</f>
        <v>0</v>
      </c>
      <c r="R211">
        <f>P211*20/H211</f>
        <v>0</v>
      </c>
      <c r="T211">
        <f>S211/G211</f>
        <v>0</v>
      </c>
      <c r="U211">
        <f>T211/K211</f>
        <v>0</v>
      </c>
      <c r="W211">
        <f>K211+P211+T211</f>
        <v>108</v>
      </c>
      <c r="X211">
        <f>W211/12</f>
        <v>9</v>
      </c>
      <c r="Y211">
        <f>W211*20/I211</f>
        <v>36</v>
      </c>
      <c r="AA211">
        <f>Z211/G211/12</f>
        <v>0</v>
      </c>
      <c r="AB211" s="51"/>
      <c r="AC211" s="51" t="s">
        <v>196</v>
      </c>
    </row>
    <row r="212" spans="1:29" ht="12.75">
      <c r="A212" s="25"/>
      <c r="D212" s="51"/>
      <c r="E212" s="51"/>
      <c r="F212" s="51"/>
      <c r="G212" s="52"/>
      <c r="AB212" s="51"/>
      <c r="AC212" s="51"/>
    </row>
    <row r="213" spans="1:29" ht="12.75">
      <c r="A213" s="25">
        <v>31482</v>
      </c>
      <c r="B213">
        <v>35463</v>
      </c>
      <c r="C213">
        <v>35828</v>
      </c>
      <c r="D213" s="51" t="s">
        <v>92</v>
      </c>
      <c r="E213" s="51" t="s">
        <v>92</v>
      </c>
      <c r="F213" s="51" t="s">
        <v>51</v>
      </c>
      <c r="G213" s="52">
        <v>4</v>
      </c>
      <c r="H213">
        <v>30</v>
      </c>
      <c r="I213">
        <f>G213*H213</f>
        <v>120</v>
      </c>
      <c r="K213">
        <f>J213/G213</f>
        <v>0</v>
      </c>
      <c r="L213">
        <f>K213/12</f>
        <v>0</v>
      </c>
      <c r="M213">
        <f>J213*20/I213</f>
        <v>0</v>
      </c>
      <c r="P213">
        <f>O213/G213</f>
        <v>0</v>
      </c>
      <c r="R213">
        <f>P213*20/H213</f>
        <v>0</v>
      </c>
      <c r="T213">
        <f>S213/G213</f>
        <v>0</v>
      </c>
      <c r="W213">
        <f>K213+P213+T213</f>
        <v>0</v>
      </c>
      <c r="X213">
        <f>W213/12</f>
        <v>0</v>
      </c>
      <c r="Y213">
        <f>W213*20/I213</f>
        <v>0</v>
      </c>
      <c r="Z213">
        <v>360</v>
      </c>
      <c r="AA213">
        <f>Z213/G213/12</f>
        <v>7.5</v>
      </c>
      <c r="AB213" s="51" t="s">
        <v>73</v>
      </c>
      <c r="AC213" s="51" t="s">
        <v>132</v>
      </c>
    </row>
    <row r="214" spans="1:29" ht="12.75">
      <c r="A214" s="25"/>
      <c r="D214" s="51"/>
      <c r="E214" s="51"/>
      <c r="F214" s="51"/>
      <c r="G214" s="52"/>
      <c r="AB214" s="51"/>
      <c r="AC214" s="51"/>
    </row>
    <row r="215" spans="1:29" ht="12.75">
      <c r="A215" s="25">
        <v>31483</v>
      </c>
      <c r="B215">
        <v>35828</v>
      </c>
      <c r="C215">
        <v>36193</v>
      </c>
      <c r="D215" s="51" t="s">
        <v>197</v>
      </c>
      <c r="E215" s="51" t="s">
        <v>13</v>
      </c>
      <c r="F215" s="51" t="s">
        <v>115</v>
      </c>
      <c r="G215" s="52">
        <v>4</v>
      </c>
      <c r="H215">
        <v>30</v>
      </c>
      <c r="I215">
        <f>G215*H215</f>
        <v>120</v>
      </c>
      <c r="J215">
        <v>360</v>
      </c>
      <c r="K215">
        <f>J215/G215</f>
        <v>90</v>
      </c>
      <c r="L215">
        <f>K215/12</f>
        <v>7.5</v>
      </c>
      <c r="M215">
        <f>J215*20/I215</f>
        <v>60</v>
      </c>
      <c r="N215" t="s">
        <v>18</v>
      </c>
      <c r="P215">
        <f>O215/G215</f>
        <v>0</v>
      </c>
      <c r="R215">
        <f>P215*20/H215</f>
        <v>0</v>
      </c>
      <c r="S215">
        <v>10</v>
      </c>
      <c r="T215">
        <f>S215/G215</f>
        <v>2.5</v>
      </c>
      <c r="U215">
        <f>T215/K215</f>
        <v>0.027777777777777776</v>
      </c>
      <c r="V215">
        <f>T215*20/H215</f>
        <v>1.6666666666666667</v>
      </c>
      <c r="W215">
        <f>K215+P215+T215</f>
        <v>92.5</v>
      </c>
      <c r="X215">
        <f>W215/12</f>
        <v>7.708333333333333</v>
      </c>
      <c r="Y215">
        <f>W215*20/I215</f>
        <v>15.416666666666666</v>
      </c>
      <c r="Z215">
        <v>410.15</v>
      </c>
      <c r="AA215">
        <f>Z215/G215/12</f>
        <v>8.544791666666667</v>
      </c>
      <c r="AB215" s="51" t="s">
        <v>73</v>
      </c>
      <c r="AC215" s="51" t="s">
        <v>59</v>
      </c>
    </row>
    <row r="216" spans="1:29" ht="12.75">
      <c r="A216" s="25"/>
      <c r="D216" s="51"/>
      <c r="E216" s="51"/>
      <c r="F216" s="51"/>
      <c r="G216" s="52"/>
      <c r="AB216" s="51"/>
      <c r="AC216" s="51"/>
    </row>
    <row r="217" spans="1:29" ht="12.75">
      <c r="A217" s="25">
        <v>31484</v>
      </c>
      <c r="B217">
        <v>36193</v>
      </c>
      <c r="C217">
        <v>34</v>
      </c>
      <c r="D217" s="51" t="s">
        <v>2</v>
      </c>
      <c r="E217" s="51" t="s">
        <v>13</v>
      </c>
      <c r="F217" s="51" t="s">
        <v>63</v>
      </c>
      <c r="G217" s="52">
        <v>4</v>
      </c>
      <c r="H217">
        <v>30</v>
      </c>
      <c r="I217">
        <f>G217*H217</f>
        <v>120</v>
      </c>
      <c r="J217">
        <v>360</v>
      </c>
      <c r="K217">
        <f>J217/G217</f>
        <v>90</v>
      </c>
      <c r="L217">
        <f>K217/12</f>
        <v>7.5</v>
      </c>
      <c r="M217">
        <f>J217*20/I217</f>
        <v>60</v>
      </c>
      <c r="N217" t="s">
        <v>18</v>
      </c>
      <c r="P217">
        <f>O217/G217</f>
        <v>0</v>
      </c>
      <c r="R217">
        <f>P217*20/H217</f>
        <v>0</v>
      </c>
      <c r="S217">
        <v>12</v>
      </c>
      <c r="T217">
        <f>S217/G217</f>
        <v>3</v>
      </c>
      <c r="U217">
        <f>T217/K217</f>
        <v>0.03333333333333333</v>
      </c>
      <c r="V217">
        <f>T217*20/H217</f>
        <v>2</v>
      </c>
      <c r="W217">
        <f>K217+P217+T217</f>
        <v>93</v>
      </c>
      <c r="X217">
        <f>W217/12</f>
        <v>7.75</v>
      </c>
      <c r="Y217">
        <f>W217*20/I217</f>
        <v>15.5</v>
      </c>
      <c r="Z217">
        <v>412.4</v>
      </c>
      <c r="AA217">
        <f>Z217/G217/12</f>
        <v>8.591666666666667</v>
      </c>
      <c r="AB217" s="51" t="s">
        <v>73</v>
      </c>
      <c r="AC217" s="51" t="s">
        <v>59</v>
      </c>
    </row>
    <row r="218" spans="1:29" ht="12.75">
      <c r="A218" s="25"/>
      <c r="D218" s="51"/>
      <c r="E218" s="51"/>
      <c r="F218" s="51"/>
      <c r="G218" s="52"/>
      <c r="AB218" s="51"/>
      <c r="AC218" s="51"/>
    </row>
    <row r="219" spans="1:29" ht="12.75">
      <c r="A219" s="25">
        <v>31485</v>
      </c>
      <c r="B219">
        <v>34</v>
      </c>
      <c r="C219">
        <v>399</v>
      </c>
      <c r="D219" s="51" t="s">
        <v>92</v>
      </c>
      <c r="E219" s="51" t="s">
        <v>92</v>
      </c>
      <c r="F219" s="51" t="s">
        <v>53</v>
      </c>
      <c r="G219" s="52">
        <v>4</v>
      </c>
      <c r="H219">
        <v>30</v>
      </c>
      <c r="I219">
        <f>G219*H219</f>
        <v>120</v>
      </c>
      <c r="K219">
        <f>J219/G219</f>
        <v>0</v>
      </c>
      <c r="L219">
        <f>K219/12</f>
        <v>0</v>
      </c>
      <c r="M219">
        <f>J219*20/I219</f>
        <v>0</v>
      </c>
      <c r="N219" t="s">
        <v>124</v>
      </c>
      <c r="P219">
        <f>O219/G219</f>
        <v>0</v>
      </c>
      <c r="R219">
        <f>P219*20/H219</f>
        <v>0</v>
      </c>
      <c r="T219">
        <f>S219/G219</f>
        <v>0</v>
      </c>
      <c r="V219">
        <f>T219*20/H219</f>
        <v>0</v>
      </c>
      <c r="W219">
        <f>K219+P219+T219</f>
        <v>0</v>
      </c>
      <c r="X219">
        <f>W219/12</f>
        <v>0</v>
      </c>
      <c r="Y219">
        <f>W219*20/I219</f>
        <v>0</v>
      </c>
      <c r="Z219">
        <v>360</v>
      </c>
      <c r="AA219">
        <f>Z219/G219/12</f>
        <v>7.5</v>
      </c>
      <c r="AB219" s="51" t="s">
        <v>73</v>
      </c>
      <c r="AC219" s="51" t="s">
        <v>0</v>
      </c>
    </row>
    <row r="220" spans="1:29" ht="12.75">
      <c r="A220" s="25"/>
      <c r="D220" s="51"/>
      <c r="E220" s="51"/>
      <c r="F220" s="51"/>
      <c r="G220" s="52"/>
      <c r="AB220" s="51"/>
      <c r="AC220" s="51"/>
    </row>
    <row r="221" spans="1:29" ht="12.75">
      <c r="A221" s="25"/>
      <c r="D221" s="51"/>
      <c r="E221" s="51"/>
      <c r="F221" s="51"/>
      <c r="G221" s="52"/>
      <c r="AB221" s="51"/>
      <c r="AC221" s="51"/>
    </row>
    <row r="222" spans="1:29" ht="12.75">
      <c r="A222" s="25"/>
      <c r="D222" s="51"/>
      <c r="E222" s="51"/>
      <c r="F222" s="51"/>
      <c r="G222" s="52"/>
      <c r="AC222" s="51"/>
    </row>
    <row r="223" spans="1:29" ht="12.75">
      <c r="A223" s="25"/>
      <c r="D223" s="51"/>
      <c r="E223" s="51"/>
      <c r="F223" s="51"/>
      <c r="G223" s="52"/>
      <c r="AC223" s="51"/>
    </row>
    <row r="224" spans="1:29" ht="12.75">
      <c r="A224" s="25"/>
      <c r="D224" s="51"/>
      <c r="E224" s="51"/>
      <c r="F224" s="51"/>
      <c r="G224" s="52"/>
      <c r="AC224" s="51"/>
    </row>
    <row r="225" spans="1:29" ht="12.75">
      <c r="A225" s="25"/>
      <c r="D225" s="51"/>
      <c r="E225" s="51"/>
      <c r="F225" s="51"/>
      <c r="G225" s="52"/>
      <c r="AC225" s="51"/>
    </row>
    <row r="226" spans="1:29" ht="12.75">
      <c r="A226" s="25"/>
      <c r="D226" s="51"/>
      <c r="E226" s="51"/>
      <c r="F226" s="51"/>
      <c r="G226" s="52"/>
      <c r="AC226" s="51"/>
    </row>
    <row r="227" spans="1:29" ht="12.75">
      <c r="A227" s="25"/>
      <c r="D227" s="51"/>
      <c r="E227" s="51"/>
      <c r="F227" s="51"/>
      <c r="G227" s="52"/>
      <c r="AC227" s="51"/>
    </row>
    <row r="228" spans="1:29" ht="12.75">
      <c r="A228" s="25"/>
      <c r="D228" s="51"/>
      <c r="E228" s="51"/>
      <c r="F228" s="51"/>
      <c r="G228" s="52"/>
      <c r="AC228" s="51"/>
    </row>
    <row r="229" spans="1:29" ht="12.75">
      <c r="A229" s="25"/>
      <c r="D229" s="51"/>
      <c r="E229" s="51"/>
      <c r="F229" s="51"/>
      <c r="G229" s="52"/>
      <c r="AC229" s="51"/>
    </row>
    <row r="230" spans="1:29" ht="12.75">
      <c r="A230" s="25"/>
      <c r="D230" s="51"/>
      <c r="E230" s="51"/>
      <c r="F230" s="51"/>
      <c r="G230" s="52"/>
      <c r="AC230" s="51"/>
    </row>
    <row r="231" spans="1:29" ht="12.75">
      <c r="A231" s="25"/>
      <c r="D231" s="51"/>
      <c r="E231" s="51"/>
      <c r="F231" s="51"/>
      <c r="G231" s="52"/>
      <c r="AC231" s="51"/>
    </row>
    <row r="232" spans="1:29" ht="12.75">
      <c r="A232" s="25"/>
      <c r="D232" s="51"/>
      <c r="E232" s="51"/>
      <c r="F232" s="51"/>
      <c r="G232" s="52"/>
      <c r="AC232" s="51"/>
    </row>
    <row r="233" spans="1:29" ht="12.75">
      <c r="A233" s="25"/>
      <c r="D233" s="51"/>
      <c r="E233" s="51"/>
      <c r="F233" s="51"/>
      <c r="G233" s="52"/>
      <c r="AC233" s="51"/>
    </row>
    <row r="234" spans="1:29" ht="12.75">
      <c r="A234" s="25"/>
      <c r="D234" s="51"/>
      <c r="E234" s="51"/>
      <c r="F234" s="51"/>
      <c r="G234" s="52"/>
      <c r="AC234" s="51"/>
    </row>
    <row r="235" spans="1:29" ht="12.75">
      <c r="A235" s="25"/>
      <c r="D235" s="51"/>
      <c r="E235" s="51"/>
      <c r="F235" s="51"/>
      <c r="G235" s="52"/>
      <c r="AC235" s="51"/>
    </row>
    <row r="236" spans="1:29" ht="12.75">
      <c r="A236" s="25"/>
      <c r="D236" s="51"/>
      <c r="E236" s="51"/>
      <c r="F236" s="51"/>
      <c r="G236" s="52"/>
      <c r="AC236" s="51"/>
    </row>
    <row r="237" spans="1:29" ht="12.75">
      <c r="A237" s="25"/>
      <c r="D237" s="51"/>
      <c r="E237" s="51"/>
      <c r="F237" s="51"/>
      <c r="G237" s="52"/>
      <c r="AC237" s="51"/>
    </row>
    <row r="238" spans="1:29" ht="12.75">
      <c r="A238" s="25"/>
      <c r="D238" s="51"/>
      <c r="E238" s="51"/>
      <c r="F238" s="51"/>
      <c r="G238" s="52"/>
      <c r="AC238" s="51"/>
    </row>
    <row r="239" spans="1:29" ht="12.75">
      <c r="A239" s="25"/>
      <c r="D239" s="51"/>
      <c r="E239" s="51"/>
      <c r="F239" s="51"/>
      <c r="G239" s="52"/>
      <c r="AC239" s="51"/>
    </row>
    <row r="240" spans="1:29" ht="12.75">
      <c r="A240" s="25"/>
      <c r="D240" s="51"/>
      <c r="E240" s="51"/>
      <c r="F240" s="51"/>
      <c r="G240" s="52"/>
      <c r="AC240" s="51"/>
    </row>
    <row r="241" spans="1:29" ht="12.75">
      <c r="A241" s="25"/>
      <c r="D241" s="51"/>
      <c r="E241" s="51"/>
      <c r="F241" s="51"/>
      <c r="G241" s="52"/>
      <c r="AC241" s="51"/>
    </row>
    <row r="242" spans="1:29" ht="12.75">
      <c r="A242" s="25"/>
      <c r="D242" s="51"/>
      <c r="E242" s="51"/>
      <c r="F242" s="51"/>
      <c r="G242" s="52"/>
      <c r="AC242" s="51"/>
    </row>
    <row r="243" spans="1:29" ht="12.75">
      <c r="A243" s="25"/>
      <c r="D243" s="51"/>
      <c r="E243" s="51"/>
      <c r="F243" s="51"/>
      <c r="G243" s="52"/>
      <c r="AC243" s="51"/>
    </row>
    <row r="244" spans="1:29" ht="12.75">
      <c r="A244" s="25"/>
      <c r="D244" s="51"/>
      <c r="E244" s="51"/>
      <c r="F244" s="51"/>
      <c r="G244" s="52"/>
      <c r="AC244" s="51"/>
    </row>
    <row r="245" spans="1:29" ht="12.75">
      <c r="A245" s="25"/>
      <c r="D245" s="51"/>
      <c r="E245" s="51"/>
      <c r="F245" s="51"/>
      <c r="G245" s="52"/>
      <c r="AC245" s="51"/>
    </row>
    <row r="246" spans="1:29" ht="12.75">
      <c r="A246" s="25"/>
      <c r="D246" s="51"/>
      <c r="E246" s="51"/>
      <c r="F246" s="51"/>
      <c r="G246" s="52"/>
      <c r="AC246" s="51"/>
    </row>
    <row r="247" spans="1:29" ht="12.75">
      <c r="A247" s="25"/>
      <c r="D247" s="51"/>
      <c r="E247" s="51"/>
      <c r="F247" s="51"/>
      <c r="G247" s="52"/>
      <c r="AC247" s="51"/>
    </row>
    <row r="248" spans="1:29" ht="12.75">
      <c r="A248" s="25"/>
      <c r="D248" s="51"/>
      <c r="E248" s="51"/>
      <c r="F248" s="51"/>
      <c r="G248" s="52"/>
      <c r="AC248" s="51"/>
    </row>
    <row r="249" spans="1:29" ht="12.75">
      <c r="A249" s="25"/>
      <c r="D249" s="51"/>
      <c r="E249" s="51"/>
      <c r="F249" s="51"/>
      <c r="G249" s="52"/>
      <c r="AC249" s="51"/>
    </row>
    <row r="250" spans="1:29" ht="12.75">
      <c r="A250" s="25"/>
      <c r="D250" s="51"/>
      <c r="E250" s="51"/>
      <c r="F250" s="51"/>
      <c r="G250" s="52"/>
      <c r="AC250" s="51"/>
    </row>
    <row r="251" spans="1:29" ht="12.75">
      <c r="A251" s="25"/>
      <c r="D251" s="51"/>
      <c r="E251" s="51"/>
      <c r="F251" s="51"/>
      <c r="G251" s="52"/>
      <c r="AC251" s="51"/>
    </row>
    <row r="252" spans="1:29" ht="12.75">
      <c r="A252" s="25"/>
      <c r="D252" s="51"/>
      <c r="E252" s="51"/>
      <c r="F252" s="51"/>
      <c r="G252" s="52"/>
      <c r="AC252" s="51"/>
    </row>
    <row r="253" spans="1:29" ht="12.75">
      <c r="A253" s="25"/>
      <c r="D253" s="51"/>
      <c r="E253" s="51"/>
      <c r="F253" s="51"/>
      <c r="G253" s="52"/>
      <c r="AC253" s="51"/>
    </row>
    <row r="254" spans="1:29" ht="12.75">
      <c r="A254" s="25"/>
      <c r="D254" s="51"/>
      <c r="E254" s="51"/>
      <c r="F254" s="51"/>
      <c r="G254" s="52"/>
      <c r="AC254" s="51"/>
    </row>
    <row r="255" spans="1:29" ht="12.75">
      <c r="A255" s="25"/>
      <c r="D255" s="51"/>
      <c r="E255" s="51"/>
      <c r="F255" s="51"/>
      <c r="G255" s="52"/>
      <c r="AC255" s="51"/>
    </row>
    <row r="256" spans="1:29" ht="12.75">
      <c r="A256" s="25"/>
      <c r="D256" s="51"/>
      <c r="E256" s="51"/>
      <c r="F256" s="51"/>
      <c r="G256" s="52"/>
      <c r="AC256" s="51"/>
    </row>
    <row r="257" spans="1:29" ht="12.75">
      <c r="A257" s="25"/>
      <c r="D257" s="51"/>
      <c r="E257" s="51"/>
      <c r="F257" s="51"/>
      <c r="G257" s="52"/>
      <c r="AC257" s="51"/>
    </row>
    <row r="258" spans="1:29" ht="12.75">
      <c r="A258" s="25"/>
      <c r="D258" s="51"/>
      <c r="E258" s="51"/>
      <c r="F258" s="51"/>
      <c r="G258" s="52"/>
      <c r="AC258" s="51"/>
    </row>
    <row r="259" spans="1:29" ht="12.75">
      <c r="A259" s="25"/>
      <c r="D259" s="51"/>
      <c r="E259" s="51"/>
      <c r="F259" s="51"/>
      <c r="G259" s="52"/>
      <c r="AC259" s="51"/>
    </row>
    <row r="260" spans="1:29" ht="12.75">
      <c r="A260" s="25"/>
      <c r="D260" s="51"/>
      <c r="E260" s="51"/>
      <c r="F260" s="51"/>
      <c r="G260" s="52"/>
      <c r="AC260" s="51"/>
    </row>
    <row r="261" spans="1:29" ht="12.75">
      <c r="A261" s="25"/>
      <c r="D261" s="51"/>
      <c r="E261" s="51"/>
      <c r="F261" s="51"/>
      <c r="G261" s="52"/>
      <c r="AC261" s="51"/>
    </row>
    <row r="262" spans="1:29" ht="12.75">
      <c r="A262" s="25"/>
      <c r="D262" s="51"/>
      <c r="E262" s="51"/>
      <c r="F262" s="51"/>
      <c r="G262" s="52"/>
      <c r="AC262" s="51"/>
    </row>
    <row r="263" spans="1:29" ht="12.75">
      <c r="A263" s="25"/>
      <c r="D263" s="51"/>
      <c r="E263" s="51"/>
      <c r="F263" s="51"/>
      <c r="G263" s="52"/>
      <c r="AC263" s="51"/>
    </row>
    <row r="264" spans="1:29" ht="12.75">
      <c r="A264" s="25"/>
      <c r="D264" s="51"/>
      <c r="E264" s="51"/>
      <c r="F264" s="51"/>
      <c r="G264" s="52"/>
      <c r="AC264" s="51"/>
    </row>
    <row r="265" spans="1:29" ht="12.75">
      <c r="A265" s="25"/>
      <c r="D265" s="51"/>
      <c r="E265" s="51"/>
      <c r="F265" s="51"/>
      <c r="G265" s="52"/>
      <c r="AC265" s="51"/>
    </row>
    <row r="266" spans="1:29" ht="12.75">
      <c r="A266" s="25"/>
      <c r="D266" s="51"/>
      <c r="E266" s="51"/>
      <c r="F266" s="51"/>
      <c r="G266" s="52"/>
      <c r="AC266" s="51"/>
    </row>
    <row r="267" spans="1:29" ht="12.75">
      <c r="A267" s="25"/>
      <c r="D267" s="51"/>
      <c r="E267" s="51"/>
      <c r="F267" s="51"/>
      <c r="G267" s="52"/>
      <c r="AC267" s="51"/>
    </row>
    <row r="268" spans="1:29" ht="12.75">
      <c r="A268" s="25"/>
      <c r="D268" s="51"/>
      <c r="E268" s="51"/>
      <c r="F268" s="51"/>
      <c r="G268" s="52"/>
      <c r="AC268" s="51"/>
    </row>
    <row r="269" spans="2:27" ht="12.75"/>
    <row r="270" spans="2:27" ht="12.75"/>
    <row r="271" spans="2:27" ht="12.75"/>
    <row r="272" spans="2:24" ht="12.75"/>
    <row r="273" spans="2:24" ht="12.75"/>
    <row r="274" spans="2:24" ht="12.75"/>
    <row r="275" spans="2:12" ht="12.75"/>
    <row r="276" spans="2:12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