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3245" activeTab="0"/>
  </bookViews>
  <sheets>
    <sheet name="1395_1538" sheetId="1" r:id="rId1"/>
    <sheet name="Texts" sheetId="2" r:id="rId2"/>
  </sheets>
  <definedNames/>
  <calcPr fullCalcOnLoad="1"/>
</workbook>
</file>

<file path=xl/sharedStrings.xml><?xml version="1.0" encoding="utf-8"?>
<sst xmlns="http://schemas.openxmlformats.org/spreadsheetml/2006/main" count="924" uniqueCount="285">
  <si>
    <t>limit for reimbursement probably set at 80d groot per ell: thus total of £568 par.</t>
  </si>
  <si>
    <t>limit for reimbursement set at 80d groot per ell: thus total of £544 par.</t>
  </si>
  <si>
    <t>limit for reimbursement set at 80d groot per ell: thus total of £568 par.</t>
  </si>
  <si>
    <t xml:space="preserve"> with lining, taxes,</t>
  </si>
  <si>
    <t>"Vlaemsche" laken</t>
  </si>
  <si>
    <t>&amp; Toll Costs</t>
  </si>
  <si>
    <t>(total)</t>
  </si>
  <si>
    <t>?</t>
  </si>
  <si>
    <t>limit for reimbursement probably set at 80d groot per ell: thus total of £568 par.</t>
  </si>
  <si>
    <t>[Lijfcoope]</t>
  </si>
  <si>
    <t>= d. groot</t>
  </si>
  <si>
    <t>02-feb-1508</t>
  </si>
  <si>
    <t>02-feb-1509</t>
  </si>
  <si>
    <t>1395</t>
  </si>
  <si>
    <t>1538</t>
  </si>
  <si>
    <t>2 bailliu, 9 scepenen, 1 ontfangher get 10 ells each; 2 clerken get 5 ells each</t>
  </si>
  <si>
    <t>2 bailliu, 9 scepenen, 1 ontfangher get 10 ells; 1 clerken 8 ells; other 5 ells</t>
  </si>
  <si>
    <t>2 bailliu, 9 scepenen,1 ontfangher get 10 ells; 1 clerken 8 ells; other 6 + 5 ells</t>
  </si>
  <si>
    <t>2 bailliu, 9 scepenen,1 ontfangher get 10 ells; 2 clerken 8 ells each</t>
  </si>
  <si>
    <t>2 bailliu, 9 scepenen,1 ontfangher get 10 ells; 2 clerken 8 ells each; RdS 6 ells</t>
  </si>
  <si>
    <t>3 at 57 li 12s and the 4th at 57 li 18s</t>
  </si>
  <si>
    <t>Aalst</t>
  </si>
  <si>
    <t>AALST</t>
  </si>
  <si>
    <t>Aalst?</t>
  </si>
  <si>
    <t>Account</t>
  </si>
  <si>
    <t>al up bereet</t>
  </si>
  <si>
    <t>ALGEMEEN RIJKSARCHIEF,  Rekenkamer:  CLOTH PRICES AT AALST:  1395 - 1538</t>
  </si>
  <si>
    <t>Also: Meester Robbecht de Smet gets 6 ells of cloth: total of 142</t>
  </si>
  <si>
    <t>and handling charges</t>
  </si>
  <si>
    <t>and Tolls</t>
  </si>
  <si>
    <t>Antwerp</t>
  </si>
  <si>
    <t>as % of</t>
  </si>
  <si>
    <t>B</t>
  </si>
  <si>
    <t>B31419</t>
  </si>
  <si>
    <t>Bk</t>
  </si>
  <si>
    <t>black</t>
  </si>
  <si>
    <t>black?</t>
  </si>
  <si>
    <t>Blk</t>
  </si>
  <si>
    <t>Blk/BrMor</t>
  </si>
  <si>
    <t>Blk/DGry</t>
  </si>
  <si>
    <t>Blk/Gry</t>
  </si>
  <si>
    <t>Blk/Mor</t>
  </si>
  <si>
    <t>Blk?</t>
  </si>
  <si>
    <t>Blu</t>
  </si>
  <si>
    <t>Blu?</t>
  </si>
  <si>
    <t>breede laken</t>
  </si>
  <si>
    <t>brown</t>
  </si>
  <si>
    <t>Bruges</t>
  </si>
  <si>
    <t>Brussels</t>
  </si>
  <si>
    <t>canevets de vors lakene inne te woudene</t>
  </si>
  <si>
    <t>canvas</t>
  </si>
  <si>
    <t>Carriage Costs</t>
  </si>
  <si>
    <t>cash only</t>
  </si>
  <si>
    <t>Cloth</t>
  </si>
  <si>
    <t>cloth in lb.</t>
  </si>
  <si>
    <t>Cloth Price</t>
  </si>
  <si>
    <t>cloths cost more; but only the amount up to 30 lb. groot recorded here</t>
  </si>
  <si>
    <t>Colour</t>
  </si>
  <si>
    <t>Comments</t>
  </si>
  <si>
    <t>commissarisen tanderen tijden daet toe gheordineert hebben ..... omme datmen dien tanx</t>
  </si>
  <si>
    <t>Consumer:</t>
  </si>
  <si>
    <t>Cost of</t>
  </si>
  <si>
    <t>Cost per</t>
  </si>
  <si>
    <t>Cost per Ell</t>
  </si>
  <si>
    <t>Cost per Piece</t>
  </si>
  <si>
    <t>costelike Ghendsche lakene socen graue</t>
  </si>
  <si>
    <t>costelike lakenen brugsche grauwe</t>
  </si>
  <si>
    <t>costelike lakenen bruyn grauwe</t>
  </si>
  <si>
    <t>costelike zwarte lakenen</t>
  </si>
  <si>
    <t>costen al ghevarwet, ghescoren, ende bereet, metgaders den coorden daer anclenende</t>
  </si>
  <si>
    <t>costen al ghevarwet, ghescoren, ende bereet, metgaders den coorden.</t>
  </si>
  <si>
    <t xml:space="preserve">Costs as </t>
  </si>
  <si>
    <t>daer up gheordineert b i onze gheduchten heere  [1 March 1455]</t>
  </si>
  <si>
    <t>damask</t>
  </si>
  <si>
    <t>damask for lining</t>
  </si>
  <si>
    <t>DarBlu</t>
  </si>
  <si>
    <t>DarGr</t>
  </si>
  <si>
    <t>DarGry</t>
  </si>
  <si>
    <t>Date from</t>
  </si>
  <si>
    <t>Date to</t>
  </si>
  <si>
    <t>dickedinne</t>
  </si>
  <si>
    <t>dickedinne laken</t>
  </si>
  <si>
    <t>dickedinnen laken</t>
  </si>
  <si>
    <t>dierte vander Inghelscher wolle vele meer costen dan de xxx lb. gr. die mine heren den</t>
  </si>
  <si>
    <t>Dye</t>
  </si>
  <si>
    <t>Dyeing</t>
  </si>
  <si>
    <t>dyeing + finishing</t>
  </si>
  <si>
    <t>Dyeing Cost</t>
  </si>
  <si>
    <t>Dyeing Costs</t>
  </si>
  <si>
    <t>elc laken houdende xxx ellen ...costen tandwarpen tstic vii li x s gr....</t>
  </si>
  <si>
    <t>Ell in d groot/</t>
  </si>
  <si>
    <t>Ell in sh par</t>
  </si>
  <si>
    <t>fijns laken</t>
  </si>
  <si>
    <t>Final Price</t>
  </si>
  <si>
    <t>fine laken</t>
  </si>
  <si>
    <t>fine zwarte lakenen</t>
  </si>
  <si>
    <t>fine zwarte lakenen gheheten Helme</t>
  </si>
  <si>
    <t>Finishing</t>
  </si>
  <si>
    <t>Finishing Costs</t>
  </si>
  <si>
    <t>finishing: 16d per ell</t>
  </si>
  <si>
    <t>First to Bruges; but no gray cloths; dyeing + "te meedene"</t>
  </si>
  <si>
    <t>Flemish</t>
  </si>
  <si>
    <t>fo.30r</t>
  </si>
  <si>
    <t>folio</t>
  </si>
  <si>
    <t>for 2 bailliu, 7 schepenen, 2 ontfanghers, 1 clerk</t>
  </si>
  <si>
    <t>for 2 bailliu, schepen, etc</t>
  </si>
  <si>
    <t xml:space="preserve">for bailiffs, schepenen: 5 ells each </t>
  </si>
  <si>
    <t>for bailliu and schepen, as above (12 officials)</t>
  </si>
  <si>
    <t>for bailliu and schepen, as above (12 officials): 10 ells for each</t>
  </si>
  <si>
    <t>for bailliu, schepen, etc. as above: to make 12 habiten</t>
  </si>
  <si>
    <t>for bailliu, schepen, etc: to make 12 habiten</t>
  </si>
  <si>
    <t>for bailliu, schepen, etc: to make 12 habiten (with silk fringe)</t>
  </si>
  <si>
    <t>for bailliu, schepen, etc: to make 12 habiten (with silk fringes)</t>
  </si>
  <si>
    <t>for bailliu, schepen: for fringing above habiten</t>
  </si>
  <si>
    <t>for Cloth</t>
  </si>
  <si>
    <t>for cnapen</t>
  </si>
  <si>
    <t>for cnapen: 1/3 for Martin van Eyke; 1/3 cloth for Jan de Cautsieder</t>
  </si>
  <si>
    <t>for cnapen: for 3 habiten?</t>
  </si>
  <si>
    <t>for cnapen: including 5 ells for meester Jan de Cautsieder</t>
  </si>
  <si>
    <t>for crapen</t>
  </si>
  <si>
    <t>for schepen cnapen</t>
  </si>
  <si>
    <t>for schepen cnapen: 1.5 pieces combined</t>
  </si>
  <si>
    <t>for the cnapen:  for 3 habiten?</t>
  </si>
  <si>
    <t>for the same</t>
  </si>
  <si>
    <t>for Transport</t>
  </si>
  <si>
    <t>full price paid for the cloths</t>
  </si>
  <si>
    <t>ghecocht te Andwerpen inde Sinxemaerct: ghevarwet, ghescoren ende al bereet metter [linnen?]</t>
  </si>
  <si>
    <t>GheGr</t>
  </si>
  <si>
    <t>Ghem</t>
  </si>
  <si>
    <t>Ghendsche dickedinne grauwe</t>
  </si>
  <si>
    <t>Ghendsche dickedinne moreyt</t>
  </si>
  <si>
    <t>Ghent</t>
  </si>
  <si>
    <t xml:space="preserve">Ghent </t>
  </si>
  <si>
    <t>Ghent?</t>
  </si>
  <si>
    <t>ghezeghelde Helmen</t>
  </si>
  <si>
    <t>Gr</t>
  </si>
  <si>
    <t>grey</t>
  </si>
  <si>
    <t>grey-brown</t>
  </si>
  <si>
    <t>Grn</t>
  </si>
  <si>
    <t>groen ghevaerwet al bereet</t>
  </si>
  <si>
    <t>groot</t>
  </si>
  <si>
    <t>GrRos</t>
  </si>
  <si>
    <t>Gry</t>
  </si>
  <si>
    <t>Gry/Blk</t>
  </si>
  <si>
    <t>halflaken</t>
  </si>
  <si>
    <t>halklaken</t>
  </si>
  <si>
    <t>hooghen bailliu, onder bailliu, seven schepenen, twee ontfanghers, twee clerken</t>
  </si>
  <si>
    <t>in lb groot</t>
  </si>
  <si>
    <t>in lb par</t>
  </si>
  <si>
    <t>in lb parisis</t>
  </si>
  <si>
    <t>in lb parisis*</t>
  </si>
  <si>
    <t>in lb. parisis</t>
  </si>
  <si>
    <t>in ponden</t>
  </si>
  <si>
    <t>in pounds groot</t>
  </si>
  <si>
    <t>in Pounds Groot</t>
  </si>
  <si>
    <t>in pounds parisis</t>
  </si>
  <si>
    <t>in sh par.</t>
  </si>
  <si>
    <t>in sh. parisis*</t>
  </si>
  <si>
    <t>including the silk fringe</t>
  </si>
  <si>
    <t>including the silk lining, priced below</t>
  </si>
  <si>
    <t>Item: pleghen de bailluwe, scepenen....cledre te hebbene. Evidently none because of the war</t>
  </si>
  <si>
    <t>jeghen Joose den Vechtere drappiere van Ghendt viere fine zwarte lakens gheheeten Helme</t>
  </si>
  <si>
    <t>laken</t>
  </si>
  <si>
    <t>lakene</t>
  </si>
  <si>
    <t>lakene houdende tstic xxx ellen</t>
  </si>
  <si>
    <t>lb. parisis</t>
  </si>
  <si>
    <t>length: estimated at 30 ells</t>
  </si>
  <si>
    <t>LiBlu</t>
  </si>
  <si>
    <t>Liefcoope der</t>
  </si>
  <si>
    <t>Lille</t>
  </si>
  <si>
    <t>meester temmerman</t>
  </si>
  <si>
    <t>met excederen en zoude so rekene de voors ontfanghers daer boven met meer dan de voors.</t>
  </si>
  <si>
    <t>mids der dierte vander fijne Inghelscher wolle vele meer costen meer costen de xxx lb. gr, die mine here ... gheordineert hebben.</t>
  </si>
  <si>
    <t>mids der dierte vander fijne vulle costen meer dan vi s. gr. delle, twelcke hoogher loopten zonde dan xxxvi lb. gr.</t>
  </si>
  <si>
    <t>mids der dierte vander fijne vulle meer costen dan xxx lb. gr nochtan ... dair up gheordineert by minen heeren..</t>
  </si>
  <si>
    <t>mids der dierte vander fijne vulle meer ghecost hebben dan vi s. gr. delle, twelcke hoogher loopten zonde dan xxxvi lb. gr.</t>
  </si>
  <si>
    <t>mids der dierte vander fijne vulle meer ghecost hebeen dan xxx lb. gr, nochtan omme datmen niet excederen gaen en zoude</t>
  </si>
  <si>
    <t>mids der dierte vander fijne wulle meer costen dan xxx lb. gr die mijn heeren die commiessarian .... gheordineert hebben..</t>
  </si>
  <si>
    <t>mids der dierte vander fynder wolle vele meer costen dan xxx lb. gr, die mijne heeren de commissarisen tanderen tijden daer toe gheordineert hebben.</t>
  </si>
  <si>
    <t>mids der varwer, scherene, zijdene, coorden ende dat daer ancleest</t>
  </si>
  <si>
    <t>missing</t>
  </si>
  <si>
    <t>mits der dierte vander fijne wolle meer costen dan zesse scellinghe gro. dele twelke hoogher loopten zoude dan 36 ponde groten, niet te mine ziyn rekenen mit meer doen tvors. xxxvi lb.</t>
  </si>
  <si>
    <t>mits der dierte vander fijne wolle veel meer costen dan zesse scellinghe gro. dele twelke hoogher loopten zoude dan 36 ponde groten, niet te mine ziyn rekenen mit meer doen tvors. xxxvi lb.</t>
  </si>
  <si>
    <t>moreit</t>
  </si>
  <si>
    <t>Ms has 10s for 3 ells at 3s 8d each; either 3s 4d each; or total of 11s</t>
  </si>
  <si>
    <t>ms says total cost is 58 li 8s; but must be 68 li 8s</t>
  </si>
  <si>
    <t>ms says total is 558 li 12s; but see below</t>
  </si>
  <si>
    <t>n.e.</t>
  </si>
  <si>
    <t>n.g</t>
  </si>
  <si>
    <t>n.g.</t>
  </si>
  <si>
    <t>n.s.</t>
  </si>
  <si>
    <t>net payment for these officials, who paid the balance</t>
  </si>
  <si>
    <t>net payment: "dat de voors lakene meer costen dan xxx li gr [vl], de voors ontfanghers..."</t>
  </si>
  <si>
    <t>net payment: "die meer costen al upgeschoren dan xxx li gr [Vl]"</t>
  </si>
  <si>
    <t>net payment: "die meer costen al upgeschoren dan xxx li gr [Vl]": "elc houdende xxx ellen</t>
  </si>
  <si>
    <t>net payment: "die meer costen dan xxx li gr [Vl]"</t>
  </si>
  <si>
    <t>no cloth source given; 30 ell-length deduced from shearing costs</t>
  </si>
  <si>
    <t>No. of Ells</t>
  </si>
  <si>
    <t>No. of Pieces</t>
  </si>
  <si>
    <t>Officials</t>
  </si>
  <si>
    <t>or d. groot</t>
  </si>
  <si>
    <t>or sh. par.</t>
  </si>
  <si>
    <t>Origin</t>
  </si>
  <si>
    <t>P/G</t>
  </si>
  <si>
    <t>Packing Costs</t>
  </si>
  <si>
    <t>parisis</t>
  </si>
  <si>
    <t>per Cloth</t>
  </si>
  <si>
    <t xml:space="preserve">per cloth </t>
  </si>
  <si>
    <t>per Ell</t>
  </si>
  <si>
    <t>per Ell in</t>
  </si>
  <si>
    <t>per piece</t>
  </si>
  <si>
    <t>per Piece</t>
  </si>
  <si>
    <t>Percent of</t>
  </si>
  <si>
    <t>Pers/Blu</t>
  </si>
  <si>
    <t>Piece</t>
  </si>
  <si>
    <t>Place of</t>
  </si>
  <si>
    <t xml:space="preserve">Place of </t>
  </si>
  <si>
    <t>possibly English cloth??</t>
  </si>
  <si>
    <t>Price per</t>
  </si>
  <si>
    <t>Price per Piece</t>
  </si>
  <si>
    <t>Purchase</t>
  </si>
  <si>
    <t>R</t>
  </si>
  <si>
    <t>Rijsselsche lakenen diemen heet Martsche</t>
  </si>
  <si>
    <t>Rijsselsche lakenen ghenaempt Grand Liz de Lille</t>
  </si>
  <si>
    <t>Rouen</t>
  </si>
  <si>
    <t>same</t>
  </si>
  <si>
    <t>satin</t>
  </si>
  <si>
    <t>schepen cnapen</t>
  </si>
  <si>
    <t>schepen cnapen/meester werclieden</t>
  </si>
  <si>
    <t>schepenen ende ontfanghers saysoen lakenen</t>
  </si>
  <si>
    <t>schone grauwe lakenen</t>
  </si>
  <si>
    <t>schoone zwarte laken grand leez de Lille</t>
  </si>
  <si>
    <t>scoone rijkelijke Ghendsch grauwe lakenen</t>
  </si>
  <si>
    <t>scoone rijkelijke Ghendsch tanneit lakenen</t>
  </si>
  <si>
    <t>scoone rijkelijke Rysselsche lakenen zwart</t>
  </si>
  <si>
    <t>scoone Rijsselschelakene bruyn tanneit</t>
  </si>
  <si>
    <t>see above: same entry</t>
  </si>
  <si>
    <t>sh parisis</t>
  </si>
  <si>
    <t>shearing 4 halflaken: 16s</t>
  </si>
  <si>
    <t>shearing costs pro-rated for this and the 3 Ypres cloths</t>
  </si>
  <si>
    <t>silk (damask?)</t>
  </si>
  <si>
    <t>silk (once)</t>
  </si>
  <si>
    <t>silk (onces)</t>
  </si>
  <si>
    <t>silk for fringes for above Ghent woollens for schepenen, as above</t>
  </si>
  <si>
    <t>silk fringe for schepenen laken, as above</t>
  </si>
  <si>
    <t>silk priced in onces: 22s per ounce</t>
  </si>
  <si>
    <t>silk priced in ounces</t>
  </si>
  <si>
    <t>Stede deel:</t>
  </si>
  <si>
    <t xml:space="preserve">stede per </t>
  </si>
  <si>
    <t>summer cloth: purchased at the Sinxtermaerct at Antwerp</t>
  </si>
  <si>
    <t>tan brown</t>
  </si>
  <si>
    <t>tanneyt Brugsche lakenen</t>
  </si>
  <si>
    <t>ter cnapen bouf</t>
  </si>
  <si>
    <t>Text</t>
  </si>
  <si>
    <t>Textile</t>
  </si>
  <si>
    <t>The account recorded, however, only the cost reckoned at 92d gr per ell = 639 lb. 8s; but replaced by 567 lb. par?</t>
  </si>
  <si>
    <t>the Cloth in</t>
  </si>
  <si>
    <t>to make 12 "habiten"</t>
  </si>
  <si>
    <t>to make 3 "habiten"</t>
  </si>
  <si>
    <t>Total Cost</t>
  </si>
  <si>
    <t xml:space="preserve">Total Cost </t>
  </si>
  <si>
    <t>Total cost in</t>
  </si>
  <si>
    <t>Total Cost of</t>
  </si>
  <si>
    <t>Total Costs of all cloths</t>
  </si>
  <si>
    <t>Total Ells</t>
  </si>
  <si>
    <t>Total Payment</t>
  </si>
  <si>
    <t>Transport</t>
  </si>
  <si>
    <t xml:space="preserve">Transport </t>
  </si>
  <si>
    <t>twee ponders vander poorte</t>
  </si>
  <si>
    <t>two dyed black; two grey</t>
  </si>
  <si>
    <t>two dyed perse at Lille; two dyed blue at Ghent</t>
  </si>
  <si>
    <t>Type</t>
  </si>
  <si>
    <t>van Ghendt hebbende huere volle zeghelen. Ende hoe wel die selve viere lakenen mids der</t>
  </si>
  <si>
    <t>velvet</t>
  </si>
  <si>
    <t>velvet (fluweels)</t>
  </si>
  <si>
    <t>vergouden van iiii ellen roets lakens te mertins bouf van Eyke meester temmerman vander voors porte mids dat hi gheen laken en hadde int jaer</t>
  </si>
  <si>
    <t xml:space="preserve">vergouden van scepene saysoen laekene met haeren cnapen </t>
  </si>
  <si>
    <t>vergouden van scepenen saysoen lakenen metten clerc met hallen anderen cnapen ... met den meester temmerman</t>
  </si>
  <si>
    <t>W</t>
  </si>
  <si>
    <t>W/?</t>
  </si>
  <si>
    <t>winter cloth</t>
  </si>
  <si>
    <t>xxx lb . groten [360 lb. parisis]</t>
  </si>
  <si>
    <t>Ypres</t>
  </si>
  <si>
    <t>Ypres?</t>
  </si>
  <si>
    <t>zwart Rysselsche lakenen</t>
  </si>
</sst>
</file>

<file path=xl/styles.xml><?xml version="1.0" encoding="utf-8"?>
<styleSheet xmlns="http://schemas.openxmlformats.org/spreadsheetml/2006/main">
  <numFmts count="19">
    <numFmt numFmtId="164" formatCode="[$$-409]\ #,##0.00"/>
    <numFmt numFmtId="165" formatCode="[$$-409]\ #,##0"/>
    <numFmt numFmtId="166" formatCode="0.000"/>
    <numFmt numFmtId="167" formatCode="0.000"/>
    <numFmt numFmtId="168" formatCode="0.0000"/>
    <numFmt numFmtId="169" formatCode="0.000"/>
    <numFmt numFmtId="170" formatCode="0.000"/>
    <numFmt numFmtId="171" formatCode="0.000"/>
    <numFmt numFmtId="172" formatCode="0.000"/>
    <numFmt numFmtId="173" formatCode="0.000"/>
    <numFmt numFmtId="174" formatCode="0.000"/>
    <numFmt numFmtId="175" formatCode="0.0000"/>
    <numFmt numFmtId="176" formatCode="0.000"/>
    <numFmt numFmtId="177" formatCode="0.000"/>
    <numFmt numFmtId="178" formatCode="0.0000"/>
    <numFmt numFmtId="179" formatCode="0.000"/>
    <numFmt numFmtId="180" formatCode="0.000"/>
    <numFmt numFmtId="181" formatCode="0.0000"/>
    <numFmt numFmtId="182" formatCode="0.000"/>
  </numFmts>
  <fonts count="1">
    <font>
      <sz val="10"/>
      <color indexed="10"/>
      <name val="Arial"/>
      <family val="0"/>
    </font>
  </fonts>
  <fills count="3">
    <fill>
      <patternFill/>
    </fill>
    <fill>
      <patternFill patternType="gray125"/>
    </fill>
    <fill>
      <patternFill patternType="solid">
        <fgColor indexed="8"/>
        <bgColor indexed="64"/>
      </patternFill>
    </fill>
  </fills>
  <borders count="1">
    <border>
      <left/>
      <right/>
      <top/>
      <bottom/>
      <diagonal/>
    </border>
  </borders>
  <cellStyleXfs count="1">
    <xf numFmtId="15" fontId="0" fillId="2" borderId="0" applyNumberFormat="0" applyFont="0" applyFill="0" applyBorder="0" applyProtection="0">
      <alignment horizontal="left"/>
    </xf>
  </cellStyleXfs>
  <cellXfs count="68">
    <xf numFmtId="15" fontId="0" fillId="2" borderId="0" xfId="0" applyAlignment="1">
      <alignment horizontal="left"/>
    </xf>
    <xf numFmtId="168" fontId="0" fillId="2" borderId="0" xfId="0" applyAlignment="1">
      <alignment/>
    </xf>
    <xf numFmtId="166" fontId="0" fillId="2" borderId="0" xfId="0" applyAlignment="1">
      <alignment/>
    </xf>
    <xf numFmtId="166" fontId="0" fillId="2" borderId="0" xfId="0" applyAlignment="1">
      <alignment/>
    </xf>
    <xf numFmtId="10" fontId="0" fillId="2" borderId="0" xfId="0" applyAlignment="1">
      <alignment/>
    </xf>
    <xf numFmtId="10" fontId="0" fillId="2" borderId="0" xfId="0" applyAlignment="1">
      <alignment/>
    </xf>
    <xf numFmtId="15" fontId="0" fillId="2" borderId="0" xfId="0" applyAlignment="1">
      <alignment horizontal="left"/>
    </xf>
    <xf numFmtId="15" fontId="0" fillId="2" borderId="0" xfId="0" applyAlignment="1">
      <alignment horizontal="left"/>
    </xf>
    <xf numFmtId="15" fontId="0" fillId="2" borderId="0" xfId="0" applyAlignment="1">
      <alignment horizontal="left"/>
    </xf>
    <xf numFmtId="15" fontId="0" fillId="2" borderId="0" xfId="0" applyAlignment="1">
      <alignment horizontal="left"/>
    </xf>
    <xf numFmtId="15" fontId="0" fillId="2" borderId="0" xfId="0" applyAlignment="1">
      <alignment horizontal="left"/>
    </xf>
    <xf numFmtId="15" fontId="0" fillId="2" borderId="0" xfId="0" applyAlignment="1">
      <alignment horizontal="left"/>
    </xf>
    <xf numFmtId="0" fontId="0" fillId="2" borderId="0" xfId="0" applyAlignment="1">
      <alignment/>
    </xf>
    <xf numFmtId="166" fontId="0" fillId="2" borderId="0" xfId="0" applyAlignment="1">
      <alignment/>
    </xf>
    <xf numFmtId="166" fontId="0" fillId="2" borderId="0" xfId="0" applyAlignment="1">
      <alignment/>
    </xf>
    <xf numFmtId="0" fontId="0" fillId="2" borderId="0" xfId="0" applyAlignment="1">
      <alignment horizontal="left"/>
    </xf>
    <xf numFmtId="15" fontId="0" fillId="2" borderId="0" xfId="0" applyAlignment="1">
      <alignment horizontal="left"/>
    </xf>
    <xf numFmtId="0" fontId="0" fillId="2" borderId="0" xfId="0" applyAlignment="1">
      <alignment/>
    </xf>
    <xf numFmtId="2" fontId="0" fillId="2" borderId="0" xfId="0" applyAlignment="1">
      <alignment/>
    </xf>
    <xf numFmtId="2" fontId="0" fillId="2" borderId="0" xfId="0" applyAlignment="1">
      <alignment/>
    </xf>
    <xf numFmtId="166" fontId="0" fillId="2" borderId="0" xfId="0" applyAlignment="1">
      <alignment/>
    </xf>
    <xf numFmtId="166" fontId="0" fillId="2" borderId="0" xfId="0" applyAlignment="1">
      <alignment/>
    </xf>
    <xf numFmtId="0" fontId="0" fillId="2" borderId="0" xfId="0" applyAlignment="1">
      <alignment horizontal="centerContinuous"/>
    </xf>
    <xf numFmtId="168" fontId="0" fillId="2" borderId="0" xfId="0" applyAlignment="1">
      <alignment/>
    </xf>
    <xf numFmtId="15" fontId="0" fillId="2" borderId="0" xfId="0" applyAlignment="1">
      <alignment horizontal="left"/>
    </xf>
    <xf numFmtId="0" fontId="0" fillId="2" borderId="0" xfId="0" applyAlignment="1">
      <alignment horizontal="left"/>
    </xf>
    <xf numFmtId="15" fontId="0" fillId="2" borderId="0" xfId="0" applyAlignment="1">
      <alignment horizontal="left"/>
    </xf>
    <xf numFmtId="15" fontId="0" fillId="2" borderId="0" xfId="0" applyAlignment="1">
      <alignment horizontal="left"/>
    </xf>
    <xf numFmtId="15" fontId="0" fillId="2" borderId="0" xfId="0" applyAlignment="1">
      <alignment horizontal="left"/>
    </xf>
    <xf numFmtId="0" fontId="0" fillId="2" borderId="0" xfId="0" applyAlignment="1">
      <alignment/>
    </xf>
    <xf numFmtId="0" fontId="0" fillId="2" borderId="0" xfId="0" applyAlignment="1">
      <alignment/>
    </xf>
    <xf numFmtId="2" fontId="0" fillId="2" borderId="0" xfId="0" applyAlignment="1">
      <alignment/>
    </xf>
    <xf numFmtId="2" fontId="0" fillId="2" borderId="0" xfId="0" applyAlignment="1">
      <alignment/>
    </xf>
    <xf numFmtId="166" fontId="0" fillId="2" borderId="0" xfId="0" applyAlignment="1">
      <alignment/>
    </xf>
    <xf numFmtId="166" fontId="0" fillId="2" borderId="0" xfId="0" applyAlignment="1">
      <alignment/>
    </xf>
    <xf numFmtId="0" fontId="0" fillId="2" borderId="0" xfId="0" applyAlignment="1">
      <alignment horizontal="centerContinuous"/>
    </xf>
    <xf numFmtId="168" fontId="0" fillId="2" borderId="0" xfId="0" applyAlignment="1">
      <alignment/>
    </xf>
    <xf numFmtId="15" fontId="0" fillId="2" borderId="0" xfId="0" applyAlignment="1">
      <alignment horizontal="left"/>
    </xf>
    <xf numFmtId="0" fontId="0" fillId="2" borderId="0" xfId="0" applyAlignment="1">
      <alignment horizontal="left"/>
    </xf>
    <xf numFmtId="166" fontId="0" fillId="2" borderId="0" xfId="0" applyAlignment="1">
      <alignment/>
    </xf>
    <xf numFmtId="0" fontId="0" fillId="2" borderId="0" xfId="0" applyAlignment="1">
      <alignment horizontal="left"/>
    </xf>
    <xf numFmtId="166" fontId="0" fillId="2" borderId="0" xfId="0" applyAlignment="1">
      <alignment/>
    </xf>
    <xf numFmtId="0" fontId="0" fillId="2" borderId="0" xfId="0" applyAlignment="1">
      <alignment/>
    </xf>
    <xf numFmtId="0" fontId="0" fillId="2" borderId="0" xfId="0" applyAlignment="1">
      <alignment horizontal="centerContinuous"/>
    </xf>
    <xf numFmtId="168" fontId="0" fillId="2" borderId="0" xfId="0" applyAlignment="1">
      <alignment/>
    </xf>
    <xf numFmtId="10" fontId="0" fillId="2" borderId="0" xfId="0">
      <alignment/>
    </xf>
    <xf numFmtId="10" fontId="0" fillId="2" borderId="0" xfId="0">
      <alignment/>
    </xf>
    <xf numFmtId="0" fontId="0" fillId="2" borderId="0" xfId="0" applyAlignment="1">
      <alignment horizontal="left"/>
    </xf>
    <xf numFmtId="0" fontId="0" fillId="2" borderId="0" xfId="0" applyAlignment="1">
      <alignment/>
    </xf>
    <xf numFmtId="15" fontId="0" fillId="2" borderId="0" xfId="0" applyAlignment="1">
      <alignment/>
    </xf>
    <xf numFmtId="166" fontId="0" fillId="2" borderId="0" xfId="0" applyAlignment="1">
      <alignment/>
    </xf>
    <xf numFmtId="0" fontId="0" fillId="2" borderId="0" xfId="0" applyAlignment="1">
      <alignment horizontal="left"/>
    </xf>
    <xf numFmtId="3" fontId="0" fillId="2" borderId="0" xfId="0">
      <alignment horizontal="centerContinuous"/>
    </xf>
    <xf numFmtId="3" fontId="0" fillId="2" borderId="0" xfId="0">
      <alignment horizontal="centerContinuous"/>
    </xf>
    <xf numFmtId="3" fontId="0" fillId="2" borderId="0" xfId="0">
      <alignment horizontal="centerContinuous"/>
    </xf>
    <xf numFmtId="2" fontId="0" fillId="2" borderId="0" xfId="0">
      <alignment/>
    </xf>
    <xf numFmtId="2" fontId="0" fillId="2" borderId="0" xfId="0">
      <alignment/>
    </xf>
    <xf numFmtId="2" fontId="0" fillId="2" borderId="0" xfId="0">
      <alignment/>
    </xf>
    <xf numFmtId="0" fontId="0" fillId="2" borderId="0" xfId="0" applyAlignment="1">
      <alignment horizontal="left"/>
    </xf>
    <xf numFmtId="0" fontId="0" fillId="0" borderId="0" xfId="0" applyAlignment="1">
      <alignment/>
    </xf>
    <xf numFmtId="0" fontId="0" fillId="0" borderId="0" xfId="0" applyAlignment="1">
      <alignment/>
    </xf>
    <xf numFmtId="0" fontId="0" fillId="0" borderId="0" xfId="0" applyAlignment="1">
      <alignment/>
    </xf>
    <xf numFmtId="2" fontId="0" fillId="2" borderId="0" xfId="0">
      <alignment/>
    </xf>
    <xf numFmtId="0" fontId="0" fillId="2" borderId="0" xfId="0" applyAlignment="1">
      <alignment horizontal="left"/>
    </xf>
    <xf numFmtId="0" fontId="0" fillId="2" borderId="0" xfId="0" applyAlignment="1">
      <alignment horizontal="left"/>
    </xf>
    <xf numFmtId="0" fontId="0" fillId="2" borderId="0" xfId="0" applyAlignment="1">
      <alignment horizontal="left"/>
    </xf>
    <xf numFmtId="0" fontId="0" fillId="2" borderId="0" xfId="0" applyAlignment="1">
      <alignment horizontal="left"/>
    </xf>
    <xf numFmtId="0" fontId="0" fillId="2" borderId="0" xfId="0"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FFFFFF"/>
      <rgbColor rgb="00000000"/>
      <rgbColor rgb="00000080"/>
      <rgbColor rgb="00FFFFFF"/>
      <rgbColor rgb="00FF0000"/>
      <rgbColor rgb="000000FF"/>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AN8192"/>
  <sheetViews>
    <sheetView tabSelected="1" defaultGridColor="0" zoomScale="90" zoomScaleNormal="90" colorId="0" workbookViewId="0" topLeftCell="A1">
      <pane xSplit="1" ySplit="8" topLeftCell="B9" activePane="bottomRight" state="frozen"/>
      <selection pane="bottomRight" activeCell="F16" sqref="F16"/>
    </sheetView>
  </sheetViews>
  <sheetFormatPr defaultColWidth="9.140625" defaultRowHeight="12.75"/>
  <cols>
    <col min="1" max="1" width="13.57421875" style="29" customWidth="1"/>
    <col min="2" max="2" width="9.8515625" style="49" customWidth="1"/>
    <col min="3" max="3" width="9.8515625" style="27" customWidth="1"/>
    <col min="4" max="4" width="9.57421875" style="51" customWidth="1"/>
    <col min="5" max="5" width="9.421875" style="51" customWidth="1"/>
    <col min="6" max="6" width="46.57421875" style="51" customWidth="1"/>
    <col min="7" max="7" width="13.421875" style="35" customWidth="1"/>
    <col min="8" max="8" width="9.8515625" customWidth="1"/>
    <col min="9" max="9" width="9.8515625" style="53" customWidth="1"/>
    <col min="10" max="10" width="16.8515625" style="35" customWidth="1"/>
    <col min="11" max="11" width="16.8515625" style="54" customWidth="1"/>
    <col min="12" max="12" width="16.00390625" style="54" customWidth="1"/>
    <col min="13" max="13" width="15.57421875" style="55" customWidth="1"/>
    <col min="14" max="14" width="12.8515625" style="54" customWidth="1"/>
    <col min="15" max="15" width="9.8515625" style="56" customWidth="1"/>
    <col min="16" max="16" width="9.140625" style="54" customWidth="1"/>
    <col min="17" max="17" width="12.28125" style="54" customWidth="1"/>
    <col min="18" max="18" width="13.140625" customWidth="1"/>
    <col min="19" max="19" width="12.28125" style="55" customWidth="1"/>
    <col min="20" max="20" width="9.00390625" style="35" customWidth="1"/>
    <col min="21" max="21" width="14.7109375" style="35" customWidth="1"/>
    <col min="22" max="22" width="14.7109375" style="54" customWidth="1"/>
    <col min="23" max="23" width="15.140625" customWidth="1"/>
    <col min="24" max="24" width="12.28125" style="55" customWidth="1"/>
    <col min="25" max="25" width="12.8515625" style="57" customWidth="1"/>
    <col min="26" max="26" width="13.140625" style="57" customWidth="1"/>
    <col min="27" max="27" width="10.00390625" style="54" customWidth="1"/>
    <col min="28" max="32" width="13.8515625" style="54" customWidth="1"/>
    <col min="33" max="34" width="12.00390625" style="54" customWidth="1"/>
    <col min="35" max="35" width="12.00390625" style="37" customWidth="1"/>
    <col min="36" max="36" width="23.140625" style="54" customWidth="1"/>
    <col min="37" max="37" width="10.57421875" style="54" customWidth="1"/>
    <col min="38" max="38" width="70.00390625" style="51" customWidth="1"/>
    <col min="39" max="39" width="122.7109375" style="51" customWidth="1"/>
    <col min="40" max="40" width="62.8515625" style="51" customWidth="1"/>
    <col min="41" max="256" width="8.421875" style="51" customWidth="1"/>
  </cols>
  <sheetData>
    <row r="1" spans="1:9" ht="12.75">
      <c r="A1" s="29" t="s">
        <v>22</v>
      </c>
      <c r="B1" s="59"/>
      <c r="C1" s="27"/>
      <c r="D1" s="51" t="s">
        <v>26</v>
      </c>
      <c r="E1" s="51"/>
      <c r="F1" s="51"/>
      <c r="G1" s="36"/>
      <c r="I1" s="52"/>
    </row>
    <row r="2" spans="1:9" ht="12.75">
      <c r="A2" s="29"/>
      <c r="B2" s="49"/>
      <c r="C2" s="27"/>
      <c r="D2" s="51"/>
      <c r="E2" s="51"/>
      <c r="F2" s="51"/>
      <c r="G2" s="35"/>
      <c r="I2" s="53"/>
    </row>
    <row r="3" spans="1:28" ht="12.75">
      <c r="A3" s="29"/>
      <c r="B3" s="49"/>
      <c r="C3" s="27"/>
      <c r="D3" s="51"/>
      <c r="E3" s="51"/>
      <c r="F3" s="51"/>
      <c r="G3" s="35"/>
      <c r="I3" s="53"/>
      <c r="AB3" s="54" t="s">
        <v>9</v>
      </c>
    </row>
    <row r="4" spans="1:39" ht="12.75">
      <c r="A4" s="30" t="s">
        <v>78</v>
      </c>
      <c r="B4" s="59" t="s">
        <v>79</v>
      </c>
      <c r="C4" s="28" t="s">
        <v>24</v>
      </c>
      <c r="D4" s="63" t="s">
        <v>216</v>
      </c>
      <c r="E4" s="63" t="s">
        <v>215</v>
      </c>
      <c r="F4" s="64" t="s">
        <v>254</v>
      </c>
      <c r="G4" s="67" t="s">
        <v>198</v>
      </c>
      <c r="H4" t="s">
        <v>197</v>
      </c>
      <c r="I4" s="66" t="s">
        <v>264</v>
      </c>
      <c r="J4" s="67" t="s">
        <v>265</v>
      </c>
      <c r="K4" s="67" t="s">
        <v>265</v>
      </c>
      <c r="L4" s="54" t="s">
        <v>218</v>
      </c>
      <c r="M4" s="67" t="s">
        <v>219</v>
      </c>
      <c r="N4" s="54" t="s">
        <v>218</v>
      </c>
      <c r="O4" s="56" t="s">
        <v>84</v>
      </c>
      <c r="P4" s="54" t="s">
        <v>61</v>
      </c>
      <c r="Q4" s="67" t="s">
        <v>87</v>
      </c>
      <c r="R4" t="s">
        <v>88</v>
      </c>
      <c r="S4" s="67" t="s">
        <v>87</v>
      </c>
      <c r="T4" s="67" t="s">
        <v>61</v>
      </c>
      <c r="U4" s="35" t="s">
        <v>97</v>
      </c>
      <c r="V4" s="54" t="s">
        <v>97</v>
      </c>
      <c r="W4" t="s">
        <v>98</v>
      </c>
      <c r="X4" s="55" t="s">
        <v>97</v>
      </c>
      <c r="Y4" s="57" t="s">
        <v>262</v>
      </c>
      <c r="Z4" s="57" t="s">
        <v>260</v>
      </c>
      <c r="AA4" s="67" t="s">
        <v>260</v>
      </c>
      <c r="AB4" s="67" t="s">
        <v>168</v>
      </c>
      <c r="AC4" s="67" t="s">
        <v>168</v>
      </c>
      <c r="AD4" s="46" t="s">
        <v>204</v>
      </c>
      <c r="AE4" s="46" t="s">
        <v>51</v>
      </c>
      <c r="AF4" s="46"/>
      <c r="AG4" s="67" t="s">
        <v>259</v>
      </c>
      <c r="AH4" s="67" t="s">
        <v>266</v>
      </c>
      <c r="AI4" s="38" t="s">
        <v>267</v>
      </c>
      <c r="AJ4" s="67" t="s">
        <v>263</v>
      </c>
      <c r="AK4" s="67" t="s">
        <v>259</v>
      </c>
      <c r="AL4" s="63" t="s">
        <v>53</v>
      </c>
      <c r="AM4" s="63" t="s">
        <v>58</v>
      </c>
    </row>
    <row r="5" spans="1:39" ht="12.75">
      <c r="A5" s="29" t="s">
        <v>13</v>
      </c>
      <c r="B5" s="49" t="s">
        <v>14</v>
      </c>
      <c r="C5" s="28"/>
      <c r="D5" s="63" t="s">
        <v>202</v>
      </c>
      <c r="E5" s="63" t="s">
        <v>220</v>
      </c>
      <c r="F5" s="64" t="s">
        <v>271</v>
      </c>
      <c r="G5" s="67"/>
      <c r="H5" t="s">
        <v>206</v>
      </c>
      <c r="I5" s="66"/>
      <c r="J5" s="67" t="s">
        <v>114</v>
      </c>
      <c r="K5" s="67" t="s">
        <v>114</v>
      </c>
      <c r="L5" s="54" t="s">
        <v>214</v>
      </c>
      <c r="M5" s="67" t="s">
        <v>154</v>
      </c>
      <c r="N5" s="54" t="s">
        <v>90</v>
      </c>
      <c r="O5" s="56" t="s">
        <v>57</v>
      </c>
      <c r="P5" s="54" t="s">
        <v>85</v>
      </c>
      <c r="Q5" s="67" t="s">
        <v>210</v>
      </c>
      <c r="R5" t="s">
        <v>31</v>
      </c>
      <c r="S5" s="67" t="s">
        <v>208</v>
      </c>
      <c r="T5" s="67" t="s">
        <v>97</v>
      </c>
      <c r="U5" s="35" t="s">
        <v>63</v>
      </c>
      <c r="V5" s="54" t="s">
        <v>64</v>
      </c>
      <c r="W5" t="s">
        <v>31</v>
      </c>
      <c r="X5" s="55" t="s">
        <v>62</v>
      </c>
      <c r="Y5" s="57" t="s">
        <v>256</v>
      </c>
      <c r="Z5" s="57" t="s">
        <v>152</v>
      </c>
      <c r="AA5" s="67" t="s">
        <v>209</v>
      </c>
      <c r="AB5" s="54" t="s">
        <v>247</v>
      </c>
      <c r="AC5" s="67" t="s">
        <v>248</v>
      </c>
      <c r="AD5" s="46" t="s">
        <v>124</v>
      </c>
      <c r="AE5" s="46" t="s">
        <v>124</v>
      </c>
      <c r="AF5" s="46"/>
      <c r="AG5" s="67" t="s">
        <v>266</v>
      </c>
      <c r="AH5" s="67" t="s">
        <v>5</v>
      </c>
      <c r="AI5" s="38" t="s">
        <v>71</v>
      </c>
      <c r="AJ5" s="67" t="s">
        <v>3</v>
      </c>
      <c r="AK5" s="67" t="s">
        <v>211</v>
      </c>
      <c r="AL5" s="63" t="s">
        <v>60</v>
      </c>
      <c r="AM5" s="63"/>
    </row>
    <row r="6" spans="1:39" ht="12.75">
      <c r="A6" s="30"/>
      <c r="B6" s="59"/>
      <c r="C6" s="28"/>
      <c r="D6" s="63"/>
      <c r="E6" s="63"/>
      <c r="F6" s="64"/>
      <c r="G6" s="67"/>
      <c r="I6" s="66"/>
      <c r="J6" s="67" t="s">
        <v>153</v>
      </c>
      <c r="K6" s="67" t="s">
        <v>155</v>
      </c>
      <c r="L6" s="54" t="s">
        <v>155</v>
      </c>
      <c r="M6" s="67" t="s">
        <v>101</v>
      </c>
      <c r="N6" s="54" t="s">
        <v>201</v>
      </c>
      <c r="P6" s="54" t="s">
        <v>148</v>
      </c>
      <c r="Q6" s="67" t="s">
        <v>148</v>
      </c>
      <c r="R6" t="s">
        <v>55</v>
      </c>
      <c r="S6" s="67" t="s">
        <v>156</v>
      </c>
      <c r="T6" s="67" t="s">
        <v>148</v>
      </c>
      <c r="U6" s="35" t="s">
        <v>157</v>
      </c>
      <c r="V6" s="54" t="s">
        <v>150</v>
      </c>
      <c r="W6" t="s">
        <v>55</v>
      </c>
      <c r="X6" s="55" t="s">
        <v>91</v>
      </c>
      <c r="Y6" s="57" t="s">
        <v>165</v>
      </c>
      <c r="Z6" s="57" t="s">
        <v>140</v>
      </c>
      <c r="AA6" s="67" t="s">
        <v>237</v>
      </c>
      <c r="AB6" s="67" t="s">
        <v>261</v>
      </c>
      <c r="AC6" s="67" t="s">
        <v>54</v>
      </c>
      <c r="AD6" s="46" t="s">
        <v>151</v>
      </c>
      <c r="AE6" s="46" t="s">
        <v>151</v>
      </c>
      <c r="AF6" s="46"/>
      <c r="AG6" s="67" t="s">
        <v>29</v>
      </c>
      <c r="AH6" s="67" t="s">
        <v>207</v>
      </c>
      <c r="AI6" s="38" t="s">
        <v>212</v>
      </c>
      <c r="AJ6" s="67" t="s">
        <v>28</v>
      </c>
      <c r="AK6" s="67" t="s">
        <v>147</v>
      </c>
      <c r="AL6" s="63" t="s">
        <v>199</v>
      </c>
      <c r="AM6" s="63"/>
    </row>
    <row r="7" spans="1:39" ht="12.75">
      <c r="A7" s="29"/>
      <c r="B7" s="49"/>
      <c r="C7" s="27"/>
      <c r="D7" s="51"/>
      <c r="E7" s="51"/>
      <c r="F7" s="51"/>
      <c r="G7" s="35"/>
      <c r="I7" s="53"/>
      <c r="J7" s="67" t="s">
        <v>101</v>
      </c>
      <c r="K7" s="54"/>
      <c r="L7" s="54"/>
      <c r="M7" s="55"/>
      <c r="N7" s="54"/>
      <c r="O7" s="56"/>
      <c r="P7" s="54"/>
      <c r="Q7" s="54"/>
      <c r="S7" s="55"/>
      <c r="T7" s="35"/>
      <c r="U7" s="46" t="s">
        <v>200</v>
      </c>
      <c r="V7" s="54"/>
      <c r="X7" s="55"/>
      <c r="Y7" s="57"/>
      <c r="Z7" s="34" t="s">
        <v>101</v>
      </c>
      <c r="AA7" s="26" t="s">
        <v>10</v>
      </c>
      <c r="AB7" s="26" t="s">
        <v>151</v>
      </c>
      <c r="AC7" s="26" t="s">
        <v>205</v>
      </c>
      <c r="AD7" s="25" t="s">
        <v>6</v>
      </c>
      <c r="AE7" s="25" t="s">
        <v>6</v>
      </c>
      <c r="AF7" s="25"/>
      <c r="AG7" s="26" t="s">
        <v>149</v>
      </c>
      <c r="AH7" s="26" t="s">
        <v>151</v>
      </c>
      <c r="AI7" s="38" t="s">
        <v>93</v>
      </c>
      <c r="AJ7" s="26" t="s">
        <v>151</v>
      </c>
      <c r="AK7" s="25" t="s">
        <v>101</v>
      </c>
      <c r="AL7" s="51"/>
      <c r="AM7" s="51"/>
    </row>
    <row r="8" spans="1:39" ht="12.75">
      <c r="A8" s="29"/>
      <c r="B8" s="49"/>
      <c r="C8" s="27"/>
      <c r="D8" s="51"/>
      <c r="E8" s="51"/>
      <c r="F8" s="51"/>
      <c r="G8" s="35"/>
      <c r="I8" s="53"/>
      <c r="J8" s="35"/>
      <c r="K8" s="54"/>
      <c r="L8" s="54"/>
      <c r="M8" s="55"/>
      <c r="N8" s="54"/>
      <c r="O8" s="56"/>
      <c r="P8" s="54"/>
      <c r="Q8" s="54"/>
      <c r="S8" s="55"/>
      <c r="T8" s="35"/>
      <c r="U8" s="35"/>
      <c r="V8" s="54"/>
      <c r="X8" s="55"/>
      <c r="Y8" s="57"/>
      <c r="Z8" s="57"/>
      <c r="AA8" s="54"/>
      <c r="AB8" s="54"/>
      <c r="AC8" s="54"/>
      <c r="AD8" s="54"/>
      <c r="AE8" s="54"/>
      <c r="AF8" s="54"/>
      <c r="AG8" s="54"/>
      <c r="AH8" s="54"/>
      <c r="AI8" s="37"/>
      <c r="AJ8" s="54"/>
      <c r="AK8" s="54"/>
      <c r="AL8" s="51"/>
      <c r="AM8" s="51"/>
    </row>
    <row r="9" spans="1:40" ht="12.75">
      <c r="A9" s="31">
        <v>34732</v>
      </c>
      <c r="B9" s="60">
        <v>35097</v>
      </c>
      <c r="C9" s="27">
        <v>31412</v>
      </c>
      <c r="D9" s="51"/>
      <c r="E9" s="51"/>
      <c r="F9" s="51" t="s">
        <v>190</v>
      </c>
      <c r="G9" s="47"/>
      <c r="I9" s="51"/>
      <c r="J9" s="36">
        <f>K9/12</f>
        <v>11.075000000000001</v>
      </c>
      <c r="K9" s="54">
        <v>132.9</v>
      </c>
      <c r="L9" s="51"/>
      <c r="M9" s="51"/>
      <c r="N9" s="51"/>
      <c r="O9" s="56"/>
      <c r="P9" s="54"/>
      <c r="Q9" s="51"/>
      <c r="R9" s="51"/>
      <c r="S9" s="51"/>
      <c r="T9" s="36"/>
      <c r="U9" s="36"/>
      <c r="V9" s="54"/>
      <c r="X9" s="55"/>
      <c r="Y9" s="57"/>
      <c r="Z9" s="57"/>
      <c r="AA9" s="54"/>
      <c r="AB9" s="54"/>
      <c r="AC9" s="54"/>
      <c r="AD9" s="54"/>
      <c r="AE9" s="54"/>
      <c r="AF9" s="54"/>
      <c r="AG9" s="26"/>
      <c r="AH9" s="26"/>
      <c r="AI9" s="38"/>
      <c r="AJ9" s="54">
        <v>132.9</v>
      </c>
      <c r="AK9" s="54" t="e">
        <f>AJ9/G9/12</f>
        <v>#VALUE!</v>
      </c>
      <c r="AL9" s="51"/>
      <c r="AM9" s="51" t="s">
        <v>276</v>
      </c>
      <c r="AN9" s="51"/>
    </row>
    <row r="10" spans="1:40" ht="12.75">
      <c r="A10" s="29"/>
      <c r="B10" s="49"/>
      <c r="C10" s="27"/>
      <c r="D10" s="51"/>
      <c r="E10" s="51"/>
      <c r="F10" s="51"/>
      <c r="G10" s="47"/>
      <c r="I10" s="51"/>
      <c r="J10" s="36"/>
      <c r="K10" s="54"/>
      <c r="L10" s="51"/>
      <c r="M10" s="51"/>
      <c r="N10" s="51"/>
      <c r="O10" s="56"/>
      <c r="P10" s="54"/>
      <c r="Q10" s="51"/>
      <c r="R10" s="51"/>
      <c r="S10" s="51"/>
      <c r="T10" s="36"/>
      <c r="U10" s="36"/>
      <c r="V10" s="54"/>
      <c r="X10" s="55"/>
      <c r="Y10" s="57"/>
      <c r="Z10" s="57"/>
      <c r="AA10" s="54"/>
      <c r="AB10" s="54"/>
      <c r="AC10" s="54"/>
      <c r="AD10" s="54"/>
      <c r="AE10" s="54"/>
      <c r="AF10" s="54"/>
      <c r="AG10" s="54"/>
      <c r="AH10" s="54"/>
      <c r="AI10" s="37"/>
      <c r="AJ10" s="54"/>
      <c r="AK10" s="54"/>
      <c r="AL10" s="51"/>
      <c r="AM10" s="51"/>
      <c r="AN10" s="51"/>
    </row>
    <row r="11" spans="1:40" ht="12.75">
      <c r="A11" s="31">
        <v>35828</v>
      </c>
      <c r="B11" s="60">
        <v>36193</v>
      </c>
      <c r="C11" s="27">
        <v>31413</v>
      </c>
      <c r="D11" s="51"/>
      <c r="E11" s="51"/>
      <c r="F11" s="51" t="s">
        <v>190</v>
      </c>
      <c r="G11" s="47"/>
      <c r="I11" s="51"/>
      <c r="J11" s="36">
        <f>K11/12</f>
        <v>17.70625</v>
      </c>
      <c r="K11" s="54">
        <v>212.475</v>
      </c>
      <c r="L11" s="51"/>
      <c r="M11" s="51"/>
      <c r="N11" s="51"/>
      <c r="O11" s="56"/>
      <c r="P11" s="54"/>
      <c r="Q11" s="51"/>
      <c r="R11" s="51"/>
      <c r="S11" s="51"/>
      <c r="T11" s="36"/>
      <c r="U11" s="36"/>
      <c r="V11" s="54"/>
      <c r="X11" s="55"/>
      <c r="Y11" s="57"/>
      <c r="Z11" s="57"/>
      <c r="AA11" s="54"/>
      <c r="AB11" s="54"/>
      <c r="AC11" s="54"/>
      <c r="AD11" s="54"/>
      <c r="AE11" s="54"/>
      <c r="AF11" s="54"/>
      <c r="AG11" s="54"/>
      <c r="AH11" s="54"/>
      <c r="AI11" s="37"/>
      <c r="AJ11" s="54">
        <v>212.475</v>
      </c>
      <c r="AK11" s="54" t="e">
        <f>AJ11/G11/12</f>
        <v>#VALUE!</v>
      </c>
      <c r="AL11" s="51"/>
      <c r="AM11" s="51" t="s">
        <v>277</v>
      </c>
      <c r="AN11" s="51"/>
    </row>
    <row r="12" spans="1:40" ht="12.75">
      <c r="A12" s="29"/>
      <c r="B12" s="49"/>
      <c r="C12" s="27"/>
      <c r="D12" s="51"/>
      <c r="E12" s="51"/>
      <c r="F12" s="51"/>
      <c r="G12" s="47"/>
      <c r="I12" s="51"/>
      <c r="J12" s="36"/>
      <c r="K12" s="54"/>
      <c r="L12" s="51"/>
      <c r="M12" s="51"/>
      <c r="N12" s="51"/>
      <c r="O12" s="56"/>
      <c r="P12" s="54"/>
      <c r="Q12" s="51"/>
      <c r="R12" s="51"/>
      <c r="S12" s="51"/>
      <c r="T12" s="36"/>
      <c r="U12" s="36"/>
      <c r="V12" s="54"/>
      <c r="X12" s="55"/>
      <c r="Y12" s="57"/>
      <c r="Z12" s="57"/>
      <c r="AA12" s="54"/>
      <c r="AB12" s="54"/>
      <c r="AC12" s="54"/>
      <c r="AD12" s="54"/>
      <c r="AE12" s="54"/>
      <c r="AF12" s="54"/>
      <c r="AG12" s="54"/>
      <c r="AH12" s="54"/>
      <c r="AI12" s="37"/>
      <c r="AJ12" s="54"/>
      <c r="AK12" s="54"/>
      <c r="AL12" s="51"/>
      <c r="AM12" s="51"/>
      <c r="AN12" s="51"/>
    </row>
    <row r="13" spans="1:40" ht="12.75">
      <c r="A13" s="31">
        <v>764</v>
      </c>
      <c r="B13" s="60">
        <v>1129</v>
      </c>
      <c r="C13" s="27">
        <v>31414</v>
      </c>
      <c r="D13" s="51" t="s">
        <v>282</v>
      </c>
      <c r="E13" s="51" t="s">
        <v>131</v>
      </c>
      <c r="F13" s="51" t="s">
        <v>45</v>
      </c>
      <c r="G13" s="47">
        <v>3</v>
      </c>
      <c r="H13">
        <v>30</v>
      </c>
      <c r="I13" s="53">
        <f>G13*H13</f>
        <v>90</v>
      </c>
      <c r="J13" s="36">
        <f>K13/12</f>
        <v>13.799999999999999</v>
      </c>
      <c r="K13" s="54">
        <v>165.6</v>
      </c>
      <c r="L13" s="54">
        <f>K13/G13</f>
        <v>55.199999999999996</v>
      </c>
      <c r="M13" s="55">
        <f>L13/12</f>
        <v>4.6</v>
      </c>
      <c r="N13" s="54">
        <f>K13*20/I13</f>
        <v>36.8</v>
      </c>
      <c r="O13" s="56" t="s">
        <v>138</v>
      </c>
      <c r="P13" s="54"/>
      <c r="Q13" s="54">
        <f>P13/G13</f>
        <v>0</v>
      </c>
      <c r="R13" s="51"/>
      <c r="S13" s="51"/>
      <c r="T13" s="36">
        <v>4.8</v>
      </c>
      <c r="U13" s="36"/>
      <c r="V13" s="54">
        <f>T13/G13</f>
        <v>1.5999999999999999</v>
      </c>
      <c r="W13">
        <f>V13/L13</f>
        <v>0.028985507246376812</v>
      </c>
      <c r="X13" s="55">
        <f>V13*20/H13</f>
        <v>1.0666666666666667</v>
      </c>
      <c r="Y13" s="57">
        <f>L13+Q13+V13</f>
        <v>56.8</v>
      </c>
      <c r="Z13" s="57">
        <f>Y13/12</f>
        <v>4.733333333333333</v>
      </c>
      <c r="AA13" s="54">
        <f>Y13*20/I13</f>
        <v>12.622222222222222</v>
      </c>
      <c r="AB13" s="54"/>
      <c r="AC13" s="54"/>
      <c r="AD13" s="54"/>
      <c r="AE13" s="54"/>
      <c r="AF13" s="54"/>
      <c r="AG13" s="54"/>
      <c r="AH13" s="54"/>
      <c r="AI13" s="37"/>
      <c r="AJ13" s="54">
        <f>165.6+0.5+(0.75*6.4)</f>
        <v>170.9</v>
      </c>
      <c r="AK13" s="54">
        <f>AJ13/G13/12</f>
        <v>4.747222222222223</v>
      </c>
      <c r="AL13" s="51" t="s">
        <v>229</v>
      </c>
      <c r="AM13" s="51"/>
      <c r="AN13" s="51"/>
    </row>
    <row r="14" spans="1:40" ht="12.75">
      <c r="A14" s="29"/>
      <c r="B14" s="49"/>
      <c r="C14" s="27"/>
      <c r="D14" s="51"/>
      <c r="E14" s="51"/>
      <c r="F14" s="51" t="s">
        <v>50</v>
      </c>
      <c r="G14" s="47">
        <v>1</v>
      </c>
      <c r="H14">
        <v>3</v>
      </c>
      <c r="I14" s="53">
        <f>G14*H14</f>
        <v>3</v>
      </c>
      <c r="J14" s="36">
        <f>K14/12</f>
        <v>0.041666666666666664</v>
      </c>
      <c r="K14" s="54">
        <v>0.5</v>
      </c>
      <c r="L14" s="54">
        <f>K14/G14</f>
        <v>0.5</v>
      </c>
      <c r="M14" s="55">
        <f>L14/12</f>
        <v>0.041666666666666664</v>
      </c>
      <c r="N14" s="54">
        <f>K14*20/I14</f>
        <v>3.3333333333333335</v>
      </c>
      <c r="O14" s="56"/>
      <c r="P14" s="54"/>
      <c r="Q14" s="54">
        <f>P14/G14</f>
        <v>0</v>
      </c>
      <c r="R14" s="51"/>
      <c r="S14" s="51"/>
      <c r="T14" s="36"/>
      <c r="U14" s="36"/>
      <c r="V14" s="54">
        <f>T14/G14</f>
        <v>0</v>
      </c>
      <c r="W14">
        <f>V14/L14</f>
        <v>0</v>
      </c>
      <c r="X14" s="55">
        <f>V14*20/H14</f>
        <v>0</v>
      </c>
      <c r="Y14" s="57">
        <f>L14+Q14+V14</f>
        <v>0.5</v>
      </c>
      <c r="Z14" s="57">
        <f>Y14/12</f>
        <v>0.041666666666666664</v>
      </c>
      <c r="AA14" s="54">
        <f>Y14*20/I14</f>
        <v>3.3333333333333335</v>
      </c>
      <c r="AB14" s="54"/>
      <c r="AC14" s="54"/>
      <c r="AD14" s="54"/>
      <c r="AE14" s="54"/>
      <c r="AF14" s="54"/>
      <c r="AG14" s="54"/>
      <c r="AH14" s="54"/>
      <c r="AI14" s="37"/>
      <c r="AJ14" s="54"/>
      <c r="AK14" s="54">
        <f>AJ14/G14/12</f>
        <v>0</v>
      </c>
      <c r="AL14" s="51"/>
      <c r="AM14" s="51" t="s">
        <v>184</v>
      </c>
      <c r="AN14" s="51"/>
    </row>
    <row r="15" spans="1:40" ht="12.75">
      <c r="A15" s="29"/>
      <c r="B15" s="49"/>
      <c r="C15" s="27"/>
      <c r="D15" s="51" t="s">
        <v>23</v>
      </c>
      <c r="E15" s="51" t="s">
        <v>7</v>
      </c>
      <c r="F15" s="51" t="s">
        <v>4</v>
      </c>
      <c r="G15" s="47">
        <v>1</v>
      </c>
      <c r="H15">
        <v>31</v>
      </c>
      <c r="I15" s="53">
        <f>G15*H15</f>
        <v>31</v>
      </c>
      <c r="J15" s="36">
        <f>K15/12</f>
        <v>1.45</v>
      </c>
      <c r="K15" s="54">
        <v>17.4</v>
      </c>
      <c r="L15" s="54">
        <f>K15/G15</f>
        <v>17.4</v>
      </c>
      <c r="M15" s="55">
        <f>L15/12</f>
        <v>1.45</v>
      </c>
      <c r="N15" s="54">
        <f>K15*20/I15</f>
        <v>11.225806451612904</v>
      </c>
      <c r="O15" s="56" t="s">
        <v>279</v>
      </c>
      <c r="P15" s="54">
        <v>3.1</v>
      </c>
      <c r="Q15" s="54">
        <f>P15/G15</f>
        <v>3.1</v>
      </c>
      <c r="R15">
        <f>Q15/L15</f>
        <v>0.17816091954022992</v>
      </c>
      <c r="S15" s="55">
        <f>Q15*20/H15</f>
        <v>2</v>
      </c>
      <c r="T15" s="36">
        <v>1.6</v>
      </c>
      <c r="U15" s="36"/>
      <c r="V15" s="54">
        <f>T15/G15</f>
        <v>1.6</v>
      </c>
      <c r="W15">
        <f>V15/L15</f>
        <v>0.09195402298850576</v>
      </c>
      <c r="X15" s="55">
        <f>V15*20/H15</f>
        <v>1.032258064516129</v>
      </c>
      <c r="Y15" s="57">
        <f>L15+Q15+V15</f>
        <v>22.1</v>
      </c>
      <c r="Z15" s="57">
        <f>Y15/12</f>
        <v>1.8416666666666668</v>
      </c>
      <c r="AA15" s="54">
        <f>Y15*20/I15</f>
        <v>14.258064516129032</v>
      </c>
      <c r="AB15" s="54"/>
      <c r="AC15" s="54"/>
      <c r="AD15" s="54"/>
      <c r="AE15" s="54"/>
      <c r="AF15" s="54"/>
      <c r="AG15" s="54"/>
      <c r="AH15" s="54"/>
      <c r="AI15" s="37"/>
      <c r="AJ15" s="54"/>
      <c r="AK15" s="54">
        <f>AJ15/G15/12</f>
        <v>0</v>
      </c>
      <c r="AL15" s="51" t="s">
        <v>252</v>
      </c>
      <c r="AM15" s="51" t="s">
        <v>239</v>
      </c>
      <c r="AN15" s="51"/>
    </row>
    <row r="16" spans="1:40" ht="12.75">
      <c r="A16" s="29"/>
      <c r="B16" s="49"/>
      <c r="C16" s="27"/>
      <c r="D16" s="51"/>
      <c r="E16" s="51"/>
      <c r="F16" s="51"/>
      <c r="G16" s="47"/>
      <c r="I16" s="53"/>
      <c r="J16" s="36"/>
      <c r="K16" s="54"/>
      <c r="L16" s="54"/>
      <c r="M16" s="55"/>
      <c r="N16" s="54"/>
      <c r="O16" s="56"/>
      <c r="P16" s="54"/>
      <c r="Q16" s="54"/>
      <c r="S16" s="55"/>
      <c r="T16" s="36"/>
      <c r="U16" s="36"/>
      <c r="V16" s="54"/>
      <c r="X16" s="55"/>
      <c r="Y16" s="57"/>
      <c r="Z16" s="57"/>
      <c r="AA16" s="54"/>
      <c r="AB16" s="54"/>
      <c r="AC16" s="54"/>
      <c r="AD16" s="54"/>
      <c r="AE16" s="54"/>
      <c r="AF16" s="54"/>
      <c r="AG16" s="54"/>
      <c r="AH16" s="54"/>
      <c r="AI16" s="37"/>
      <c r="AJ16" s="54"/>
      <c r="AK16" s="54"/>
      <c r="AL16" s="51"/>
      <c r="AM16" s="51"/>
      <c r="AN16" s="51"/>
    </row>
    <row r="17" spans="1:40" ht="12.75">
      <c r="A17" s="31">
        <v>1129</v>
      </c>
      <c r="B17" s="60">
        <v>1494</v>
      </c>
      <c r="C17" s="27">
        <v>31415</v>
      </c>
      <c r="D17" s="51" t="s">
        <v>7</v>
      </c>
      <c r="E17" s="51" t="s">
        <v>7</v>
      </c>
      <c r="F17" s="51" t="s">
        <v>162</v>
      </c>
      <c r="G17" s="47">
        <v>1</v>
      </c>
      <c r="H17">
        <v>4</v>
      </c>
      <c r="I17" s="53">
        <f>G17*H17</f>
        <v>4</v>
      </c>
      <c r="J17" s="36">
        <f>K17/12</f>
        <v>0.26666666666666666</v>
      </c>
      <c r="K17" s="54">
        <v>3.2</v>
      </c>
      <c r="L17" s="54">
        <f>K17/G17</f>
        <v>3.2</v>
      </c>
      <c r="M17" s="55">
        <f>L17/12</f>
        <v>0.26666666666666666</v>
      </c>
      <c r="N17" s="54">
        <f>K17*20/I17</f>
        <v>16</v>
      </c>
      <c r="O17" s="56" t="s">
        <v>221</v>
      </c>
      <c r="P17" s="54"/>
      <c r="Q17" s="54">
        <f>P17/G17</f>
        <v>0</v>
      </c>
      <c r="R17">
        <f>Q17/L17</f>
        <v>0</v>
      </c>
      <c r="S17" s="55">
        <f>Q17*20/H17</f>
        <v>0</v>
      </c>
      <c r="T17" s="36"/>
      <c r="U17" s="36"/>
      <c r="V17" s="54">
        <f>T17/G17</f>
        <v>0</v>
      </c>
      <c r="W17">
        <f>V17/L17</f>
        <v>0</v>
      </c>
      <c r="X17" s="55">
        <f>V17*20/H17</f>
        <v>0</v>
      </c>
      <c r="Y17" s="57">
        <f>L17+Q17+V17</f>
        <v>3.2</v>
      </c>
      <c r="Z17" s="57">
        <f>Y17/12</f>
        <v>0.26666666666666666</v>
      </c>
      <c r="AA17" s="54">
        <f>Y17*20/I17</f>
        <v>16</v>
      </c>
      <c r="AB17" s="54"/>
      <c r="AC17" s="54"/>
      <c r="AD17" s="54"/>
      <c r="AE17" s="54"/>
      <c r="AF17" s="54"/>
      <c r="AG17" s="54"/>
      <c r="AH17" s="54"/>
      <c r="AI17" s="37"/>
      <c r="AJ17" s="54">
        <v>3.2</v>
      </c>
      <c r="AK17" s="54">
        <f>AJ17/G17/12</f>
        <v>0.26666666666666666</v>
      </c>
      <c r="AL17" s="51" t="s">
        <v>170</v>
      </c>
      <c r="AM17" s="51" t="s">
        <v>275</v>
      </c>
      <c r="AN17" s="51"/>
    </row>
    <row r="18" spans="1:40" ht="12.75">
      <c r="A18" s="29"/>
      <c r="C18" s="27"/>
      <c r="G18" s="35"/>
      <c r="I18" s="53"/>
      <c r="J18" s="36"/>
      <c r="K18" s="55"/>
      <c r="L18" s="54"/>
      <c r="M18" s="55"/>
      <c r="N18" s="54"/>
      <c r="P18" s="55"/>
      <c r="Q18" s="54"/>
      <c r="S18" s="55"/>
      <c r="T18" s="35"/>
      <c r="U18" s="35"/>
      <c r="V18" s="54"/>
      <c r="X18" s="55"/>
      <c r="Y18" s="57"/>
      <c r="Z18" s="57"/>
      <c r="AA18" s="54"/>
      <c r="AB18" s="54"/>
      <c r="AC18" s="54"/>
      <c r="AD18" s="54"/>
      <c r="AE18" s="54"/>
      <c r="AF18" s="54"/>
      <c r="AG18" s="54"/>
      <c r="AH18" s="54"/>
      <c r="AI18" s="37"/>
      <c r="AJ18" s="55"/>
      <c r="AK18" s="54"/>
      <c r="AN18" s="51"/>
    </row>
    <row r="19" spans="1:40" ht="12.75">
      <c r="A19" s="31">
        <v>1494</v>
      </c>
      <c r="B19" s="60">
        <v>1860</v>
      </c>
      <c r="C19" s="27">
        <v>31416</v>
      </c>
      <c r="D19" s="51" t="s">
        <v>21</v>
      </c>
      <c r="E19" s="51" t="s">
        <v>21</v>
      </c>
      <c r="F19" s="51" t="s">
        <v>162</v>
      </c>
      <c r="G19" s="35">
        <v>6</v>
      </c>
      <c r="H19">
        <v>16</v>
      </c>
      <c r="I19" s="53">
        <f>G19*H19</f>
        <v>96</v>
      </c>
      <c r="J19" s="36">
        <f>K19/12</f>
        <v>12.159416666666667</v>
      </c>
      <c r="K19" s="54">
        <v>145.913</v>
      </c>
      <c r="L19" s="54">
        <f>K19/G19</f>
        <v>24.318833333333334</v>
      </c>
      <c r="M19" s="55">
        <f>L19/12</f>
        <v>2.0265694444444446</v>
      </c>
      <c r="N19" s="54">
        <f>K19*20/I19</f>
        <v>30.39854166666667</v>
      </c>
      <c r="O19" s="56" t="s">
        <v>221</v>
      </c>
      <c r="P19" s="54">
        <v>13.2</v>
      </c>
      <c r="Q19" s="54">
        <f>P19/G19</f>
        <v>2.1999999999999997</v>
      </c>
      <c r="R19">
        <f>Q19/L19</f>
        <v>0.09046486605031764</v>
      </c>
      <c r="S19" s="55">
        <f>Q19*20/H19</f>
        <v>2.7499999999999996</v>
      </c>
      <c r="T19" s="35">
        <v>3.6</v>
      </c>
      <c r="U19" s="35"/>
      <c r="V19" s="54">
        <f>T19/G19</f>
        <v>0.6</v>
      </c>
      <c r="W19">
        <f>V19/L19</f>
        <v>0.024672236195541177</v>
      </c>
      <c r="X19" s="55">
        <f>V19*20/H19</f>
        <v>0.75</v>
      </c>
      <c r="Y19" s="57">
        <f>L19+Q19+V19</f>
        <v>27.118833333333335</v>
      </c>
      <c r="Z19" s="57">
        <f>Y19/12</f>
        <v>2.259902777777778</v>
      </c>
      <c r="AA19" s="54">
        <f>Y19*20/I19</f>
        <v>5.649756944444444</v>
      </c>
      <c r="AB19" s="54"/>
      <c r="AC19" s="54"/>
      <c r="AD19" s="54"/>
      <c r="AE19" s="54"/>
      <c r="AF19" s="54"/>
      <c r="AG19" s="54"/>
      <c r="AH19" s="54"/>
      <c r="AI19" s="37"/>
      <c r="AJ19" s="54"/>
      <c r="AK19" s="54">
        <f>AJ19/G19/12</f>
        <v>0</v>
      </c>
      <c r="AL19" s="51" t="s">
        <v>104</v>
      </c>
      <c r="AM19" s="51"/>
      <c r="AN19" s="51"/>
    </row>
    <row r="20" spans="1:40" ht="12.75">
      <c r="A20" s="29"/>
      <c r="B20" s="49"/>
      <c r="C20" s="27"/>
      <c r="D20" s="51" t="s">
        <v>23</v>
      </c>
      <c r="E20" s="51" t="s">
        <v>21</v>
      </c>
      <c r="F20" s="51" t="s">
        <v>162</v>
      </c>
      <c r="G20" s="35">
        <v>1</v>
      </c>
      <c r="H20">
        <v>29</v>
      </c>
      <c r="I20" s="53">
        <f>G20*H20</f>
        <v>29</v>
      </c>
      <c r="J20" s="36">
        <f>K20/12</f>
        <v>1.4166666666666667</v>
      </c>
      <c r="K20" s="54">
        <v>17</v>
      </c>
      <c r="L20" s="54">
        <f>K20/G20</f>
        <v>17</v>
      </c>
      <c r="M20" s="55">
        <f>L20/12</f>
        <v>1.4166666666666667</v>
      </c>
      <c r="N20" s="54">
        <f>K20*20/I20</f>
        <v>11.724137931034482</v>
      </c>
      <c r="O20" s="56" t="s">
        <v>221</v>
      </c>
      <c r="P20" s="54"/>
      <c r="Q20" s="54">
        <f>P20/G20</f>
        <v>0</v>
      </c>
      <c r="R20">
        <f>Q20/L20</f>
        <v>0</v>
      </c>
      <c r="S20" s="55">
        <f>Q20*20/H20</f>
        <v>0</v>
      </c>
      <c r="T20" s="35">
        <v>4.1</v>
      </c>
      <c r="U20" s="35"/>
      <c r="V20" s="54">
        <f>T20/G20</f>
        <v>4.1</v>
      </c>
      <c r="W20">
        <f>V20/L20</f>
        <v>0.24117647058823527</v>
      </c>
      <c r="X20" s="55">
        <f>V20*20/H20</f>
        <v>2.8275862068965516</v>
      </c>
      <c r="Y20" s="57">
        <f>L20+Q20+V20</f>
        <v>21.1</v>
      </c>
      <c r="Z20" s="57">
        <f>Y20/12</f>
        <v>1.7583333333333335</v>
      </c>
      <c r="AA20" s="54">
        <f>Y20*20/I20</f>
        <v>14.551724137931034</v>
      </c>
      <c r="AB20" s="54"/>
      <c r="AC20" s="54"/>
      <c r="AD20" s="54"/>
      <c r="AE20" s="54"/>
      <c r="AF20" s="54"/>
      <c r="AG20" s="54"/>
      <c r="AH20" s="54"/>
      <c r="AI20" s="37"/>
      <c r="AJ20" s="54"/>
      <c r="AK20" s="54">
        <f>AJ20/G20/12</f>
        <v>0</v>
      </c>
      <c r="AL20" s="51" t="s">
        <v>227</v>
      </c>
      <c r="AM20" s="51" t="s">
        <v>86</v>
      </c>
      <c r="AN20" s="51"/>
    </row>
    <row r="21" spans="1:40" ht="12.75">
      <c r="A21" s="29"/>
      <c r="B21" s="49"/>
      <c r="C21" s="27"/>
      <c r="D21" s="51" t="s">
        <v>23</v>
      </c>
      <c r="E21" s="51" t="s">
        <v>21</v>
      </c>
      <c r="F21" s="51" t="s">
        <v>162</v>
      </c>
      <c r="G21" s="35">
        <v>1</v>
      </c>
      <c r="H21">
        <v>8</v>
      </c>
      <c r="I21" s="53">
        <f>G21*H21</f>
        <v>8</v>
      </c>
      <c r="J21" s="36">
        <f>K21/12</f>
        <v>0.65</v>
      </c>
      <c r="K21" s="54">
        <v>7.8</v>
      </c>
      <c r="L21" s="54">
        <f>K21/G21</f>
        <v>7.8</v>
      </c>
      <c r="M21" s="55">
        <f>L21/12</f>
        <v>0.65</v>
      </c>
      <c r="N21" s="54">
        <f>K21*20/I21</f>
        <v>19.5</v>
      </c>
      <c r="O21" s="56" t="s">
        <v>221</v>
      </c>
      <c r="P21" s="54"/>
      <c r="Q21" s="54">
        <f>P21/G21</f>
        <v>0</v>
      </c>
      <c r="R21">
        <f>Q21/L21</f>
        <v>0</v>
      </c>
      <c r="S21" s="55">
        <f>Q21*20/H21</f>
        <v>0</v>
      </c>
      <c r="T21" s="35"/>
      <c r="U21" s="35"/>
      <c r="V21" s="54">
        <f>T21/G21</f>
        <v>0</v>
      </c>
      <c r="W21">
        <f>V21/L21</f>
        <v>0</v>
      </c>
      <c r="X21" s="55">
        <f>V21*20/H21</f>
        <v>0</v>
      </c>
      <c r="Y21" s="57">
        <f>L21+Q21+V21</f>
        <v>7.8</v>
      </c>
      <c r="Z21" s="57">
        <f>Y21/12</f>
        <v>0.65</v>
      </c>
      <c r="AA21" s="54">
        <f>Y21*20/I21</f>
        <v>19.5</v>
      </c>
      <c r="AB21" s="54"/>
      <c r="AC21" s="54"/>
      <c r="AD21" s="54"/>
      <c r="AE21" s="54"/>
      <c r="AF21" s="54"/>
      <c r="AG21" s="54"/>
      <c r="AH21" s="54"/>
      <c r="AI21" s="37"/>
      <c r="AJ21" s="54"/>
      <c r="AK21" s="54">
        <f>AJ21/G21/12</f>
        <v>0</v>
      </c>
      <c r="AL21" s="51" t="s">
        <v>268</v>
      </c>
      <c r="AM21" s="51"/>
      <c r="AN21" s="51"/>
    </row>
    <row r="22" spans="1:40" ht="12.75">
      <c r="A22" s="29"/>
      <c r="B22" s="49"/>
      <c r="C22" s="27"/>
      <c r="D22" s="51"/>
      <c r="E22" s="51"/>
      <c r="F22" s="51"/>
      <c r="G22" s="35"/>
      <c r="I22" s="53"/>
      <c r="J22" s="36"/>
      <c r="K22" s="54"/>
      <c r="L22" s="54"/>
      <c r="M22" s="55"/>
      <c r="N22" s="54"/>
      <c r="O22" s="56"/>
      <c r="P22" s="54"/>
      <c r="Q22" s="54"/>
      <c r="R22" t="e">
        <f>Q22/L22</f>
        <v>#VALUE!</v>
      </c>
      <c r="S22" s="55" t="e">
        <f>Q22*20/H22</f>
        <v>#VALUE!</v>
      </c>
      <c r="T22" s="35"/>
      <c r="U22" s="35"/>
      <c r="V22" s="54" t="e">
        <f>T22/G22</f>
        <v>#VALUE!</v>
      </c>
      <c r="X22" s="55" t="e">
        <f>V22*20/H22</f>
        <v>#VALUE!</v>
      </c>
      <c r="Y22" s="57"/>
      <c r="Z22" s="57"/>
      <c r="AA22" s="54"/>
      <c r="AB22" s="54"/>
      <c r="AC22" s="54"/>
      <c r="AD22" s="54"/>
      <c r="AE22" s="54"/>
      <c r="AF22" s="54"/>
      <c r="AG22" s="54"/>
      <c r="AH22" s="54"/>
      <c r="AI22" s="37"/>
      <c r="AJ22" s="54"/>
      <c r="AK22" s="54" t="e">
        <f>AJ22/G22/12</f>
        <v>#VALUE!</v>
      </c>
      <c r="AL22" s="51"/>
      <c r="AM22" s="51"/>
      <c r="AN22" s="51"/>
    </row>
    <row r="23" spans="1:40" ht="12.75">
      <c r="A23" s="31">
        <v>1860</v>
      </c>
      <c r="B23" s="60">
        <v>2225</v>
      </c>
      <c r="C23" s="27">
        <v>31417</v>
      </c>
      <c r="D23" s="51" t="s">
        <v>282</v>
      </c>
      <c r="E23" s="51" t="s">
        <v>47</v>
      </c>
      <c r="F23" s="51" t="s">
        <v>45</v>
      </c>
      <c r="G23" s="35">
        <v>3.5</v>
      </c>
      <c r="H23">
        <v>31</v>
      </c>
      <c r="I23" s="53">
        <f>G23*H23</f>
        <v>108.5</v>
      </c>
      <c r="J23" s="36">
        <f>K23/12</f>
        <v>17.529166666666665</v>
      </c>
      <c r="K23" s="54">
        <v>210.35</v>
      </c>
      <c r="L23" s="54">
        <f>K23/G23</f>
        <v>60.1</v>
      </c>
      <c r="M23" s="55">
        <f>L23/12</f>
        <v>5.008333333333334</v>
      </c>
      <c r="N23" s="54">
        <f>K23*20/I23</f>
        <v>38.774193548387096</v>
      </c>
      <c r="O23" s="56" t="s">
        <v>203</v>
      </c>
      <c r="P23" s="54"/>
      <c r="Q23" s="54">
        <f>P23/G23</f>
        <v>0</v>
      </c>
      <c r="R23">
        <f>Q23/L23</f>
        <v>0</v>
      </c>
      <c r="S23" s="55">
        <f>Q23*20/H23</f>
        <v>0</v>
      </c>
      <c r="T23" s="35">
        <v>7.2333</v>
      </c>
      <c r="U23" s="35"/>
      <c r="V23" s="54">
        <f>T23/G23</f>
        <v>2.0666571428571427</v>
      </c>
      <c r="W23">
        <f>V23/L23</f>
        <v>0.03438697409080104</v>
      </c>
      <c r="X23" s="55">
        <f>V23*20/H23</f>
        <v>1.333327188940092</v>
      </c>
      <c r="Y23" s="57">
        <f>L23+Q23+V23</f>
        <v>62.16665714285715</v>
      </c>
      <c r="Z23" s="57">
        <f>Y23/12</f>
        <v>5.180554761904762</v>
      </c>
      <c r="AA23" s="54">
        <f>Y23*20/I23</f>
        <v>11.45929163923634</v>
      </c>
      <c r="AB23" s="54"/>
      <c r="AC23" s="54"/>
      <c r="AD23" s="54"/>
      <c r="AE23" s="54"/>
      <c r="AF23" s="54"/>
      <c r="AG23" s="54"/>
      <c r="AH23" s="54"/>
      <c r="AI23" s="37"/>
      <c r="AJ23" s="54"/>
      <c r="AK23" s="54">
        <f>AJ23/G23/12</f>
        <v>0</v>
      </c>
      <c r="AL23" s="51" t="s">
        <v>104</v>
      </c>
      <c r="AM23" s="51" t="s">
        <v>99</v>
      </c>
      <c r="AN23" s="51"/>
    </row>
    <row r="24" spans="1:40" ht="12.75">
      <c r="A24" s="29"/>
      <c r="B24" s="49"/>
      <c r="C24" s="27"/>
      <c r="D24" s="51" t="s">
        <v>21</v>
      </c>
      <c r="E24" s="51" t="s">
        <v>21</v>
      </c>
      <c r="F24" s="51" t="s">
        <v>162</v>
      </c>
      <c r="G24" s="35">
        <v>1</v>
      </c>
      <c r="H24">
        <v>48</v>
      </c>
      <c r="I24" s="53">
        <f>G24*H24</f>
        <v>48</v>
      </c>
      <c r="J24" s="36">
        <f>K24/12</f>
        <v>2.6999999999999997</v>
      </c>
      <c r="K24" s="54">
        <v>32.4</v>
      </c>
      <c r="L24" s="54">
        <f>K24/G24</f>
        <v>32.4</v>
      </c>
      <c r="M24" s="55">
        <f>L24/12</f>
        <v>2.6999999999999997</v>
      </c>
      <c r="N24" s="54">
        <f>K24*20/I24</f>
        <v>13.5</v>
      </c>
      <c r="O24" s="56" t="s">
        <v>221</v>
      </c>
      <c r="P24" s="54">
        <v>4.8</v>
      </c>
      <c r="Q24" s="54">
        <f>P24/G24</f>
        <v>4.8</v>
      </c>
      <c r="R24">
        <f>Q24/L24</f>
        <v>0.14814814814814814</v>
      </c>
      <c r="S24" s="55">
        <f>Q24*20/H24</f>
        <v>2</v>
      </c>
      <c r="T24" s="35">
        <v>1.2</v>
      </c>
      <c r="U24" s="35"/>
      <c r="V24" s="54">
        <f>T24/G24</f>
        <v>1.2</v>
      </c>
      <c r="W24">
        <f>V24/L24</f>
        <v>0.037037037037037035</v>
      </c>
      <c r="X24" s="55">
        <f>V24*20/H24</f>
        <v>0.5</v>
      </c>
      <c r="Y24" s="57">
        <f>L24+Q24+V24</f>
        <v>38.4</v>
      </c>
      <c r="Z24" s="57">
        <f>Y24/12</f>
        <v>3.1999999999999997</v>
      </c>
      <c r="AA24" s="54">
        <f>Y24*20/I24</f>
        <v>16</v>
      </c>
      <c r="AB24" s="54"/>
      <c r="AC24" s="54"/>
      <c r="AD24" s="54"/>
      <c r="AE24" s="54"/>
      <c r="AF24" s="54"/>
      <c r="AG24" s="54"/>
      <c r="AH24" s="54"/>
      <c r="AI24" s="37"/>
      <c r="AJ24" s="54"/>
      <c r="AK24" s="54">
        <f>AJ24/G24/12</f>
        <v>0</v>
      </c>
      <c r="AL24" s="51" t="s">
        <v>228</v>
      </c>
      <c r="AM24" s="51"/>
      <c r="AN24" s="51"/>
    </row>
    <row r="25" spans="1:40" ht="12.75">
      <c r="A25" s="29"/>
      <c r="B25" s="49"/>
      <c r="C25" s="27"/>
      <c r="D25" s="51"/>
      <c r="E25" s="51"/>
      <c r="F25" s="51"/>
      <c r="G25" s="35"/>
      <c r="I25" s="53"/>
      <c r="J25" s="36"/>
      <c r="K25" s="54"/>
      <c r="L25" s="54"/>
      <c r="M25" s="55"/>
      <c r="N25" s="54"/>
      <c r="O25" s="56"/>
      <c r="P25" s="54"/>
      <c r="Q25" s="54"/>
      <c r="R25" t="e">
        <f>Q25/L25</f>
        <v>#VALUE!</v>
      </c>
      <c r="S25" s="55"/>
      <c r="T25" s="35"/>
      <c r="U25" s="35"/>
      <c r="V25" s="54"/>
      <c r="X25" s="55"/>
      <c r="Y25" s="57"/>
      <c r="Z25" s="57"/>
      <c r="AA25" s="54"/>
      <c r="AB25" s="54"/>
      <c r="AC25" s="54"/>
      <c r="AD25" s="54"/>
      <c r="AE25" s="54"/>
      <c r="AF25" s="54"/>
      <c r="AG25" s="54"/>
      <c r="AH25" s="54"/>
      <c r="AI25" s="37"/>
      <c r="AJ25" s="54"/>
      <c r="AK25" s="54" t="e">
        <f>AJ25/G25/12</f>
        <v>#VALUE!</v>
      </c>
      <c r="AL25" s="51"/>
      <c r="AM25" s="51"/>
      <c r="AN25" s="51"/>
    </row>
    <row r="26" spans="1:40" ht="12.75">
      <c r="A26" s="31">
        <v>2225</v>
      </c>
      <c r="B26" s="60">
        <v>2590</v>
      </c>
      <c r="C26" s="27">
        <v>31418</v>
      </c>
      <c r="D26" s="51" t="s">
        <v>52</v>
      </c>
      <c r="E26" s="51"/>
      <c r="F26" s="51"/>
      <c r="G26" s="35"/>
      <c r="I26" s="53"/>
      <c r="J26" s="36">
        <f>K26/12</f>
        <v>0</v>
      </c>
      <c r="K26" s="54"/>
      <c r="L26" s="54"/>
      <c r="M26" s="55"/>
      <c r="N26" s="54"/>
      <c r="O26" s="56"/>
      <c r="P26" s="54"/>
      <c r="Q26" s="54"/>
      <c r="R26" t="e">
        <f>Q26/L26</f>
        <v>#VALUE!</v>
      </c>
      <c r="S26" s="55"/>
      <c r="T26" s="35"/>
      <c r="U26" s="35"/>
      <c r="V26" s="54"/>
      <c r="X26" s="55"/>
      <c r="Y26" s="57"/>
      <c r="Z26" s="57"/>
      <c r="AA26" s="54"/>
      <c r="AB26" s="54"/>
      <c r="AC26" s="54"/>
      <c r="AD26" s="54"/>
      <c r="AE26" s="54"/>
      <c r="AF26" s="54"/>
      <c r="AG26" s="54"/>
      <c r="AH26" s="54"/>
      <c r="AI26" s="37"/>
      <c r="AJ26" s="54"/>
      <c r="AK26" s="54" t="e">
        <f>AJ26/G26/12</f>
        <v>#VALUE!</v>
      </c>
      <c r="AL26" s="51"/>
      <c r="AM26" s="51"/>
      <c r="AN26" s="51"/>
    </row>
    <row r="27" spans="1:40" ht="12.75">
      <c r="A27" s="29"/>
      <c r="B27" s="49"/>
      <c r="C27" s="27"/>
      <c r="D27" s="51"/>
      <c r="E27" s="51"/>
      <c r="F27" s="51"/>
      <c r="G27" s="35"/>
      <c r="I27" s="53"/>
      <c r="J27" s="36"/>
      <c r="K27" s="54"/>
      <c r="L27" s="54"/>
      <c r="M27" s="55"/>
      <c r="N27" s="54"/>
      <c r="O27" s="56"/>
      <c r="P27" s="54"/>
      <c r="Q27" s="54"/>
      <c r="R27" t="e">
        <f>Q27/L27</f>
        <v>#VALUE!</v>
      </c>
      <c r="S27" s="55"/>
      <c r="T27" s="35"/>
      <c r="U27" s="35"/>
      <c r="V27" s="54"/>
      <c r="X27" s="55"/>
      <c r="Y27" s="57"/>
      <c r="Z27" s="57"/>
      <c r="AA27" s="54"/>
      <c r="AB27" s="54"/>
      <c r="AC27" s="54"/>
      <c r="AD27" s="54"/>
      <c r="AE27" s="54"/>
      <c r="AF27" s="54"/>
      <c r="AG27" s="54"/>
      <c r="AH27" s="54"/>
      <c r="AI27" s="37"/>
      <c r="AJ27" s="54"/>
      <c r="AK27" s="54" t="e">
        <f>AJ27/G27/12</f>
        <v>#VALUE!</v>
      </c>
      <c r="AL27" s="51"/>
      <c r="AM27" s="51"/>
      <c r="AN27" s="51"/>
    </row>
    <row r="28" spans="1:40" ht="12.75">
      <c r="A28" s="31">
        <v>2590</v>
      </c>
      <c r="B28" s="60">
        <v>2955</v>
      </c>
      <c r="C28" s="27">
        <v>31419</v>
      </c>
      <c r="D28" s="51" t="s">
        <v>282</v>
      </c>
      <c r="E28" s="51" t="s">
        <v>282</v>
      </c>
      <c r="F28" s="51" t="s">
        <v>45</v>
      </c>
      <c r="G28" s="35">
        <v>4</v>
      </c>
      <c r="H28">
        <v>31</v>
      </c>
      <c r="I28" s="53">
        <f>G28*H28</f>
        <v>124</v>
      </c>
      <c r="J28" s="36">
        <f>K28/12</f>
        <v>24</v>
      </c>
      <c r="K28" s="54">
        <v>288</v>
      </c>
      <c r="L28" s="54">
        <f>K28/G28</f>
        <v>72</v>
      </c>
      <c r="M28" s="55">
        <f>L28/12</f>
        <v>6</v>
      </c>
      <c r="N28" s="54">
        <f>K28*20/I28</f>
        <v>46.45161290322581</v>
      </c>
      <c r="O28" s="56"/>
      <c r="P28" s="54"/>
      <c r="Q28" s="54">
        <f>P28/G28</f>
        <v>0</v>
      </c>
      <c r="R28">
        <f>Q28/L28</f>
        <v>0</v>
      </c>
      <c r="S28" s="55">
        <f>Q28*20/H28</f>
        <v>0</v>
      </c>
      <c r="T28" s="35"/>
      <c r="U28" s="35"/>
      <c r="V28" s="54">
        <f>T28/G28</f>
        <v>0</v>
      </c>
      <c r="W28">
        <f>V28/L28</f>
        <v>0</v>
      </c>
      <c r="X28" s="55"/>
      <c r="Y28" s="57">
        <f>L28+Q28+V28</f>
        <v>72</v>
      </c>
      <c r="Z28" s="57">
        <f>Y28/12</f>
        <v>6</v>
      </c>
      <c r="AA28" s="54">
        <f>Y28*20/I28</f>
        <v>11.612903225806452</v>
      </c>
      <c r="AB28" s="54"/>
      <c r="AC28" s="54"/>
      <c r="AD28" s="54"/>
      <c r="AE28" s="54"/>
      <c r="AF28" s="54"/>
      <c r="AG28" s="54"/>
      <c r="AH28" s="54"/>
      <c r="AI28" s="37"/>
      <c r="AJ28" s="54"/>
      <c r="AK28" s="54">
        <f>AJ28/G28/12</f>
        <v>0</v>
      </c>
      <c r="AL28" s="51" t="s">
        <v>104</v>
      </c>
      <c r="AM28" s="51"/>
      <c r="AN28" s="51"/>
    </row>
    <row r="29" spans="1:40" ht="12.75">
      <c r="A29" s="29"/>
      <c r="B29" s="49"/>
      <c r="C29" s="27"/>
      <c r="D29" s="51" t="s">
        <v>21</v>
      </c>
      <c r="E29" s="51" t="s">
        <v>21</v>
      </c>
      <c r="F29" s="51" t="s">
        <v>162</v>
      </c>
      <c r="G29" s="35">
        <v>1</v>
      </c>
      <c r="I29" s="53">
        <f>G29*H29</f>
        <v>0</v>
      </c>
      <c r="J29" s="36">
        <f>K29/12</f>
        <v>1.875</v>
      </c>
      <c r="K29" s="54">
        <v>22.5</v>
      </c>
      <c r="L29" s="54">
        <f>K29/G29</f>
        <v>22.5</v>
      </c>
      <c r="M29" s="55">
        <f>L29/12</f>
        <v>1.875</v>
      </c>
      <c r="N29" s="54" t="e">
        <f>K29*20/I29</f>
        <v>#VALUE!</v>
      </c>
      <c r="O29" s="56" t="s">
        <v>278</v>
      </c>
      <c r="P29" s="54"/>
      <c r="Q29" s="54">
        <f>P29/G29</f>
        <v>0</v>
      </c>
      <c r="R29">
        <f>Q29/L29</f>
        <v>0</v>
      </c>
      <c r="S29" s="55" t="e">
        <f>Q29*20/H29</f>
        <v>#VALUE!</v>
      </c>
      <c r="T29" s="35"/>
      <c r="U29" s="35"/>
      <c r="V29" s="54">
        <f>T29/G29</f>
        <v>0</v>
      </c>
      <c r="W29">
        <f>V29/L29</f>
        <v>0</v>
      </c>
      <c r="X29" s="55"/>
      <c r="Y29" s="57">
        <f>L29+Q29+V29</f>
        <v>22.5</v>
      </c>
      <c r="Z29" s="57">
        <f>Y29/12</f>
        <v>1.875</v>
      </c>
      <c r="AA29" s="54" t="e">
        <f>Y29*20/I29</f>
        <v>#VALUE!</v>
      </c>
      <c r="AB29" s="54"/>
      <c r="AC29" s="54"/>
      <c r="AD29" s="54"/>
      <c r="AE29" s="54"/>
      <c r="AF29" s="54"/>
      <c r="AG29" s="54"/>
      <c r="AH29" s="54"/>
      <c r="AI29" s="37"/>
      <c r="AJ29" s="54"/>
      <c r="AK29" s="54">
        <f>AJ29/G29/12</f>
        <v>0</v>
      </c>
      <c r="AL29" s="51" t="s">
        <v>120</v>
      </c>
      <c r="AM29" s="51"/>
      <c r="AN29" s="51"/>
    </row>
    <row r="30" spans="1:40" ht="12.75">
      <c r="A30" s="29"/>
      <c r="B30" s="49"/>
      <c r="C30" s="27"/>
      <c r="D30" s="51" t="s">
        <v>21</v>
      </c>
      <c r="E30" s="51" t="s">
        <v>21</v>
      </c>
      <c r="F30" s="51" t="s">
        <v>162</v>
      </c>
      <c r="G30" s="35">
        <v>0.5</v>
      </c>
      <c r="I30" s="53">
        <f>G30*H30</f>
        <v>0</v>
      </c>
      <c r="J30" s="36">
        <f>K30/12</f>
        <v>1</v>
      </c>
      <c r="K30" s="54">
        <v>12</v>
      </c>
      <c r="L30" s="54">
        <f>K30/G30</f>
        <v>24</v>
      </c>
      <c r="M30" s="55">
        <f>L30/12</f>
        <v>2</v>
      </c>
      <c r="N30" s="54" t="e">
        <f>K30*20/I30</f>
        <v>#VALUE!</v>
      </c>
      <c r="O30" s="56" t="s">
        <v>278</v>
      </c>
      <c r="P30" s="54"/>
      <c r="Q30" s="54">
        <f>P30/G30</f>
        <v>0</v>
      </c>
      <c r="R30">
        <f>Q30/L30</f>
        <v>0</v>
      </c>
      <c r="S30" s="55" t="e">
        <f>Q30*20/H30</f>
        <v>#VALUE!</v>
      </c>
      <c r="T30" s="35"/>
      <c r="U30" s="35"/>
      <c r="V30" s="54">
        <f>T30/G30</f>
        <v>0</v>
      </c>
      <c r="W30">
        <f>V30/L30</f>
        <v>0</v>
      </c>
      <c r="X30" s="55"/>
      <c r="Y30" s="57">
        <f>L30+Q30+V30</f>
        <v>24</v>
      </c>
      <c r="Z30" s="57">
        <f>Y30/12</f>
        <v>2</v>
      </c>
      <c r="AA30" s="54" t="e">
        <f>Y30*20/I30</f>
        <v>#VALUE!</v>
      </c>
      <c r="AB30" s="54"/>
      <c r="AC30" s="54"/>
      <c r="AD30" s="54"/>
      <c r="AE30" s="54"/>
      <c r="AF30" s="54"/>
      <c r="AG30" s="54"/>
      <c r="AH30" s="54"/>
      <c r="AI30" s="37"/>
      <c r="AJ30" s="54"/>
      <c r="AK30" s="54">
        <f>AJ30/G30/12</f>
        <v>0</v>
      </c>
      <c r="AL30" s="51" t="s">
        <v>225</v>
      </c>
      <c r="AM30" s="51"/>
      <c r="AN30" s="51"/>
    </row>
    <row r="31" spans="1:40" ht="12.75">
      <c r="A31" s="29"/>
      <c r="B31" s="49"/>
      <c r="C31" s="27"/>
      <c r="D31" s="51" t="s">
        <v>21</v>
      </c>
      <c r="E31" s="51" t="s">
        <v>21</v>
      </c>
      <c r="F31" s="51" t="s">
        <v>162</v>
      </c>
      <c r="G31" s="35">
        <v>1.5</v>
      </c>
      <c r="I31" s="53">
        <f>G31*H31</f>
        <v>0</v>
      </c>
      <c r="J31" s="36">
        <f>K31/12</f>
        <v>2.7083333333333335</v>
      </c>
      <c r="K31" s="54">
        <v>32.5</v>
      </c>
      <c r="L31" s="54">
        <f>K31/G31</f>
        <v>21.666666666666668</v>
      </c>
      <c r="M31" s="55">
        <f>L31/12</f>
        <v>1.8055555555555556</v>
      </c>
      <c r="N31" s="54" t="e">
        <f>K31*20/I31</f>
        <v>#VALUE!</v>
      </c>
      <c r="O31" s="56" t="s">
        <v>34</v>
      </c>
      <c r="P31" s="54">
        <v>5</v>
      </c>
      <c r="Q31" s="54">
        <f>P31/G31</f>
        <v>3.3333333333333335</v>
      </c>
      <c r="R31">
        <f>Q31/L31</f>
        <v>0.15384615384615385</v>
      </c>
      <c r="S31" s="55" t="e">
        <f>Q31*20/H31</f>
        <v>#VALUE!</v>
      </c>
      <c r="T31" s="35">
        <v>0.4</v>
      </c>
      <c r="U31" s="35"/>
      <c r="V31" s="54">
        <f>T31/G31</f>
        <v>0.26666666666666666</v>
      </c>
      <c r="W31">
        <f>V31/L31</f>
        <v>0.012307692307692308</v>
      </c>
      <c r="X31" s="55"/>
      <c r="Y31" s="57">
        <f>L31+Q31+V31</f>
        <v>25.266666666666666</v>
      </c>
      <c r="Z31" s="57">
        <f>Y31/12</f>
        <v>2.1055555555555556</v>
      </c>
      <c r="AA31" s="54" t="e">
        <f>Y31*20/I31</f>
        <v>#VALUE!</v>
      </c>
      <c r="AB31" s="54"/>
      <c r="AC31" s="54"/>
      <c r="AD31" s="54"/>
      <c r="AE31" s="54"/>
      <c r="AF31" s="54"/>
      <c r="AG31" s="54"/>
      <c r="AH31" s="54"/>
      <c r="AI31" s="37"/>
      <c r="AJ31" s="54"/>
      <c r="AK31" s="54">
        <f>AJ31/G31/12</f>
        <v>0</v>
      </c>
      <c r="AL31" s="51" t="s">
        <v>121</v>
      </c>
      <c r="AM31" s="51"/>
      <c r="AN31" s="51"/>
    </row>
    <row r="32" spans="1:40" ht="12.75">
      <c r="A32" s="29"/>
      <c r="B32" s="49"/>
      <c r="C32" s="27"/>
      <c r="D32" s="51"/>
      <c r="E32" s="51"/>
      <c r="F32" s="51"/>
      <c r="G32" s="35"/>
      <c r="I32" s="53"/>
      <c r="J32" s="36"/>
      <c r="K32" s="54"/>
      <c r="L32" s="54"/>
      <c r="M32" s="55"/>
      <c r="N32" s="54"/>
      <c r="O32" s="56"/>
      <c r="P32" s="54"/>
      <c r="Q32" s="54"/>
      <c r="S32" s="55"/>
      <c r="T32" s="35"/>
      <c r="U32" s="35"/>
      <c r="V32" s="54"/>
      <c r="X32" s="55"/>
      <c r="Y32" s="57">
        <f>L32+Q32+V32</f>
        <v>0</v>
      </c>
      <c r="Z32" s="57">
        <f>Y32/12</f>
        <v>0</v>
      </c>
      <c r="AA32" s="54" t="e">
        <f>Y32*20/I32</f>
        <v>#VALUE!</v>
      </c>
      <c r="AB32" s="54"/>
      <c r="AC32" s="54"/>
      <c r="AD32" s="54"/>
      <c r="AE32" s="54"/>
      <c r="AF32" s="54"/>
      <c r="AG32" s="54"/>
      <c r="AH32" s="54"/>
      <c r="AI32" s="37"/>
      <c r="AJ32" s="54"/>
      <c r="AK32" s="54" t="e">
        <f>AJ32/G32/12</f>
        <v>#VALUE!</v>
      </c>
      <c r="AL32" s="51"/>
      <c r="AM32" s="51"/>
      <c r="AN32" s="51"/>
    </row>
    <row r="33" spans="1:40" ht="12.75">
      <c r="A33" s="31">
        <v>2955</v>
      </c>
      <c r="B33" s="60">
        <v>3321</v>
      </c>
      <c r="C33" s="27" t="s">
        <v>33</v>
      </c>
      <c r="D33" s="51" t="s">
        <v>187</v>
      </c>
      <c r="E33" s="51"/>
      <c r="F33" s="51"/>
      <c r="G33" s="35"/>
      <c r="I33" s="53"/>
      <c r="J33" s="36">
        <f>K33/12</f>
        <v>0</v>
      </c>
      <c r="K33" s="54"/>
      <c r="L33" s="54"/>
      <c r="M33" s="55"/>
      <c r="N33" s="54"/>
      <c r="O33" s="56"/>
      <c r="P33" s="54"/>
      <c r="Q33" s="54"/>
      <c r="S33" s="55"/>
      <c r="T33" s="35"/>
      <c r="U33" s="35"/>
      <c r="V33" s="54"/>
      <c r="X33" s="55"/>
      <c r="Y33" s="57">
        <f>L33+Q33+V33</f>
        <v>0</v>
      </c>
      <c r="Z33" s="57">
        <f>Y33/12</f>
        <v>0</v>
      </c>
      <c r="AA33" s="54" t="e">
        <f>Y33*20/I33</f>
        <v>#VALUE!</v>
      </c>
      <c r="AB33" s="54"/>
      <c r="AC33" s="54"/>
      <c r="AD33" s="54"/>
      <c r="AE33" s="54"/>
      <c r="AF33" s="54"/>
      <c r="AG33" s="54"/>
      <c r="AH33" s="54"/>
      <c r="AI33" s="37"/>
      <c r="AJ33" s="54"/>
      <c r="AK33" s="54" t="e">
        <f>AJ33/G33/12</f>
        <v>#VALUE!</v>
      </c>
      <c r="AL33" s="51"/>
      <c r="AM33" s="51"/>
      <c r="AN33" s="51"/>
    </row>
    <row r="34" spans="1:40" ht="12.75">
      <c r="A34" s="29"/>
      <c r="B34" s="49"/>
      <c r="C34" s="27"/>
      <c r="D34" s="51"/>
      <c r="E34" s="51"/>
      <c r="F34" s="51"/>
      <c r="G34" s="35"/>
      <c r="I34" s="53"/>
      <c r="J34" s="36"/>
      <c r="K34" s="54"/>
      <c r="L34" s="54"/>
      <c r="M34" s="55"/>
      <c r="N34" s="54"/>
      <c r="O34" s="56"/>
      <c r="P34" s="54"/>
      <c r="Q34" s="54"/>
      <c r="S34" s="55"/>
      <c r="T34" s="35"/>
      <c r="U34" s="35"/>
      <c r="V34" s="54"/>
      <c r="X34" s="55"/>
      <c r="Y34" s="57">
        <f>L34+Q34+V34</f>
        <v>0</v>
      </c>
      <c r="Z34" s="57">
        <f>Y34/12</f>
        <v>0</v>
      </c>
      <c r="AA34" s="54" t="e">
        <f>Y34*20/I34</f>
        <v>#VALUE!</v>
      </c>
      <c r="AB34" s="54"/>
      <c r="AC34" s="54"/>
      <c r="AD34" s="54"/>
      <c r="AE34" s="54"/>
      <c r="AF34" s="54"/>
      <c r="AG34" s="54"/>
      <c r="AH34" s="54"/>
      <c r="AI34" s="37"/>
      <c r="AJ34" s="54"/>
      <c r="AK34" s="54" t="e">
        <f>AJ34/G34/12</f>
        <v>#VALUE!</v>
      </c>
      <c r="AL34" s="51"/>
      <c r="AM34" s="51"/>
      <c r="AN34" s="51"/>
    </row>
    <row r="35" spans="1:40" ht="12.75">
      <c r="A35" s="31">
        <v>3321</v>
      </c>
      <c r="B35" s="60">
        <v>3686</v>
      </c>
      <c r="C35" s="27" t="s">
        <v>180</v>
      </c>
      <c r="D35" s="51"/>
      <c r="E35" s="51"/>
      <c r="F35" s="51"/>
      <c r="G35" s="35"/>
      <c r="I35" s="53"/>
      <c r="J35" s="36">
        <f>K35/12</f>
        <v>0</v>
      </c>
      <c r="K35" s="54"/>
      <c r="L35" s="54"/>
      <c r="M35" s="55"/>
      <c r="N35" s="54"/>
      <c r="O35" s="56"/>
      <c r="P35" s="54"/>
      <c r="Q35" s="54"/>
      <c r="S35" s="55"/>
      <c r="T35" s="35"/>
      <c r="U35" s="35"/>
      <c r="V35" s="54"/>
      <c r="X35" s="55"/>
      <c r="Y35" s="57">
        <f>L35+Q35+V35</f>
        <v>0</v>
      </c>
      <c r="Z35" s="57">
        <f>Y35/12</f>
        <v>0</v>
      </c>
      <c r="AA35" s="54" t="e">
        <f>Y35*20/I35</f>
        <v>#VALUE!</v>
      </c>
      <c r="AB35" s="54"/>
      <c r="AC35" s="54"/>
      <c r="AD35" s="54"/>
      <c r="AE35" s="54"/>
      <c r="AF35" s="54"/>
      <c r="AG35" s="54"/>
      <c r="AH35" s="54"/>
      <c r="AI35" s="37"/>
      <c r="AJ35" s="54"/>
      <c r="AK35" s="54" t="e">
        <f>AJ35/G35/12</f>
        <v>#VALUE!</v>
      </c>
      <c r="AL35" s="51"/>
      <c r="AM35" s="51"/>
      <c r="AN35" s="51"/>
    </row>
    <row r="36" spans="1:40" ht="12.75">
      <c r="A36" s="29"/>
      <c r="B36" s="49"/>
      <c r="C36" s="27"/>
      <c r="D36" s="51"/>
      <c r="E36" s="51"/>
      <c r="F36" s="51"/>
      <c r="G36" s="35"/>
      <c r="I36" s="53"/>
      <c r="J36" s="36"/>
      <c r="K36" s="54"/>
      <c r="L36" s="54"/>
      <c r="M36" s="55"/>
      <c r="N36" s="54"/>
      <c r="O36" s="56"/>
      <c r="P36" s="54"/>
      <c r="Q36" s="54"/>
      <c r="S36" s="55"/>
      <c r="T36" s="35"/>
      <c r="U36" s="35"/>
      <c r="V36" s="54"/>
      <c r="X36" s="55"/>
      <c r="Y36" s="57">
        <f>L36+Q36+V36</f>
        <v>0</v>
      </c>
      <c r="Z36" s="57">
        <f>Y36/12</f>
        <v>0</v>
      </c>
      <c r="AA36" s="54" t="e">
        <f>Y36*20/I36</f>
        <v>#VALUE!</v>
      </c>
      <c r="AB36" s="54"/>
      <c r="AC36" s="54"/>
      <c r="AD36" s="54"/>
      <c r="AE36" s="54"/>
      <c r="AF36" s="54"/>
      <c r="AG36" s="54"/>
      <c r="AH36" s="54"/>
      <c r="AI36" s="37"/>
      <c r="AJ36" s="54"/>
      <c r="AK36" s="54" t="e">
        <f>AJ36/G36/12</f>
        <v>#VALUE!</v>
      </c>
      <c r="AL36" s="51"/>
      <c r="AM36" s="51"/>
      <c r="AN36" s="51"/>
    </row>
    <row r="37" spans="1:40" ht="12.75">
      <c r="A37" s="31">
        <v>3686</v>
      </c>
      <c r="B37" s="60">
        <v>4051</v>
      </c>
      <c r="C37" s="27" t="s">
        <v>180</v>
      </c>
      <c r="D37" s="51"/>
      <c r="E37" s="51"/>
      <c r="F37" s="51"/>
      <c r="G37" s="35"/>
      <c r="I37" s="53"/>
      <c r="J37" s="36">
        <f>K37/12</f>
        <v>0</v>
      </c>
      <c r="K37" s="54"/>
      <c r="L37" s="54"/>
      <c r="M37" s="55"/>
      <c r="N37" s="54"/>
      <c r="O37" s="56"/>
      <c r="P37" s="54"/>
      <c r="Q37" s="54"/>
      <c r="S37" s="55"/>
      <c r="T37" s="35"/>
      <c r="U37" s="35"/>
      <c r="V37" s="54"/>
      <c r="X37" s="55"/>
      <c r="Y37" s="57">
        <f>L37+Q37+V37</f>
        <v>0</v>
      </c>
      <c r="Z37" s="57">
        <f>Y37/12</f>
        <v>0</v>
      </c>
      <c r="AA37" s="54" t="e">
        <f>Y37*20/I37</f>
        <v>#VALUE!</v>
      </c>
      <c r="AB37" s="54"/>
      <c r="AC37" s="54"/>
      <c r="AD37" s="54"/>
      <c r="AE37" s="54"/>
      <c r="AF37" s="54"/>
      <c r="AG37" s="54"/>
      <c r="AH37" s="54"/>
      <c r="AI37" s="37"/>
      <c r="AJ37" s="54"/>
      <c r="AK37" s="54" t="e">
        <f>AJ37/G37/12</f>
        <v>#VALUE!</v>
      </c>
      <c r="AL37" s="51"/>
      <c r="AM37" s="51"/>
      <c r="AN37" s="51"/>
    </row>
    <row r="38" spans="1:40" ht="12.75">
      <c r="A38" s="29"/>
      <c r="B38" s="49"/>
      <c r="C38" s="27"/>
      <c r="D38" s="51"/>
      <c r="E38" s="51"/>
      <c r="F38" s="51"/>
      <c r="G38" s="35"/>
      <c r="I38" s="53"/>
      <c r="J38" s="36"/>
      <c r="K38" s="54"/>
      <c r="L38" s="54"/>
      <c r="M38" s="55"/>
      <c r="N38" s="54"/>
      <c r="O38" s="56"/>
      <c r="P38" s="54"/>
      <c r="Q38" s="54"/>
      <c r="S38" s="55"/>
      <c r="T38" s="35"/>
      <c r="U38" s="35"/>
      <c r="V38" s="54"/>
      <c r="X38" s="55"/>
      <c r="Y38" s="57">
        <f>L38+Q38+V38</f>
        <v>0</v>
      </c>
      <c r="Z38" s="57">
        <f>Y38/12</f>
        <v>0</v>
      </c>
      <c r="AA38" s="54" t="e">
        <f>Y38*20/I38</f>
        <v>#VALUE!</v>
      </c>
      <c r="AB38" s="54"/>
      <c r="AC38" s="54"/>
      <c r="AD38" s="54"/>
      <c r="AE38" s="54"/>
      <c r="AF38" s="54"/>
      <c r="AG38" s="54"/>
      <c r="AH38" s="54"/>
      <c r="AI38" s="37"/>
      <c r="AJ38" s="54"/>
      <c r="AK38" s="54" t="e">
        <f>AJ38/G38/12</f>
        <v>#VALUE!</v>
      </c>
      <c r="AL38" s="51"/>
      <c r="AM38" s="51"/>
      <c r="AN38" s="51"/>
    </row>
    <row r="39" spans="1:40" ht="12.75">
      <c r="A39" s="31">
        <v>4051</v>
      </c>
      <c r="B39" s="60">
        <v>4416</v>
      </c>
      <c r="C39" s="27">
        <v>31420</v>
      </c>
      <c r="D39" s="51" t="s">
        <v>282</v>
      </c>
      <c r="E39" s="51" t="s">
        <v>282</v>
      </c>
      <c r="F39" s="51" t="s">
        <v>45</v>
      </c>
      <c r="G39" s="35">
        <v>4</v>
      </c>
      <c r="H39">
        <v>30</v>
      </c>
      <c r="I39" s="53">
        <f>G39*H39</f>
        <v>120</v>
      </c>
      <c r="J39" s="36">
        <f>K39/12</f>
        <v>19.599999999999998</v>
      </c>
      <c r="K39" s="54">
        <v>235.2</v>
      </c>
      <c r="L39" s="54">
        <f>K39/G39</f>
        <v>58.8</v>
      </c>
      <c r="M39" s="55">
        <f>L39/12</f>
        <v>4.8999999999999995</v>
      </c>
      <c r="N39" s="54">
        <f>K39*20/I39</f>
        <v>39.2</v>
      </c>
      <c r="O39" s="56" t="s">
        <v>135</v>
      </c>
      <c r="P39" s="54"/>
      <c r="Q39" s="54">
        <f>P39/G39</f>
        <v>0</v>
      </c>
      <c r="R39">
        <f>Q39/L39</f>
        <v>0</v>
      </c>
      <c r="S39" s="55">
        <f>Q39*20/H39</f>
        <v>0</v>
      </c>
      <c r="T39" s="35"/>
      <c r="U39" s="35"/>
      <c r="V39" s="54">
        <f>T39/G39</f>
        <v>0</v>
      </c>
      <c r="W39">
        <f>V39/L39</f>
        <v>0</v>
      </c>
      <c r="X39" s="55">
        <f>V39*20/H39</f>
        <v>0</v>
      </c>
      <c r="Y39" s="57">
        <f>L39+Q39+V39</f>
        <v>58.8</v>
      </c>
      <c r="Z39" s="57">
        <f>Y39/12</f>
        <v>4.8999999999999995</v>
      </c>
      <c r="AA39" s="54">
        <f>Y39*20/I39</f>
        <v>9.8</v>
      </c>
      <c r="AB39" s="54"/>
      <c r="AC39" s="54"/>
      <c r="AD39" s="54"/>
      <c r="AE39" s="54"/>
      <c r="AF39" s="54"/>
      <c r="AG39" s="54"/>
      <c r="AH39" s="54"/>
      <c r="AI39" s="37"/>
      <c r="AJ39" s="54">
        <v>258.7833</v>
      </c>
      <c r="AK39" s="54">
        <f>AJ39/G39/12</f>
        <v>5.39131875</v>
      </c>
      <c r="AL39" s="51" t="s">
        <v>104</v>
      </c>
      <c r="AM39" s="51"/>
      <c r="AN39" s="51"/>
    </row>
    <row r="40" spans="1:40" ht="12.75">
      <c r="A40" s="29"/>
      <c r="B40" s="49"/>
      <c r="C40" s="27"/>
      <c r="D40" s="51" t="s">
        <v>21</v>
      </c>
      <c r="E40" s="51" t="s">
        <v>21</v>
      </c>
      <c r="F40" s="51" t="s">
        <v>50</v>
      </c>
      <c r="G40" s="35">
        <v>1</v>
      </c>
      <c r="I40" s="53">
        <v>4</v>
      </c>
      <c r="J40" s="36">
        <f>K40/12</f>
        <v>0.04444416666666667</v>
      </c>
      <c r="K40" s="54">
        <v>0.53333</v>
      </c>
      <c r="L40" s="54">
        <f>K40/G40</f>
        <v>0.53333</v>
      </c>
      <c r="M40" s="55">
        <f>L40/12</f>
        <v>0.04444416666666667</v>
      </c>
      <c r="N40" s="54">
        <f>K40*20/I40</f>
        <v>2.6666499999999997</v>
      </c>
      <c r="O40" s="56" t="s">
        <v>278</v>
      </c>
      <c r="P40" s="54"/>
      <c r="Q40" s="54">
        <f>P40/G40</f>
        <v>0</v>
      </c>
      <c r="R40">
        <f>Q40/L40</f>
        <v>0</v>
      </c>
      <c r="S40" s="55" t="e">
        <f>Q40*20/H40</f>
        <v>#VALUE!</v>
      </c>
      <c r="T40" s="35"/>
      <c r="U40" s="35"/>
      <c r="V40" s="54">
        <f>T40/G40</f>
        <v>0</v>
      </c>
      <c r="W40">
        <f>V40/L40</f>
        <v>0</v>
      </c>
      <c r="X40" s="55"/>
      <c r="Y40" s="57">
        <f>L40+Q40+V40</f>
        <v>0.53333</v>
      </c>
      <c r="Z40" s="57">
        <f>Y40/12</f>
        <v>0.04444416666666667</v>
      </c>
      <c r="AA40" s="54">
        <f>Y40*20/I40</f>
        <v>2.6666499999999997</v>
      </c>
      <c r="AB40" s="54"/>
      <c r="AC40" s="54"/>
      <c r="AD40" s="54"/>
      <c r="AE40" s="54"/>
      <c r="AF40" s="54"/>
      <c r="AG40" s="54"/>
      <c r="AH40" s="54"/>
      <c r="AI40" s="37"/>
      <c r="AJ40" s="54"/>
      <c r="AK40" s="54">
        <f>AJ40/G40/12</f>
        <v>0</v>
      </c>
      <c r="AL40" s="51" t="s">
        <v>49</v>
      </c>
      <c r="AM40" s="51"/>
      <c r="AN40" s="51"/>
    </row>
    <row r="41" spans="1:40" ht="12.75">
      <c r="A41" s="29"/>
      <c r="B41" s="49"/>
      <c r="C41" s="27"/>
      <c r="D41" s="51" t="s">
        <v>21</v>
      </c>
      <c r="E41" s="51" t="s">
        <v>21</v>
      </c>
      <c r="F41" s="51" t="s">
        <v>162</v>
      </c>
      <c r="G41" s="35">
        <v>1.5</v>
      </c>
      <c r="H41">
        <v>24</v>
      </c>
      <c r="I41" s="53">
        <f>G41*H41</f>
        <v>36</v>
      </c>
      <c r="J41" s="36">
        <f>K41/12</f>
        <v>2.3375</v>
      </c>
      <c r="K41" s="54">
        <v>28.05</v>
      </c>
      <c r="L41" s="54">
        <f>K41/G41</f>
        <v>18.7</v>
      </c>
      <c r="M41" s="55">
        <f>L41/12</f>
        <v>1.5583333333333333</v>
      </c>
      <c r="N41" s="54">
        <f>K41*20/I41</f>
        <v>15.583333333333334</v>
      </c>
      <c r="O41" s="56" t="s">
        <v>135</v>
      </c>
      <c r="P41" s="54">
        <v>6.75</v>
      </c>
      <c r="Q41" s="54">
        <f>P41/G41</f>
        <v>4.5</v>
      </c>
      <c r="R41">
        <f>Q41/L41</f>
        <v>0.24064171122994654</v>
      </c>
      <c r="S41" s="55">
        <f>Q41*20/H41</f>
        <v>3.75</v>
      </c>
      <c r="T41" s="35">
        <v>0.575</v>
      </c>
      <c r="U41" s="35"/>
      <c r="V41" s="54">
        <f>T41/G41</f>
        <v>0.3833333333333333</v>
      </c>
      <c r="W41">
        <f>V41/L41</f>
        <v>0.02049910873440285</v>
      </c>
      <c r="X41" s="55">
        <f>V41*20/H41</f>
        <v>0.3194444444444444</v>
      </c>
      <c r="Y41" s="57">
        <f>L41+Q41+V41</f>
        <v>23.583333333333332</v>
      </c>
      <c r="Z41" s="57">
        <f>Y41/12</f>
        <v>1.9652777777777777</v>
      </c>
      <c r="AA41" s="54">
        <f>Y41*20/I41</f>
        <v>13.101851851851851</v>
      </c>
      <c r="AB41" s="54"/>
      <c r="AC41" s="54"/>
      <c r="AD41" s="54"/>
      <c r="AE41" s="54"/>
      <c r="AF41" s="54"/>
      <c r="AG41" s="54"/>
      <c r="AH41" s="54"/>
      <c r="AI41" s="37"/>
      <c r="AJ41" s="54">
        <v>39.25</v>
      </c>
      <c r="AK41" s="54">
        <f>AJ41/G41/12</f>
        <v>2.180555555555556</v>
      </c>
      <c r="AL41" s="51"/>
      <c r="AM41" s="51"/>
      <c r="AN41" s="51"/>
    </row>
    <row r="42" spans="1:40" ht="12.75">
      <c r="A42" s="29"/>
      <c r="B42" s="49"/>
      <c r="C42" s="27"/>
      <c r="D42" s="51"/>
      <c r="E42" s="51"/>
      <c r="F42" s="51"/>
      <c r="G42" s="35">
        <v>1</v>
      </c>
      <c r="H42">
        <v>5</v>
      </c>
      <c r="I42" s="53">
        <f>G42*H42</f>
        <v>5</v>
      </c>
      <c r="J42" s="36">
        <f>K42/12</f>
        <v>0.3229166666666667</v>
      </c>
      <c r="K42" s="54">
        <v>3.875</v>
      </c>
      <c r="L42" s="54">
        <f>K42/G42</f>
        <v>3.875</v>
      </c>
      <c r="M42" s="55">
        <f>L42/12</f>
        <v>0.3229166666666667</v>
      </c>
      <c r="N42" s="54">
        <f>K42*20/I42</f>
        <v>15.5</v>
      </c>
      <c r="O42" s="56" t="s">
        <v>278</v>
      </c>
      <c r="P42" s="54"/>
      <c r="Q42" s="54">
        <f>P42/G42</f>
        <v>0</v>
      </c>
      <c r="R42">
        <f>Q42/L42</f>
        <v>0</v>
      </c>
      <c r="S42" s="55">
        <f>Q42*20/H42</f>
        <v>0</v>
      </c>
      <c r="T42" s="35"/>
      <c r="U42" s="35"/>
      <c r="V42" s="54">
        <f>T42/G42</f>
        <v>0</v>
      </c>
      <c r="W42">
        <f>V42/L42</f>
        <v>0</v>
      </c>
      <c r="X42" s="55">
        <f>V42*20/H42</f>
        <v>0</v>
      </c>
      <c r="Y42" s="57">
        <f>L42+Q42+V42</f>
        <v>3.875</v>
      </c>
      <c r="Z42" s="57">
        <f>Y42/12</f>
        <v>0.3229166666666667</v>
      </c>
      <c r="AA42" s="54">
        <f>Y42*20/I42</f>
        <v>15.5</v>
      </c>
      <c r="AB42" s="54"/>
      <c r="AC42" s="54"/>
      <c r="AD42" s="54"/>
      <c r="AE42" s="54"/>
      <c r="AF42" s="54"/>
      <c r="AG42" s="54"/>
      <c r="AH42" s="54"/>
      <c r="AI42" s="37"/>
      <c r="AJ42" s="54"/>
      <c r="AK42" s="54">
        <f>AJ42/G42/12</f>
        <v>0</v>
      </c>
      <c r="AL42" s="51"/>
      <c r="AM42" s="51"/>
      <c r="AN42" s="51"/>
    </row>
    <row r="43" spans="1:40" ht="12.75">
      <c r="A43" s="29"/>
      <c r="B43" s="49"/>
      <c r="C43" s="27"/>
      <c r="D43" s="51"/>
      <c r="E43" s="51"/>
      <c r="F43" s="51"/>
      <c r="G43" s="35"/>
      <c r="I43" s="53"/>
      <c r="J43" s="36"/>
      <c r="K43" s="54"/>
      <c r="L43" s="54"/>
      <c r="M43" s="55"/>
      <c r="N43" s="54"/>
      <c r="O43" s="56"/>
      <c r="P43" s="54"/>
      <c r="Q43" s="54"/>
      <c r="R43" t="e">
        <f>Q43/L43</f>
        <v>#VALUE!</v>
      </c>
      <c r="S43" s="55" t="e">
        <f>Q43*20/H43</f>
        <v>#VALUE!</v>
      </c>
      <c r="T43" s="35"/>
      <c r="U43" s="35"/>
      <c r="V43" s="54"/>
      <c r="X43" s="55"/>
      <c r="Y43" s="57">
        <f>L43+Q43+V43</f>
        <v>0</v>
      </c>
      <c r="Z43" s="57">
        <f>Y43/12</f>
        <v>0</v>
      </c>
      <c r="AA43" s="54" t="e">
        <f>Y43*20/I43</f>
        <v>#VALUE!</v>
      </c>
      <c r="AB43" s="54"/>
      <c r="AC43" s="54"/>
      <c r="AD43" s="54"/>
      <c r="AE43" s="54"/>
      <c r="AF43" s="54"/>
      <c r="AG43" s="54"/>
      <c r="AH43" s="54"/>
      <c r="AI43" s="37"/>
      <c r="AJ43" s="54"/>
      <c r="AK43" s="54" t="e">
        <f>AJ43/G43/12</f>
        <v>#VALUE!</v>
      </c>
      <c r="AL43" s="51"/>
      <c r="AM43" s="51"/>
      <c r="AN43" s="51"/>
    </row>
    <row r="44" spans="1:40" ht="12.75">
      <c r="A44" s="31">
        <v>4416</v>
      </c>
      <c r="B44" s="60">
        <v>4782</v>
      </c>
      <c r="C44" s="27" t="s">
        <v>180</v>
      </c>
      <c r="D44" s="51"/>
      <c r="E44" s="51"/>
      <c r="F44" s="51"/>
      <c r="G44" s="35"/>
      <c r="I44" s="53">
        <f>G44*H44</f>
        <v>0</v>
      </c>
      <c r="J44" s="36">
        <f>K44/12</f>
        <v>0</v>
      </c>
      <c r="K44" s="54"/>
      <c r="L44" s="54"/>
      <c r="M44" s="55"/>
      <c r="N44" s="54"/>
      <c r="O44" s="56"/>
      <c r="P44" s="54"/>
      <c r="Q44" s="54" t="e">
        <f>P44/G44</f>
        <v>#VALUE!</v>
      </c>
      <c r="R44" t="e">
        <f>Q44/L44</f>
        <v>#VALUE!</v>
      </c>
      <c r="S44" s="55" t="e">
        <f>Q44*20/H44</f>
        <v>#VALUE!</v>
      </c>
      <c r="T44" s="35"/>
      <c r="U44" s="35"/>
      <c r="V44" s="54"/>
      <c r="X44" s="55"/>
      <c r="Y44" s="57" t="e">
        <f>L44+Q44+V44</f>
        <v>#VALUE!</v>
      </c>
      <c r="Z44" s="57" t="e">
        <f>Y44/12</f>
        <v>#VALUE!</v>
      </c>
      <c r="AA44" s="54" t="e">
        <f>Y44*20/I44</f>
        <v>#VALUE!</v>
      </c>
      <c r="AB44" s="54"/>
      <c r="AC44" s="54"/>
      <c r="AD44" s="54"/>
      <c r="AE44" s="54"/>
      <c r="AF44" s="54"/>
      <c r="AG44" s="54"/>
      <c r="AH44" s="54"/>
      <c r="AI44" s="37"/>
      <c r="AJ44" s="54"/>
      <c r="AK44" s="54" t="e">
        <f>AJ44/G44/12</f>
        <v>#VALUE!</v>
      </c>
      <c r="AL44" s="51"/>
      <c r="AM44" s="51"/>
      <c r="AN44" s="51"/>
    </row>
    <row r="45" spans="1:40" ht="12.75">
      <c r="A45" s="29"/>
      <c r="B45" s="49"/>
      <c r="C45" s="27"/>
      <c r="D45" s="51"/>
      <c r="E45" s="51"/>
      <c r="F45" s="51"/>
      <c r="G45" s="35"/>
      <c r="I45" s="53">
        <f>G45*H45</f>
        <v>0</v>
      </c>
      <c r="J45" s="36"/>
      <c r="K45" s="54"/>
      <c r="L45" s="54"/>
      <c r="M45" s="55"/>
      <c r="N45" s="54"/>
      <c r="O45" s="56"/>
      <c r="P45" s="54"/>
      <c r="Q45" s="54" t="e">
        <f>P45/G45</f>
        <v>#VALUE!</v>
      </c>
      <c r="R45" t="e">
        <f>Q45/L45</f>
        <v>#VALUE!</v>
      </c>
      <c r="S45" s="55" t="e">
        <f>Q45*20/H45</f>
        <v>#VALUE!</v>
      </c>
      <c r="T45" s="35"/>
      <c r="U45" s="35"/>
      <c r="V45" s="54"/>
      <c r="X45" s="55"/>
      <c r="Y45" s="57" t="e">
        <f>L45+Q45+V45</f>
        <v>#VALUE!</v>
      </c>
      <c r="Z45" s="57" t="e">
        <f>Y45/12</f>
        <v>#VALUE!</v>
      </c>
      <c r="AA45" s="54" t="e">
        <f>Y45*20/I45</f>
        <v>#VALUE!</v>
      </c>
      <c r="AB45" s="54"/>
      <c r="AC45" s="54"/>
      <c r="AD45" s="54"/>
      <c r="AE45" s="54"/>
      <c r="AF45" s="54"/>
      <c r="AG45" s="54"/>
      <c r="AH45" s="54"/>
      <c r="AI45" s="37"/>
      <c r="AJ45" s="54"/>
      <c r="AK45" s="54" t="e">
        <f>AJ45/G45/12</f>
        <v>#VALUE!</v>
      </c>
      <c r="AL45" s="51"/>
      <c r="AM45" s="51"/>
      <c r="AN45" s="51"/>
    </row>
    <row r="46" spans="1:40" ht="12.75">
      <c r="A46" s="31">
        <v>4782</v>
      </c>
      <c r="B46" s="60">
        <v>5147</v>
      </c>
      <c r="C46" s="27">
        <v>31421</v>
      </c>
      <c r="D46" s="51" t="s">
        <v>282</v>
      </c>
      <c r="E46" s="51" t="s">
        <v>30</v>
      </c>
      <c r="F46" s="51" t="s">
        <v>45</v>
      </c>
      <c r="G46" s="35">
        <v>4</v>
      </c>
      <c r="H46">
        <v>30</v>
      </c>
      <c r="I46" s="53">
        <f>G46*H46</f>
        <v>120</v>
      </c>
      <c r="J46" s="36">
        <f>K46/12</f>
        <v>16</v>
      </c>
      <c r="K46" s="54">
        <v>192</v>
      </c>
      <c r="L46" s="54">
        <f>K46/G46</f>
        <v>48</v>
      </c>
      <c r="M46" s="55">
        <f>L46/12</f>
        <v>4</v>
      </c>
      <c r="N46" s="54">
        <f>K46*20/I46</f>
        <v>32</v>
      </c>
      <c r="O46" s="56"/>
      <c r="P46" s="54"/>
      <c r="Q46" s="54">
        <f>P46/G46</f>
        <v>0</v>
      </c>
      <c r="R46">
        <f>Q46/L46</f>
        <v>0</v>
      </c>
      <c r="S46" s="55">
        <f>Q46*20/H46</f>
        <v>0</v>
      </c>
      <c r="T46" s="35">
        <v>3</v>
      </c>
      <c r="U46" s="35"/>
      <c r="V46" s="54">
        <f>T46/G46</f>
        <v>0.75</v>
      </c>
      <c r="W46">
        <f>V46/L46</f>
        <v>0.015625</v>
      </c>
      <c r="X46" s="55">
        <f>V46*20/H46</f>
        <v>0.5</v>
      </c>
      <c r="Y46" s="57">
        <f>L46+Q46+V46</f>
        <v>48.75</v>
      </c>
      <c r="Z46" s="57">
        <f>Y46/12</f>
        <v>4.0625</v>
      </c>
      <c r="AA46" s="54">
        <f>Y46*20/I46</f>
        <v>8.125</v>
      </c>
      <c r="AB46" s="54"/>
      <c r="AC46" s="54"/>
      <c r="AD46" s="54"/>
      <c r="AE46" s="54"/>
      <c r="AF46" s="54"/>
      <c r="AG46" s="54"/>
      <c r="AH46" s="54"/>
      <c r="AI46" s="37"/>
      <c r="AJ46" s="54">
        <v>370.9666666</v>
      </c>
      <c r="AK46" s="54">
        <f>AJ46/G46/12</f>
        <v>7.728472220833333</v>
      </c>
      <c r="AL46" s="51" t="s">
        <v>104</v>
      </c>
      <c r="AM46" s="51"/>
      <c r="AN46" s="51"/>
    </row>
    <row r="47" spans="1:40" ht="12.75">
      <c r="A47" s="29"/>
      <c r="B47" s="49"/>
      <c r="C47" s="27"/>
      <c r="D47" s="51" t="s">
        <v>48</v>
      </c>
      <c r="E47" s="51" t="s">
        <v>48</v>
      </c>
      <c r="F47" s="51" t="s">
        <v>73</v>
      </c>
      <c r="G47" s="35">
        <v>1</v>
      </c>
      <c r="H47">
        <v>3</v>
      </c>
      <c r="I47" s="53">
        <f>G47*H47</f>
        <v>3</v>
      </c>
      <c r="J47" s="36">
        <f>K47/12</f>
        <v>1.3</v>
      </c>
      <c r="K47" s="54">
        <v>15.6</v>
      </c>
      <c r="L47" s="54">
        <f>K47/G47</f>
        <v>15.6</v>
      </c>
      <c r="M47" s="55">
        <f>L47/12</f>
        <v>1.3</v>
      </c>
      <c r="N47" s="54">
        <f>K47*20/I47</f>
        <v>104</v>
      </c>
      <c r="O47" s="56"/>
      <c r="P47" s="54"/>
      <c r="Q47" s="54">
        <f>P47/G47</f>
        <v>0</v>
      </c>
      <c r="R47">
        <f>Q47/L47</f>
        <v>0</v>
      </c>
      <c r="S47" s="55">
        <f>Q47*20/H47</f>
        <v>0</v>
      </c>
      <c r="T47" s="35"/>
      <c r="U47" s="35"/>
      <c r="V47" s="54">
        <f>T47/G47</f>
        <v>0</v>
      </c>
      <c r="W47">
        <f>V47/L47</f>
        <v>0</v>
      </c>
      <c r="X47" s="55">
        <f>V47*20/H47</f>
        <v>0</v>
      </c>
      <c r="Y47" s="57">
        <f>L47+Q47+V47</f>
        <v>15.6</v>
      </c>
      <c r="Z47" s="57">
        <f>Y47/12</f>
        <v>1.3</v>
      </c>
      <c r="AA47" s="54">
        <f>Y47*20/I47</f>
        <v>104</v>
      </c>
      <c r="AB47" s="54"/>
      <c r="AC47" s="54"/>
      <c r="AD47" s="54"/>
      <c r="AE47" s="54"/>
      <c r="AF47" s="54"/>
      <c r="AG47" s="54"/>
      <c r="AH47" s="54"/>
      <c r="AI47" s="37"/>
      <c r="AJ47" s="54"/>
      <c r="AK47" s="54">
        <f>AJ47/G47/12</f>
        <v>0</v>
      </c>
      <c r="AL47" s="51" t="s">
        <v>74</v>
      </c>
      <c r="AM47" s="51"/>
      <c r="AN47" s="51"/>
    </row>
    <row r="48" spans="1:40" ht="12.75">
      <c r="A48" s="29"/>
      <c r="B48" s="49"/>
      <c r="C48" s="27"/>
      <c r="D48" s="51" t="s">
        <v>21</v>
      </c>
      <c r="E48" s="51" t="s">
        <v>21</v>
      </c>
      <c r="F48" s="51" t="s">
        <v>144</v>
      </c>
      <c r="G48" s="35">
        <v>3</v>
      </c>
      <c r="H48">
        <v>14.5</v>
      </c>
      <c r="I48" s="53">
        <f>G48*H48</f>
        <v>43.5</v>
      </c>
      <c r="J48" s="36">
        <f>K48/12</f>
        <v>2.2125</v>
      </c>
      <c r="K48" s="54">
        <v>26.55</v>
      </c>
      <c r="L48" s="54">
        <f>K48/G48</f>
        <v>8.85</v>
      </c>
      <c r="M48" s="55">
        <f>L48/12</f>
        <v>0.7374999999999999</v>
      </c>
      <c r="N48" s="54">
        <f>K48*20/I48</f>
        <v>12.206896551724139</v>
      </c>
      <c r="O48" s="56" t="s">
        <v>221</v>
      </c>
      <c r="P48" s="54">
        <v>3.6</v>
      </c>
      <c r="Q48" s="54">
        <f>P48/G48</f>
        <v>1.2</v>
      </c>
      <c r="R48">
        <f>Q48/L48</f>
        <v>0.13559322033898305</v>
      </c>
      <c r="S48" s="55">
        <f>Q48*20/H48</f>
        <v>1.6551724137931034</v>
      </c>
      <c r="T48" s="35">
        <v>0.54375</v>
      </c>
      <c r="U48" s="35"/>
      <c r="V48" s="54">
        <f>T48/G48</f>
        <v>0.18125</v>
      </c>
      <c r="W48">
        <f>V48/L48</f>
        <v>0.020480225988700564</v>
      </c>
      <c r="X48" s="55">
        <f>V48*20/H48</f>
        <v>0.25</v>
      </c>
      <c r="Y48" s="57">
        <f>L48+Q48+V48</f>
        <v>10.23125</v>
      </c>
      <c r="Z48" s="57">
        <f>Y48/12</f>
        <v>0.8526041666666666</v>
      </c>
      <c r="AA48" s="54">
        <f>Y48*20/I48</f>
        <v>4.704022988505747</v>
      </c>
      <c r="AB48" s="54"/>
      <c r="AC48" s="54"/>
      <c r="AD48" s="54"/>
      <c r="AE48" s="54"/>
      <c r="AF48" s="54"/>
      <c r="AG48" s="54"/>
      <c r="AH48" s="54"/>
      <c r="AI48" s="37"/>
      <c r="AJ48" s="54"/>
      <c r="AK48" s="54">
        <f>AJ48/G48/12</f>
        <v>0</v>
      </c>
      <c r="AL48" s="51"/>
      <c r="AM48" s="51"/>
      <c r="AN48" s="51"/>
    </row>
    <row r="49" spans="1:40" ht="12.75">
      <c r="A49" s="29"/>
      <c r="B49" s="49"/>
      <c r="C49" s="27"/>
      <c r="D49" s="51" t="s">
        <v>21</v>
      </c>
      <c r="E49" s="51" t="s">
        <v>21</v>
      </c>
      <c r="F49" s="51" t="s">
        <v>144</v>
      </c>
      <c r="G49" s="35">
        <v>1</v>
      </c>
      <c r="H49">
        <v>10.5</v>
      </c>
      <c r="I49" s="53">
        <f>G49*H49</f>
        <v>10.5</v>
      </c>
      <c r="J49" s="36">
        <f>K49/12</f>
        <v>0.5944444166666667</v>
      </c>
      <c r="K49" s="54">
        <v>7.133333</v>
      </c>
      <c r="L49" s="54">
        <f>K49/G49</f>
        <v>7.133333</v>
      </c>
      <c r="M49" s="55">
        <f>L49/12</f>
        <v>0.5944444166666667</v>
      </c>
      <c r="N49" s="54">
        <f>K49*20/I49</f>
        <v>13.587300952380954</v>
      </c>
      <c r="O49" s="56" t="s">
        <v>221</v>
      </c>
      <c r="P49" s="54"/>
      <c r="Q49" s="54">
        <f>P49/G49</f>
        <v>0</v>
      </c>
      <c r="R49">
        <f>Q49/L49</f>
        <v>0</v>
      </c>
      <c r="S49" s="55">
        <f>Q49*20/H49</f>
        <v>0</v>
      </c>
      <c r="T49" s="35">
        <v>0.13125</v>
      </c>
      <c r="U49" s="35"/>
      <c r="V49" s="54">
        <f>T49/G49</f>
        <v>0.13125</v>
      </c>
      <c r="W49">
        <f>V49/L49</f>
        <v>0.018399533570071663</v>
      </c>
      <c r="X49" s="55">
        <f>V49*20/H49</f>
        <v>0.25</v>
      </c>
      <c r="Y49" s="57">
        <f>L49+Q49+V49</f>
        <v>7.264583</v>
      </c>
      <c r="Z49" s="57">
        <f>Y49/12</f>
        <v>0.6053819166666666</v>
      </c>
      <c r="AA49" s="54">
        <f>Y49*20/I49</f>
        <v>13.837300952380954</v>
      </c>
      <c r="AB49" s="54"/>
      <c r="AC49" s="54"/>
      <c r="AD49" s="54"/>
      <c r="AE49" s="54"/>
      <c r="AF49" s="54"/>
      <c r="AG49" s="54"/>
      <c r="AH49" s="54"/>
      <c r="AI49" s="37"/>
      <c r="AJ49" s="54"/>
      <c r="AK49" s="54">
        <f>AJ49/G49/12</f>
        <v>0</v>
      </c>
      <c r="AL49" s="51"/>
      <c r="AM49" s="51"/>
      <c r="AN49" s="51"/>
    </row>
    <row r="50" spans="1:40" ht="12.75">
      <c r="A50" s="29"/>
      <c r="B50" s="49"/>
      <c r="C50" s="27"/>
      <c r="D50" s="51"/>
      <c r="E50" s="51"/>
      <c r="F50" s="51"/>
      <c r="G50" s="35"/>
      <c r="I50" s="53"/>
      <c r="J50" s="36"/>
      <c r="K50" s="54"/>
      <c r="L50" s="54"/>
      <c r="M50" s="55"/>
      <c r="N50" s="54"/>
      <c r="O50" s="56"/>
      <c r="P50" s="54"/>
      <c r="Q50" s="54"/>
      <c r="R50" t="e">
        <f>Q50/L50</f>
        <v>#VALUE!</v>
      </c>
      <c r="S50" s="55" t="e">
        <f>Q50*20/H50</f>
        <v>#VALUE!</v>
      </c>
      <c r="T50" s="35"/>
      <c r="U50" s="35"/>
      <c r="V50" s="54"/>
      <c r="X50" s="55"/>
      <c r="Y50" s="57"/>
      <c r="Z50" s="57"/>
      <c r="AA50" s="54"/>
      <c r="AB50" s="54"/>
      <c r="AC50" s="54"/>
      <c r="AD50" s="54"/>
      <c r="AE50" s="54"/>
      <c r="AF50" s="54"/>
      <c r="AG50" s="54"/>
      <c r="AH50" s="54"/>
      <c r="AI50" s="37"/>
      <c r="AJ50" s="54"/>
      <c r="AK50" s="54"/>
      <c r="AL50" s="51"/>
      <c r="AM50" s="51"/>
      <c r="AN50" s="51"/>
    </row>
    <row r="51" spans="1:40" ht="12.75">
      <c r="A51" s="31">
        <v>5147</v>
      </c>
      <c r="B51" s="60">
        <v>5512</v>
      </c>
      <c r="C51" s="27">
        <v>31422</v>
      </c>
      <c r="D51" s="51" t="s">
        <v>282</v>
      </c>
      <c r="E51" s="51" t="s">
        <v>47</v>
      </c>
      <c r="F51" s="51" t="s">
        <v>45</v>
      </c>
      <c r="G51" s="35">
        <v>4</v>
      </c>
      <c r="I51" s="53">
        <f>G51*H51</f>
        <v>0</v>
      </c>
      <c r="J51" s="36">
        <f>K51/12</f>
        <v>21.599999999999998</v>
      </c>
      <c r="K51" s="54">
        <v>259.2</v>
      </c>
      <c r="L51" s="54">
        <f>K51/G51</f>
        <v>64.8</v>
      </c>
      <c r="M51" s="55">
        <f>L51/12</f>
        <v>5.3999999999999995</v>
      </c>
      <c r="N51" s="54"/>
      <c r="O51" s="56" t="s">
        <v>76</v>
      </c>
      <c r="P51" s="54"/>
      <c r="Q51" s="54">
        <f>P51/G51</f>
        <v>0</v>
      </c>
      <c r="R51">
        <f>Q51/L51</f>
        <v>0</v>
      </c>
      <c r="S51" s="55" t="e">
        <f>Q51*20/H51</f>
        <v>#VALUE!</v>
      </c>
      <c r="T51" s="35">
        <v>3.1333333</v>
      </c>
      <c r="U51" s="35"/>
      <c r="V51" s="54">
        <f>T51/G51</f>
        <v>0.783333325</v>
      </c>
      <c r="W51">
        <f>V51/L51</f>
        <v>0.012088477237654322</v>
      </c>
      <c r="X51" s="55"/>
      <c r="Y51" s="57">
        <f>L51+Q51+V51</f>
        <v>65.583333325</v>
      </c>
      <c r="Z51" s="57">
        <f>Y51/12</f>
        <v>5.465277777083333</v>
      </c>
      <c r="AA51" s="54" t="e">
        <f>Y51*20/I51</f>
        <v>#VALUE!</v>
      </c>
      <c r="AB51" s="54"/>
      <c r="AC51" s="54"/>
      <c r="AD51" s="54"/>
      <c r="AE51" s="54"/>
      <c r="AF51" s="54"/>
      <c r="AG51" s="54"/>
      <c r="AH51" s="54"/>
      <c r="AI51" s="37"/>
      <c r="AJ51" s="54">
        <v>421.666666</v>
      </c>
      <c r="AK51" s="54">
        <f>AJ51/G51/12</f>
        <v>8.784722208333333</v>
      </c>
      <c r="AL51" s="51" t="s">
        <v>104</v>
      </c>
      <c r="AM51" s="51"/>
      <c r="AN51" s="51"/>
    </row>
    <row r="52" spans="1:40" ht="12.75">
      <c r="A52" s="29"/>
      <c r="B52" s="49"/>
      <c r="C52" s="27"/>
      <c r="D52" s="51" t="s">
        <v>21</v>
      </c>
      <c r="E52" s="51" t="s">
        <v>21</v>
      </c>
      <c r="F52" s="51" t="s">
        <v>144</v>
      </c>
      <c r="G52" s="35">
        <v>3</v>
      </c>
      <c r="I52" s="53">
        <v>14</v>
      </c>
      <c r="J52" s="36">
        <f>K52/12</f>
        <v>2.1</v>
      </c>
      <c r="K52" s="54">
        <v>25.2</v>
      </c>
      <c r="L52" s="54">
        <f>K52/G52</f>
        <v>8.4</v>
      </c>
      <c r="M52" s="55">
        <f>L52/12</f>
        <v>0.7000000000000001</v>
      </c>
      <c r="N52" s="54">
        <f>K52*20/I52</f>
        <v>36</v>
      </c>
      <c r="O52" s="56" t="s">
        <v>135</v>
      </c>
      <c r="P52" s="54">
        <v>6.15</v>
      </c>
      <c r="Q52" s="54">
        <f>P52/G52</f>
        <v>2.0500000000000003</v>
      </c>
      <c r="R52">
        <f>Q52/L52</f>
        <v>0.24404761904761907</v>
      </c>
      <c r="S52" s="55" t="e">
        <f>Q52*20/H52</f>
        <v>#VALUE!</v>
      </c>
      <c r="T52" s="35">
        <v>0.6</v>
      </c>
      <c r="U52" s="35"/>
      <c r="V52" s="54">
        <f>T52/G52</f>
        <v>0.19999999999999998</v>
      </c>
      <c r="W52">
        <f>V52/L52</f>
        <v>0.023809523809523808</v>
      </c>
      <c r="X52" s="55"/>
      <c r="Y52" s="57">
        <f>L52+Q52+V52</f>
        <v>10.65</v>
      </c>
      <c r="Z52" s="57">
        <f>Y52/12</f>
        <v>0.8875000000000001</v>
      </c>
      <c r="AA52" s="54">
        <f>Y52*20/I52</f>
        <v>15.214285714285714</v>
      </c>
      <c r="AB52" s="54"/>
      <c r="AC52" s="54"/>
      <c r="AD52" s="54"/>
      <c r="AE52" s="54"/>
      <c r="AF52" s="54"/>
      <c r="AG52" s="54"/>
      <c r="AH52" s="54"/>
      <c r="AI52" s="37"/>
      <c r="AJ52" s="54">
        <v>35.55</v>
      </c>
      <c r="AK52" s="54">
        <f>AJ52/G52/12</f>
        <v>0.9874999999999999</v>
      </c>
      <c r="AL52" s="51" t="s">
        <v>115</v>
      </c>
      <c r="AM52" s="51"/>
      <c r="AN52" s="51"/>
    </row>
    <row r="53" spans="1:40" ht="12.75">
      <c r="A53" s="29"/>
      <c r="B53" s="49"/>
      <c r="C53" s="27"/>
      <c r="D53" s="51"/>
      <c r="E53" s="51"/>
      <c r="F53" s="51"/>
      <c r="G53" s="35"/>
      <c r="I53" s="53"/>
      <c r="J53" s="36"/>
      <c r="K53" s="54"/>
      <c r="L53" s="54"/>
      <c r="M53" s="55"/>
      <c r="N53" s="54"/>
      <c r="O53" s="56"/>
      <c r="P53" s="54"/>
      <c r="Q53" s="54"/>
      <c r="R53" t="e">
        <f>Q53/L53</f>
        <v>#VALUE!</v>
      </c>
      <c r="S53" s="55" t="e">
        <f>Q53*20/H53</f>
        <v>#VALUE!</v>
      </c>
      <c r="T53" s="35"/>
      <c r="U53" s="35"/>
      <c r="V53" s="54"/>
      <c r="W53" t="e">
        <f>V53/L53</f>
        <v>#VALUE!</v>
      </c>
      <c r="X53" s="55"/>
      <c r="Y53" s="57"/>
      <c r="Z53" s="57"/>
      <c r="AA53" s="54"/>
      <c r="AB53" s="54"/>
      <c r="AC53" s="54"/>
      <c r="AD53" s="54"/>
      <c r="AE53" s="54"/>
      <c r="AF53" s="54"/>
      <c r="AG53" s="54"/>
      <c r="AH53" s="54"/>
      <c r="AI53" s="37"/>
      <c r="AJ53" s="54"/>
      <c r="AK53" s="54"/>
      <c r="AL53" s="51"/>
      <c r="AM53" s="51"/>
      <c r="AN53" s="51"/>
    </row>
    <row r="54" spans="1:40" ht="12.75">
      <c r="A54" s="31">
        <v>5512</v>
      </c>
      <c r="B54" s="60">
        <v>5877</v>
      </c>
      <c r="C54" s="27">
        <v>31423</v>
      </c>
      <c r="D54" s="51" t="s">
        <v>282</v>
      </c>
      <c r="E54" s="51" t="s">
        <v>47</v>
      </c>
      <c r="F54" s="51" t="s">
        <v>45</v>
      </c>
      <c r="G54" s="35">
        <v>4</v>
      </c>
      <c r="I54" s="53">
        <f>G54*H54</f>
        <v>0</v>
      </c>
      <c r="J54" s="36">
        <f>K54/12</f>
        <v>20.8</v>
      </c>
      <c r="K54" s="54">
        <v>249.6</v>
      </c>
      <c r="L54" s="54">
        <f>K54/G54</f>
        <v>62.4</v>
      </c>
      <c r="M54" s="55">
        <f>L54/12</f>
        <v>5.2</v>
      </c>
      <c r="N54" s="54"/>
      <c r="O54" s="56" t="s">
        <v>167</v>
      </c>
      <c r="P54" s="54"/>
      <c r="Q54" s="54">
        <f>P54/G54</f>
        <v>0</v>
      </c>
      <c r="R54">
        <f>Q54/L54</f>
        <v>0</v>
      </c>
      <c r="S54" s="55" t="e">
        <f>Q54*20/H54</f>
        <v>#VALUE!</v>
      </c>
      <c r="T54" s="35">
        <v>3.7166666</v>
      </c>
      <c r="U54" s="35"/>
      <c r="V54" s="54">
        <f>T54/G54</f>
        <v>0.92916665</v>
      </c>
      <c r="W54">
        <f>V54/L54</f>
        <v>0.014890491185897437</v>
      </c>
      <c r="X54" s="55"/>
      <c r="Y54" s="57">
        <f>L54+Q54+V54</f>
        <v>63.32916665</v>
      </c>
      <c r="Z54" s="57">
        <f>Y54/12</f>
        <v>5.277430554166666</v>
      </c>
      <c r="AA54" s="54" t="e">
        <f>Y54*20/I54</f>
        <v>#VALUE!</v>
      </c>
      <c r="AB54" s="54"/>
      <c r="AC54" s="54"/>
      <c r="AD54" s="54"/>
      <c r="AE54" s="54"/>
      <c r="AF54" s="54"/>
      <c r="AG54" s="54"/>
      <c r="AH54" s="54"/>
      <c r="AI54" s="37"/>
      <c r="AJ54" s="54">
        <v>324.56666</v>
      </c>
      <c r="AK54" s="54">
        <f>AJ54/G54/12</f>
        <v>6.761805416666667</v>
      </c>
      <c r="AL54" s="51" t="s">
        <v>104</v>
      </c>
      <c r="AM54" s="51"/>
      <c r="AN54" s="51"/>
    </row>
    <row r="55" spans="1:40" ht="12.75">
      <c r="A55" s="29"/>
      <c r="B55" s="49"/>
      <c r="C55" s="27"/>
      <c r="D55" s="51" t="s">
        <v>21</v>
      </c>
      <c r="E55" s="51" t="s">
        <v>21</v>
      </c>
      <c r="F55" s="51" t="s">
        <v>144</v>
      </c>
      <c r="G55" s="35">
        <v>3</v>
      </c>
      <c r="I55" s="53">
        <f>G55*H55</f>
        <v>0</v>
      </c>
      <c r="J55" s="36">
        <f>K55/12</f>
        <v>2.625</v>
      </c>
      <c r="K55" s="54">
        <v>31.5</v>
      </c>
      <c r="L55" s="54">
        <f>K55/G55</f>
        <v>10.5</v>
      </c>
      <c r="M55" s="55">
        <f>L55/12</f>
        <v>0.875</v>
      </c>
      <c r="N55" s="54"/>
      <c r="O55" s="56"/>
      <c r="P55" s="54"/>
      <c r="Q55" s="54">
        <f>P55/G55</f>
        <v>0</v>
      </c>
      <c r="R55">
        <f>Q55/L55</f>
        <v>0</v>
      </c>
      <c r="S55" s="55" t="e">
        <f>Q55*20/H55</f>
        <v>#VALUE!</v>
      </c>
      <c r="T55" s="35">
        <v>0.6</v>
      </c>
      <c r="U55" s="35"/>
      <c r="V55" s="54">
        <f>T55/G55</f>
        <v>0.19999999999999998</v>
      </c>
      <c r="W55">
        <f>V55/L55</f>
        <v>0.019047619047619046</v>
      </c>
      <c r="X55" s="55"/>
      <c r="Y55" s="57">
        <f>L55+Q55+V55</f>
        <v>10.7</v>
      </c>
      <c r="Z55" s="57">
        <f>Y55/12</f>
        <v>0.8916666666666666</v>
      </c>
      <c r="AA55" s="54" t="e">
        <f>Y55*20/I55</f>
        <v>#VALUE!</v>
      </c>
      <c r="AB55" s="54"/>
      <c r="AC55" s="54"/>
      <c r="AD55" s="54"/>
      <c r="AE55" s="54"/>
      <c r="AF55" s="54"/>
      <c r="AG55" s="54"/>
      <c r="AH55" s="54"/>
      <c r="AI55" s="37"/>
      <c r="AJ55" s="54"/>
      <c r="AK55" s="54">
        <f>AJ55/G55/12</f>
        <v>0</v>
      </c>
      <c r="AL55" s="51" t="s">
        <v>115</v>
      </c>
      <c r="AM55" s="51" t="s">
        <v>238</v>
      </c>
      <c r="AN55" s="51"/>
    </row>
    <row r="56" spans="1:40" ht="12.75">
      <c r="A56" s="29"/>
      <c r="B56" s="49"/>
      <c r="C56" s="27"/>
      <c r="D56" s="51" t="s">
        <v>21</v>
      </c>
      <c r="E56" s="51" t="s">
        <v>21</v>
      </c>
      <c r="F56" s="51" t="s">
        <v>144</v>
      </c>
      <c r="G56" s="35">
        <v>1</v>
      </c>
      <c r="I56" s="53">
        <f>G56*H56</f>
        <v>0</v>
      </c>
      <c r="J56" s="36">
        <f>K56/12</f>
        <v>0.8541666666666666</v>
      </c>
      <c r="K56" s="54">
        <v>10.25</v>
      </c>
      <c r="L56" s="54">
        <f>K56/G56</f>
        <v>10.25</v>
      </c>
      <c r="M56" s="55">
        <f>L56/12</f>
        <v>0.8541666666666666</v>
      </c>
      <c r="N56" s="54"/>
      <c r="O56" s="56"/>
      <c r="P56" s="54"/>
      <c r="Q56" s="54">
        <f>P56/G56</f>
        <v>0</v>
      </c>
      <c r="R56">
        <f>Q56/L56</f>
        <v>0</v>
      </c>
      <c r="S56" s="55" t="e">
        <f>Q56*20/H56</f>
        <v>#VALUE!</v>
      </c>
      <c r="T56" s="35"/>
      <c r="U56" s="35"/>
      <c r="V56" s="54">
        <f>T56/G56</f>
        <v>0</v>
      </c>
      <c r="W56">
        <f>V56/L56</f>
        <v>0</v>
      </c>
      <c r="X56" s="55"/>
      <c r="Y56" s="57">
        <f>L56+Q56+V56</f>
        <v>10.25</v>
      </c>
      <c r="Z56" s="57">
        <f>Y56/12</f>
        <v>0.8541666666666666</v>
      </c>
      <c r="AA56" s="54" t="e">
        <f>Y56*20/I56</f>
        <v>#VALUE!</v>
      </c>
      <c r="AB56" s="54"/>
      <c r="AC56" s="54"/>
      <c r="AD56" s="54"/>
      <c r="AE56" s="54"/>
      <c r="AF56" s="54"/>
      <c r="AG56" s="54"/>
      <c r="AH56" s="54"/>
      <c r="AI56" s="37"/>
      <c r="AJ56" s="54"/>
      <c r="AK56" s="54">
        <f>AJ56/G56/12</f>
        <v>0</v>
      </c>
      <c r="AL56" s="51" t="s">
        <v>115</v>
      </c>
      <c r="AM56" s="51"/>
      <c r="AN56" s="51"/>
    </row>
    <row r="57" spans="1:40" ht="12.75">
      <c r="A57" s="29"/>
      <c r="B57" s="49"/>
      <c r="C57" s="27"/>
      <c r="D57" s="51"/>
      <c r="E57" s="51"/>
      <c r="F57" s="51"/>
      <c r="G57" s="35"/>
      <c r="I57" s="53"/>
      <c r="J57" s="36"/>
      <c r="K57" s="54"/>
      <c r="L57" s="54"/>
      <c r="M57" s="55"/>
      <c r="N57" s="54"/>
      <c r="O57" s="56"/>
      <c r="P57" s="54"/>
      <c r="Q57" s="54"/>
      <c r="R57" t="e">
        <f>Q57/L57</f>
        <v>#VALUE!</v>
      </c>
      <c r="S57" s="55" t="e">
        <f>Q57*20/H57</f>
        <v>#VALUE!</v>
      </c>
      <c r="T57" s="35"/>
      <c r="U57" s="35"/>
      <c r="V57" s="54"/>
      <c r="W57" t="e">
        <f>V57/L57</f>
        <v>#VALUE!</v>
      </c>
      <c r="X57" s="55"/>
      <c r="Y57" s="57"/>
      <c r="Z57" s="57"/>
      <c r="AA57" s="54"/>
      <c r="AB57" s="54"/>
      <c r="AC57" s="54"/>
      <c r="AD57" s="54"/>
      <c r="AE57" s="54"/>
      <c r="AF57" s="54"/>
      <c r="AG57" s="54"/>
      <c r="AH57" s="54"/>
      <c r="AI57" s="37"/>
      <c r="AJ57" s="54"/>
      <c r="AK57" s="54"/>
      <c r="AL57" s="51"/>
      <c r="AM57" s="51"/>
      <c r="AN57" s="51"/>
    </row>
    <row r="58" spans="1:40" ht="12.75">
      <c r="A58" s="31">
        <v>6243</v>
      </c>
      <c r="B58" s="60">
        <v>6608</v>
      </c>
      <c r="C58" s="27">
        <v>31424</v>
      </c>
      <c r="D58" s="51" t="s">
        <v>282</v>
      </c>
      <c r="E58" s="51" t="s">
        <v>282</v>
      </c>
      <c r="F58" s="51" t="s">
        <v>45</v>
      </c>
      <c r="G58" s="35">
        <v>4</v>
      </c>
      <c r="I58" s="53">
        <f>G58*H58</f>
        <v>0</v>
      </c>
      <c r="J58" s="36">
        <f>K58/12</f>
        <v>20.8</v>
      </c>
      <c r="K58" s="54">
        <v>249.6</v>
      </c>
      <c r="L58" s="54">
        <f>K58/G58</f>
        <v>62.4</v>
      </c>
      <c r="M58" s="55">
        <f>L58/12</f>
        <v>5.2</v>
      </c>
      <c r="N58" s="54"/>
      <c r="O58" s="56" t="s">
        <v>75</v>
      </c>
      <c r="P58" s="54"/>
      <c r="Q58" s="54">
        <f>P58/G58</f>
        <v>0</v>
      </c>
      <c r="R58">
        <f>Q58/L58</f>
        <v>0</v>
      </c>
      <c r="S58" s="55" t="e">
        <f>Q58*20/H58</f>
        <v>#VALUE!</v>
      </c>
      <c r="T58" s="35">
        <v>3.733333</v>
      </c>
      <c r="U58" s="35"/>
      <c r="V58" s="54">
        <f>T58/G58</f>
        <v>0.93333325</v>
      </c>
      <c r="W58">
        <f>V58/L58</f>
        <v>0.014957263621794873</v>
      </c>
      <c r="X58" s="55"/>
      <c r="Y58" s="57">
        <f>L58+Q58+V58</f>
        <v>63.333333249999995</v>
      </c>
      <c r="Z58" s="57">
        <f>Y58/12</f>
        <v>5.277777770833333</v>
      </c>
      <c r="AA58" s="54" t="e">
        <f>Y58*20/I58</f>
        <v>#VALUE!</v>
      </c>
      <c r="AB58" s="54"/>
      <c r="AC58" s="54"/>
      <c r="AD58" s="54"/>
      <c r="AE58" s="54"/>
      <c r="AF58" s="54"/>
      <c r="AG58" s="54"/>
      <c r="AH58" s="54"/>
      <c r="AI58" s="37"/>
      <c r="AJ58" s="54">
        <v>339.433333</v>
      </c>
      <c r="AK58" s="54">
        <f>AJ58/G58/12</f>
        <v>7.071527770833334</v>
      </c>
      <c r="AL58" s="51" t="s">
        <v>104</v>
      </c>
      <c r="AM58" s="51"/>
      <c r="AN58" s="51"/>
    </row>
    <row r="59" spans="1:40" ht="12.75">
      <c r="A59" s="29"/>
      <c r="B59" s="49"/>
      <c r="C59" s="27"/>
      <c r="D59" s="51" t="s">
        <v>21</v>
      </c>
      <c r="E59" s="51" t="s">
        <v>21</v>
      </c>
      <c r="F59" s="51" t="s">
        <v>144</v>
      </c>
      <c r="G59" s="35">
        <v>3</v>
      </c>
      <c r="I59" s="53">
        <f>G59*H59</f>
        <v>0</v>
      </c>
      <c r="J59" s="36">
        <f>K59/12</f>
        <v>2.1</v>
      </c>
      <c r="K59" s="54">
        <v>25.2</v>
      </c>
      <c r="L59" s="54">
        <f>K59/G59</f>
        <v>8.4</v>
      </c>
      <c r="M59" s="55">
        <f>L59/12</f>
        <v>0.7000000000000001</v>
      </c>
      <c r="N59" s="54"/>
      <c r="O59" s="56" t="s">
        <v>32</v>
      </c>
      <c r="P59" s="54">
        <v>5.7</v>
      </c>
      <c r="Q59" s="54">
        <f>P59/G59</f>
        <v>1.9000000000000001</v>
      </c>
      <c r="R59">
        <f>Q59/L59</f>
        <v>0.2261904761904762</v>
      </c>
      <c r="S59" s="55" t="e">
        <f>Q59*20/H59</f>
        <v>#VALUE!</v>
      </c>
      <c r="T59" s="35">
        <v>0.6</v>
      </c>
      <c r="U59" s="35"/>
      <c r="V59" s="54">
        <f>T59/G59</f>
        <v>0.19999999999999998</v>
      </c>
      <c r="W59">
        <f>V59/L59</f>
        <v>0.023809523809523808</v>
      </c>
      <c r="X59" s="55"/>
      <c r="Y59" s="57">
        <f>L59+Q59+V59</f>
        <v>10.5</v>
      </c>
      <c r="Z59" s="57">
        <f>Y59/12</f>
        <v>0.875</v>
      </c>
      <c r="AA59" s="54" t="e">
        <f>Y59*20/I59</f>
        <v>#VALUE!</v>
      </c>
      <c r="AB59" s="54"/>
      <c r="AC59" s="54"/>
      <c r="AD59" s="54"/>
      <c r="AE59" s="54"/>
      <c r="AF59" s="54"/>
      <c r="AG59" s="54"/>
      <c r="AH59" s="54"/>
      <c r="AI59" s="37"/>
      <c r="AJ59" s="54"/>
      <c r="AK59" s="54">
        <f>AJ59/G59/12</f>
        <v>0</v>
      </c>
      <c r="AL59" s="51" t="s">
        <v>115</v>
      </c>
      <c r="AM59" s="51"/>
      <c r="AN59" s="51"/>
    </row>
    <row r="60" spans="1:40" ht="12.75">
      <c r="A60" s="29"/>
      <c r="B60" s="49"/>
      <c r="C60" s="27"/>
      <c r="D60" s="51" t="s">
        <v>21</v>
      </c>
      <c r="E60" s="51" t="s">
        <v>21</v>
      </c>
      <c r="F60" s="51" t="s">
        <v>144</v>
      </c>
      <c r="G60" s="35">
        <v>1</v>
      </c>
      <c r="I60" s="53">
        <f>G60*H60</f>
        <v>0</v>
      </c>
      <c r="J60" s="36">
        <f>K60/12</f>
        <v>0.8666666666666667</v>
      </c>
      <c r="K60" s="54">
        <v>10.4</v>
      </c>
      <c r="L60" s="54">
        <f>K60/G60</f>
        <v>10.4</v>
      </c>
      <c r="M60" s="55">
        <f>L60/12</f>
        <v>0.8666666666666667</v>
      </c>
      <c r="N60" s="54"/>
      <c r="O60" s="56" t="s">
        <v>32</v>
      </c>
      <c r="P60" s="54"/>
      <c r="Q60" s="54">
        <f>P60/G60</f>
        <v>0</v>
      </c>
      <c r="R60">
        <f>Q60/L60</f>
        <v>0</v>
      </c>
      <c r="S60" s="55" t="e">
        <f>Q60*20/H60</f>
        <v>#VALUE!</v>
      </c>
      <c r="T60" s="35"/>
      <c r="U60" s="35"/>
      <c r="V60" s="54">
        <f>T60/G60</f>
        <v>0</v>
      </c>
      <c r="W60">
        <f>V60/L60</f>
        <v>0</v>
      </c>
      <c r="X60" s="55"/>
      <c r="Y60" s="57">
        <f>L60+Q60+V60</f>
        <v>10.4</v>
      </c>
      <c r="Z60" s="57">
        <f>Y60/12</f>
        <v>0.8666666666666667</v>
      </c>
      <c r="AA60" s="54" t="e">
        <f>Y60*20/I60</f>
        <v>#VALUE!</v>
      </c>
      <c r="AB60" s="54"/>
      <c r="AC60" s="54"/>
      <c r="AD60" s="54"/>
      <c r="AE60" s="54"/>
      <c r="AF60" s="54"/>
      <c r="AG60" s="54"/>
      <c r="AH60" s="54"/>
      <c r="AI60" s="37"/>
      <c r="AJ60" s="54"/>
      <c r="AK60" s="54">
        <f>AJ60/G60/12</f>
        <v>0</v>
      </c>
      <c r="AL60" s="51"/>
      <c r="AM60" s="51"/>
      <c r="AN60" s="51"/>
    </row>
    <row r="61" spans="1:40" ht="12.75">
      <c r="A61" s="29"/>
      <c r="B61" s="49"/>
      <c r="C61" s="27"/>
      <c r="D61" s="51"/>
      <c r="E61" s="51"/>
      <c r="F61" s="51"/>
      <c r="G61" s="35"/>
      <c r="I61" s="53"/>
      <c r="J61" s="36"/>
      <c r="K61" s="54"/>
      <c r="L61" s="54"/>
      <c r="M61" s="55"/>
      <c r="N61" s="54"/>
      <c r="O61" s="56"/>
      <c r="P61" s="54"/>
      <c r="Q61" s="54"/>
      <c r="R61" t="e">
        <f>Q61/L61</f>
        <v>#VALUE!</v>
      </c>
      <c r="S61" s="55" t="e">
        <f>Q61*20/H61</f>
        <v>#VALUE!</v>
      </c>
      <c r="T61" s="35"/>
      <c r="U61" s="35"/>
      <c r="V61" s="54"/>
      <c r="W61" t="e">
        <f>V61/L61</f>
        <v>#VALUE!</v>
      </c>
      <c r="X61" s="55"/>
      <c r="Y61" s="57"/>
      <c r="Z61" s="57"/>
      <c r="AA61" s="54"/>
      <c r="AB61" s="54"/>
      <c r="AC61" s="54"/>
      <c r="AD61" s="54"/>
      <c r="AE61" s="54"/>
      <c r="AF61" s="54"/>
      <c r="AG61" s="54"/>
      <c r="AH61" s="54"/>
      <c r="AI61" s="37"/>
      <c r="AJ61" s="54"/>
      <c r="AK61" s="54"/>
      <c r="AL61" s="51"/>
      <c r="AM61" s="51"/>
      <c r="AN61" s="51"/>
    </row>
    <row r="62" spans="1:40" ht="12.75">
      <c r="A62" s="31">
        <v>7338</v>
      </c>
      <c r="B62" s="60">
        <v>7704</v>
      </c>
      <c r="C62" s="27">
        <v>31425</v>
      </c>
      <c r="D62" s="51" t="s">
        <v>282</v>
      </c>
      <c r="E62" s="51" t="s">
        <v>282</v>
      </c>
      <c r="F62" s="51" t="s">
        <v>45</v>
      </c>
      <c r="G62" s="35">
        <v>4</v>
      </c>
      <c r="I62" s="53">
        <f>G62*H62</f>
        <v>0</v>
      </c>
      <c r="J62" s="36">
        <f>K62/12</f>
        <v>19.2</v>
      </c>
      <c r="K62" s="54">
        <v>230.4</v>
      </c>
      <c r="L62" s="54">
        <f>K62/G62</f>
        <v>57.6</v>
      </c>
      <c r="M62" s="55">
        <f>L62/12</f>
        <v>4.8</v>
      </c>
      <c r="N62" s="54"/>
      <c r="O62" s="56" t="s">
        <v>221</v>
      </c>
      <c r="P62" s="54">
        <v>24.3</v>
      </c>
      <c r="Q62" s="54">
        <f>P62/G62</f>
        <v>6.075</v>
      </c>
      <c r="R62">
        <f>Q62/L62</f>
        <v>0.10546875</v>
      </c>
      <c r="S62" s="55" t="e">
        <f>Q62*20/H62</f>
        <v>#VALUE!</v>
      </c>
      <c r="T62" s="35">
        <v>6.2</v>
      </c>
      <c r="U62" s="35"/>
      <c r="V62" s="54">
        <f>T62/G62</f>
        <v>1.55</v>
      </c>
      <c r="W62">
        <f>V62/L62</f>
        <v>0.026909722222222224</v>
      </c>
      <c r="X62" s="55"/>
      <c r="Y62" s="57">
        <f>L62+Q62+V62</f>
        <v>65.22500000000001</v>
      </c>
      <c r="Z62" s="57">
        <f>Y62/12</f>
        <v>5.435416666666668</v>
      </c>
      <c r="AA62" s="54" t="e">
        <f>Y62*20/I62</f>
        <v>#VALUE!</v>
      </c>
      <c r="AB62" s="54"/>
      <c r="AC62" s="54"/>
      <c r="AD62" s="54"/>
      <c r="AE62" s="54"/>
      <c r="AF62" s="54"/>
      <c r="AG62" s="54"/>
      <c r="AH62" s="54"/>
      <c r="AI62" s="37"/>
      <c r="AJ62" s="54">
        <v>435.17</v>
      </c>
      <c r="AK62" s="54">
        <f>AJ62/G62/12</f>
        <v>9.066041666666667</v>
      </c>
      <c r="AL62" s="51"/>
      <c r="AM62" s="51"/>
      <c r="AN62" s="51"/>
    </row>
    <row r="63" spans="1:40" ht="12.75">
      <c r="A63" s="29"/>
      <c r="B63" s="49"/>
      <c r="C63" s="27"/>
      <c r="D63" s="51" t="s">
        <v>21</v>
      </c>
      <c r="E63" s="51" t="s">
        <v>21</v>
      </c>
      <c r="F63" s="51" t="s">
        <v>144</v>
      </c>
      <c r="G63" s="35">
        <v>5</v>
      </c>
      <c r="H63">
        <v>14</v>
      </c>
      <c r="I63" s="53">
        <f>G63*H63</f>
        <v>70</v>
      </c>
      <c r="J63" s="36">
        <f>K63/12</f>
        <v>4.333333333333333</v>
      </c>
      <c r="K63" s="54">
        <v>52</v>
      </c>
      <c r="L63" s="54">
        <f>K63/G63</f>
        <v>10.4</v>
      </c>
      <c r="M63" s="55">
        <f>L63/12</f>
        <v>0.8666666666666667</v>
      </c>
      <c r="N63" s="54">
        <f>K63*20/I63</f>
        <v>14.857142857142858</v>
      </c>
      <c r="O63" s="56"/>
      <c r="P63" s="54"/>
      <c r="Q63" s="54">
        <f>P63/G63</f>
        <v>0</v>
      </c>
      <c r="R63">
        <f>Q63/L63</f>
        <v>0</v>
      </c>
      <c r="S63" s="55">
        <f>Q63*20/H63</f>
        <v>0</v>
      </c>
      <c r="T63" s="35"/>
      <c r="U63" s="35"/>
      <c r="V63" s="54">
        <f>T63/G63</f>
        <v>0</v>
      </c>
      <c r="W63">
        <f>V63/L63</f>
        <v>0</v>
      </c>
      <c r="X63" s="55"/>
      <c r="Y63" s="57">
        <f>L63+Q63+V63</f>
        <v>10.4</v>
      </c>
      <c r="Z63" s="57">
        <f>Y63/12</f>
        <v>0.8666666666666667</v>
      </c>
      <c r="AA63" s="54">
        <f>Y63*20/I63</f>
        <v>2.9714285714285715</v>
      </c>
      <c r="AB63" s="54"/>
      <c r="AC63" s="54"/>
      <c r="AD63" s="54"/>
      <c r="AE63" s="54"/>
      <c r="AF63" s="54"/>
      <c r="AG63" s="54"/>
      <c r="AH63" s="54"/>
      <c r="AI63" s="37"/>
      <c r="AJ63" s="54"/>
      <c r="AK63" s="54">
        <f>AJ63/G63/12</f>
        <v>0</v>
      </c>
      <c r="AL63" s="51" t="s">
        <v>104</v>
      </c>
      <c r="AM63" s="51"/>
      <c r="AN63" s="51"/>
    </row>
    <row r="64" spans="1:40" ht="12.75">
      <c r="A64" s="29"/>
      <c r="B64" s="49"/>
      <c r="C64" s="27"/>
      <c r="D64" s="51" t="s">
        <v>21</v>
      </c>
      <c r="E64" s="51" t="s">
        <v>21</v>
      </c>
      <c r="F64" s="51" t="s">
        <v>144</v>
      </c>
      <c r="G64" s="35">
        <v>1</v>
      </c>
      <c r="H64">
        <v>3</v>
      </c>
      <c r="I64" s="53">
        <v>2</v>
      </c>
      <c r="J64" s="36">
        <f>K64/12</f>
        <v>0.11666666666666665</v>
      </c>
      <c r="K64" s="54">
        <v>1.4</v>
      </c>
      <c r="L64" s="54">
        <f>K64/G64</f>
        <v>1.4</v>
      </c>
      <c r="M64" s="55">
        <f>L64/12</f>
        <v>0.11666666666666665</v>
      </c>
      <c r="N64" s="54">
        <f>K64*20/I64</f>
        <v>14</v>
      </c>
      <c r="O64" s="56"/>
      <c r="P64" s="54"/>
      <c r="Q64" s="54">
        <f>P64/G64</f>
        <v>0</v>
      </c>
      <c r="R64">
        <f>Q64/L64</f>
        <v>0</v>
      </c>
      <c r="S64" s="55">
        <f>Q64*20/H64</f>
        <v>0</v>
      </c>
      <c r="T64" s="35"/>
      <c r="U64" s="35"/>
      <c r="V64" s="54">
        <f>T64/G64</f>
        <v>0</v>
      </c>
      <c r="W64">
        <f>V64/L64</f>
        <v>0</v>
      </c>
      <c r="X64" s="55"/>
      <c r="Y64" s="57">
        <f>L64+Q64+V64</f>
        <v>1.4</v>
      </c>
      <c r="Z64" s="57">
        <f>Y64/12</f>
        <v>0.11666666666666665</v>
      </c>
      <c r="AA64" s="54">
        <f>Y64*20/I64</f>
        <v>14</v>
      </c>
      <c r="AB64" s="54"/>
      <c r="AC64" s="54"/>
      <c r="AD64" s="54"/>
      <c r="AE64" s="54"/>
      <c r="AF64" s="54"/>
      <c r="AG64" s="54"/>
      <c r="AH64" s="54"/>
      <c r="AI64" s="37"/>
      <c r="AJ64" s="54"/>
      <c r="AK64" s="54">
        <f>AJ64/G64/12</f>
        <v>0</v>
      </c>
      <c r="AL64" s="51" t="s">
        <v>118</v>
      </c>
      <c r="AM64" s="51"/>
      <c r="AN64" s="51"/>
    </row>
    <row r="65" spans="1:40" ht="12.75">
      <c r="A65" s="29"/>
      <c r="B65" s="49"/>
      <c r="C65" s="27"/>
      <c r="D65" s="51"/>
      <c r="E65" s="51"/>
      <c r="F65" s="51"/>
      <c r="G65" s="35"/>
      <c r="I65" s="53"/>
      <c r="J65" s="36"/>
      <c r="K65" s="54"/>
      <c r="L65" s="54"/>
      <c r="M65" s="55"/>
      <c r="N65" s="54"/>
      <c r="O65" s="56"/>
      <c r="P65" s="54"/>
      <c r="Q65" s="54"/>
      <c r="R65" t="e">
        <f>Q65/L65</f>
        <v>#VALUE!</v>
      </c>
      <c r="S65" s="55" t="e">
        <f>Q65*20/H65</f>
        <v>#VALUE!</v>
      </c>
      <c r="T65" s="35"/>
      <c r="U65" s="35"/>
      <c r="V65" s="54"/>
      <c r="W65" t="e">
        <f>V65/L65</f>
        <v>#VALUE!</v>
      </c>
      <c r="X65" s="55"/>
      <c r="Y65" s="57"/>
      <c r="Z65" s="57"/>
      <c r="AA65" s="54"/>
      <c r="AB65" s="54"/>
      <c r="AC65" s="54"/>
      <c r="AD65" s="54"/>
      <c r="AE65" s="54"/>
      <c r="AF65" s="54"/>
      <c r="AG65" s="54"/>
      <c r="AH65" s="54"/>
      <c r="AI65" s="37"/>
      <c r="AJ65" s="54"/>
      <c r="AK65" s="54"/>
      <c r="AL65" s="51"/>
      <c r="AM65" s="51"/>
      <c r="AN65" s="51"/>
    </row>
    <row r="66" spans="1:40" ht="12.75">
      <c r="A66" s="31">
        <v>7704</v>
      </c>
      <c r="B66" s="60">
        <v>8069</v>
      </c>
      <c r="C66" s="27">
        <v>31426</v>
      </c>
      <c r="D66" s="51" t="s">
        <v>282</v>
      </c>
      <c r="E66" s="51" t="s">
        <v>282</v>
      </c>
      <c r="F66" s="51" t="s">
        <v>45</v>
      </c>
      <c r="G66" s="35">
        <v>4</v>
      </c>
      <c r="I66" s="53">
        <f>G66*H66</f>
        <v>0</v>
      </c>
      <c r="J66" s="36">
        <f>K66/12</f>
        <v>19.224999999999998</v>
      </c>
      <c r="K66" s="54">
        <v>230.7</v>
      </c>
      <c r="L66" s="54">
        <f>K66/G66</f>
        <v>57.675</v>
      </c>
      <c r="M66" s="55">
        <f>L66/12</f>
        <v>4.8062499999999995</v>
      </c>
      <c r="N66" s="54"/>
      <c r="O66" s="56" t="s">
        <v>221</v>
      </c>
      <c r="P66" s="54">
        <v>24.3</v>
      </c>
      <c r="Q66" s="54">
        <f>P66/G66</f>
        <v>6.075</v>
      </c>
      <c r="R66">
        <f>Q66/L66</f>
        <v>0.10533159947984397</v>
      </c>
      <c r="S66" s="55" t="e">
        <f>Q66*20/H66</f>
        <v>#VALUE!</v>
      </c>
      <c r="T66" s="35">
        <v>6.2</v>
      </c>
      <c r="U66" s="35"/>
      <c r="V66" s="54">
        <f>T66/G66</f>
        <v>1.55</v>
      </c>
      <c r="W66">
        <f>V66/L66</f>
        <v>0.026874729085392287</v>
      </c>
      <c r="X66" s="55"/>
      <c r="Y66" s="57">
        <f>L66+Q66+V66</f>
        <v>65.3</v>
      </c>
      <c r="Z66" s="57">
        <f>Y66/12</f>
        <v>5.441666666666666</v>
      </c>
      <c r="AA66" s="54" t="e">
        <f>Y66*20/I66</f>
        <v>#VALUE!</v>
      </c>
      <c r="AB66" s="54"/>
      <c r="AC66" s="54"/>
      <c r="AD66" s="54"/>
      <c r="AE66" s="54"/>
      <c r="AF66" s="54"/>
      <c r="AG66" s="54"/>
      <c r="AH66" s="54"/>
      <c r="AI66" s="37"/>
      <c r="AJ66" s="54">
        <v>446.625</v>
      </c>
      <c r="AK66" s="54">
        <f>AJ66/G66/12</f>
        <v>9.3046875</v>
      </c>
      <c r="AL66" s="51" t="s">
        <v>104</v>
      </c>
      <c r="AM66" s="51" t="s">
        <v>20</v>
      </c>
      <c r="AN66" s="51"/>
    </row>
    <row r="67" spans="1:40" ht="12.75">
      <c r="A67" s="29"/>
      <c r="B67" s="49"/>
      <c r="C67" s="27"/>
      <c r="D67" s="51" t="s">
        <v>21</v>
      </c>
      <c r="E67" s="51" t="s">
        <v>21</v>
      </c>
      <c r="F67" s="51" t="s">
        <v>144</v>
      </c>
      <c r="G67" s="35">
        <v>5</v>
      </c>
      <c r="H67">
        <v>14</v>
      </c>
      <c r="I67" s="53">
        <f>G67*H67</f>
        <v>70</v>
      </c>
      <c r="J67" s="36">
        <f>K67/12</f>
        <v>4.166666666666667</v>
      </c>
      <c r="K67" s="54">
        <v>50</v>
      </c>
      <c r="L67" s="54">
        <f>K67/G67</f>
        <v>10</v>
      </c>
      <c r="M67" s="55">
        <f>L67/12</f>
        <v>0.8333333333333334</v>
      </c>
      <c r="N67" s="54">
        <f>K67*20/I67</f>
        <v>14.285714285714286</v>
      </c>
      <c r="O67" s="56" t="s">
        <v>221</v>
      </c>
      <c r="P67" s="54"/>
      <c r="Q67" s="54">
        <f>P67/G67</f>
        <v>0</v>
      </c>
      <c r="R67">
        <f>Q67/L67</f>
        <v>0</v>
      </c>
      <c r="S67" s="55">
        <f>Q67*20/H67</f>
        <v>0</v>
      </c>
      <c r="T67" s="35"/>
      <c r="U67" s="35"/>
      <c r="V67" s="54">
        <f>T67/G67</f>
        <v>0</v>
      </c>
      <c r="W67">
        <f>V67/L67</f>
        <v>0</v>
      </c>
      <c r="X67" s="55"/>
      <c r="Y67" s="57">
        <f>L67+Q67+V67</f>
        <v>10</v>
      </c>
      <c r="Z67" s="57">
        <f>Y67/12</f>
        <v>0.8333333333333334</v>
      </c>
      <c r="AA67" s="54">
        <f>Y67*20/I67</f>
        <v>2.857142857142857</v>
      </c>
      <c r="AB67" s="54"/>
      <c r="AC67" s="54"/>
      <c r="AD67" s="54"/>
      <c r="AE67" s="54"/>
      <c r="AF67" s="54"/>
      <c r="AG67" s="54"/>
      <c r="AH67" s="54"/>
      <c r="AI67" s="37"/>
      <c r="AJ67" s="54">
        <v>10</v>
      </c>
      <c r="AK67" s="54">
        <f>AJ67/G67/12</f>
        <v>0.16666666666666666</v>
      </c>
      <c r="AL67" s="51" t="s">
        <v>115</v>
      </c>
      <c r="AM67" s="51"/>
      <c r="AN67" s="51"/>
    </row>
    <row r="68" spans="1:40" ht="12.75">
      <c r="A68" s="29"/>
      <c r="B68" s="49"/>
      <c r="C68" s="27"/>
      <c r="D68" s="51" t="s">
        <v>21</v>
      </c>
      <c r="E68" s="51" t="s">
        <v>21</v>
      </c>
      <c r="F68" s="51" t="s">
        <v>144</v>
      </c>
      <c r="G68" s="35">
        <v>1</v>
      </c>
      <c r="H68">
        <v>2</v>
      </c>
      <c r="I68" s="53">
        <f>G68*H68</f>
        <v>2</v>
      </c>
      <c r="J68" s="36">
        <f>K68/12</f>
        <v>0.13333333333333333</v>
      </c>
      <c r="K68" s="54">
        <v>1.6</v>
      </c>
      <c r="L68" s="54">
        <f>K68/G68</f>
        <v>1.6</v>
      </c>
      <c r="M68" s="55">
        <f>L68/12</f>
        <v>0.13333333333333333</v>
      </c>
      <c r="N68" s="54">
        <f>K68*20/I68</f>
        <v>16</v>
      </c>
      <c r="O68" s="56" t="s">
        <v>221</v>
      </c>
      <c r="P68" s="54"/>
      <c r="Q68" s="54">
        <f>P68/G68</f>
        <v>0</v>
      </c>
      <c r="R68">
        <f>Q68/L68</f>
        <v>0</v>
      </c>
      <c r="S68" s="55">
        <f>Q68*20/H68</f>
        <v>0</v>
      </c>
      <c r="T68" s="35"/>
      <c r="U68" s="35"/>
      <c r="V68" s="54">
        <f>T68/G68</f>
        <v>0</v>
      </c>
      <c r="W68">
        <f>V68/L68</f>
        <v>0</v>
      </c>
      <c r="X68" s="55"/>
      <c r="Y68" s="57">
        <f>L68+Q68+V68</f>
        <v>1.6</v>
      </c>
      <c r="Z68" s="57">
        <f>Y68/12</f>
        <v>0.13333333333333333</v>
      </c>
      <c r="AA68" s="54">
        <f>Y68*20/I68</f>
        <v>16</v>
      </c>
      <c r="AB68" s="54"/>
      <c r="AC68" s="54"/>
      <c r="AD68" s="54"/>
      <c r="AE68" s="54"/>
      <c r="AF68" s="54"/>
      <c r="AG68" s="54"/>
      <c r="AH68" s="54"/>
      <c r="AI68" s="37"/>
      <c r="AJ68" s="54">
        <v>1.2</v>
      </c>
      <c r="AK68" s="54">
        <f>AJ68/G68/12</f>
        <v>0.09999999999999999</v>
      </c>
      <c r="AL68" s="51" t="s">
        <v>115</v>
      </c>
      <c r="AM68" s="51"/>
      <c r="AN68" s="51"/>
    </row>
    <row r="69" spans="1:40" ht="12.75">
      <c r="A69" s="29"/>
      <c r="B69" s="49"/>
      <c r="C69" s="27"/>
      <c r="D69" s="51"/>
      <c r="E69" s="51"/>
      <c r="F69" s="51"/>
      <c r="G69" s="35"/>
      <c r="I69" s="53"/>
      <c r="J69" s="36"/>
      <c r="K69" s="54"/>
      <c r="L69" s="54"/>
      <c r="M69" s="55"/>
      <c r="N69" s="54"/>
      <c r="O69" s="56"/>
      <c r="P69" s="54"/>
      <c r="Q69" s="54"/>
      <c r="R69" t="e">
        <f>Q69/L69</f>
        <v>#VALUE!</v>
      </c>
      <c r="S69" s="55" t="e">
        <f>Q69*20/H69</f>
        <v>#VALUE!</v>
      </c>
      <c r="T69" s="35"/>
      <c r="U69" s="35"/>
      <c r="V69" s="54"/>
      <c r="W69" t="e">
        <f>V69/L69</f>
        <v>#VALUE!</v>
      </c>
      <c r="X69" s="55"/>
      <c r="Y69" s="57"/>
      <c r="Z69" s="57"/>
      <c r="AA69" s="54"/>
      <c r="AB69" s="54"/>
      <c r="AC69" s="54"/>
      <c r="AD69" s="54"/>
      <c r="AE69" s="54"/>
      <c r="AF69" s="54"/>
      <c r="AG69" s="54"/>
      <c r="AH69" s="54"/>
      <c r="AI69" s="37"/>
      <c r="AJ69" s="54"/>
      <c r="AK69" s="54"/>
      <c r="AL69" s="51"/>
      <c r="AM69" s="51"/>
      <c r="AN69" s="51"/>
    </row>
    <row r="70" spans="1:40" ht="12.75">
      <c r="A70" s="31">
        <v>8069</v>
      </c>
      <c r="B70" s="60">
        <v>8434</v>
      </c>
      <c r="C70" s="27">
        <v>31427</v>
      </c>
      <c r="D70" s="51" t="s">
        <v>282</v>
      </c>
      <c r="E70" s="51" t="s">
        <v>282</v>
      </c>
      <c r="F70" s="51" t="s">
        <v>45</v>
      </c>
      <c r="G70" s="35">
        <v>4</v>
      </c>
      <c r="I70" s="53">
        <f>G70*H70</f>
        <v>0</v>
      </c>
      <c r="J70" s="36">
        <f>K70/12</f>
        <v>19.2</v>
      </c>
      <c r="K70" s="54">
        <v>230.4</v>
      </c>
      <c r="L70" s="54">
        <f>K70/G70</f>
        <v>57.6</v>
      </c>
      <c r="M70" s="55">
        <f>L70/12</f>
        <v>4.8</v>
      </c>
      <c r="N70" s="54"/>
      <c r="O70" s="56" t="s">
        <v>135</v>
      </c>
      <c r="P70" s="54"/>
      <c r="Q70" s="54">
        <f>P70/G70</f>
        <v>0</v>
      </c>
      <c r="R70">
        <f>Q70/L70</f>
        <v>0</v>
      </c>
      <c r="S70" s="55" t="e">
        <f>Q70*20/H70</f>
        <v>#VALUE!</v>
      </c>
      <c r="T70" s="35">
        <v>6.2</v>
      </c>
      <c r="U70" s="35"/>
      <c r="V70" s="54">
        <f>T70/G70</f>
        <v>1.55</v>
      </c>
      <c r="W70">
        <f>V70/L70</f>
        <v>0.026909722222222224</v>
      </c>
      <c r="X70" s="55"/>
      <c r="Y70" s="57">
        <f>L70+Q70+V70</f>
        <v>59.15</v>
      </c>
      <c r="Z70" s="57">
        <f>Y70/12</f>
        <v>4.929166666666666</v>
      </c>
      <c r="AA70" s="54" t="e">
        <f>Y70*20/I70</f>
        <v>#VALUE!</v>
      </c>
      <c r="AB70" s="54"/>
      <c r="AC70" s="54"/>
      <c r="AD70" s="54"/>
      <c r="AE70" s="54"/>
      <c r="AF70" s="54"/>
      <c r="AG70" s="54"/>
      <c r="AH70" s="54"/>
      <c r="AI70" s="37"/>
      <c r="AJ70" s="54">
        <v>417.1</v>
      </c>
      <c r="AK70" s="54">
        <f>AJ70/G70/12</f>
        <v>8.689583333333333</v>
      </c>
      <c r="AL70" s="51" t="s">
        <v>104</v>
      </c>
      <c r="AM70" s="51"/>
      <c r="AN70" s="51"/>
    </row>
    <row r="71" spans="1:40" ht="12.75">
      <c r="A71" s="29"/>
      <c r="B71" s="49"/>
      <c r="C71" s="27"/>
      <c r="D71" s="51" t="s">
        <v>21</v>
      </c>
      <c r="E71" s="51" t="s">
        <v>21</v>
      </c>
      <c r="F71" s="51" t="s">
        <v>145</v>
      </c>
      <c r="G71" s="35">
        <v>5</v>
      </c>
      <c r="H71">
        <v>14</v>
      </c>
      <c r="I71" s="53">
        <f>G71*H71</f>
        <v>70</v>
      </c>
      <c r="J71" s="36">
        <f>K71/12</f>
        <v>4.25</v>
      </c>
      <c r="K71" s="54">
        <v>51</v>
      </c>
      <c r="L71" s="54">
        <f>K71/G71</f>
        <v>10.2</v>
      </c>
      <c r="M71" s="55">
        <f>L71/12</f>
        <v>0.85</v>
      </c>
      <c r="N71" s="54">
        <f>K71*20/I71</f>
        <v>14.571428571428571</v>
      </c>
      <c r="O71" s="56" t="s">
        <v>135</v>
      </c>
      <c r="P71" s="54"/>
      <c r="Q71" s="54">
        <f>P71/G71</f>
        <v>0</v>
      </c>
      <c r="R71">
        <f>Q71/L71</f>
        <v>0</v>
      </c>
      <c r="S71" s="55">
        <f>Q71*20/H71</f>
        <v>0</v>
      </c>
      <c r="T71" s="35"/>
      <c r="U71" s="35"/>
      <c r="V71" s="54">
        <f>T71/G71</f>
        <v>0</v>
      </c>
      <c r="W71">
        <f>V71/L71</f>
        <v>0</v>
      </c>
      <c r="X71" s="55"/>
      <c r="Y71" s="57">
        <f>L71+Q71+V71</f>
        <v>10.2</v>
      </c>
      <c r="Z71" s="57">
        <f>Y71/12</f>
        <v>0.85</v>
      </c>
      <c r="AA71" s="54">
        <f>Y71*20/I71</f>
        <v>2.914285714285714</v>
      </c>
      <c r="AB71" s="54"/>
      <c r="AC71" s="54"/>
      <c r="AD71" s="54"/>
      <c r="AE71" s="54"/>
      <c r="AF71" s="54"/>
      <c r="AG71" s="54"/>
      <c r="AH71" s="54"/>
      <c r="AI71" s="37"/>
      <c r="AJ71" s="54">
        <v>51</v>
      </c>
      <c r="AK71" s="54">
        <f>AJ71/G71/12</f>
        <v>0.85</v>
      </c>
      <c r="AL71" s="51" t="s">
        <v>115</v>
      </c>
      <c r="AM71" s="51" t="s">
        <v>139</v>
      </c>
      <c r="AN71" s="51"/>
    </row>
    <row r="72" spans="1:40" ht="12.75">
      <c r="A72" s="29"/>
      <c r="B72" s="49"/>
      <c r="C72" s="27"/>
      <c r="D72" s="51" t="s">
        <v>21</v>
      </c>
      <c r="E72" s="51" t="s">
        <v>21</v>
      </c>
      <c r="F72" s="51" t="s">
        <v>144</v>
      </c>
      <c r="G72" s="35">
        <v>1</v>
      </c>
      <c r="H72">
        <v>3.5</v>
      </c>
      <c r="I72" s="53">
        <f>G72*H72</f>
        <v>3.5</v>
      </c>
      <c r="J72" s="36">
        <f>K72/12</f>
        <v>0.15312499999999998</v>
      </c>
      <c r="K72" s="54">
        <v>1.8375</v>
      </c>
      <c r="L72" s="54">
        <f>K72/G72</f>
        <v>1.8375</v>
      </c>
      <c r="M72" s="55">
        <f>L72/12</f>
        <v>0.15312499999999998</v>
      </c>
      <c r="N72" s="54">
        <f>K72*20/I72</f>
        <v>10.5</v>
      </c>
      <c r="O72" s="56" t="s">
        <v>135</v>
      </c>
      <c r="P72" s="54">
        <v>0.6125</v>
      </c>
      <c r="Q72" s="54">
        <f>P72/G72</f>
        <v>0.6125</v>
      </c>
      <c r="R72">
        <f>Q72/L72</f>
        <v>0.33333333333333337</v>
      </c>
      <c r="S72" s="55">
        <f>Q72*20/H72</f>
        <v>3.5</v>
      </c>
      <c r="T72" s="35"/>
      <c r="U72" s="35"/>
      <c r="V72" s="54">
        <f>T72/G72</f>
        <v>0</v>
      </c>
      <c r="W72">
        <f>V72/L72</f>
        <v>0</v>
      </c>
      <c r="X72" s="55"/>
      <c r="Y72" s="57">
        <f>L72+Q72+V72</f>
        <v>2.45</v>
      </c>
      <c r="Z72" s="57">
        <f>Y72/12</f>
        <v>0.2041666666666667</v>
      </c>
      <c r="AA72" s="54">
        <f>Y72*20/I72</f>
        <v>14</v>
      </c>
      <c r="AB72" s="54"/>
      <c r="AC72" s="54"/>
      <c r="AD72" s="54"/>
      <c r="AE72" s="54"/>
      <c r="AF72" s="54"/>
      <c r="AG72" s="54"/>
      <c r="AH72" s="54"/>
      <c r="AI72" s="37"/>
      <c r="AJ72" s="54">
        <v>0.7</v>
      </c>
      <c r="AK72" s="54">
        <f>AJ72/G72/12</f>
        <v>0.05833333333333333</v>
      </c>
      <c r="AL72" s="51" t="s">
        <v>115</v>
      </c>
      <c r="AM72" s="51"/>
      <c r="AN72" s="51"/>
    </row>
    <row r="73" spans="1:40" ht="12.75">
      <c r="A73" s="29"/>
      <c r="C73" s="27"/>
      <c r="G73" s="35"/>
      <c r="I73" s="53"/>
      <c r="J73" s="36"/>
      <c r="K73" s="55"/>
      <c r="L73" s="55"/>
      <c r="M73" s="55"/>
      <c r="N73" s="55"/>
      <c r="P73" s="55"/>
      <c r="Q73" s="55"/>
      <c r="R73" t="e">
        <f>Q73/L73</f>
        <v>#VALUE!</v>
      </c>
      <c r="S73" s="55" t="e">
        <f>Q73*20/H73</f>
        <v>#VALUE!</v>
      </c>
      <c r="T73" s="35"/>
      <c r="U73" s="35"/>
      <c r="V73" s="55"/>
      <c r="W73" t="e">
        <f>V73/L73</f>
        <v>#VALUE!</v>
      </c>
      <c r="X73" s="55"/>
      <c r="AA73" s="55"/>
      <c r="AB73" s="54"/>
      <c r="AC73" s="54"/>
      <c r="AD73" s="54"/>
      <c r="AE73" s="54"/>
      <c r="AF73" s="54"/>
      <c r="AG73" s="54"/>
      <c r="AH73" s="54"/>
      <c r="AI73" s="37"/>
      <c r="AJ73" s="55"/>
      <c r="AK73" s="55"/>
      <c r="AN73" s="51"/>
    </row>
    <row r="74" spans="1:40" ht="12.75">
      <c r="A74" s="31">
        <v>8434</v>
      </c>
      <c r="B74" s="60">
        <v>8799</v>
      </c>
      <c r="C74" s="27">
        <v>31428</v>
      </c>
      <c r="D74" s="51" t="s">
        <v>282</v>
      </c>
      <c r="E74" s="51" t="s">
        <v>47</v>
      </c>
      <c r="F74" s="51" t="s">
        <v>45</v>
      </c>
      <c r="G74" s="35">
        <v>4</v>
      </c>
      <c r="I74" s="53">
        <f>G74*H74</f>
        <v>0</v>
      </c>
      <c r="J74" s="36">
        <f>K74/12</f>
        <v>20</v>
      </c>
      <c r="K74" s="54">
        <v>240</v>
      </c>
      <c r="L74" s="54">
        <f>K74/G74</f>
        <v>60</v>
      </c>
      <c r="M74" s="55">
        <f>L74/12</f>
        <v>5</v>
      </c>
      <c r="N74" s="54"/>
      <c r="O74" s="56" t="s">
        <v>43</v>
      </c>
      <c r="P74" s="54"/>
      <c r="Q74" s="54">
        <f>P74/G74</f>
        <v>0</v>
      </c>
      <c r="R74">
        <f>Q74/L74</f>
        <v>0</v>
      </c>
      <c r="S74" s="55" t="e">
        <f>Q74*20/H74</f>
        <v>#VALUE!</v>
      </c>
      <c r="T74" s="35">
        <v>6.2</v>
      </c>
      <c r="U74" s="35"/>
      <c r="V74" s="54">
        <f>T74/G74</f>
        <v>1.55</v>
      </c>
      <c r="W74">
        <f>V74/L74</f>
        <v>0.025833333333333333</v>
      </c>
      <c r="X74" s="55"/>
      <c r="Y74" s="57">
        <f>L74+Q74+V74</f>
        <v>61.55</v>
      </c>
      <c r="Z74" s="57">
        <f>Y74/12</f>
        <v>5.129166666666666</v>
      </c>
      <c r="AA74" s="54" t="e">
        <f>Y74*20/I74</f>
        <v>#VALUE!</v>
      </c>
      <c r="AB74" s="54"/>
      <c r="AC74" s="54"/>
      <c r="AD74" s="54"/>
      <c r="AE74" s="54"/>
      <c r="AF74" s="54"/>
      <c r="AG74" s="54"/>
      <c r="AH74" s="54"/>
      <c r="AI74" s="37"/>
      <c r="AJ74" s="54">
        <v>421.6</v>
      </c>
      <c r="AK74" s="54">
        <f>AJ74/G74/12</f>
        <v>8.783333333333333</v>
      </c>
      <c r="AL74" s="51" t="s">
        <v>104</v>
      </c>
      <c r="AM74" s="51"/>
      <c r="AN74" s="51"/>
    </row>
    <row r="75" spans="1:40" ht="12.75">
      <c r="A75" s="29"/>
      <c r="B75" s="49"/>
      <c r="C75" s="27"/>
      <c r="D75" s="51" t="s">
        <v>21</v>
      </c>
      <c r="E75" s="51" t="s">
        <v>21</v>
      </c>
      <c r="F75" s="51" t="s">
        <v>144</v>
      </c>
      <c r="G75" s="35">
        <v>4</v>
      </c>
      <c r="H75">
        <v>14</v>
      </c>
      <c r="I75" s="53">
        <f>G75*H75</f>
        <v>56</v>
      </c>
      <c r="J75" s="36">
        <f>K75/12</f>
        <v>2.8000000000000003</v>
      </c>
      <c r="K75" s="54">
        <v>33.6</v>
      </c>
      <c r="L75" s="54">
        <f>K75/G75</f>
        <v>8.4</v>
      </c>
      <c r="M75" s="55">
        <f>L75/12</f>
        <v>0.7000000000000001</v>
      </c>
      <c r="N75" s="54">
        <f>K75*20/I75</f>
        <v>12</v>
      </c>
      <c r="O75" s="56" t="s">
        <v>43</v>
      </c>
      <c r="P75" s="54">
        <v>5.6</v>
      </c>
      <c r="Q75" s="54">
        <f>P75/G75</f>
        <v>1.4</v>
      </c>
      <c r="R75">
        <f>Q75/L75</f>
        <v>0.16666666666666666</v>
      </c>
      <c r="S75" s="55">
        <f>Q75*20/H75</f>
        <v>2</v>
      </c>
      <c r="T75" s="35">
        <v>0.8</v>
      </c>
      <c r="U75" s="35"/>
      <c r="V75" s="54">
        <f>T75/G75</f>
        <v>0.2</v>
      </c>
      <c r="W75">
        <f>V75/L75</f>
        <v>0.023809523809523808</v>
      </c>
      <c r="X75" s="55">
        <f>V75*20/H75</f>
        <v>0.2857142857142857</v>
      </c>
      <c r="Y75" s="57">
        <f>L75+Q75+V75</f>
        <v>10</v>
      </c>
      <c r="Z75" s="57">
        <f>Y75/12</f>
        <v>0.8333333333333334</v>
      </c>
      <c r="AA75" s="54">
        <f>Y75*20/I75</f>
        <v>3.5714285714285716</v>
      </c>
      <c r="AB75" s="54"/>
      <c r="AC75" s="54"/>
      <c r="AD75" s="54"/>
      <c r="AE75" s="54"/>
      <c r="AF75" s="54"/>
      <c r="AG75" s="54"/>
      <c r="AH75" s="54"/>
      <c r="AI75" s="37"/>
      <c r="AJ75" s="54">
        <v>10</v>
      </c>
      <c r="AK75" s="54">
        <f>AJ75/G75/12</f>
        <v>0.20833333333333334</v>
      </c>
      <c r="AL75" s="51" t="s">
        <v>115</v>
      </c>
      <c r="AM75" s="51"/>
      <c r="AN75" s="51"/>
    </row>
    <row r="76" spans="1:40" ht="12.75">
      <c r="A76" s="29"/>
      <c r="B76" s="49"/>
      <c r="C76" s="27"/>
      <c r="D76" s="51" t="s">
        <v>21</v>
      </c>
      <c r="E76" s="51" t="s">
        <v>21</v>
      </c>
      <c r="F76" s="51" t="s">
        <v>144</v>
      </c>
      <c r="G76" s="35">
        <v>1</v>
      </c>
      <c r="H76">
        <v>4.5</v>
      </c>
      <c r="I76" s="53">
        <f>G76*H76</f>
        <v>4.5</v>
      </c>
      <c r="J76" s="36">
        <f>K76/12</f>
        <v>0.225</v>
      </c>
      <c r="K76" s="54">
        <f>54/20</f>
        <v>2.7</v>
      </c>
      <c r="L76" s="54">
        <f>K76/G76</f>
        <v>2.7</v>
      </c>
      <c r="M76" s="55">
        <f>L76/12</f>
        <v>0.225</v>
      </c>
      <c r="N76" s="54">
        <f>K76*20/I76</f>
        <v>12</v>
      </c>
      <c r="O76" s="56" t="s">
        <v>43</v>
      </c>
      <c r="P76" s="54">
        <v>0.5</v>
      </c>
      <c r="Q76" s="54">
        <f>P76/G76</f>
        <v>0.5</v>
      </c>
      <c r="R76">
        <f>Q76/L76</f>
        <v>0.18518518518518517</v>
      </c>
      <c r="S76" s="55">
        <f>Q76*20/H76</f>
        <v>2.2222222222222223</v>
      </c>
      <c r="T76" s="35">
        <f>18/240</f>
        <v>0.075</v>
      </c>
      <c r="U76" s="35"/>
      <c r="V76" s="54">
        <f>T76/G76</f>
        <v>0.075</v>
      </c>
      <c r="W76">
        <f>V76/L76</f>
        <v>0.027777777777777776</v>
      </c>
      <c r="X76" s="55">
        <f>V76*20/H76</f>
        <v>0.3333333333333333</v>
      </c>
      <c r="Y76" s="57">
        <f>L76+Q76+V76</f>
        <v>3.2750000000000004</v>
      </c>
      <c r="Z76" s="57">
        <f>Y76/12</f>
        <v>0.2729166666666667</v>
      </c>
      <c r="AA76" s="54">
        <f>Y76*20/I76</f>
        <v>14.555555555555555</v>
      </c>
      <c r="AB76" s="54"/>
      <c r="AC76" s="54"/>
      <c r="AD76" s="54"/>
      <c r="AE76" s="54"/>
      <c r="AF76" s="54"/>
      <c r="AG76" s="54"/>
      <c r="AH76" s="54"/>
      <c r="AI76" s="37"/>
      <c r="AJ76" s="54">
        <v>3.275</v>
      </c>
      <c r="AK76" s="54">
        <f>AJ76/G76/12</f>
        <v>0.27291666666666664</v>
      </c>
      <c r="AL76" s="51" t="s">
        <v>119</v>
      </c>
      <c r="AM76" s="51"/>
      <c r="AN76" s="51"/>
    </row>
    <row r="77" spans="1:40" ht="12.75">
      <c r="A77" s="29"/>
      <c r="B77" s="49"/>
      <c r="C77" s="27"/>
      <c r="D77" s="51"/>
      <c r="E77" s="51"/>
      <c r="F77" s="51"/>
      <c r="G77" s="35"/>
      <c r="I77" s="53"/>
      <c r="J77" s="36"/>
      <c r="K77" s="54"/>
      <c r="L77" s="54"/>
      <c r="M77" s="55"/>
      <c r="N77" s="54"/>
      <c r="O77" s="56"/>
      <c r="P77" s="54"/>
      <c r="Q77" s="54"/>
      <c r="R77" t="e">
        <f>Q77/L77</f>
        <v>#VALUE!</v>
      </c>
      <c r="S77" s="55" t="e">
        <f>Q77*20/H77</f>
        <v>#VALUE!</v>
      </c>
      <c r="T77" s="35"/>
      <c r="U77" s="35"/>
      <c r="V77" s="54"/>
      <c r="W77" t="e">
        <f>V77/L77</f>
        <v>#VALUE!</v>
      </c>
      <c r="X77" s="55"/>
      <c r="Y77" s="57"/>
      <c r="Z77" s="57"/>
      <c r="AA77" s="54"/>
      <c r="AB77" s="54"/>
      <c r="AC77" s="54"/>
      <c r="AD77" s="54"/>
      <c r="AE77" s="54"/>
      <c r="AF77" s="54"/>
      <c r="AG77" s="54"/>
      <c r="AH77" s="54"/>
      <c r="AI77" s="37"/>
      <c r="AJ77" s="54"/>
      <c r="AK77" s="54"/>
      <c r="AL77" s="51"/>
      <c r="AM77" s="51"/>
      <c r="AN77" s="51"/>
    </row>
    <row r="78" spans="1:40" ht="12.75">
      <c r="A78" s="31">
        <v>8799</v>
      </c>
      <c r="B78" s="60">
        <v>9165</v>
      </c>
      <c r="C78" s="27">
        <v>31429</v>
      </c>
      <c r="D78" s="51" t="s">
        <v>282</v>
      </c>
      <c r="E78" s="51" t="s">
        <v>47</v>
      </c>
      <c r="F78" s="51" t="s">
        <v>45</v>
      </c>
      <c r="G78" s="35">
        <v>4</v>
      </c>
      <c r="I78" s="53">
        <f>G78*H78</f>
        <v>0</v>
      </c>
      <c r="J78" s="36">
        <f>K78/12</f>
        <v>19</v>
      </c>
      <c r="K78" s="54">
        <v>228</v>
      </c>
      <c r="L78" s="54">
        <f>K78/G78</f>
        <v>57</v>
      </c>
      <c r="M78" s="55">
        <f>L78/12</f>
        <v>4.75</v>
      </c>
      <c r="N78" s="54"/>
      <c r="O78" s="56" t="s">
        <v>221</v>
      </c>
      <c r="P78" s="54">
        <v>24.3</v>
      </c>
      <c r="Q78" s="54">
        <f>P78/G78</f>
        <v>6.075</v>
      </c>
      <c r="R78">
        <f>Q78/L78</f>
        <v>0.10657894736842105</v>
      </c>
      <c r="S78" s="55" t="e">
        <f>Q78*20/H78</f>
        <v>#VALUE!</v>
      </c>
      <c r="T78" s="35">
        <v>6.2</v>
      </c>
      <c r="U78" s="35"/>
      <c r="V78" s="54">
        <f>T78/G78</f>
        <v>1.55</v>
      </c>
      <c r="W78">
        <f>V78/L78</f>
        <v>0.027192982456140352</v>
      </c>
      <c r="X78" s="55"/>
      <c r="Y78" s="57">
        <f>L78+Q78+V78</f>
        <v>64.625</v>
      </c>
      <c r="Z78" s="57">
        <f>Y78/12</f>
        <v>5.385416666666667</v>
      </c>
      <c r="AA78" s="54" t="e">
        <f>Y78*20/I78</f>
        <v>#VALUE!</v>
      </c>
      <c r="AB78" s="54"/>
      <c r="AC78" s="54"/>
      <c r="AD78" s="54"/>
      <c r="AE78" s="54"/>
      <c r="AF78" s="54"/>
      <c r="AG78" s="54"/>
      <c r="AH78" s="54"/>
      <c r="AI78" s="37"/>
      <c r="AJ78" s="54">
        <v>333.5</v>
      </c>
      <c r="AK78" s="54">
        <f>AJ78/G78/12</f>
        <v>6.947916666666667</v>
      </c>
      <c r="AL78" s="51" t="s">
        <v>104</v>
      </c>
      <c r="AM78" s="51"/>
      <c r="AN78" s="51"/>
    </row>
    <row r="79" spans="1:40" ht="12.75">
      <c r="A79" s="29"/>
      <c r="B79" s="49"/>
      <c r="C79" s="27"/>
      <c r="D79" s="51" t="s">
        <v>21</v>
      </c>
      <c r="E79" s="51" t="s">
        <v>21</v>
      </c>
      <c r="F79" s="51" t="s">
        <v>144</v>
      </c>
      <c r="G79" s="35">
        <v>4</v>
      </c>
      <c r="H79">
        <v>14</v>
      </c>
      <c r="I79" s="53">
        <f>G79*H79</f>
        <v>56</v>
      </c>
      <c r="J79" s="36">
        <f>K79/12</f>
        <v>4</v>
      </c>
      <c r="K79" s="54">
        <v>48</v>
      </c>
      <c r="L79" s="54">
        <f>K79/G79</f>
        <v>12</v>
      </c>
      <c r="M79" s="55">
        <f>L79/12</f>
        <v>1</v>
      </c>
      <c r="N79" s="54">
        <f>K79*20/I79</f>
        <v>17.142857142857142</v>
      </c>
      <c r="O79" s="56"/>
      <c r="P79" s="54"/>
      <c r="Q79" s="54">
        <f>P79/G79</f>
        <v>0</v>
      </c>
      <c r="R79">
        <f>Q79/L79</f>
        <v>0</v>
      </c>
      <c r="S79" s="55">
        <f>Q79*20/H79</f>
        <v>0</v>
      </c>
      <c r="T79" s="35"/>
      <c r="U79" s="35"/>
      <c r="V79" s="54">
        <f>T79/G79</f>
        <v>0</v>
      </c>
      <c r="W79">
        <f>V79/L79</f>
        <v>0</v>
      </c>
      <c r="X79" s="55">
        <f>V79*20/H79</f>
        <v>0</v>
      </c>
      <c r="Y79" s="57">
        <f>L79+Q79+V79</f>
        <v>12</v>
      </c>
      <c r="Z79" s="57">
        <f>Y79/12</f>
        <v>1</v>
      </c>
      <c r="AA79" s="54">
        <f>Y79*20/I79</f>
        <v>4.285714285714286</v>
      </c>
      <c r="AB79" s="54"/>
      <c r="AC79" s="54"/>
      <c r="AD79" s="54"/>
      <c r="AE79" s="54"/>
      <c r="AF79" s="54"/>
      <c r="AG79" s="54"/>
      <c r="AH79" s="54"/>
      <c r="AI79" s="37"/>
      <c r="AJ79" s="54">
        <v>48</v>
      </c>
      <c r="AK79" s="54">
        <f>AJ79/G79/12</f>
        <v>1</v>
      </c>
      <c r="AL79" s="51" t="s">
        <v>115</v>
      </c>
      <c r="AM79" s="51"/>
      <c r="AN79" s="51"/>
    </row>
    <row r="80" spans="1:40" ht="12.75">
      <c r="A80" s="29"/>
      <c r="B80" s="49"/>
      <c r="C80" s="27"/>
      <c r="D80" s="51"/>
      <c r="E80" s="51"/>
      <c r="F80" s="51"/>
      <c r="G80" s="35"/>
      <c r="I80" s="53"/>
      <c r="J80" s="36"/>
      <c r="K80" s="54"/>
      <c r="L80" s="54"/>
      <c r="M80" s="55"/>
      <c r="N80" s="54"/>
      <c r="O80" s="56"/>
      <c r="P80" s="54"/>
      <c r="Q80" s="54"/>
      <c r="R80" t="e">
        <f>Q80/L80</f>
        <v>#VALUE!</v>
      </c>
      <c r="S80" s="55"/>
      <c r="T80" s="35"/>
      <c r="U80" s="35"/>
      <c r="V80" s="54"/>
      <c r="W80" t="e">
        <f>V80/L80</f>
        <v>#VALUE!</v>
      </c>
      <c r="X80" s="55"/>
      <c r="Y80" s="57"/>
      <c r="Z80" s="57"/>
      <c r="AA80" s="54"/>
      <c r="AB80" s="54"/>
      <c r="AC80" s="54"/>
      <c r="AD80" s="54"/>
      <c r="AE80" s="54"/>
      <c r="AF80" s="54"/>
      <c r="AG80" s="54"/>
      <c r="AH80" s="54"/>
      <c r="AI80" s="37"/>
      <c r="AJ80" s="54"/>
      <c r="AK80" s="54"/>
      <c r="AL80" s="51"/>
      <c r="AM80" s="51"/>
      <c r="AN80" s="51"/>
    </row>
    <row r="81" spans="1:40" ht="12.75">
      <c r="A81" s="31">
        <v>10991</v>
      </c>
      <c r="B81" s="60">
        <v>11356</v>
      </c>
      <c r="C81" s="27">
        <v>31430</v>
      </c>
      <c r="D81" s="51" t="s">
        <v>283</v>
      </c>
      <c r="E81" s="51" t="s">
        <v>47</v>
      </c>
      <c r="F81" s="51" t="s">
        <v>45</v>
      </c>
      <c r="G81" s="35">
        <v>4</v>
      </c>
      <c r="H81">
        <v>30</v>
      </c>
      <c r="I81" s="53">
        <f>G81*H81</f>
        <v>120</v>
      </c>
      <c r="J81" s="36">
        <f>K81/12</f>
        <v>23</v>
      </c>
      <c r="K81" s="54">
        <v>276</v>
      </c>
      <c r="L81" s="54">
        <f>K81/G81</f>
        <v>69</v>
      </c>
      <c r="M81" s="55">
        <f>L81/12</f>
        <v>5.75</v>
      </c>
      <c r="N81" s="54">
        <f>K81*20/I81</f>
        <v>46</v>
      </c>
      <c r="O81" s="56" t="s">
        <v>127</v>
      </c>
      <c r="P81" s="54"/>
      <c r="Q81" s="54">
        <f>P81/G81</f>
        <v>0</v>
      </c>
      <c r="R81">
        <f>Q81/L81</f>
        <v>0</v>
      </c>
      <c r="S81" s="55">
        <f>Q81*20/H81</f>
        <v>0</v>
      </c>
      <c r="T81" s="35">
        <v>6</v>
      </c>
      <c r="U81" s="35"/>
      <c r="V81" s="54">
        <f>T81/G81</f>
        <v>1.5</v>
      </c>
      <c r="W81">
        <f>V81/L81</f>
        <v>0.021739130434782608</v>
      </c>
      <c r="X81" s="55">
        <f>V81*20/H81</f>
        <v>1</v>
      </c>
      <c r="Y81" s="57">
        <f>L81+Q81+V81</f>
        <v>70.5</v>
      </c>
      <c r="Z81" s="57">
        <f>Y81/12</f>
        <v>5.875</v>
      </c>
      <c r="AA81" s="54">
        <f>Y81*20/I81</f>
        <v>11.75</v>
      </c>
      <c r="AB81" s="54"/>
      <c r="AC81" s="54"/>
      <c r="AD81" s="54"/>
      <c r="AE81" s="54"/>
      <c r="AF81" s="54"/>
      <c r="AG81" s="54"/>
      <c r="AH81" s="54"/>
      <c r="AI81" s="37"/>
      <c r="AJ81" s="54">
        <v>458.6</v>
      </c>
      <c r="AK81" s="54">
        <f>AJ81/G81/12</f>
        <v>9.554166666666667</v>
      </c>
      <c r="AL81" s="51" t="s">
        <v>104</v>
      </c>
      <c r="AM81" s="51" t="s">
        <v>196</v>
      </c>
      <c r="AN81" s="51"/>
    </row>
    <row r="82" spans="1:40" ht="12.75">
      <c r="A82" s="29"/>
      <c r="B82" s="49"/>
      <c r="C82" s="27"/>
      <c r="D82" s="51" t="s">
        <v>21</v>
      </c>
      <c r="E82" s="51" t="s">
        <v>21</v>
      </c>
      <c r="F82" s="51" t="s">
        <v>144</v>
      </c>
      <c r="G82" s="35">
        <v>4</v>
      </c>
      <c r="H82">
        <v>14</v>
      </c>
      <c r="I82" s="53">
        <f>G82*H82</f>
        <v>56</v>
      </c>
      <c r="J82" s="36">
        <f>K82/12</f>
        <v>4</v>
      </c>
      <c r="K82" s="54">
        <v>48</v>
      </c>
      <c r="L82" s="54">
        <f>K82/G82</f>
        <v>12</v>
      </c>
      <c r="M82" s="55">
        <f>L82/12</f>
        <v>1</v>
      </c>
      <c r="N82" s="54">
        <f>K82*20/I82</f>
        <v>17.142857142857142</v>
      </c>
      <c r="O82" s="56" t="s">
        <v>76</v>
      </c>
      <c r="P82" s="54"/>
      <c r="Q82" s="54">
        <f>P82/G82</f>
        <v>0</v>
      </c>
      <c r="R82">
        <f>Q82/L82</f>
        <v>0</v>
      </c>
      <c r="S82" s="55">
        <f>Q82*20/H82</f>
        <v>0</v>
      </c>
      <c r="T82" s="35"/>
      <c r="U82" s="35"/>
      <c r="V82" s="54">
        <f>T82/G82</f>
        <v>0</v>
      </c>
      <c r="W82">
        <f>V82/L82</f>
        <v>0</v>
      </c>
      <c r="X82" s="55">
        <f>V82*20/H82</f>
        <v>0</v>
      </c>
      <c r="Y82" s="57">
        <f>L82+Q82+V82</f>
        <v>12</v>
      </c>
      <c r="Z82" s="57">
        <f>Y82/12</f>
        <v>1</v>
      </c>
      <c r="AA82" s="54">
        <f>Y82*20/I82</f>
        <v>4.285714285714286</v>
      </c>
      <c r="AB82" s="54"/>
      <c r="AC82" s="54"/>
      <c r="AD82" s="54"/>
      <c r="AE82" s="54"/>
      <c r="AF82" s="54"/>
      <c r="AG82" s="54"/>
      <c r="AH82" s="54"/>
      <c r="AI82" s="37"/>
      <c r="AJ82" s="54">
        <v>48</v>
      </c>
      <c r="AK82" s="54">
        <f>AJ82/G82/12</f>
        <v>1</v>
      </c>
      <c r="AL82" s="51" t="s">
        <v>115</v>
      </c>
      <c r="AM82" s="51"/>
      <c r="AN82" s="51"/>
    </row>
    <row r="83" spans="1:40" ht="12.75">
      <c r="A83" s="29"/>
      <c r="B83" s="49"/>
      <c r="C83" s="27"/>
      <c r="D83" s="51" t="s">
        <v>21</v>
      </c>
      <c r="E83" s="51" t="s">
        <v>21</v>
      </c>
      <c r="F83" s="51" t="s">
        <v>144</v>
      </c>
      <c r="G83" s="35">
        <v>1</v>
      </c>
      <c r="H83">
        <v>6</v>
      </c>
      <c r="I83" s="53">
        <f>G83*H83</f>
        <v>6</v>
      </c>
      <c r="J83" s="36">
        <f>K83/12</f>
        <v>0.45</v>
      </c>
      <c r="K83" s="54">
        <v>5.4</v>
      </c>
      <c r="L83" s="54">
        <f>K83/G83</f>
        <v>5.4</v>
      </c>
      <c r="M83" s="55">
        <f>L83/12</f>
        <v>0.45</v>
      </c>
      <c r="N83" s="54">
        <f>K83*20/I83</f>
        <v>18</v>
      </c>
      <c r="O83" s="56" t="s">
        <v>76</v>
      </c>
      <c r="P83" s="54"/>
      <c r="Q83" s="54">
        <f>P83/G83</f>
        <v>0</v>
      </c>
      <c r="R83">
        <f>Q83/L83</f>
        <v>0</v>
      </c>
      <c r="S83" s="55">
        <f>Q83*20/H83</f>
        <v>0</v>
      </c>
      <c r="T83" s="35"/>
      <c r="U83" s="35"/>
      <c r="V83" s="54">
        <f>T83/G83</f>
        <v>0</v>
      </c>
      <c r="W83">
        <f>V83/L83</f>
        <v>0</v>
      </c>
      <c r="X83" s="55">
        <f>V83*20/H83</f>
        <v>0</v>
      </c>
      <c r="Y83" s="57">
        <f>L83+Q83+V83</f>
        <v>5.4</v>
      </c>
      <c r="Z83" s="57">
        <f>Y83/12</f>
        <v>0.45</v>
      </c>
      <c r="AA83" s="54">
        <f>Y83*20/I83</f>
        <v>18</v>
      </c>
      <c r="AB83" s="54"/>
      <c r="AC83" s="54"/>
      <c r="AD83" s="54"/>
      <c r="AE83" s="54"/>
      <c r="AF83" s="54"/>
      <c r="AG83" s="54"/>
      <c r="AH83" s="54"/>
      <c r="AI83" s="37"/>
      <c r="AJ83" s="54"/>
      <c r="AK83" s="54">
        <f>AJ83/G83/12</f>
        <v>0</v>
      </c>
      <c r="AL83" s="51" t="s">
        <v>115</v>
      </c>
      <c r="AM83" s="51"/>
      <c r="AN83" s="51"/>
    </row>
    <row r="84" spans="1:40" ht="12.75">
      <c r="A84" s="29"/>
      <c r="B84" s="49"/>
      <c r="C84" s="27"/>
      <c r="D84" s="51"/>
      <c r="E84" s="51"/>
      <c r="F84" s="51"/>
      <c r="G84" s="35"/>
      <c r="I84" s="53"/>
      <c r="J84" s="36"/>
      <c r="K84" s="54"/>
      <c r="L84" s="54"/>
      <c r="M84" s="55"/>
      <c r="N84" s="54"/>
      <c r="O84" s="56"/>
      <c r="P84" s="54"/>
      <c r="Q84" s="54"/>
      <c r="S84" s="55"/>
      <c r="T84" s="35"/>
      <c r="U84" s="35"/>
      <c r="V84" s="54"/>
      <c r="W84" t="e">
        <f>V84/L84</f>
        <v>#VALUE!</v>
      </c>
      <c r="X84" s="55"/>
      <c r="Y84" s="57"/>
      <c r="Z84" s="57"/>
      <c r="AA84" s="54"/>
      <c r="AB84" s="54"/>
      <c r="AC84" s="54"/>
      <c r="AD84" s="54"/>
      <c r="AE84" s="54"/>
      <c r="AF84" s="54"/>
      <c r="AG84" s="54"/>
      <c r="AH84" s="54"/>
      <c r="AI84" s="37"/>
      <c r="AJ84" s="54"/>
      <c r="AK84" s="54"/>
      <c r="AL84" s="51"/>
      <c r="AM84" s="51"/>
      <c r="AN84" s="51"/>
    </row>
    <row r="85" spans="1:40" ht="12.75">
      <c r="A85" s="31">
        <v>11356</v>
      </c>
      <c r="B85" s="60">
        <v>11721</v>
      </c>
      <c r="C85" s="27">
        <v>31431</v>
      </c>
      <c r="D85" s="51" t="s">
        <v>282</v>
      </c>
      <c r="E85" s="51" t="s">
        <v>282</v>
      </c>
      <c r="F85" s="51" t="s">
        <v>45</v>
      </c>
      <c r="G85" s="35">
        <v>4</v>
      </c>
      <c r="H85">
        <v>30</v>
      </c>
      <c r="I85" s="53">
        <f>G85*H85</f>
        <v>120</v>
      </c>
      <c r="J85" s="36">
        <f>K85/12</f>
        <v>21.400000000000002</v>
      </c>
      <c r="K85" s="54">
        <v>256.8</v>
      </c>
      <c r="L85" s="54">
        <f>K85/G85</f>
        <v>64.2</v>
      </c>
      <c r="M85" s="55">
        <f>L85/12</f>
        <v>5.3500000000000005</v>
      </c>
      <c r="N85" s="54">
        <f>K85*20/I85</f>
        <v>42.8</v>
      </c>
      <c r="O85" s="56" t="s">
        <v>167</v>
      </c>
      <c r="P85" s="54">
        <v>24</v>
      </c>
      <c r="Q85" s="54">
        <f>P85/G85</f>
        <v>6</v>
      </c>
      <c r="R85">
        <f>Q85/L85</f>
        <v>0.09345794392523364</v>
      </c>
      <c r="S85" s="55">
        <f>Q85*20/H85</f>
        <v>4</v>
      </c>
      <c r="T85" s="35">
        <v>6</v>
      </c>
      <c r="U85" s="35"/>
      <c r="V85" s="54">
        <f>T85/G85</f>
        <v>1.5</v>
      </c>
      <c r="W85">
        <f>V85/L85</f>
        <v>0.02336448598130841</v>
      </c>
      <c r="X85" s="55">
        <f>V85*20/H85</f>
        <v>1</v>
      </c>
      <c r="Y85" s="57">
        <f>L85+Q85+V85</f>
        <v>71.7</v>
      </c>
      <c r="Z85" s="57">
        <f>Y85/12</f>
        <v>5.9750000000000005</v>
      </c>
      <c r="AA85" s="54">
        <f>Y85*20/I85</f>
        <v>11.95</v>
      </c>
      <c r="AB85" s="54"/>
      <c r="AC85" s="54"/>
      <c r="AD85" s="54"/>
      <c r="AE85" s="54"/>
      <c r="AF85" s="54"/>
      <c r="AG85" s="54"/>
      <c r="AH85" s="54"/>
      <c r="AI85" s="37"/>
      <c r="AJ85" s="54">
        <v>482.45</v>
      </c>
      <c r="AK85" s="54">
        <f>AJ85/G85/12</f>
        <v>10.051041666666666</v>
      </c>
      <c r="AL85" s="51" t="s">
        <v>104</v>
      </c>
      <c r="AM85" s="51"/>
      <c r="AN85" s="51"/>
    </row>
    <row r="86" spans="1:40" ht="12.75">
      <c r="A86" s="29"/>
      <c r="B86" s="49"/>
      <c r="C86" s="27"/>
      <c r="D86" s="51" t="s">
        <v>21</v>
      </c>
      <c r="E86" s="51" t="s">
        <v>21</v>
      </c>
      <c r="F86" s="51" t="s">
        <v>144</v>
      </c>
      <c r="G86" s="35">
        <v>4</v>
      </c>
      <c r="H86">
        <v>14</v>
      </c>
      <c r="I86" s="53">
        <f>G86*H86</f>
        <v>56</v>
      </c>
      <c r="J86" s="36">
        <f>K86/12</f>
        <v>4.1000000000000005</v>
      </c>
      <c r="K86" s="54">
        <v>49.2</v>
      </c>
      <c r="L86" s="54">
        <f>K86/G86</f>
        <v>12.3</v>
      </c>
      <c r="M86" s="55">
        <f>L86/12</f>
        <v>1.0250000000000001</v>
      </c>
      <c r="N86" s="54">
        <f>K86*20/I86</f>
        <v>17.571428571428573</v>
      </c>
      <c r="O86" s="56" t="s">
        <v>167</v>
      </c>
      <c r="P86" s="54"/>
      <c r="Q86" s="54">
        <f>P86/G86</f>
        <v>0</v>
      </c>
      <c r="R86">
        <f>Q86/L86</f>
        <v>0</v>
      </c>
      <c r="S86" s="55">
        <f>Q86*20/H86</f>
        <v>0</v>
      </c>
      <c r="T86" s="35"/>
      <c r="U86" s="35"/>
      <c r="V86" s="54">
        <f>T86/G86</f>
        <v>0</v>
      </c>
      <c r="W86">
        <f>V86/L86</f>
        <v>0</v>
      </c>
      <c r="X86" s="55">
        <f>V86*20/H86</f>
        <v>0</v>
      </c>
      <c r="Y86" s="57">
        <f>L86+Q86+V86</f>
        <v>12.3</v>
      </c>
      <c r="Z86" s="57">
        <f>Y86/12</f>
        <v>1.0250000000000001</v>
      </c>
      <c r="AA86" s="54">
        <f>Y86*20/I86</f>
        <v>4.392857142857143</v>
      </c>
      <c r="AB86" s="54"/>
      <c r="AC86" s="54"/>
      <c r="AD86" s="54"/>
      <c r="AE86" s="54"/>
      <c r="AF86" s="54"/>
      <c r="AG86" s="54"/>
      <c r="AH86" s="54"/>
      <c r="AI86" s="37"/>
      <c r="AJ86" s="54">
        <v>49.2</v>
      </c>
      <c r="AK86" s="54">
        <f>AJ86/G86/12</f>
        <v>1.0250000000000001</v>
      </c>
      <c r="AL86" s="51" t="s">
        <v>115</v>
      </c>
      <c r="AM86" s="51"/>
      <c r="AN86" s="51"/>
    </row>
    <row r="87" spans="1:40" ht="12.75">
      <c r="A87" s="29"/>
      <c r="B87" s="49"/>
      <c r="C87" s="27"/>
      <c r="D87" s="51" t="s">
        <v>21</v>
      </c>
      <c r="E87" s="51" t="s">
        <v>21</v>
      </c>
      <c r="F87" s="51" t="s">
        <v>144</v>
      </c>
      <c r="G87" s="35">
        <v>1</v>
      </c>
      <c r="H87">
        <v>6</v>
      </c>
      <c r="I87" s="53">
        <f>G87*H87</f>
        <v>6</v>
      </c>
      <c r="J87" s="36">
        <f>K87/12</f>
        <v>0.5</v>
      </c>
      <c r="K87" s="54">
        <v>6</v>
      </c>
      <c r="L87" s="54">
        <f>K87/G87</f>
        <v>6</v>
      </c>
      <c r="M87" s="55">
        <f>L87/12</f>
        <v>0.5</v>
      </c>
      <c r="N87" s="54">
        <f>K87*20/I87</f>
        <v>20</v>
      </c>
      <c r="O87" s="56" t="s">
        <v>167</v>
      </c>
      <c r="P87" s="54"/>
      <c r="Q87" s="54">
        <f>P87/G87</f>
        <v>0</v>
      </c>
      <c r="R87">
        <f>Q87/L87</f>
        <v>0</v>
      </c>
      <c r="S87" s="55">
        <f>Q87*20/H87</f>
        <v>0</v>
      </c>
      <c r="T87" s="35"/>
      <c r="U87" s="35"/>
      <c r="V87" s="54">
        <f>T87/G87</f>
        <v>0</v>
      </c>
      <c r="W87">
        <f>V87/L87</f>
        <v>0</v>
      </c>
      <c r="X87" s="55">
        <f>V87*20/H87</f>
        <v>0</v>
      </c>
      <c r="Y87" s="57">
        <f>L87+Q87+V87</f>
        <v>6</v>
      </c>
      <c r="Z87" s="57">
        <f>Y87/12</f>
        <v>0.5</v>
      </c>
      <c r="AA87" s="54">
        <f>Y87*20/I87</f>
        <v>20</v>
      </c>
      <c r="AB87" s="54"/>
      <c r="AC87" s="54"/>
      <c r="AD87" s="54"/>
      <c r="AE87" s="54"/>
      <c r="AF87" s="54"/>
      <c r="AG87" s="54"/>
      <c r="AH87" s="54"/>
      <c r="AI87" s="37"/>
      <c r="AJ87" s="54"/>
      <c r="AK87" s="54">
        <f>AJ87/G87/12</f>
        <v>0</v>
      </c>
      <c r="AL87" s="51" t="s">
        <v>115</v>
      </c>
      <c r="AM87" s="51"/>
      <c r="AN87" s="51"/>
    </row>
    <row r="88" spans="1:40" ht="12.75">
      <c r="A88" s="29"/>
      <c r="B88" s="49"/>
      <c r="C88" s="27"/>
      <c r="D88" s="51"/>
      <c r="E88" s="51"/>
      <c r="F88" s="51"/>
      <c r="G88" s="35"/>
      <c r="I88" s="53"/>
      <c r="J88" s="36"/>
      <c r="K88" s="54"/>
      <c r="L88" s="54"/>
      <c r="M88" s="55"/>
      <c r="N88" s="54"/>
      <c r="O88" s="56"/>
      <c r="P88" s="54"/>
      <c r="Q88" s="54"/>
      <c r="S88" s="55"/>
      <c r="T88" s="35"/>
      <c r="U88" s="35"/>
      <c r="V88" s="54"/>
      <c r="X88" s="55"/>
      <c r="Y88" s="57"/>
      <c r="Z88" s="57"/>
      <c r="AA88" s="54"/>
      <c r="AB88" s="54"/>
      <c r="AC88" s="54"/>
      <c r="AD88" s="54"/>
      <c r="AE88" s="54"/>
      <c r="AF88" s="54"/>
      <c r="AG88" s="54"/>
      <c r="AH88" s="54"/>
      <c r="AI88" s="37"/>
      <c r="AJ88" s="54"/>
      <c r="AK88" s="54"/>
      <c r="AL88" s="51"/>
      <c r="AM88" s="51"/>
      <c r="AN88" s="51"/>
    </row>
    <row r="89" spans="1:40" ht="12.75">
      <c r="A89" s="31">
        <v>11721</v>
      </c>
      <c r="B89" s="60">
        <v>12087</v>
      </c>
      <c r="C89" s="27">
        <v>31432</v>
      </c>
      <c r="D89" s="51" t="s">
        <v>282</v>
      </c>
      <c r="E89" s="51" t="s">
        <v>47</v>
      </c>
      <c r="F89" s="51" t="s">
        <v>45</v>
      </c>
      <c r="G89" s="35">
        <v>4</v>
      </c>
      <c r="H89">
        <v>30</v>
      </c>
      <c r="I89" s="53">
        <f>G89*H89</f>
        <v>120</v>
      </c>
      <c r="J89" s="36">
        <f>K89/12</f>
        <v>24.3</v>
      </c>
      <c r="K89" s="54">
        <v>291.6</v>
      </c>
      <c r="L89" s="54">
        <f>K89/G89</f>
        <v>72.9</v>
      </c>
      <c r="M89" s="55">
        <f>L89/12</f>
        <v>6.075</v>
      </c>
      <c r="N89" s="54">
        <f>K89*20/I89</f>
        <v>48.6</v>
      </c>
      <c r="O89" s="56" t="s">
        <v>37</v>
      </c>
      <c r="P89" s="54">
        <v>43.2</v>
      </c>
      <c r="Q89" s="54">
        <f>P89/G89</f>
        <v>10.8</v>
      </c>
      <c r="R89">
        <f>Q89/L89</f>
        <v>0.14814814814814814</v>
      </c>
      <c r="S89" s="55">
        <f>Q89*20/H89</f>
        <v>7.2</v>
      </c>
      <c r="T89" s="35">
        <v>6</v>
      </c>
      <c r="U89" s="35"/>
      <c r="V89" s="54">
        <f>T89/G89</f>
        <v>1.5</v>
      </c>
      <c r="W89">
        <f>V89/L89</f>
        <v>0.0205761316872428</v>
      </c>
      <c r="X89" s="55">
        <f>V89*20/H89</f>
        <v>1</v>
      </c>
      <c r="Y89" s="57">
        <f>L89+Q89+V89</f>
        <v>85.2</v>
      </c>
      <c r="Z89" s="57">
        <f>Y89/12</f>
        <v>7.1000000000000005</v>
      </c>
      <c r="AA89" s="54">
        <f>Y89*20/I89</f>
        <v>14.2</v>
      </c>
      <c r="AB89" s="54"/>
      <c r="AC89" s="54"/>
      <c r="AD89" s="54"/>
      <c r="AE89" s="54"/>
      <c r="AF89" s="54"/>
      <c r="AG89" s="54"/>
      <c r="AH89" s="54"/>
      <c r="AI89" s="37"/>
      <c r="AJ89" s="54">
        <v>515.5</v>
      </c>
      <c r="AK89" s="54">
        <f>AJ89/G89/12</f>
        <v>10.739583333333334</v>
      </c>
      <c r="AL89" s="51" t="s">
        <v>105</v>
      </c>
      <c r="AM89" s="51"/>
      <c r="AN89" s="51"/>
    </row>
    <row r="90" spans="1:40" ht="12.75">
      <c r="A90" s="29"/>
      <c r="B90" s="49"/>
      <c r="C90" s="27"/>
      <c r="D90" s="51" t="s">
        <v>21</v>
      </c>
      <c r="E90" s="51" t="s">
        <v>21</v>
      </c>
      <c r="F90" s="51" t="s">
        <v>144</v>
      </c>
      <c r="G90" s="35">
        <v>4</v>
      </c>
      <c r="H90">
        <v>14</v>
      </c>
      <c r="I90" s="53">
        <f>G90*H90</f>
        <v>56</v>
      </c>
      <c r="J90" s="36">
        <f>K90/12</f>
        <v>4.6000000000000005</v>
      </c>
      <c r="K90" s="54">
        <v>55.2</v>
      </c>
      <c r="L90" s="54">
        <f>K90/G90</f>
        <v>13.8</v>
      </c>
      <c r="M90" s="55">
        <f>L90/12</f>
        <v>1.1500000000000001</v>
      </c>
      <c r="N90" s="54">
        <f>K90*20/I90</f>
        <v>19.714285714285715</v>
      </c>
      <c r="O90" s="56" t="s">
        <v>37</v>
      </c>
      <c r="P90" s="54"/>
      <c r="Q90" s="54">
        <f>P90/G90</f>
        <v>0</v>
      </c>
      <c r="R90">
        <f>Q90/L90</f>
        <v>0</v>
      </c>
      <c r="S90" s="55">
        <f>Q90*20/H90</f>
        <v>0</v>
      </c>
      <c r="T90" s="35"/>
      <c r="U90" s="35"/>
      <c r="V90" s="54">
        <f>T90/G90</f>
        <v>0</v>
      </c>
      <c r="W90">
        <f>V90/L90</f>
        <v>0</v>
      </c>
      <c r="X90" s="55">
        <f>V90*20/H90</f>
        <v>0</v>
      </c>
      <c r="Y90" s="57">
        <f>L90+Q90+V90</f>
        <v>13.8</v>
      </c>
      <c r="Z90" s="57">
        <f>Y90/12</f>
        <v>1.1500000000000001</v>
      </c>
      <c r="AA90" s="54">
        <f>Y90*20/I90</f>
        <v>4.928571428571429</v>
      </c>
      <c r="AB90" s="54"/>
      <c r="AC90" s="54"/>
      <c r="AD90" s="54"/>
      <c r="AE90" s="54"/>
      <c r="AF90" s="54"/>
      <c r="AG90" s="54"/>
      <c r="AH90" s="54"/>
      <c r="AI90" s="37"/>
      <c r="AJ90" s="54">
        <v>55.2</v>
      </c>
      <c r="AK90" s="54">
        <f>AJ90/G90/12</f>
        <v>1.1500000000000001</v>
      </c>
      <c r="AL90" s="51" t="s">
        <v>116</v>
      </c>
      <c r="AM90" s="51"/>
      <c r="AN90" s="51"/>
    </row>
    <row r="91" spans="1:40" ht="12.75">
      <c r="A91" s="29"/>
      <c r="B91" s="49"/>
      <c r="C91" s="27"/>
      <c r="D91" s="51" t="s">
        <v>21</v>
      </c>
      <c r="E91" s="51" t="s">
        <v>21</v>
      </c>
      <c r="F91" s="51" t="s">
        <v>144</v>
      </c>
      <c r="G91" s="35">
        <v>1</v>
      </c>
      <c r="H91">
        <v>6</v>
      </c>
      <c r="I91" s="53">
        <f>G91*H91</f>
        <v>6</v>
      </c>
      <c r="J91" s="36">
        <f>K91/12</f>
        <v>0.5</v>
      </c>
      <c r="K91" s="54">
        <v>6</v>
      </c>
      <c r="L91" s="54">
        <f>K91/G91</f>
        <v>6</v>
      </c>
      <c r="M91" s="55">
        <f>L91/12</f>
        <v>0.5</v>
      </c>
      <c r="N91" s="54">
        <f>K91*20/I91</f>
        <v>20</v>
      </c>
      <c r="O91" s="56" t="s">
        <v>37</v>
      </c>
      <c r="P91" s="54"/>
      <c r="Q91" s="54">
        <f>P91/G91</f>
        <v>0</v>
      </c>
      <c r="R91">
        <f>Q91/L91</f>
        <v>0</v>
      </c>
      <c r="S91" s="55">
        <f>Q91*20/H91</f>
        <v>0</v>
      </c>
      <c r="T91" s="35"/>
      <c r="U91" s="35"/>
      <c r="V91" s="54">
        <f>T91/G91</f>
        <v>0</v>
      </c>
      <c r="W91">
        <f>V91/L91</f>
        <v>0</v>
      </c>
      <c r="X91" s="55">
        <f>V91*20/H91</f>
        <v>0</v>
      </c>
      <c r="Y91" s="57">
        <f>L91+Q91+V91</f>
        <v>6</v>
      </c>
      <c r="Z91" s="57">
        <f>Y91/12</f>
        <v>0.5</v>
      </c>
      <c r="AA91" s="54">
        <f>Y91*20/I91</f>
        <v>20</v>
      </c>
      <c r="AB91" s="54"/>
      <c r="AC91" s="54"/>
      <c r="AD91" s="54"/>
      <c r="AE91" s="54"/>
      <c r="AF91" s="54"/>
      <c r="AG91" s="54"/>
      <c r="AH91" s="54"/>
      <c r="AI91" s="37"/>
      <c r="AJ91" s="54"/>
      <c r="AK91" s="54">
        <f>AJ91/G91/12</f>
        <v>0</v>
      </c>
      <c r="AL91" s="51" t="s">
        <v>115</v>
      </c>
      <c r="AM91" s="51"/>
      <c r="AN91" s="51"/>
    </row>
    <row r="92" spans="1:40" ht="12.75">
      <c r="A92" s="29"/>
      <c r="B92" s="49"/>
      <c r="C92" s="27"/>
      <c r="D92" s="51"/>
      <c r="E92" s="51"/>
      <c r="F92" s="51"/>
      <c r="G92" s="35"/>
      <c r="I92" s="53"/>
      <c r="J92" s="36"/>
      <c r="K92" s="54"/>
      <c r="L92" s="54"/>
      <c r="M92" s="55"/>
      <c r="N92" s="54"/>
      <c r="O92" s="56"/>
      <c r="P92" s="54"/>
      <c r="Q92" s="54"/>
      <c r="S92" s="55"/>
      <c r="T92" s="35"/>
      <c r="U92" s="35"/>
      <c r="V92" s="54"/>
      <c r="X92" s="55"/>
      <c r="Y92" s="57"/>
      <c r="Z92" s="57"/>
      <c r="AA92" s="54"/>
      <c r="AB92" s="54"/>
      <c r="AC92" s="54"/>
      <c r="AD92" s="54"/>
      <c r="AE92" s="54"/>
      <c r="AF92" s="54"/>
      <c r="AG92" s="54"/>
      <c r="AH92" s="54"/>
      <c r="AI92" s="37"/>
      <c r="AJ92" s="54"/>
      <c r="AK92" s="54"/>
      <c r="AL92" s="51"/>
      <c r="AM92" s="51"/>
      <c r="AN92" s="51"/>
    </row>
    <row r="93" spans="1:40" ht="12.75">
      <c r="A93" s="31">
        <v>12087</v>
      </c>
      <c r="B93" s="60">
        <v>12452</v>
      </c>
      <c r="C93" s="27">
        <v>31433</v>
      </c>
      <c r="D93" s="51" t="s">
        <v>187</v>
      </c>
      <c r="E93" s="51"/>
      <c r="F93" s="51"/>
      <c r="G93" s="35"/>
      <c r="I93" s="53">
        <f>G93*H93</f>
        <v>0</v>
      </c>
      <c r="J93" s="36">
        <f>K93/12</f>
        <v>0</v>
      </c>
      <c r="K93" s="54"/>
      <c r="L93" s="54"/>
      <c r="M93" s="55"/>
      <c r="N93" s="54"/>
      <c r="O93" s="56"/>
      <c r="P93" s="54"/>
      <c r="Q93" s="54"/>
      <c r="S93" s="55"/>
      <c r="T93" s="35"/>
      <c r="U93" s="35"/>
      <c r="V93" s="54"/>
      <c r="X93" s="55"/>
      <c r="Y93" s="57"/>
      <c r="Z93" s="57"/>
      <c r="AA93" s="54"/>
      <c r="AB93" s="54"/>
      <c r="AC93" s="54"/>
      <c r="AD93" s="54"/>
      <c r="AE93" s="54"/>
      <c r="AF93" s="54"/>
      <c r="AG93" s="54"/>
      <c r="AH93" s="54"/>
      <c r="AI93" s="37"/>
      <c r="AJ93" s="54"/>
      <c r="AK93" s="54"/>
      <c r="AL93" s="51"/>
      <c r="AM93" s="51" t="s">
        <v>160</v>
      </c>
      <c r="AN93" s="51"/>
    </row>
    <row r="94" spans="1:40" ht="12.75">
      <c r="A94" s="29"/>
      <c r="B94" s="49"/>
      <c r="C94" s="27"/>
      <c r="D94" s="51"/>
      <c r="E94" s="51"/>
      <c r="F94" s="51"/>
      <c r="G94" s="35"/>
      <c r="I94" s="53"/>
      <c r="J94" s="36"/>
      <c r="K94" s="54"/>
      <c r="L94" s="54"/>
      <c r="M94" s="55"/>
      <c r="N94" s="54"/>
      <c r="O94" s="56"/>
      <c r="P94" s="54"/>
      <c r="Q94" s="54"/>
      <c r="S94" s="55"/>
      <c r="T94" s="35"/>
      <c r="U94" s="35"/>
      <c r="V94" s="54"/>
      <c r="X94" s="55"/>
      <c r="Y94" s="57"/>
      <c r="Z94" s="57"/>
      <c r="AA94" s="54"/>
      <c r="AB94" s="54"/>
      <c r="AC94" s="54"/>
      <c r="AD94" s="54"/>
      <c r="AE94" s="54"/>
      <c r="AF94" s="54"/>
      <c r="AG94" s="54"/>
      <c r="AH94" s="54"/>
      <c r="AI94" s="37"/>
      <c r="AJ94" s="54"/>
      <c r="AK94" s="54"/>
      <c r="AL94" s="51"/>
      <c r="AM94" s="51"/>
      <c r="AN94" s="51"/>
    </row>
    <row r="95" spans="1:40" ht="12.75">
      <c r="A95" s="31">
        <v>12452</v>
      </c>
      <c r="B95" s="60">
        <v>12817</v>
      </c>
      <c r="C95" s="27">
        <v>31434</v>
      </c>
      <c r="D95" s="51" t="s">
        <v>187</v>
      </c>
      <c r="E95" s="51"/>
      <c r="F95" s="51"/>
      <c r="G95" s="35"/>
      <c r="I95" s="53"/>
      <c r="J95" s="36"/>
      <c r="K95" s="54"/>
      <c r="L95" s="54"/>
      <c r="M95" s="55"/>
      <c r="N95" s="54"/>
      <c r="O95" s="56"/>
      <c r="P95" s="54"/>
      <c r="Q95" s="54"/>
      <c r="S95" s="55"/>
      <c r="T95" s="35"/>
      <c r="U95" s="35"/>
      <c r="V95" s="54"/>
      <c r="X95" s="55"/>
      <c r="Y95" s="57"/>
      <c r="Z95" s="57"/>
      <c r="AA95" s="54"/>
      <c r="AB95" s="54"/>
      <c r="AC95" s="54"/>
      <c r="AD95" s="54"/>
      <c r="AE95" s="54"/>
      <c r="AF95" s="54"/>
      <c r="AG95" s="54"/>
      <c r="AH95" s="54"/>
      <c r="AI95" s="37"/>
      <c r="AJ95" s="54"/>
      <c r="AK95" s="54"/>
      <c r="AL95" s="51"/>
      <c r="AM95" s="51" t="s">
        <v>236</v>
      </c>
      <c r="AN95" s="51"/>
    </row>
    <row r="96" spans="1:40" ht="12.75">
      <c r="A96" s="29"/>
      <c r="B96" s="49"/>
      <c r="C96" s="27"/>
      <c r="D96" s="51"/>
      <c r="E96" s="51"/>
      <c r="F96" s="51"/>
      <c r="G96" s="35"/>
      <c r="I96" s="53"/>
      <c r="J96" s="36"/>
      <c r="K96" s="54"/>
      <c r="L96" s="54"/>
      <c r="M96" s="55"/>
      <c r="N96" s="54"/>
      <c r="O96" s="56"/>
      <c r="P96" s="54"/>
      <c r="Q96" s="54"/>
      <c r="S96" s="55"/>
      <c r="T96" s="35"/>
      <c r="U96" s="35"/>
      <c r="V96" s="54"/>
      <c r="X96" s="55"/>
      <c r="Y96" s="57"/>
      <c r="Z96" s="57"/>
      <c r="AA96" s="54"/>
      <c r="AB96" s="54"/>
      <c r="AC96" s="54"/>
      <c r="AD96" s="54"/>
      <c r="AE96" s="54"/>
      <c r="AF96" s="54"/>
      <c r="AG96" s="54"/>
      <c r="AH96" s="54"/>
      <c r="AI96" s="37"/>
      <c r="AJ96" s="54"/>
      <c r="AK96" s="54"/>
      <c r="AL96" s="51"/>
      <c r="AM96" s="51"/>
      <c r="AN96" s="51"/>
    </row>
    <row r="97" spans="1:40" ht="12.75">
      <c r="A97" s="31">
        <v>12817</v>
      </c>
      <c r="B97" s="60">
        <v>13182</v>
      </c>
      <c r="C97" s="27">
        <v>31435</v>
      </c>
      <c r="D97" s="51" t="s">
        <v>187</v>
      </c>
      <c r="E97" s="51"/>
      <c r="F97" s="51"/>
      <c r="G97" s="35"/>
      <c r="I97" s="53">
        <f>G97*H97</f>
        <v>0</v>
      </c>
      <c r="J97" s="36">
        <f>K97/12</f>
        <v>0</v>
      </c>
      <c r="K97" s="54"/>
      <c r="L97" s="54"/>
      <c r="M97" s="55"/>
      <c r="N97" s="54"/>
      <c r="O97" s="56"/>
      <c r="P97" s="54"/>
      <c r="Q97" s="54" t="e">
        <f>P97/G97</f>
        <v>#VALUE!</v>
      </c>
      <c r="R97" t="e">
        <f>Q97/L97</f>
        <v>#VALUE!</v>
      </c>
      <c r="S97" s="55" t="e">
        <f>Q97*20/H97</f>
        <v>#VALUE!</v>
      </c>
      <c r="T97" s="35"/>
      <c r="U97" s="35"/>
      <c r="V97" s="54"/>
      <c r="X97" s="55"/>
      <c r="Y97" s="57"/>
      <c r="Z97" s="57"/>
      <c r="AA97" s="54"/>
      <c r="AB97" s="54"/>
      <c r="AC97" s="54"/>
      <c r="AD97" s="54"/>
      <c r="AE97" s="54"/>
      <c r="AF97" s="54"/>
      <c r="AG97" s="54"/>
      <c r="AH97" s="54"/>
      <c r="AI97" s="37"/>
      <c r="AJ97" s="54"/>
      <c r="AK97" s="54"/>
      <c r="AL97" s="51"/>
      <c r="AM97" s="51" t="s">
        <v>236</v>
      </c>
      <c r="AN97" s="51"/>
    </row>
    <row r="98" spans="1:40" ht="12.75">
      <c r="A98" s="29"/>
      <c r="B98" s="49"/>
      <c r="C98" s="27"/>
      <c r="D98" s="51"/>
      <c r="E98" s="51"/>
      <c r="F98" s="51"/>
      <c r="G98" s="35"/>
      <c r="I98" s="53"/>
      <c r="J98" s="36"/>
      <c r="K98" s="54"/>
      <c r="L98" s="54"/>
      <c r="M98" s="55"/>
      <c r="N98" s="54"/>
      <c r="O98" s="56"/>
      <c r="P98" s="54"/>
      <c r="Q98" s="54"/>
      <c r="S98" s="55"/>
      <c r="T98" s="35"/>
      <c r="U98" s="35"/>
      <c r="V98" s="54"/>
      <c r="X98" s="55"/>
      <c r="Y98" s="57"/>
      <c r="Z98" s="57"/>
      <c r="AA98" s="54"/>
      <c r="AB98" s="54"/>
      <c r="AC98" s="54"/>
      <c r="AD98" s="54"/>
      <c r="AE98" s="54"/>
      <c r="AF98" s="54"/>
      <c r="AG98" s="54"/>
      <c r="AH98" s="54"/>
      <c r="AI98" s="37"/>
      <c r="AJ98" s="54"/>
      <c r="AK98" s="54"/>
      <c r="AL98" s="51"/>
      <c r="AM98" s="51"/>
      <c r="AN98" s="51"/>
    </row>
    <row r="99" spans="1:40" ht="12.75">
      <c r="A99" s="31">
        <v>13182</v>
      </c>
      <c r="B99" s="60">
        <v>13548</v>
      </c>
      <c r="C99" s="27">
        <v>31436</v>
      </c>
      <c r="D99" s="51" t="s">
        <v>187</v>
      </c>
      <c r="E99" s="51"/>
      <c r="F99" s="51"/>
      <c r="G99" s="35"/>
      <c r="I99" s="53">
        <f>G99*H99</f>
        <v>0</v>
      </c>
      <c r="J99" s="36">
        <f>K99/12</f>
        <v>0</v>
      </c>
      <c r="K99" s="54"/>
      <c r="L99" s="54"/>
      <c r="M99" s="55"/>
      <c r="N99" s="54"/>
      <c r="O99" s="56"/>
      <c r="P99" s="54"/>
      <c r="Q99" s="54" t="e">
        <f>P99/G99</f>
        <v>#VALUE!</v>
      </c>
      <c r="R99" t="e">
        <f>Q99/L99</f>
        <v>#VALUE!</v>
      </c>
      <c r="S99" s="55" t="e">
        <f>Q99*20/H99</f>
        <v>#VALUE!</v>
      </c>
      <c r="T99" s="35"/>
      <c r="U99" s="35"/>
      <c r="V99" s="54"/>
      <c r="X99" s="55"/>
      <c r="Y99" s="57"/>
      <c r="Z99" s="57"/>
      <c r="AA99" s="54"/>
      <c r="AB99" s="54"/>
      <c r="AC99" s="54"/>
      <c r="AD99" s="54"/>
      <c r="AE99" s="54"/>
      <c r="AF99" s="54"/>
      <c r="AG99" s="54"/>
      <c r="AH99" s="54"/>
      <c r="AI99" s="37"/>
      <c r="AJ99" s="54"/>
      <c r="AK99" s="54"/>
      <c r="AL99" s="51"/>
      <c r="AM99" s="51"/>
      <c r="AN99" s="51"/>
    </row>
    <row r="100" spans="1:40" ht="12.75">
      <c r="A100" s="29"/>
      <c r="B100" s="49"/>
      <c r="C100" s="27"/>
      <c r="D100" s="51"/>
      <c r="E100" s="51"/>
      <c r="F100" s="51"/>
      <c r="G100" s="35"/>
      <c r="I100" s="53"/>
      <c r="J100" s="36"/>
      <c r="K100" s="54"/>
      <c r="L100" s="54"/>
      <c r="M100" s="55"/>
      <c r="N100" s="54"/>
      <c r="O100" s="56"/>
      <c r="P100" s="54"/>
      <c r="Q100" s="54" t="e">
        <f>P100/G100</f>
        <v>#VALUE!</v>
      </c>
      <c r="R100" t="e">
        <f>Q100/L100</f>
        <v>#VALUE!</v>
      </c>
      <c r="S100" s="55" t="e">
        <f>Q100*20/H100</f>
        <v>#VALUE!</v>
      </c>
      <c r="T100" s="35"/>
      <c r="U100" s="35"/>
      <c r="V100" s="54"/>
      <c r="X100" s="55"/>
      <c r="Y100" s="57"/>
      <c r="Z100" s="57"/>
      <c r="AA100" s="54"/>
      <c r="AB100" s="54"/>
      <c r="AC100" s="54"/>
      <c r="AD100" s="54"/>
      <c r="AE100" s="54"/>
      <c r="AF100" s="54"/>
      <c r="AG100" s="54"/>
      <c r="AH100" s="54"/>
      <c r="AI100" s="37"/>
      <c r="AJ100" s="54"/>
      <c r="AK100" s="54"/>
      <c r="AL100" s="51"/>
      <c r="AM100" s="51"/>
      <c r="AN100" s="51"/>
    </row>
    <row r="101" spans="1:40" ht="12.75">
      <c r="A101" s="31">
        <v>14278</v>
      </c>
      <c r="B101" s="60">
        <v>14643</v>
      </c>
      <c r="C101" s="27">
        <v>31437</v>
      </c>
      <c r="D101" s="51" t="s">
        <v>187</v>
      </c>
      <c r="E101" s="51"/>
      <c r="F101" s="51"/>
      <c r="G101" s="35"/>
      <c r="I101" s="53">
        <f>G101*H101</f>
        <v>0</v>
      </c>
      <c r="J101" s="36">
        <f>K101/12</f>
        <v>0</v>
      </c>
      <c r="K101" s="54"/>
      <c r="L101" s="54"/>
      <c r="M101" s="55"/>
      <c r="N101" s="54"/>
      <c r="O101" s="56"/>
      <c r="P101" s="54"/>
      <c r="Q101" s="54" t="e">
        <f>P101/G101</f>
        <v>#VALUE!</v>
      </c>
      <c r="R101" t="e">
        <f>Q101/L101</f>
        <v>#VALUE!</v>
      </c>
      <c r="S101" s="55" t="e">
        <f>Q101*20/H101</f>
        <v>#VALUE!</v>
      </c>
      <c r="T101" s="35"/>
      <c r="U101" s="35"/>
      <c r="V101" s="54"/>
      <c r="X101" s="55"/>
      <c r="Y101" s="57"/>
      <c r="Z101" s="57"/>
      <c r="AA101" s="54"/>
      <c r="AB101" s="54"/>
      <c r="AC101" s="54"/>
      <c r="AD101" s="54"/>
      <c r="AE101" s="54"/>
      <c r="AF101" s="54"/>
      <c r="AG101" s="54"/>
      <c r="AH101" s="54"/>
      <c r="AI101" s="37"/>
      <c r="AJ101" s="54"/>
      <c r="AK101" s="54"/>
      <c r="AL101" s="51"/>
      <c r="AM101" s="51"/>
      <c r="AN101" s="51"/>
    </row>
    <row r="102" spans="1:40" ht="12.75">
      <c r="A102" s="29"/>
      <c r="B102" s="49"/>
      <c r="C102" s="27"/>
      <c r="D102" s="51"/>
      <c r="E102" s="51"/>
      <c r="F102" s="51"/>
      <c r="G102" s="35"/>
      <c r="I102" s="53"/>
      <c r="J102" s="36"/>
      <c r="K102" s="54"/>
      <c r="L102" s="54"/>
      <c r="M102" s="55"/>
      <c r="N102" s="54"/>
      <c r="O102" s="56"/>
      <c r="P102" s="54"/>
      <c r="Q102" s="54"/>
      <c r="S102" s="55"/>
      <c r="T102" s="35"/>
      <c r="U102" s="35"/>
      <c r="V102" s="54"/>
      <c r="X102" s="55"/>
      <c r="Y102" s="57"/>
      <c r="Z102" s="57"/>
      <c r="AA102" s="54"/>
      <c r="AB102" s="54"/>
      <c r="AC102" s="54"/>
      <c r="AD102" s="54"/>
      <c r="AE102" s="54"/>
      <c r="AF102" s="54"/>
      <c r="AG102" s="54"/>
      <c r="AH102" s="54"/>
      <c r="AI102" s="37"/>
      <c r="AJ102" s="54"/>
      <c r="AK102" s="54"/>
      <c r="AL102" s="51"/>
      <c r="AM102" s="51"/>
      <c r="AN102" s="51"/>
    </row>
    <row r="103" spans="1:40" ht="12.75">
      <c r="A103" s="31">
        <v>16104</v>
      </c>
      <c r="B103" s="60">
        <v>16470</v>
      </c>
      <c r="C103" s="27">
        <v>31438</v>
      </c>
      <c r="D103" s="51" t="s">
        <v>131</v>
      </c>
      <c r="E103" s="51" t="s">
        <v>131</v>
      </c>
      <c r="F103" s="51" t="s">
        <v>45</v>
      </c>
      <c r="G103" s="35">
        <v>2</v>
      </c>
      <c r="I103" s="53">
        <f>G103*H103</f>
        <v>0</v>
      </c>
      <c r="J103" s="36">
        <f>K103/12</f>
        <v>13</v>
      </c>
      <c r="K103" s="54">
        <v>156</v>
      </c>
      <c r="L103" s="54">
        <f>K103/G103</f>
        <v>78</v>
      </c>
      <c r="M103" s="55">
        <f>L103/12</f>
        <v>6.5</v>
      </c>
      <c r="N103" s="54" t="e">
        <f>K103*20/I103</f>
        <v>#VALUE!</v>
      </c>
      <c r="O103" s="56" t="s">
        <v>135</v>
      </c>
      <c r="P103" s="54"/>
      <c r="Q103" s="54">
        <f>P103/G103</f>
        <v>0</v>
      </c>
      <c r="R103">
        <f>Q103/L103</f>
        <v>0</v>
      </c>
      <c r="S103" s="55" t="e">
        <f>Q103*20/H103</f>
        <v>#VALUE!</v>
      </c>
      <c r="T103" s="35"/>
      <c r="U103" s="35"/>
      <c r="V103" s="54">
        <f>T103/G103</f>
        <v>0</v>
      </c>
      <c r="W103">
        <f>V103/L103</f>
        <v>0</v>
      </c>
      <c r="X103" s="55" t="e">
        <f>V103*20/H103</f>
        <v>#VALUE!</v>
      </c>
      <c r="Y103" s="57">
        <f>L103+Q103+V103</f>
        <v>78</v>
      </c>
      <c r="Z103" s="57">
        <f>Y103/12</f>
        <v>6.5</v>
      </c>
      <c r="AA103" s="54" t="e">
        <f>Y103*20/I103</f>
        <v>#VALUE!</v>
      </c>
      <c r="AB103" s="54"/>
      <c r="AC103" s="54"/>
      <c r="AD103" s="54"/>
      <c r="AE103" s="54"/>
      <c r="AF103" s="54"/>
      <c r="AG103" s="54"/>
      <c r="AH103" s="54"/>
      <c r="AI103" s="37"/>
      <c r="AJ103" s="54">
        <f>156+1.8+0.8+1+0.1+3.6+0.9+3.5</f>
        <v>167.70000000000002</v>
      </c>
      <c r="AK103" s="54">
        <f>AJ103/G103/12</f>
        <v>6.987500000000001</v>
      </c>
      <c r="AL103" s="51" t="s">
        <v>107</v>
      </c>
      <c r="AM103" s="51" t="s">
        <v>257</v>
      </c>
      <c r="AN103" s="51"/>
    </row>
    <row r="104" spans="1:40" ht="12.75">
      <c r="A104" s="29"/>
      <c r="B104" s="49"/>
      <c r="C104" s="27"/>
      <c r="D104" s="51" t="s">
        <v>23</v>
      </c>
      <c r="E104" s="51" t="s">
        <v>23</v>
      </c>
      <c r="F104" s="51" t="s">
        <v>144</v>
      </c>
      <c r="G104" s="35">
        <v>1</v>
      </c>
      <c r="H104">
        <v>14</v>
      </c>
      <c r="I104" s="53">
        <f>G104*H104</f>
        <v>14</v>
      </c>
      <c r="J104" s="36">
        <f>K104/12</f>
        <v>0.875</v>
      </c>
      <c r="K104" s="54">
        <v>10.5</v>
      </c>
      <c r="L104" s="54">
        <f>K104/G104</f>
        <v>10.5</v>
      </c>
      <c r="M104" s="55">
        <f>L104/12</f>
        <v>0.875</v>
      </c>
      <c r="N104" s="54">
        <f>K104*20/I104</f>
        <v>15</v>
      </c>
      <c r="O104" s="56" t="s">
        <v>221</v>
      </c>
      <c r="P104" s="54">
        <v>0.8</v>
      </c>
      <c r="Q104" s="54">
        <v>2.1</v>
      </c>
      <c r="R104">
        <f>Q104/L104</f>
        <v>0.2</v>
      </c>
      <c r="S104" s="55">
        <f>Q104*20/H104</f>
        <v>3</v>
      </c>
      <c r="T104" s="35">
        <f>3.75/20</f>
        <v>0.1875</v>
      </c>
      <c r="U104" s="35"/>
      <c r="V104" s="54">
        <f>T104/G104</f>
        <v>0.1875</v>
      </c>
      <c r="W104">
        <f>V104/L104</f>
        <v>0.017857142857142856</v>
      </c>
      <c r="X104" s="55">
        <f>V104*20/H104</f>
        <v>0.26785714285714285</v>
      </c>
      <c r="Y104" s="57">
        <f>L104+Q104+V104</f>
        <v>12.7875</v>
      </c>
      <c r="Z104" s="57">
        <f>Y104/12</f>
        <v>1.065625</v>
      </c>
      <c r="AA104" s="54">
        <f>Y104*20/I104</f>
        <v>18.267857142857142</v>
      </c>
      <c r="AB104" s="54"/>
      <c r="AC104" s="54"/>
      <c r="AD104" s="54"/>
      <c r="AE104" s="54"/>
      <c r="AF104" s="54"/>
      <c r="AG104" s="54"/>
      <c r="AH104" s="54"/>
      <c r="AI104" s="37"/>
      <c r="AJ104" s="54">
        <v>12.7875</v>
      </c>
      <c r="AK104" s="54">
        <f>AJ104/G104/12</f>
        <v>1.065625</v>
      </c>
      <c r="AL104" s="51" t="s">
        <v>115</v>
      </c>
      <c r="AM104" s="51" t="s">
        <v>258</v>
      </c>
      <c r="AN104" s="51"/>
    </row>
    <row r="105" spans="1:40" ht="12.75">
      <c r="A105" s="29"/>
      <c r="B105" s="49"/>
      <c r="C105" s="27"/>
      <c r="D105" s="51"/>
      <c r="E105" s="51"/>
      <c r="F105" s="51"/>
      <c r="G105" s="35"/>
      <c r="I105" s="53"/>
      <c r="J105" s="36"/>
      <c r="K105" s="54"/>
      <c r="L105" s="54"/>
      <c r="M105" s="55"/>
      <c r="N105" s="54"/>
      <c r="O105" s="56"/>
      <c r="P105" s="54"/>
      <c r="Q105" s="54"/>
      <c r="S105" s="55"/>
      <c r="T105" s="35"/>
      <c r="U105" s="35"/>
      <c r="V105" s="54"/>
      <c r="X105" s="55"/>
      <c r="Y105" s="57"/>
      <c r="Z105" s="57"/>
      <c r="AA105" s="54"/>
      <c r="AB105" s="54"/>
      <c r="AC105" s="54"/>
      <c r="AD105" s="54"/>
      <c r="AE105" s="54"/>
      <c r="AF105" s="54"/>
      <c r="AG105" s="54"/>
      <c r="AH105" s="54"/>
      <c r="AI105" s="37"/>
      <c r="AJ105" s="54"/>
      <c r="AK105" s="54"/>
      <c r="AL105" s="51"/>
      <c r="AM105" s="51"/>
      <c r="AN105" s="51"/>
    </row>
    <row r="106" spans="1:40" ht="12.75">
      <c r="A106" s="31">
        <v>16470</v>
      </c>
      <c r="B106" s="60">
        <v>16835</v>
      </c>
      <c r="C106" s="27">
        <v>31439</v>
      </c>
      <c r="D106" s="51" t="s">
        <v>47</v>
      </c>
      <c r="E106" s="51" t="s">
        <v>47</v>
      </c>
      <c r="F106" s="51" t="s">
        <v>45</v>
      </c>
      <c r="G106" s="35">
        <v>2</v>
      </c>
      <c r="H106">
        <v>30</v>
      </c>
      <c r="I106" s="53">
        <f>G106*H106</f>
        <v>60</v>
      </c>
      <c r="J106" s="36">
        <f>K106/12</f>
        <v>14</v>
      </c>
      <c r="K106" s="54">
        <v>168</v>
      </c>
      <c r="L106" s="54">
        <f>K106/G106</f>
        <v>84</v>
      </c>
      <c r="M106" s="55">
        <f>L106/12</f>
        <v>7</v>
      </c>
      <c r="N106" s="54">
        <f>K106*20/I106</f>
        <v>56</v>
      </c>
      <c r="O106" s="56" t="s">
        <v>128</v>
      </c>
      <c r="P106" s="54"/>
      <c r="Q106" s="54">
        <f>P106/G106</f>
        <v>0</v>
      </c>
      <c r="R106">
        <f>Q106/L106</f>
        <v>0</v>
      </c>
      <c r="S106" s="55">
        <f>Q106*20/H106</f>
        <v>0</v>
      </c>
      <c r="T106" s="35">
        <v>3</v>
      </c>
      <c r="U106" s="35"/>
      <c r="V106" s="54">
        <f>T106/G106</f>
        <v>1.5</v>
      </c>
      <c r="W106">
        <f>V106/L106</f>
        <v>0.017857142857142856</v>
      </c>
      <c r="X106" s="55">
        <f>V106*20/H106</f>
        <v>1</v>
      </c>
      <c r="Y106" s="57">
        <f>L106+Q106+V106</f>
        <v>85.5</v>
      </c>
      <c r="Z106" s="57">
        <f>Y106/12</f>
        <v>7.125</v>
      </c>
      <c r="AA106" s="54">
        <f>Y106*20/I106</f>
        <v>28.5</v>
      </c>
      <c r="AB106" s="54"/>
      <c r="AC106" s="54"/>
      <c r="AD106" s="54"/>
      <c r="AE106" s="54"/>
      <c r="AF106" s="54"/>
      <c r="AG106" s="54"/>
      <c r="AH106" s="54"/>
      <c r="AI106" s="37"/>
      <c r="AJ106" s="54">
        <f>158+2.7+3.6+3+16.8+3.75+0.1+14+1.55</f>
        <v>203.5</v>
      </c>
      <c r="AK106" s="54">
        <f>AJ106/G106/12</f>
        <v>8.479166666666666</v>
      </c>
      <c r="AL106" s="51" t="s">
        <v>109</v>
      </c>
      <c r="AM106" s="51" t="s">
        <v>166</v>
      </c>
      <c r="AN106" s="51"/>
    </row>
    <row r="107" spans="1:40" ht="12.75">
      <c r="A107" s="29"/>
      <c r="B107" s="49"/>
      <c r="C107" s="27"/>
      <c r="D107" s="51" t="s">
        <v>47</v>
      </c>
      <c r="E107" s="51" t="s">
        <v>47</v>
      </c>
      <c r="F107" s="51" t="s">
        <v>45</v>
      </c>
      <c r="G107" s="35">
        <v>1</v>
      </c>
      <c r="H107">
        <v>3</v>
      </c>
      <c r="I107" s="53">
        <f>G107*H107</f>
        <v>3</v>
      </c>
      <c r="J107" s="36">
        <f>K107/12</f>
        <v>1.4000000000000001</v>
      </c>
      <c r="K107" s="54">
        <v>16.8</v>
      </c>
      <c r="L107" s="54">
        <f>K107/G107</f>
        <v>16.8</v>
      </c>
      <c r="M107" s="55">
        <f>L107/12</f>
        <v>1.4000000000000001</v>
      </c>
      <c r="N107" s="54">
        <f>K107*20/I107</f>
        <v>112</v>
      </c>
      <c r="O107" s="56" t="s">
        <v>7</v>
      </c>
      <c r="P107" s="54"/>
      <c r="Q107" s="54">
        <f>P107/G107</f>
        <v>0</v>
      </c>
      <c r="R107">
        <f>Q107/L107</f>
        <v>0</v>
      </c>
      <c r="S107" s="55">
        <f>Q107*20/H107</f>
        <v>0</v>
      </c>
      <c r="T107" s="35"/>
      <c r="U107" s="35"/>
      <c r="V107" s="54">
        <f>T107/G107</f>
        <v>0</v>
      </c>
      <c r="W107">
        <f>V107/L107</f>
        <v>0</v>
      </c>
      <c r="X107" s="55">
        <f>V107*20/H107</f>
        <v>0</v>
      </c>
      <c r="Y107" s="57">
        <f>L107+Q107+V107</f>
        <v>16.8</v>
      </c>
      <c r="Z107" s="57">
        <f>Y107/12</f>
        <v>1.4000000000000001</v>
      </c>
      <c r="AA107" s="54">
        <f>Y107*20/I107</f>
        <v>112</v>
      </c>
      <c r="AB107" s="54"/>
      <c r="AC107" s="54"/>
      <c r="AD107" s="54"/>
      <c r="AE107" s="54"/>
      <c r="AF107" s="54"/>
      <c r="AG107" s="54"/>
      <c r="AH107" s="54"/>
      <c r="AI107" s="37"/>
      <c r="AJ107" s="54"/>
      <c r="AK107" s="54">
        <f>AJ107/G107/12</f>
        <v>0</v>
      </c>
      <c r="AL107" s="51" t="s">
        <v>123</v>
      </c>
      <c r="AM107" s="51"/>
      <c r="AN107" s="51"/>
    </row>
    <row r="108" spans="1:40" ht="12.75">
      <c r="A108" s="29"/>
      <c r="B108" s="49"/>
      <c r="C108" s="27"/>
      <c r="D108" s="51" t="s">
        <v>7</v>
      </c>
      <c r="E108" s="51" t="s">
        <v>30</v>
      </c>
      <c r="F108" s="51" t="s">
        <v>7</v>
      </c>
      <c r="G108" s="35">
        <v>1</v>
      </c>
      <c r="H108">
        <v>29.5</v>
      </c>
      <c r="I108" s="53">
        <f>G108*H108</f>
        <v>29.5</v>
      </c>
      <c r="J108" s="36">
        <f>K108/12</f>
        <v>2.2125</v>
      </c>
      <c r="K108" s="54">
        <v>26.55</v>
      </c>
      <c r="L108" s="54">
        <f>K108/G108</f>
        <v>26.55</v>
      </c>
      <c r="M108" s="55">
        <f>L108/12</f>
        <v>2.2125</v>
      </c>
      <c r="N108" s="54">
        <f>K108*20/I108</f>
        <v>18</v>
      </c>
      <c r="O108" s="56" t="s">
        <v>128</v>
      </c>
      <c r="P108" s="54"/>
      <c r="Q108" s="54">
        <f>P108/G108</f>
        <v>0</v>
      </c>
      <c r="R108">
        <f>Q108/L108</f>
        <v>0</v>
      </c>
      <c r="S108" s="55">
        <f>Q108*20/H108</f>
        <v>0</v>
      </c>
      <c r="T108" s="35">
        <v>0.4</v>
      </c>
      <c r="U108" s="35"/>
      <c r="V108" s="54">
        <f>T108/G108</f>
        <v>0.4</v>
      </c>
      <c r="W108">
        <f>V108/L108</f>
        <v>0.015065913370998118</v>
      </c>
      <c r="X108" s="55">
        <f>V108*20/H108</f>
        <v>0.2711864406779661</v>
      </c>
      <c r="Y108" s="57">
        <f>L108+Q108+V108</f>
        <v>26.95</v>
      </c>
      <c r="Z108" s="57">
        <f>Y108/12</f>
        <v>2.245833333333333</v>
      </c>
      <c r="AA108" s="54">
        <f>Y108*20/I108</f>
        <v>18.271186440677965</v>
      </c>
      <c r="AB108" s="54"/>
      <c r="AC108" s="54"/>
      <c r="AD108" s="54"/>
      <c r="AE108" s="54"/>
      <c r="AF108" s="54"/>
      <c r="AG108" s="54"/>
      <c r="AH108" s="54"/>
      <c r="AI108" s="37"/>
      <c r="AJ108" s="54">
        <v>27.05</v>
      </c>
      <c r="AK108" s="54">
        <f>AJ108/G108/12</f>
        <v>2.254166666666667</v>
      </c>
      <c r="AL108" s="51" t="s">
        <v>122</v>
      </c>
      <c r="AM108" s="51" t="s">
        <v>217</v>
      </c>
      <c r="AN108" s="51"/>
    </row>
    <row r="109" spans="1:40" ht="12.75">
      <c r="A109" s="29"/>
      <c r="B109" s="49"/>
      <c r="C109" s="27"/>
      <c r="D109" s="51"/>
      <c r="E109" s="51"/>
      <c r="F109" s="51"/>
      <c r="G109" s="35"/>
      <c r="I109" s="53"/>
      <c r="J109" s="36"/>
      <c r="K109" s="54"/>
      <c r="L109" s="54"/>
      <c r="M109" s="55"/>
      <c r="N109" s="54"/>
      <c r="O109" s="56"/>
      <c r="P109" s="54"/>
      <c r="Q109" s="54"/>
      <c r="S109" s="55"/>
      <c r="T109" s="35"/>
      <c r="U109" s="35"/>
      <c r="V109" s="54"/>
      <c r="X109" s="55"/>
      <c r="Y109" s="57"/>
      <c r="Z109" s="57"/>
      <c r="AA109" s="54"/>
      <c r="AB109" s="54"/>
      <c r="AC109" s="54"/>
      <c r="AD109" s="54"/>
      <c r="AE109" s="54"/>
      <c r="AF109" s="54"/>
      <c r="AG109" s="54"/>
      <c r="AH109" s="54"/>
      <c r="AI109" s="37"/>
      <c r="AJ109" s="54"/>
      <c r="AK109" s="54"/>
      <c r="AL109" s="51"/>
      <c r="AM109" s="51"/>
      <c r="AN109" s="51"/>
    </row>
    <row r="110" spans="1:40" ht="12.75">
      <c r="A110" s="31">
        <v>16835</v>
      </c>
      <c r="B110" s="60">
        <v>17200</v>
      </c>
      <c r="C110" s="27">
        <v>31440</v>
      </c>
      <c r="D110" s="51" t="s">
        <v>131</v>
      </c>
      <c r="E110" s="51" t="s">
        <v>47</v>
      </c>
      <c r="F110" s="51" t="s">
        <v>45</v>
      </c>
      <c r="G110" s="35">
        <v>2</v>
      </c>
      <c r="H110">
        <v>30</v>
      </c>
      <c r="I110" s="53">
        <f>G110*H110</f>
        <v>60</v>
      </c>
      <c r="J110" s="36">
        <f>K110/12</f>
        <v>11</v>
      </c>
      <c r="K110" s="54">
        <v>132</v>
      </c>
      <c r="L110" s="54">
        <f>K110/G110</f>
        <v>66</v>
      </c>
      <c r="M110" s="55">
        <f>L110/12</f>
        <v>5.5</v>
      </c>
      <c r="N110" s="54">
        <f>K110*20/I110</f>
        <v>44</v>
      </c>
      <c r="O110" s="56" t="s">
        <v>141</v>
      </c>
      <c r="P110" s="54">
        <v>36</v>
      </c>
      <c r="Q110" s="54">
        <f>P110/G110</f>
        <v>18</v>
      </c>
      <c r="R110">
        <f>Q110/L110</f>
        <v>0.2727272727272727</v>
      </c>
      <c r="S110" s="55">
        <f>Q110*20/H110</f>
        <v>12</v>
      </c>
      <c r="T110" s="35">
        <v>3</v>
      </c>
      <c r="U110" s="35"/>
      <c r="V110" s="54">
        <f>T110/G110</f>
        <v>1.5</v>
      </c>
      <c r="W110">
        <f>V110/L110</f>
        <v>0.022727272727272728</v>
      </c>
      <c r="X110" s="55">
        <f>V110*20/H110</f>
        <v>1</v>
      </c>
      <c r="Y110" s="57">
        <f>L110+Q110+V110</f>
        <v>85.5</v>
      </c>
      <c r="Z110" s="57">
        <f>Y110/12</f>
        <v>7.125</v>
      </c>
      <c r="AA110" s="54">
        <f>Y110*20/I110</f>
        <v>28.5</v>
      </c>
      <c r="AB110" s="54"/>
      <c r="AC110" s="54"/>
      <c r="AD110" s="54"/>
      <c r="AE110" s="54"/>
      <c r="AF110" s="54"/>
      <c r="AG110" s="54"/>
      <c r="AH110" s="54"/>
      <c r="AI110" s="37"/>
      <c r="AJ110" s="54">
        <f>132+2+0.6+5.4+36+0.3+1.5+3+0.9+14/4+3/75+0.1+6</f>
        <v>191.34</v>
      </c>
      <c r="AK110" s="54">
        <f>AJ110/G110/12</f>
        <v>7.9725</v>
      </c>
      <c r="AL110" s="51" t="s">
        <v>110</v>
      </c>
      <c r="AM110" s="51"/>
      <c r="AN110" s="51"/>
    </row>
    <row r="111" spans="1:40" ht="12.75">
      <c r="A111" s="29"/>
      <c r="B111" s="49"/>
      <c r="C111" s="27"/>
      <c r="D111" s="51" t="s">
        <v>7</v>
      </c>
      <c r="E111" s="51" t="s">
        <v>30</v>
      </c>
      <c r="F111" s="51" t="s">
        <v>240</v>
      </c>
      <c r="G111" s="35">
        <v>1</v>
      </c>
      <c r="H111">
        <v>3</v>
      </c>
      <c r="I111" s="53">
        <f>G111*H111</f>
        <v>3</v>
      </c>
      <c r="J111" s="36">
        <f>K111/12</f>
        <v>1.2</v>
      </c>
      <c r="K111" s="54">
        <v>14.4</v>
      </c>
      <c r="L111" s="54">
        <f>K111/G111</f>
        <v>14.4</v>
      </c>
      <c r="M111" s="55">
        <f>L111/12</f>
        <v>1.2</v>
      </c>
      <c r="N111" s="54">
        <f>K111*20/I111</f>
        <v>96</v>
      </c>
      <c r="O111" s="56" t="s">
        <v>43</v>
      </c>
      <c r="P111" s="54"/>
      <c r="Q111" s="54">
        <f>P111/G111</f>
        <v>0</v>
      </c>
      <c r="R111">
        <f>Q111/L111</f>
        <v>0</v>
      </c>
      <c r="S111" s="55">
        <f>Q111*20/H111</f>
        <v>0</v>
      </c>
      <c r="T111" s="35"/>
      <c r="U111" s="35"/>
      <c r="V111" s="54">
        <f>T111/G111</f>
        <v>0</v>
      </c>
      <c r="W111">
        <f>V111/L111</f>
        <v>0</v>
      </c>
      <c r="X111" s="55">
        <f>V111*20/H111</f>
        <v>0</v>
      </c>
      <c r="Y111" s="57">
        <f>L111+Q111+V111</f>
        <v>14.4</v>
      </c>
      <c r="Z111" s="57">
        <f>Y111/12</f>
        <v>1.2</v>
      </c>
      <c r="AA111" s="54">
        <f>Y111*20/I111</f>
        <v>96</v>
      </c>
      <c r="AB111" s="54"/>
      <c r="AC111" s="54"/>
      <c r="AD111" s="54"/>
      <c r="AE111" s="54"/>
      <c r="AF111" s="54"/>
      <c r="AG111" s="54"/>
      <c r="AH111" s="54"/>
      <c r="AI111" s="37"/>
      <c r="AJ111" s="54">
        <v>14.4</v>
      </c>
      <c r="AK111" s="54">
        <f>AJ111/G111/12</f>
        <v>1.2</v>
      </c>
      <c r="AL111" s="51" t="s">
        <v>113</v>
      </c>
      <c r="AM111" s="51"/>
      <c r="AN111" s="51"/>
    </row>
    <row r="112" spans="1:40" ht="12.75">
      <c r="A112" s="29"/>
      <c r="B112" s="49"/>
      <c r="C112" s="27"/>
      <c r="D112" s="51" t="s">
        <v>23</v>
      </c>
      <c r="E112" s="51" t="s">
        <v>21</v>
      </c>
      <c r="F112" s="51" t="s">
        <v>7</v>
      </c>
      <c r="G112" s="35">
        <v>1</v>
      </c>
      <c r="I112" s="53">
        <f>G112*H112</f>
        <v>0</v>
      </c>
      <c r="J112" s="36">
        <f>K112/12</f>
        <v>0.9</v>
      </c>
      <c r="K112" s="54">
        <v>10.8</v>
      </c>
      <c r="L112" s="54">
        <f>K112/G112</f>
        <v>10.8</v>
      </c>
      <c r="M112" s="55">
        <f>L112/12</f>
        <v>0.9</v>
      </c>
      <c r="N112" s="54" t="e">
        <f>K112*20/I112</f>
        <v>#VALUE!</v>
      </c>
      <c r="O112" s="56" t="s">
        <v>44</v>
      </c>
      <c r="P112" s="54"/>
      <c r="Q112" s="54">
        <f>P112/G112</f>
        <v>0</v>
      </c>
      <c r="R112">
        <f>Q112/L112</f>
        <v>0</v>
      </c>
      <c r="S112" s="55" t="e">
        <f>Q112*20/H112</f>
        <v>#VALUE!</v>
      </c>
      <c r="T112" s="35">
        <v>0.2</v>
      </c>
      <c r="U112" s="35"/>
      <c r="V112" s="54">
        <f>T112/G112</f>
        <v>0.2</v>
      </c>
      <c r="W112">
        <f>V112/L112</f>
        <v>0.018518518518518517</v>
      </c>
      <c r="X112" s="55" t="e">
        <f>V112*20/H112</f>
        <v>#VALUE!</v>
      </c>
      <c r="Y112" s="57">
        <f>L112+Q112+V112</f>
        <v>11</v>
      </c>
      <c r="Z112" s="57">
        <f>Y112/12</f>
        <v>0.9166666666666666</v>
      </c>
      <c r="AA112" s="54" t="e">
        <f>Y112*20/I112</f>
        <v>#VALUE!</v>
      </c>
      <c r="AB112" s="54"/>
      <c r="AC112" s="54"/>
      <c r="AD112" s="54"/>
      <c r="AE112" s="54"/>
      <c r="AF112" s="54"/>
      <c r="AG112" s="54"/>
      <c r="AH112" s="54"/>
      <c r="AI112" s="37"/>
      <c r="AJ112" s="54">
        <v>11.3</v>
      </c>
      <c r="AK112" s="54">
        <f>AJ112/G112/12</f>
        <v>0.9416666666666668</v>
      </c>
      <c r="AL112" s="51" t="s">
        <v>115</v>
      </c>
      <c r="AM112" s="51"/>
      <c r="AN112" s="51"/>
    </row>
    <row r="113" spans="1:40" ht="12.75">
      <c r="A113" s="29"/>
      <c r="B113" s="49"/>
      <c r="C113" s="27"/>
      <c r="D113" s="51"/>
      <c r="E113" s="51"/>
      <c r="F113" s="51"/>
      <c r="G113" s="35"/>
      <c r="I113" s="53"/>
      <c r="J113" s="36"/>
      <c r="K113" s="54"/>
      <c r="L113" s="54"/>
      <c r="M113" s="55"/>
      <c r="N113" s="54"/>
      <c r="O113" s="56"/>
      <c r="P113" s="54"/>
      <c r="Q113" s="54"/>
      <c r="S113" s="55"/>
      <c r="T113" s="35"/>
      <c r="U113" s="35"/>
      <c r="V113" s="54"/>
      <c r="X113" s="55"/>
      <c r="Y113" s="57"/>
      <c r="Z113" s="57"/>
      <c r="AA113" s="54"/>
      <c r="AB113" s="54"/>
      <c r="AC113" s="54"/>
      <c r="AD113" s="54"/>
      <c r="AE113" s="54"/>
      <c r="AF113" s="54"/>
      <c r="AG113" s="54"/>
      <c r="AH113" s="54"/>
      <c r="AI113" s="37"/>
      <c r="AJ113" s="54"/>
      <c r="AK113" s="54"/>
      <c r="AL113" s="51"/>
      <c r="AM113" s="51"/>
      <c r="AN113" s="51"/>
    </row>
    <row r="114" spans="1:40" ht="12.75">
      <c r="A114" s="31">
        <v>17200</v>
      </c>
      <c r="B114" s="60">
        <v>17565</v>
      </c>
      <c r="C114" s="27">
        <v>31441</v>
      </c>
      <c r="D114" s="51" t="s">
        <v>131</v>
      </c>
      <c r="E114" s="51" t="s">
        <v>131</v>
      </c>
      <c r="F114" s="51" t="s">
        <v>45</v>
      </c>
      <c r="G114" s="35">
        <v>2</v>
      </c>
      <c r="H114">
        <v>30</v>
      </c>
      <c r="I114" s="53">
        <f>G114*H114</f>
        <v>60</v>
      </c>
      <c r="J114" s="36">
        <f>K114/12</f>
        <v>11.299999999999999</v>
      </c>
      <c r="K114" s="54">
        <v>135.6</v>
      </c>
      <c r="L114" s="54">
        <f>K114/G114</f>
        <v>67.8</v>
      </c>
      <c r="M114" s="55">
        <f>L114/12</f>
        <v>5.6499999999999995</v>
      </c>
      <c r="N114" s="54">
        <f>K114*20/I114</f>
        <v>45.2</v>
      </c>
      <c r="O114" s="56" t="s">
        <v>221</v>
      </c>
      <c r="P114" s="54">
        <v>11.2</v>
      </c>
      <c r="Q114" s="54">
        <f>P114/G114</f>
        <v>5.6</v>
      </c>
      <c r="R114">
        <f>Q114/L114</f>
        <v>0.08259587020648967</v>
      </c>
      <c r="S114" s="55">
        <f>Q114*20/H114</f>
        <v>3.7333333333333334</v>
      </c>
      <c r="T114" s="35">
        <v>2.5</v>
      </c>
      <c r="U114" s="35"/>
      <c r="V114" s="54">
        <f>T114/G114</f>
        <v>1.25</v>
      </c>
      <c r="W114">
        <f>V114/L114</f>
        <v>0.018436578171091445</v>
      </c>
      <c r="X114" s="55">
        <f>V114*20/H114</f>
        <v>0.8333333333333334</v>
      </c>
      <c r="Y114" s="57">
        <f>L114+Q114+V114</f>
        <v>74.64999999999999</v>
      </c>
      <c r="Z114" s="57">
        <f>Y114/12</f>
        <v>6.220833333333332</v>
      </c>
      <c r="AA114" s="54">
        <f>Y114*20/I114</f>
        <v>24.88333333333333</v>
      </c>
      <c r="AB114" s="54"/>
      <c r="AC114" s="54"/>
      <c r="AD114" s="54"/>
      <c r="AE114" s="54"/>
      <c r="AF114" s="54"/>
      <c r="AG114" s="54"/>
      <c r="AH114" s="54"/>
      <c r="AI114" s="37"/>
      <c r="AJ114" s="54">
        <f>135+11.2+2.5+0.4+14.35+4+0.2+12.3</f>
        <v>179.95</v>
      </c>
      <c r="AK114" s="54">
        <f>AJ114/G114/12</f>
        <v>7.497916666666666</v>
      </c>
      <c r="AL114" s="51" t="s">
        <v>111</v>
      </c>
      <c r="AM114" s="51"/>
      <c r="AN114" s="51"/>
    </row>
    <row r="115" spans="1:40" ht="12.75">
      <c r="A115" s="29"/>
      <c r="B115" s="49"/>
      <c r="C115" s="27"/>
      <c r="D115" s="51" t="s">
        <v>7</v>
      </c>
      <c r="E115" s="51" t="s">
        <v>133</v>
      </c>
      <c r="F115" s="51" t="s">
        <v>73</v>
      </c>
      <c r="G115" s="35">
        <v>1</v>
      </c>
      <c r="H115">
        <v>3</v>
      </c>
      <c r="I115" s="53">
        <v>3</v>
      </c>
      <c r="J115" s="36">
        <f>K115/12</f>
        <v>1.2</v>
      </c>
      <c r="K115" s="54">
        <v>14.4</v>
      </c>
      <c r="L115" s="54">
        <f>K115/G115</f>
        <v>14.4</v>
      </c>
      <c r="M115" s="55">
        <f>L115/12</f>
        <v>1.2</v>
      </c>
      <c r="N115" s="54">
        <f>K115*20/I115</f>
        <v>96</v>
      </c>
      <c r="O115" s="56"/>
      <c r="P115" s="54"/>
      <c r="Q115" s="54">
        <f>P115/G115</f>
        <v>0</v>
      </c>
      <c r="R115">
        <f>Q115/L115</f>
        <v>0</v>
      </c>
      <c r="S115" s="55">
        <f>Q115*20/H115</f>
        <v>0</v>
      </c>
      <c r="T115" s="35"/>
      <c r="U115" s="35"/>
      <c r="V115" s="54">
        <f>T115/G115</f>
        <v>0</v>
      </c>
      <c r="W115">
        <f>V115/L115</f>
        <v>0</v>
      </c>
      <c r="X115" s="55">
        <f>V115*20/H115</f>
        <v>0</v>
      </c>
      <c r="Y115" s="57">
        <f>L115+Q115+V115</f>
        <v>14.4</v>
      </c>
      <c r="Z115" s="57">
        <f>Y115/12</f>
        <v>1.2</v>
      </c>
      <c r="AA115" s="54">
        <f>Y115*20/I115</f>
        <v>96</v>
      </c>
      <c r="AB115" s="54"/>
      <c r="AC115" s="54"/>
      <c r="AD115" s="54"/>
      <c r="AE115" s="54"/>
      <c r="AF115" s="54"/>
      <c r="AG115" s="54"/>
      <c r="AH115" s="54"/>
      <c r="AI115" s="37"/>
      <c r="AJ115" s="54">
        <v>14.4</v>
      </c>
      <c r="AK115" s="54">
        <f>AJ115/G115/12</f>
        <v>1.2</v>
      </c>
      <c r="AL115" s="51" t="s">
        <v>244</v>
      </c>
      <c r="AM115" s="51"/>
      <c r="AN115" s="51"/>
    </row>
    <row r="116" spans="1:40" ht="12.75">
      <c r="A116" s="29"/>
      <c r="B116" s="49"/>
      <c r="C116" s="27"/>
      <c r="D116" s="51" t="s">
        <v>21</v>
      </c>
      <c r="E116" s="51" t="s">
        <v>21</v>
      </c>
      <c r="F116" s="51" t="s">
        <v>144</v>
      </c>
      <c r="G116" s="35">
        <v>1</v>
      </c>
      <c r="H116">
        <v>15</v>
      </c>
      <c r="I116" s="53">
        <f>G116*H116</f>
        <v>15</v>
      </c>
      <c r="J116" s="36">
        <f>K116/12</f>
        <v>1</v>
      </c>
      <c r="K116" s="54">
        <v>12</v>
      </c>
      <c r="L116" s="54">
        <f>K116/G116</f>
        <v>12</v>
      </c>
      <c r="M116" s="55">
        <f>L116/12</f>
        <v>1</v>
      </c>
      <c r="N116" s="54">
        <f>K116*20/I116</f>
        <v>16</v>
      </c>
      <c r="O116" s="56" t="s">
        <v>221</v>
      </c>
      <c r="P116" s="54">
        <v>2.25</v>
      </c>
      <c r="Q116" s="54">
        <f>P116/G116</f>
        <v>2.25</v>
      </c>
      <c r="R116">
        <f>Q116/L116</f>
        <v>0.1875</v>
      </c>
      <c r="S116" s="55">
        <f>Q116*20/H116</f>
        <v>3</v>
      </c>
      <c r="T116" s="35">
        <v>0.2</v>
      </c>
      <c r="U116" s="35"/>
      <c r="V116" s="54">
        <f>T116/G116</f>
        <v>0.2</v>
      </c>
      <c r="W116">
        <f>V116/L116</f>
        <v>0.016666666666666666</v>
      </c>
      <c r="X116" s="55">
        <f>V116*20/H116</f>
        <v>0.26666666666666666</v>
      </c>
      <c r="Y116" s="57">
        <f>L116+Q116+V116</f>
        <v>14.45</v>
      </c>
      <c r="Z116" s="57">
        <f>Y116/12</f>
        <v>1.2041666666666666</v>
      </c>
      <c r="AA116" s="54">
        <f>Y116*20/I116</f>
        <v>19.266666666666666</v>
      </c>
      <c r="AB116" s="54"/>
      <c r="AC116" s="54"/>
      <c r="AD116" s="54"/>
      <c r="AE116" s="54"/>
      <c r="AF116" s="54"/>
      <c r="AG116" s="54"/>
      <c r="AH116" s="54"/>
      <c r="AI116" s="37"/>
      <c r="AJ116" s="54">
        <f>12+2.25+0.2</f>
        <v>14.45</v>
      </c>
      <c r="AK116" s="54">
        <f>AJ116/G116/12</f>
        <v>1.2041666666666666</v>
      </c>
      <c r="AL116" s="51" t="s">
        <v>117</v>
      </c>
      <c r="AM116" s="51"/>
      <c r="AN116" s="51"/>
    </row>
    <row r="117" spans="1:40" ht="12.75">
      <c r="A117" s="29"/>
      <c r="B117" s="49"/>
      <c r="C117" s="27"/>
      <c r="D117" s="51"/>
      <c r="E117" s="51"/>
      <c r="F117" s="51"/>
      <c r="G117" s="35"/>
      <c r="I117" s="53"/>
      <c r="J117" s="36"/>
      <c r="K117" s="54"/>
      <c r="L117" s="54"/>
      <c r="M117" s="55"/>
      <c r="N117" s="54"/>
      <c r="O117" s="56"/>
      <c r="P117" s="54"/>
      <c r="Q117" s="54"/>
      <c r="S117" s="55"/>
      <c r="T117" s="35"/>
      <c r="U117" s="35"/>
      <c r="V117" s="54"/>
      <c r="X117" s="55"/>
      <c r="Y117" s="57"/>
      <c r="Z117" s="57"/>
      <c r="AA117" s="54"/>
      <c r="AB117" s="54"/>
      <c r="AC117" s="54"/>
      <c r="AD117" s="54"/>
      <c r="AE117" s="54"/>
      <c r="AF117" s="54"/>
      <c r="AG117" s="54"/>
      <c r="AH117" s="54"/>
      <c r="AI117" s="37"/>
      <c r="AJ117" s="54"/>
      <c r="AK117" s="54"/>
      <c r="AL117" s="51"/>
      <c r="AM117" s="51"/>
      <c r="AN117" s="51"/>
    </row>
    <row r="118" spans="1:40" ht="12.75">
      <c r="A118" s="31">
        <v>17565</v>
      </c>
      <c r="B118" s="60">
        <v>17931</v>
      </c>
      <c r="C118" s="27">
        <v>31442</v>
      </c>
      <c r="D118" s="51" t="s">
        <v>131</v>
      </c>
      <c r="E118" s="51" t="s">
        <v>131</v>
      </c>
      <c r="F118" s="51" t="s">
        <v>45</v>
      </c>
      <c r="G118" s="35">
        <v>2</v>
      </c>
      <c r="H118">
        <v>30</v>
      </c>
      <c r="I118" s="53">
        <f>G118*H118</f>
        <v>60</v>
      </c>
      <c r="J118" s="36">
        <f>K118/12</f>
        <v>11.4</v>
      </c>
      <c r="K118" s="54">
        <v>136.8</v>
      </c>
      <c r="L118" s="54">
        <f>K118/G118</f>
        <v>68.4</v>
      </c>
      <c r="M118" s="55">
        <f>L118/12</f>
        <v>5.7</v>
      </c>
      <c r="N118" s="54">
        <f>K118*20/I118</f>
        <v>45.6</v>
      </c>
      <c r="O118" s="56" t="s">
        <v>142</v>
      </c>
      <c r="P118" s="54">
        <v>22.8</v>
      </c>
      <c r="Q118" s="54">
        <f>P118/G118</f>
        <v>11.4</v>
      </c>
      <c r="R118">
        <f>Q118/L118</f>
        <v>0.16666666666666666</v>
      </c>
      <c r="S118" s="55">
        <f>Q118*20/H118</f>
        <v>7.6</v>
      </c>
      <c r="T118" s="35">
        <v>3</v>
      </c>
      <c r="U118" s="35"/>
      <c r="V118" s="54">
        <f>T118/G118</f>
        <v>1.5</v>
      </c>
      <c r="W118">
        <f>V118/L118</f>
        <v>0.021929824561403508</v>
      </c>
      <c r="X118" s="55">
        <f>V118*20/H118</f>
        <v>1</v>
      </c>
      <c r="Y118" s="57">
        <f>L118+Q118+V118</f>
        <v>81.30000000000001</v>
      </c>
      <c r="Z118" s="57">
        <f>Y118/12</f>
        <v>6.775000000000001</v>
      </c>
      <c r="AA118" s="54">
        <f>Y118*20/I118</f>
        <v>27.100000000000005</v>
      </c>
      <c r="AB118" s="54"/>
      <c r="AC118" s="54"/>
      <c r="AD118" s="54"/>
      <c r="AE118" s="54"/>
      <c r="AF118" s="54"/>
      <c r="AG118" s="54"/>
      <c r="AH118" s="54"/>
      <c r="AI118" s="37"/>
      <c r="AJ118" s="54">
        <v>188.2</v>
      </c>
      <c r="AK118" s="54">
        <f>AJ118/G118/12</f>
        <v>7.841666666666666</v>
      </c>
      <c r="AL118" s="51" t="s">
        <v>112</v>
      </c>
      <c r="AM118" s="51" t="s">
        <v>100</v>
      </c>
      <c r="AN118" s="51"/>
    </row>
    <row r="119" spans="1:40" ht="12.75">
      <c r="A119" s="29"/>
      <c r="B119" s="49"/>
      <c r="C119" s="27"/>
      <c r="D119" s="51" t="s">
        <v>7</v>
      </c>
      <c r="E119" s="51" t="s">
        <v>131</v>
      </c>
      <c r="F119" s="51" t="s">
        <v>73</v>
      </c>
      <c r="G119" s="35">
        <v>1</v>
      </c>
      <c r="H119">
        <v>3</v>
      </c>
      <c r="I119" s="53">
        <f>G119*H119</f>
        <v>3</v>
      </c>
      <c r="J119" s="36">
        <f>K119/12</f>
        <v>1.2750000000000001</v>
      </c>
      <c r="K119" s="54">
        <v>15.3</v>
      </c>
      <c r="L119" s="54">
        <f>K119/G119</f>
        <v>15.3</v>
      </c>
      <c r="M119" s="55">
        <f>L119/12</f>
        <v>1.2750000000000001</v>
      </c>
      <c r="N119" s="54">
        <f>K119*20/I119</f>
        <v>102</v>
      </c>
      <c r="O119" s="56" t="s">
        <v>221</v>
      </c>
      <c r="P119" s="54"/>
      <c r="Q119" s="54">
        <f>P119/G119</f>
        <v>0</v>
      </c>
      <c r="R119">
        <f>Q119/L119</f>
        <v>0</v>
      </c>
      <c r="S119" s="55">
        <f>Q119*20/H119</f>
        <v>0</v>
      </c>
      <c r="T119" s="35"/>
      <c r="U119" s="35"/>
      <c r="V119" s="54">
        <f>T119/G119</f>
        <v>0</v>
      </c>
      <c r="W119">
        <f>V119/L119</f>
        <v>0</v>
      </c>
      <c r="X119" s="55">
        <f>V119*20/H119</f>
        <v>0</v>
      </c>
      <c r="Y119" s="57">
        <f>L119+Q119+V119</f>
        <v>15.3</v>
      </c>
      <c r="Z119" s="57">
        <f>Y119/12</f>
        <v>1.2750000000000001</v>
      </c>
      <c r="AA119" s="54">
        <f>Y119*20/I119</f>
        <v>102</v>
      </c>
      <c r="AB119" s="54"/>
      <c r="AC119" s="54"/>
      <c r="AD119" s="54"/>
      <c r="AE119" s="54"/>
      <c r="AF119" s="54"/>
      <c r="AG119" s="54"/>
      <c r="AH119" s="54"/>
      <c r="AI119" s="37"/>
      <c r="AJ119" s="54"/>
      <c r="AK119" s="54">
        <f>AJ119/G119/12</f>
        <v>0</v>
      </c>
      <c r="AL119" s="51" t="s">
        <v>243</v>
      </c>
      <c r="AM119" s="51"/>
      <c r="AN119" s="51"/>
    </row>
    <row r="120" spans="1:40" ht="12.75">
      <c r="A120" s="29"/>
      <c r="B120" s="49"/>
      <c r="C120" s="27"/>
      <c r="D120" s="51"/>
      <c r="E120" s="51"/>
      <c r="F120" s="51"/>
      <c r="G120" s="35"/>
      <c r="I120" s="53"/>
      <c r="J120" s="36"/>
      <c r="K120" s="54"/>
      <c r="L120" s="54"/>
      <c r="M120" s="55"/>
      <c r="N120" s="54"/>
      <c r="O120" s="56"/>
      <c r="P120" s="54"/>
      <c r="Q120" s="54"/>
      <c r="S120" s="55"/>
      <c r="T120" s="35"/>
      <c r="U120" s="35"/>
      <c r="V120" s="54"/>
      <c r="X120" s="55"/>
      <c r="Y120" s="57"/>
      <c r="Z120" s="57"/>
      <c r="AA120" s="54"/>
      <c r="AB120" s="54"/>
      <c r="AC120" s="54"/>
      <c r="AD120" s="54"/>
      <c r="AE120" s="54"/>
      <c r="AF120" s="54"/>
      <c r="AG120" s="54"/>
      <c r="AH120" s="54"/>
      <c r="AI120" s="37"/>
      <c r="AJ120" s="54"/>
      <c r="AK120" s="54"/>
      <c r="AL120" s="51"/>
      <c r="AM120" s="51"/>
      <c r="AN120" s="51"/>
    </row>
    <row r="121" spans="1:40" ht="12.75">
      <c r="A121" s="31">
        <v>17931</v>
      </c>
      <c r="B121" s="60">
        <v>18296</v>
      </c>
      <c r="C121" s="27">
        <v>31443</v>
      </c>
      <c r="D121" s="51" t="s">
        <v>187</v>
      </c>
      <c r="E121" s="51"/>
      <c r="F121" s="51"/>
      <c r="G121" s="35"/>
      <c r="I121" s="53"/>
      <c r="J121" s="36">
        <f>K121/12</f>
        <v>0</v>
      </c>
      <c r="K121" s="54"/>
      <c r="L121" s="54"/>
      <c r="M121" s="55"/>
      <c r="N121" s="54"/>
      <c r="O121" s="56"/>
      <c r="P121" s="54"/>
      <c r="Q121" s="54"/>
      <c r="S121" s="55"/>
      <c r="T121" s="35"/>
      <c r="U121" s="35"/>
      <c r="V121" s="54"/>
      <c r="X121" s="55"/>
      <c r="Y121" s="57"/>
      <c r="Z121" s="57"/>
      <c r="AA121" s="54"/>
      <c r="AB121" s="54"/>
      <c r="AC121" s="54"/>
      <c r="AD121" s="54"/>
      <c r="AE121" s="54"/>
      <c r="AF121" s="54"/>
      <c r="AG121" s="54"/>
      <c r="AH121" s="54"/>
      <c r="AI121" s="37"/>
      <c r="AJ121" s="54"/>
      <c r="AK121" s="54"/>
      <c r="AL121" s="51"/>
      <c r="AM121" s="51"/>
      <c r="AN121" s="51"/>
    </row>
    <row r="122" spans="1:40" ht="12.75">
      <c r="A122" s="29"/>
      <c r="B122" s="49"/>
      <c r="C122" s="27"/>
      <c r="D122" s="51"/>
      <c r="E122" s="51"/>
      <c r="F122" s="51"/>
      <c r="G122" s="35"/>
      <c r="I122" s="53"/>
      <c r="J122" s="36"/>
      <c r="K122" s="54"/>
      <c r="L122" s="54"/>
      <c r="M122" s="55"/>
      <c r="N122" s="54"/>
      <c r="O122" s="56"/>
      <c r="P122" s="54"/>
      <c r="Q122" s="54"/>
      <c r="S122" s="55"/>
      <c r="T122" s="35"/>
      <c r="U122" s="35"/>
      <c r="V122" s="54"/>
      <c r="X122" s="55"/>
      <c r="Y122" s="57"/>
      <c r="Z122" s="57"/>
      <c r="AA122" s="54"/>
      <c r="AB122" s="54"/>
      <c r="AC122" s="54"/>
      <c r="AD122" s="54"/>
      <c r="AE122" s="54"/>
      <c r="AF122" s="54"/>
      <c r="AG122" s="54"/>
      <c r="AH122" s="54"/>
      <c r="AI122" s="37"/>
      <c r="AJ122" s="54"/>
      <c r="AK122" s="54"/>
      <c r="AL122" s="51"/>
      <c r="AM122" s="51"/>
      <c r="AN122" s="51"/>
    </row>
    <row r="123" spans="1:40" ht="12.75">
      <c r="A123" s="31">
        <v>18296</v>
      </c>
      <c r="B123" s="60">
        <v>18661</v>
      </c>
      <c r="C123" s="27">
        <v>31444</v>
      </c>
      <c r="D123" s="51" t="s">
        <v>52</v>
      </c>
      <c r="E123" s="51"/>
      <c r="F123" s="51"/>
      <c r="G123" s="35"/>
      <c r="I123" s="53"/>
      <c r="J123" s="36">
        <f>K123/12</f>
        <v>0</v>
      </c>
      <c r="K123" s="54"/>
      <c r="L123" s="54"/>
      <c r="M123" s="55"/>
      <c r="N123" s="54"/>
      <c r="O123" s="56"/>
      <c r="P123" s="54"/>
      <c r="Q123" s="54"/>
      <c r="S123" s="55"/>
      <c r="T123" s="35"/>
      <c r="U123" s="35"/>
      <c r="V123" s="54"/>
      <c r="X123" s="55"/>
      <c r="Y123" s="57"/>
      <c r="Z123" s="57"/>
      <c r="AA123" s="54"/>
      <c r="AB123" s="54"/>
      <c r="AC123" s="54"/>
      <c r="AD123" s="54"/>
      <c r="AE123" s="54"/>
      <c r="AF123" s="54"/>
      <c r="AG123" s="54"/>
      <c r="AH123" s="54"/>
      <c r="AI123" s="37"/>
      <c r="AJ123" s="54"/>
      <c r="AK123" s="54"/>
      <c r="AL123" s="51"/>
      <c r="AM123" s="51"/>
      <c r="AN123" s="51"/>
    </row>
    <row r="124" spans="1:40" ht="12.75">
      <c r="A124" s="29"/>
      <c r="B124" s="49"/>
      <c r="C124" s="27"/>
      <c r="D124" s="51"/>
      <c r="E124" s="51"/>
      <c r="F124" s="51"/>
      <c r="G124" s="35"/>
      <c r="I124" s="53"/>
      <c r="J124" s="36"/>
      <c r="K124" s="54"/>
      <c r="L124" s="54"/>
      <c r="M124" s="55"/>
      <c r="N124" s="54"/>
      <c r="O124" s="56"/>
      <c r="P124" s="54"/>
      <c r="Q124" s="54"/>
      <c r="S124" s="55"/>
      <c r="T124" s="35"/>
      <c r="U124" s="35"/>
      <c r="V124" s="54"/>
      <c r="X124" s="55"/>
      <c r="Y124" s="57"/>
      <c r="Z124" s="57"/>
      <c r="AA124" s="54"/>
      <c r="AB124" s="54"/>
      <c r="AC124" s="54"/>
      <c r="AD124" s="54"/>
      <c r="AE124" s="54"/>
      <c r="AF124" s="54"/>
      <c r="AG124" s="54"/>
      <c r="AH124" s="54"/>
      <c r="AI124" s="37"/>
      <c r="AJ124" s="54"/>
      <c r="AK124" s="54"/>
      <c r="AL124" s="51"/>
      <c r="AM124" s="51"/>
      <c r="AN124" s="51"/>
    </row>
    <row r="125" spans="1:40" ht="12.75">
      <c r="A125" s="31">
        <v>18661</v>
      </c>
      <c r="B125" s="60">
        <v>19026</v>
      </c>
      <c r="C125" s="27">
        <v>31445</v>
      </c>
      <c r="D125" s="51" t="s">
        <v>52</v>
      </c>
      <c r="E125" s="51"/>
      <c r="F125" s="51"/>
      <c r="G125" s="35"/>
      <c r="I125" s="53"/>
      <c r="J125" s="36">
        <f>K125/12</f>
        <v>0</v>
      </c>
      <c r="K125" s="54"/>
      <c r="L125" s="54"/>
      <c r="M125" s="55"/>
      <c r="N125" s="54"/>
      <c r="O125" s="56"/>
      <c r="P125" s="54"/>
      <c r="Q125" s="54"/>
      <c r="S125" s="55"/>
      <c r="T125" s="35"/>
      <c r="U125" s="35"/>
      <c r="V125" s="54"/>
      <c r="X125" s="55"/>
      <c r="Y125" s="57"/>
      <c r="Z125" s="57"/>
      <c r="AA125" s="54"/>
      <c r="AB125" s="54"/>
      <c r="AC125" s="54"/>
      <c r="AD125" s="54"/>
      <c r="AE125" s="54"/>
      <c r="AF125" s="54"/>
      <c r="AG125" s="54"/>
      <c r="AH125" s="54"/>
      <c r="AI125" s="37"/>
      <c r="AJ125" s="54"/>
      <c r="AK125" s="54"/>
      <c r="AL125" s="51"/>
      <c r="AM125" s="51"/>
      <c r="AN125" s="51"/>
    </row>
    <row r="126" spans="1:40" ht="12.75">
      <c r="A126" s="29"/>
      <c r="B126" s="49"/>
      <c r="C126" s="27"/>
      <c r="D126" s="51"/>
      <c r="E126" s="51"/>
      <c r="F126" s="51"/>
      <c r="G126" s="35"/>
      <c r="I126" s="53"/>
      <c r="J126" s="36"/>
      <c r="K126" s="54"/>
      <c r="L126" s="54"/>
      <c r="M126" s="55"/>
      <c r="N126" s="54"/>
      <c r="O126" s="56"/>
      <c r="P126" s="54"/>
      <c r="Q126" s="54"/>
      <c r="S126" s="55"/>
      <c r="T126" s="35"/>
      <c r="U126" s="35"/>
      <c r="V126" s="54"/>
      <c r="X126" s="55"/>
      <c r="Y126" s="57"/>
      <c r="Z126" s="57"/>
      <c r="AA126" s="54"/>
      <c r="AB126" s="54"/>
      <c r="AC126" s="54"/>
      <c r="AD126" s="54"/>
      <c r="AE126" s="54"/>
      <c r="AF126" s="54"/>
      <c r="AG126" s="54"/>
      <c r="AH126" s="54"/>
      <c r="AI126" s="37"/>
      <c r="AJ126" s="54"/>
      <c r="AK126" s="54"/>
      <c r="AL126" s="51"/>
      <c r="AM126" s="51"/>
      <c r="AN126" s="51"/>
    </row>
    <row r="127" spans="1:40" ht="12.75">
      <c r="A127" s="31">
        <v>19026</v>
      </c>
      <c r="B127" s="60">
        <v>19392</v>
      </c>
      <c r="C127" s="27">
        <v>31446</v>
      </c>
      <c r="D127" s="51" t="s">
        <v>187</v>
      </c>
      <c r="E127" s="51"/>
      <c r="F127" s="51"/>
      <c r="G127" s="35"/>
      <c r="I127" s="53"/>
      <c r="J127" s="36">
        <f>K127/12</f>
        <v>0</v>
      </c>
      <c r="K127" s="54"/>
      <c r="L127" s="54"/>
      <c r="M127" s="55"/>
      <c r="N127" s="54"/>
      <c r="O127" s="56"/>
      <c r="P127" s="54"/>
      <c r="Q127" s="54"/>
      <c r="S127" s="55"/>
      <c r="T127" s="35"/>
      <c r="U127" s="35"/>
      <c r="V127" s="54"/>
      <c r="X127" s="55"/>
      <c r="Y127" s="57"/>
      <c r="Z127" s="57"/>
      <c r="AA127" s="54"/>
      <c r="AB127" s="54"/>
      <c r="AC127" s="54"/>
      <c r="AD127" s="54"/>
      <c r="AE127" s="54"/>
      <c r="AF127" s="54"/>
      <c r="AG127" s="54"/>
      <c r="AH127" s="54"/>
      <c r="AI127" s="37"/>
      <c r="AJ127" s="54"/>
      <c r="AK127" s="54"/>
      <c r="AL127" s="51"/>
      <c r="AM127" s="51"/>
      <c r="AN127" s="51"/>
    </row>
    <row r="128" spans="1:40" ht="12.75">
      <c r="A128" s="31"/>
      <c r="B128" s="60"/>
      <c r="C128" s="27"/>
      <c r="D128" s="51"/>
      <c r="E128" s="51"/>
      <c r="F128" s="51"/>
      <c r="G128" s="35"/>
      <c r="I128" s="53"/>
      <c r="J128" s="36"/>
      <c r="K128" s="54"/>
      <c r="L128" s="54"/>
      <c r="M128" s="55"/>
      <c r="N128" s="54"/>
      <c r="O128" s="56"/>
      <c r="P128" s="54"/>
      <c r="Q128" s="54"/>
      <c r="S128" s="55"/>
      <c r="T128" s="35"/>
      <c r="U128" s="35"/>
      <c r="V128" s="54"/>
      <c r="X128" s="55"/>
      <c r="Y128" s="57"/>
      <c r="Z128" s="57"/>
      <c r="AA128" s="54"/>
      <c r="AB128" s="54"/>
      <c r="AC128" s="54"/>
      <c r="AD128" s="54"/>
      <c r="AE128" s="54"/>
      <c r="AF128" s="54"/>
      <c r="AG128" s="54"/>
      <c r="AH128" s="54"/>
      <c r="AI128" s="37"/>
      <c r="AJ128" s="54"/>
      <c r="AK128" s="54"/>
      <c r="AL128" s="51"/>
      <c r="AM128" s="51"/>
      <c r="AN128" s="51"/>
    </row>
    <row r="129" spans="1:40" ht="12.75">
      <c r="A129" s="31">
        <v>19392</v>
      </c>
      <c r="B129" s="60">
        <v>19757</v>
      </c>
      <c r="C129" s="27">
        <v>31447</v>
      </c>
      <c r="D129" s="51" t="s">
        <v>187</v>
      </c>
      <c r="E129" s="51"/>
      <c r="F129" s="51"/>
      <c r="G129" s="35"/>
      <c r="I129" s="53"/>
      <c r="J129" s="36">
        <f>K129/12</f>
        <v>0</v>
      </c>
      <c r="K129" s="54"/>
      <c r="L129" s="54"/>
      <c r="M129" s="55"/>
      <c r="N129" s="54"/>
      <c r="O129" s="56"/>
      <c r="P129" s="54"/>
      <c r="Q129" s="54"/>
      <c r="S129" s="55"/>
      <c r="T129" s="35"/>
      <c r="U129" s="35"/>
      <c r="V129" s="54"/>
      <c r="X129" s="55"/>
      <c r="Y129" s="57"/>
      <c r="Z129" s="57"/>
      <c r="AA129" s="54"/>
      <c r="AB129" s="54"/>
      <c r="AC129" s="54"/>
      <c r="AD129" s="54"/>
      <c r="AE129" s="54"/>
      <c r="AF129" s="54"/>
      <c r="AG129" s="54"/>
      <c r="AH129" s="54"/>
      <c r="AI129" s="37"/>
      <c r="AJ129" s="54"/>
      <c r="AK129" s="54"/>
      <c r="AL129" s="51"/>
      <c r="AM129" s="51"/>
      <c r="AN129" s="51"/>
    </row>
    <row r="130" spans="1:40" ht="12.75">
      <c r="A130" s="29"/>
      <c r="B130" s="49"/>
      <c r="C130" s="27"/>
      <c r="D130" s="51"/>
      <c r="E130" s="51"/>
      <c r="F130" s="51"/>
      <c r="G130" s="35"/>
      <c r="I130" s="53"/>
      <c r="J130" s="36"/>
      <c r="K130" s="54"/>
      <c r="L130" s="54"/>
      <c r="M130" s="55"/>
      <c r="N130" s="54"/>
      <c r="O130" s="56"/>
      <c r="P130" s="54"/>
      <c r="Q130" s="54"/>
      <c r="S130" s="55"/>
      <c r="T130" s="35"/>
      <c r="U130" s="35"/>
      <c r="V130" s="54"/>
      <c r="X130" s="55"/>
      <c r="Y130" s="57"/>
      <c r="Z130" s="57"/>
      <c r="AA130" s="54"/>
      <c r="AB130" s="54"/>
      <c r="AC130" s="54"/>
      <c r="AD130" s="54"/>
      <c r="AE130" s="54"/>
      <c r="AF130" s="54"/>
      <c r="AG130" s="54"/>
      <c r="AH130" s="54"/>
      <c r="AI130" s="37"/>
      <c r="AJ130" s="54"/>
      <c r="AK130" s="54"/>
      <c r="AL130" s="51"/>
      <c r="AM130" s="51"/>
      <c r="AN130" s="51"/>
    </row>
    <row r="131" spans="1:40" ht="12.75">
      <c r="A131" s="31">
        <v>19757</v>
      </c>
      <c r="B131" s="60">
        <v>20122</v>
      </c>
      <c r="C131" s="27">
        <v>31448</v>
      </c>
      <c r="D131" s="51" t="s">
        <v>282</v>
      </c>
      <c r="E131" s="51" t="s">
        <v>282</v>
      </c>
      <c r="F131" s="51" t="s">
        <v>45</v>
      </c>
      <c r="G131" s="35">
        <v>2</v>
      </c>
      <c r="H131">
        <v>30</v>
      </c>
      <c r="I131" s="53">
        <f>G131*H131</f>
        <v>60</v>
      </c>
      <c r="J131" s="36">
        <f>K131/12</f>
        <v>12</v>
      </c>
      <c r="K131" s="54">
        <v>144</v>
      </c>
      <c r="L131" s="54">
        <f>K131/G131</f>
        <v>72</v>
      </c>
      <c r="M131" s="55">
        <f>L131/12</f>
        <v>6</v>
      </c>
      <c r="N131" s="54">
        <f>K131*20/I131</f>
        <v>48</v>
      </c>
      <c r="O131" s="56" t="s">
        <v>37</v>
      </c>
      <c r="P131" s="54">
        <v>24</v>
      </c>
      <c r="Q131" s="54">
        <f>P131/G131</f>
        <v>12</v>
      </c>
      <c r="R131">
        <f>Q131/L131</f>
        <v>0.16666666666666666</v>
      </c>
      <c r="S131" s="55">
        <f>Q131*20/H131</f>
        <v>8</v>
      </c>
      <c r="T131" s="35">
        <v>4.8</v>
      </c>
      <c r="U131" s="35">
        <f>(T131*20)/I131</f>
        <v>1.6</v>
      </c>
      <c r="V131" s="54">
        <f>T131/G131</f>
        <v>2.4</v>
      </c>
      <c r="W131">
        <f>V131/L131</f>
        <v>0.03333333333333333</v>
      </c>
      <c r="X131" s="55">
        <f>V131*20/H131</f>
        <v>1.6</v>
      </c>
      <c r="Y131" s="57">
        <f>L131+Q131+V131</f>
        <v>86.4</v>
      </c>
      <c r="Z131" s="57">
        <f>Y131/12</f>
        <v>7.2</v>
      </c>
      <c r="AA131" s="54">
        <f>Y131*20/I131</f>
        <v>28.8</v>
      </c>
      <c r="AB131" s="54"/>
      <c r="AC131" s="54"/>
      <c r="AD131" s="54"/>
      <c r="AE131" s="54"/>
      <c r="AF131" s="54"/>
      <c r="AG131" s="54"/>
      <c r="AH131" s="54"/>
      <c r="AI131" s="37"/>
      <c r="AJ131" s="54">
        <v>181.775</v>
      </c>
      <c r="AK131" s="54">
        <f>AJ131/G131/12</f>
        <v>7.573958333333334</v>
      </c>
      <c r="AL131" s="51" t="s">
        <v>106</v>
      </c>
      <c r="AM131" s="51" t="s">
        <v>72</v>
      </c>
      <c r="AN131" s="51"/>
    </row>
    <row r="132" spans="1:40" ht="12.75">
      <c r="A132" s="29"/>
      <c r="B132" s="49"/>
      <c r="C132" s="27"/>
      <c r="D132" s="51"/>
      <c r="E132" s="51"/>
      <c r="F132" s="51"/>
      <c r="G132" s="35"/>
      <c r="I132" s="53"/>
      <c r="J132" s="36"/>
      <c r="K132" s="54"/>
      <c r="L132" s="54"/>
      <c r="M132" s="55"/>
      <c r="N132" s="54"/>
      <c r="O132" s="56"/>
      <c r="P132" s="54"/>
      <c r="Q132" s="54"/>
      <c r="S132" s="55"/>
      <c r="T132" s="35"/>
      <c r="U132" s="35"/>
      <c r="V132" s="54"/>
      <c r="X132" s="55"/>
      <c r="Y132" s="57"/>
      <c r="Z132" s="57"/>
      <c r="AA132" s="54"/>
      <c r="AB132" s="54"/>
      <c r="AC132" s="54"/>
      <c r="AD132" s="54"/>
      <c r="AE132" s="54"/>
      <c r="AF132" s="54"/>
      <c r="AG132" s="54"/>
      <c r="AH132" s="54"/>
      <c r="AI132" s="37"/>
      <c r="AJ132" s="54"/>
      <c r="AK132" s="54"/>
      <c r="AL132" s="51"/>
      <c r="AM132" s="51"/>
      <c r="AN132" s="51"/>
    </row>
    <row r="133" spans="1:40" ht="12.75">
      <c r="A133" s="31">
        <v>20122</v>
      </c>
      <c r="B133" s="60">
        <v>20487</v>
      </c>
      <c r="C133" s="27">
        <v>31449</v>
      </c>
      <c r="D133" s="51" t="s">
        <v>282</v>
      </c>
      <c r="E133" s="51" t="s">
        <v>30</v>
      </c>
      <c r="F133" s="51" t="s">
        <v>45</v>
      </c>
      <c r="G133" s="35">
        <v>2</v>
      </c>
      <c r="H133">
        <v>30</v>
      </c>
      <c r="I133" s="53">
        <f>G133*H133</f>
        <v>60</v>
      </c>
      <c r="J133" s="36">
        <f>K133/12</f>
        <v>15</v>
      </c>
      <c r="K133" s="54">
        <v>180</v>
      </c>
      <c r="L133" s="54">
        <f>K133/G133</f>
        <v>90</v>
      </c>
      <c r="M133" s="55">
        <f>L133/12</f>
        <v>7.5</v>
      </c>
      <c r="N133" s="54">
        <f>K133*20/I133</f>
        <v>60</v>
      </c>
      <c r="O133" s="56" t="s">
        <v>42</v>
      </c>
      <c r="P133" s="54"/>
      <c r="Q133" s="54"/>
      <c r="R133">
        <f>Q133/L133</f>
        <v>0</v>
      </c>
      <c r="S133" s="55">
        <f>Q133*20/H133</f>
        <v>0</v>
      </c>
      <c r="T133" s="35"/>
      <c r="U133" s="35"/>
      <c r="V133" s="54">
        <f>T133/G133</f>
        <v>0</v>
      </c>
      <c r="W133">
        <f>V133/L133</f>
        <v>0</v>
      </c>
      <c r="X133" s="55">
        <f>V133*20/H133</f>
        <v>0</v>
      </c>
      <c r="Y133" s="57">
        <f>L133+Q133+V133</f>
        <v>90</v>
      </c>
      <c r="Z133" s="57">
        <f>Y133/12</f>
        <v>7.5</v>
      </c>
      <c r="AA133" s="54">
        <f>Y133*20/I133</f>
        <v>30</v>
      </c>
      <c r="AB133" s="54"/>
      <c r="AC133" s="54"/>
      <c r="AD133" s="54"/>
      <c r="AE133" s="54"/>
      <c r="AF133" s="54"/>
      <c r="AG133" s="54"/>
      <c r="AH133" s="54"/>
      <c r="AI133" s="37"/>
      <c r="AJ133" s="54">
        <v>180</v>
      </c>
      <c r="AK133" s="54">
        <f>AJ133/G133/12</f>
        <v>7.5</v>
      </c>
      <c r="AL133" s="51" t="s">
        <v>107</v>
      </c>
      <c r="AM133" s="51" t="s">
        <v>126</v>
      </c>
      <c r="AN133" s="51"/>
    </row>
    <row r="134" spans="1:40" ht="12.75">
      <c r="A134" s="29"/>
      <c r="B134" s="49"/>
      <c r="C134" s="27"/>
      <c r="D134" s="51"/>
      <c r="E134" s="51"/>
      <c r="F134" s="51"/>
      <c r="G134" s="35"/>
      <c r="I134" s="53"/>
      <c r="J134" s="36"/>
      <c r="K134" s="54"/>
      <c r="L134" s="54"/>
      <c r="M134" s="55"/>
      <c r="N134" s="54"/>
      <c r="O134" s="56"/>
      <c r="P134" s="54"/>
      <c r="Q134" s="54"/>
      <c r="S134" s="55"/>
      <c r="T134" s="35"/>
      <c r="U134" s="35"/>
      <c r="V134" s="54"/>
      <c r="X134" s="55"/>
      <c r="Y134" s="57"/>
      <c r="Z134" s="57"/>
      <c r="AA134" s="54"/>
      <c r="AB134" s="54"/>
      <c r="AC134" s="54"/>
      <c r="AD134" s="54"/>
      <c r="AE134" s="54"/>
      <c r="AF134" s="54"/>
      <c r="AG134" s="54"/>
      <c r="AH134" s="54"/>
      <c r="AI134" s="37"/>
      <c r="AJ134" s="54"/>
      <c r="AK134" s="54"/>
      <c r="AL134" s="51"/>
      <c r="AM134" s="51"/>
      <c r="AN134" s="51"/>
    </row>
    <row r="135" spans="1:40" ht="12.75">
      <c r="A135" s="31">
        <v>20487</v>
      </c>
      <c r="B135" s="60">
        <v>20853</v>
      </c>
      <c r="C135" s="27">
        <v>31450</v>
      </c>
      <c r="D135" s="51" t="s">
        <v>131</v>
      </c>
      <c r="E135" s="51" t="s">
        <v>131</v>
      </c>
      <c r="F135" s="51" t="s">
        <v>45</v>
      </c>
      <c r="G135" s="35">
        <v>2</v>
      </c>
      <c r="H135">
        <v>30</v>
      </c>
      <c r="I135" s="53">
        <f>G135*H135</f>
        <v>60</v>
      </c>
      <c r="J135" s="36">
        <f>K135/12</f>
        <v>16</v>
      </c>
      <c r="K135" s="54">
        <v>192</v>
      </c>
      <c r="L135" s="54">
        <f>K135/G135</f>
        <v>96</v>
      </c>
      <c r="M135" s="55">
        <f>L135/12</f>
        <v>8</v>
      </c>
      <c r="N135" s="54">
        <f>K135*20/I135</f>
        <v>64</v>
      </c>
      <c r="O135" s="56" t="s">
        <v>42</v>
      </c>
      <c r="P135" s="54"/>
      <c r="Q135" s="54"/>
      <c r="R135">
        <f>Q135/L135</f>
        <v>0</v>
      </c>
      <c r="S135" s="55">
        <f>Q135*20/H135</f>
        <v>0</v>
      </c>
      <c r="T135" s="35"/>
      <c r="U135" s="35"/>
      <c r="V135" s="54">
        <f>T135/G135</f>
        <v>0</v>
      </c>
      <c r="W135">
        <f>V135/L135</f>
        <v>0</v>
      </c>
      <c r="X135" s="55">
        <f>V135*20/H135</f>
        <v>0</v>
      </c>
      <c r="Y135" s="57">
        <f>L135+Q135+V135</f>
        <v>96</v>
      </c>
      <c r="Z135" s="57">
        <f>Y135/12</f>
        <v>8</v>
      </c>
      <c r="AA135" s="54">
        <f>Y135*20/I135</f>
        <v>32</v>
      </c>
      <c r="AB135" s="54"/>
      <c r="AC135" s="54"/>
      <c r="AD135" s="54"/>
      <c r="AE135" s="54"/>
      <c r="AF135" s="54"/>
      <c r="AG135" s="54"/>
      <c r="AH135" s="54"/>
      <c r="AI135" s="37"/>
      <c r="AJ135" s="54">
        <v>192</v>
      </c>
      <c r="AK135" s="54">
        <f>AJ135/G135/12</f>
        <v>8</v>
      </c>
      <c r="AL135" s="51" t="s">
        <v>107</v>
      </c>
      <c r="AM135" s="51" t="s">
        <v>70</v>
      </c>
      <c r="AN135" s="51"/>
    </row>
    <row r="136" spans="1:40" ht="12.75">
      <c r="A136" s="29"/>
      <c r="B136" s="49"/>
      <c r="C136" s="27"/>
      <c r="D136" s="51"/>
      <c r="E136" s="51"/>
      <c r="F136" s="51"/>
      <c r="G136" s="35"/>
      <c r="I136" s="53"/>
      <c r="J136" s="36"/>
      <c r="K136" s="54"/>
      <c r="L136" s="54"/>
      <c r="M136" s="55"/>
      <c r="N136" s="54"/>
      <c r="O136" s="56"/>
      <c r="P136" s="54"/>
      <c r="Q136" s="54"/>
      <c r="S136" s="55"/>
      <c r="T136" s="35"/>
      <c r="U136" s="35"/>
      <c r="V136" s="54"/>
      <c r="X136" s="55"/>
      <c r="Y136" s="57"/>
      <c r="Z136" s="57"/>
      <c r="AA136" s="54"/>
      <c r="AB136" s="54"/>
      <c r="AC136" s="54"/>
      <c r="AD136" s="54"/>
      <c r="AE136" s="54"/>
      <c r="AF136" s="54"/>
      <c r="AG136" s="54"/>
      <c r="AH136" s="54"/>
      <c r="AI136" s="37"/>
      <c r="AJ136" s="54"/>
      <c r="AK136" s="54"/>
      <c r="AL136" s="51"/>
      <c r="AM136" s="51"/>
      <c r="AN136" s="51"/>
    </row>
    <row r="137" spans="1:40" ht="12.75">
      <c r="A137" s="31">
        <v>20853</v>
      </c>
      <c r="B137" s="60">
        <v>21218</v>
      </c>
      <c r="C137" s="27">
        <v>31451</v>
      </c>
      <c r="D137" s="51" t="s">
        <v>282</v>
      </c>
      <c r="E137" s="51" t="s">
        <v>282</v>
      </c>
      <c r="F137" s="51" t="s">
        <v>45</v>
      </c>
      <c r="G137" s="35">
        <v>2</v>
      </c>
      <c r="H137">
        <v>30</v>
      </c>
      <c r="I137" s="53">
        <f>G137*H137</f>
        <v>60</v>
      </c>
      <c r="J137" s="36">
        <f>K137/12</f>
        <v>16</v>
      </c>
      <c r="K137" s="54">
        <v>192</v>
      </c>
      <c r="L137" s="54">
        <f>K137/G137</f>
        <v>96</v>
      </c>
      <c r="M137" s="55">
        <f>L137/12</f>
        <v>8</v>
      </c>
      <c r="N137" s="54">
        <f>K137*20/I137</f>
        <v>64</v>
      </c>
      <c r="O137" s="56" t="s">
        <v>7</v>
      </c>
      <c r="P137" s="54"/>
      <c r="Q137" s="54"/>
      <c r="R137">
        <f>Q137/L137</f>
        <v>0</v>
      </c>
      <c r="S137" s="55">
        <f>Q137*20/H137</f>
        <v>0</v>
      </c>
      <c r="T137" s="35"/>
      <c r="U137" s="35"/>
      <c r="V137" s="54">
        <f>T137/G137</f>
        <v>0</v>
      </c>
      <c r="W137">
        <f>V137/L137</f>
        <v>0</v>
      </c>
      <c r="X137" s="55">
        <f>V137*20/H137</f>
        <v>0</v>
      </c>
      <c r="Y137" s="57">
        <f>L137+Q137+V137</f>
        <v>96</v>
      </c>
      <c r="Z137" s="57">
        <f>Y137/12</f>
        <v>8</v>
      </c>
      <c r="AA137" s="54">
        <f>Y137*20/I137</f>
        <v>32</v>
      </c>
      <c r="AB137" s="54"/>
      <c r="AC137" s="54"/>
      <c r="AD137" s="54"/>
      <c r="AE137" s="54"/>
      <c r="AF137" s="54"/>
      <c r="AG137" s="54"/>
      <c r="AH137" s="54"/>
      <c r="AI137" s="37"/>
      <c r="AJ137" s="54">
        <v>192</v>
      </c>
      <c r="AK137" s="54">
        <f>AJ137/G137/12</f>
        <v>8</v>
      </c>
      <c r="AL137" s="51" t="s">
        <v>107</v>
      </c>
      <c r="AM137" s="51" t="s">
        <v>70</v>
      </c>
      <c r="AN137" s="51"/>
    </row>
    <row r="138" spans="1:40" ht="12.75">
      <c r="A138" s="29"/>
      <c r="B138" s="49"/>
      <c r="C138" s="27"/>
      <c r="D138" s="51"/>
      <c r="E138" s="51"/>
      <c r="F138" s="51"/>
      <c r="G138" s="35"/>
      <c r="I138" s="53"/>
      <c r="J138" s="36"/>
      <c r="K138" s="54"/>
      <c r="L138" s="54"/>
      <c r="M138" s="55"/>
      <c r="N138" s="54"/>
      <c r="O138" s="56"/>
      <c r="P138" s="54"/>
      <c r="Q138" s="54"/>
      <c r="S138" s="55"/>
      <c r="T138" s="35"/>
      <c r="U138" s="35"/>
      <c r="V138" s="54"/>
      <c r="X138" s="55"/>
      <c r="Y138" s="57"/>
      <c r="Z138" s="57"/>
      <c r="AA138" s="54"/>
      <c r="AB138" s="54"/>
      <c r="AC138" s="54"/>
      <c r="AD138" s="54"/>
      <c r="AE138" s="54"/>
      <c r="AF138" s="54"/>
      <c r="AG138" s="54"/>
      <c r="AH138" s="54"/>
      <c r="AI138" s="37"/>
      <c r="AJ138" s="54"/>
      <c r="AK138" s="54"/>
      <c r="AL138" s="51"/>
      <c r="AM138" s="51"/>
      <c r="AN138" s="51"/>
    </row>
    <row r="139" spans="1:40" ht="12.75">
      <c r="A139" s="31">
        <v>21218</v>
      </c>
      <c r="B139" s="60">
        <v>21583</v>
      </c>
      <c r="C139" s="27">
        <v>31452</v>
      </c>
      <c r="D139" s="51" t="s">
        <v>131</v>
      </c>
      <c r="E139" s="51" t="s">
        <v>131</v>
      </c>
      <c r="F139" s="51" t="s">
        <v>45</v>
      </c>
      <c r="G139" s="35">
        <v>2</v>
      </c>
      <c r="H139">
        <v>30</v>
      </c>
      <c r="I139" s="53">
        <f>G139*H139</f>
        <v>60</v>
      </c>
      <c r="J139" s="36">
        <f>K139/12</f>
        <v>16</v>
      </c>
      <c r="K139" s="54">
        <v>192</v>
      </c>
      <c r="L139" s="54">
        <f>K139/G139</f>
        <v>96</v>
      </c>
      <c r="M139" s="55">
        <f>L139/12</f>
        <v>8</v>
      </c>
      <c r="N139" s="54">
        <f>K139*20/I139</f>
        <v>64</v>
      </c>
      <c r="O139" s="56" t="s">
        <v>7</v>
      </c>
      <c r="P139" s="54"/>
      <c r="Q139" s="54"/>
      <c r="R139">
        <f>Q139/L139</f>
        <v>0</v>
      </c>
      <c r="S139" s="55">
        <f>Q139*20/H139</f>
        <v>0</v>
      </c>
      <c r="T139" s="35"/>
      <c r="U139" s="35"/>
      <c r="V139" s="54">
        <f>T139/G139</f>
        <v>0</v>
      </c>
      <c r="W139">
        <f>V139/L139</f>
        <v>0</v>
      </c>
      <c r="X139" s="55">
        <f>V139*20/H139</f>
        <v>0</v>
      </c>
      <c r="Y139" s="57">
        <f>L139+Q139+V139</f>
        <v>96</v>
      </c>
      <c r="Z139" s="57">
        <f>Y139/12</f>
        <v>8</v>
      </c>
      <c r="AA139" s="54">
        <f>Y139*20/I139</f>
        <v>32</v>
      </c>
      <c r="AB139" s="54"/>
      <c r="AC139" s="54"/>
      <c r="AD139" s="54"/>
      <c r="AE139" s="54"/>
      <c r="AF139" s="54"/>
      <c r="AG139" s="54"/>
      <c r="AH139" s="54"/>
      <c r="AI139" s="37"/>
      <c r="AJ139" s="54">
        <v>192</v>
      </c>
      <c r="AK139" s="54">
        <f>AJ139/G139/12</f>
        <v>8</v>
      </c>
      <c r="AL139" s="51" t="s">
        <v>107</v>
      </c>
      <c r="AM139" s="51" t="s">
        <v>69</v>
      </c>
      <c r="AN139" s="51"/>
    </row>
    <row r="140" spans="1:40" ht="12.75">
      <c r="A140" s="29"/>
      <c r="B140" s="49"/>
      <c r="C140" s="27"/>
      <c r="D140" s="51"/>
      <c r="E140" s="51"/>
      <c r="F140" s="51"/>
      <c r="G140" s="35"/>
      <c r="I140" s="53"/>
      <c r="J140" s="36"/>
      <c r="K140" s="54"/>
      <c r="L140" s="54"/>
      <c r="M140" s="55"/>
      <c r="N140" s="54"/>
      <c r="O140" s="56"/>
      <c r="P140" s="54"/>
      <c r="Q140" s="54"/>
      <c r="S140" s="55"/>
      <c r="T140" s="35"/>
      <c r="U140" s="35"/>
      <c r="V140" s="54"/>
      <c r="X140" s="55"/>
      <c r="Y140" s="57"/>
      <c r="Z140" s="57"/>
      <c r="AA140" s="54"/>
      <c r="AB140" s="54"/>
      <c r="AC140" s="54"/>
      <c r="AD140" s="54"/>
      <c r="AE140" s="54"/>
      <c r="AF140" s="54"/>
      <c r="AG140" s="54"/>
      <c r="AH140" s="54"/>
      <c r="AI140" s="37"/>
      <c r="AJ140" s="54"/>
      <c r="AK140" s="54"/>
      <c r="AL140" s="51"/>
      <c r="AM140" s="51"/>
      <c r="AN140" s="51"/>
    </row>
    <row r="141" spans="1:40" ht="12.75">
      <c r="A141" s="31">
        <v>21583</v>
      </c>
      <c r="B141" s="60">
        <v>21948</v>
      </c>
      <c r="C141" s="27">
        <v>31453</v>
      </c>
      <c r="D141" s="51" t="s">
        <v>131</v>
      </c>
      <c r="E141" s="51" t="s">
        <v>131</v>
      </c>
      <c r="F141" s="51" t="s">
        <v>81</v>
      </c>
      <c r="G141" s="35">
        <v>2</v>
      </c>
      <c r="H141">
        <v>30</v>
      </c>
      <c r="I141" s="53">
        <f>G141*H141</f>
        <v>60</v>
      </c>
      <c r="J141" s="36">
        <f>K141/12</f>
        <v>16</v>
      </c>
      <c r="K141" s="54">
        <v>192</v>
      </c>
      <c r="L141" s="54">
        <f>K141/G141</f>
        <v>96</v>
      </c>
      <c r="M141" s="55">
        <f>L141/12</f>
        <v>8</v>
      </c>
      <c r="N141" s="54">
        <f>K141*20/I141</f>
        <v>64</v>
      </c>
      <c r="O141" s="56" t="s">
        <v>7</v>
      </c>
      <c r="P141" s="54"/>
      <c r="Q141" s="54"/>
      <c r="R141">
        <f>Q141/L141</f>
        <v>0</v>
      </c>
      <c r="S141" s="55">
        <f>Q141*20/H141</f>
        <v>0</v>
      </c>
      <c r="T141" s="35"/>
      <c r="U141" s="35"/>
      <c r="V141" s="54">
        <f>T141/G141</f>
        <v>0</v>
      </c>
      <c r="W141">
        <f>V141/L141</f>
        <v>0</v>
      </c>
      <c r="X141" s="55">
        <f>V141*20/H141</f>
        <v>0</v>
      </c>
      <c r="Y141" s="57">
        <f>L141+Q141+V141</f>
        <v>96</v>
      </c>
      <c r="Z141" s="57">
        <f>Y141/12</f>
        <v>8</v>
      </c>
      <c r="AA141" s="54">
        <f>Y141*20/I141</f>
        <v>32</v>
      </c>
      <c r="AB141" s="54"/>
      <c r="AC141" s="54"/>
      <c r="AD141" s="54"/>
      <c r="AE141" s="54"/>
      <c r="AF141" s="54"/>
      <c r="AG141" s="54"/>
      <c r="AH141" s="54"/>
      <c r="AI141" s="37"/>
      <c r="AJ141" s="54">
        <v>192</v>
      </c>
      <c r="AK141" s="54">
        <f>AJ141/G141/12</f>
        <v>8</v>
      </c>
      <c r="AL141" s="51" t="s">
        <v>107</v>
      </c>
      <c r="AM141" s="51" t="s">
        <v>69</v>
      </c>
      <c r="AN141" s="51"/>
    </row>
    <row r="142" spans="1:40" ht="12.75">
      <c r="A142" s="29"/>
      <c r="B142" s="49"/>
      <c r="C142" s="27"/>
      <c r="D142" s="51"/>
      <c r="E142" s="51"/>
      <c r="F142" s="51"/>
      <c r="G142" s="35"/>
      <c r="I142" s="53"/>
      <c r="J142" s="36"/>
      <c r="K142" s="54"/>
      <c r="L142" s="54"/>
      <c r="M142" s="55"/>
      <c r="N142" s="54"/>
      <c r="O142" s="56"/>
      <c r="P142" s="54"/>
      <c r="Q142" s="54"/>
      <c r="S142" s="55"/>
      <c r="T142" s="35"/>
      <c r="U142" s="35"/>
      <c r="V142" s="54"/>
      <c r="X142" s="55"/>
      <c r="Y142" s="57"/>
      <c r="Z142" s="57"/>
      <c r="AA142" s="54"/>
      <c r="AB142" s="54"/>
      <c r="AC142" s="54"/>
      <c r="AD142" s="54"/>
      <c r="AE142" s="54"/>
      <c r="AF142" s="54"/>
      <c r="AG142" s="54"/>
      <c r="AH142" s="54"/>
      <c r="AI142" s="37"/>
      <c r="AJ142" s="54"/>
      <c r="AK142" s="54"/>
      <c r="AL142" s="51"/>
      <c r="AM142" s="51"/>
      <c r="AN142" s="51"/>
    </row>
    <row r="143" spans="1:40" ht="12.75">
      <c r="A143" s="31">
        <v>21948</v>
      </c>
      <c r="B143" s="60">
        <v>22314</v>
      </c>
      <c r="C143" s="27">
        <v>31454</v>
      </c>
      <c r="D143" s="51" t="s">
        <v>131</v>
      </c>
      <c r="E143" s="51" t="s">
        <v>131</v>
      </c>
      <c r="F143" s="51" t="s">
        <v>45</v>
      </c>
      <c r="G143" s="35">
        <v>4</v>
      </c>
      <c r="H143">
        <v>30</v>
      </c>
      <c r="I143" s="53">
        <f>G143*H143</f>
        <v>120</v>
      </c>
      <c r="J143" s="36">
        <f>K143/12</f>
        <v>30.016666666666666</v>
      </c>
      <c r="K143" s="54">
        <v>360.2</v>
      </c>
      <c r="L143" s="54">
        <f>K143/G143</f>
        <v>90.05</v>
      </c>
      <c r="M143" s="55">
        <f>L143/12</f>
        <v>7.504166666666666</v>
      </c>
      <c r="N143" s="54">
        <f>K143*20/I143</f>
        <v>60.03333333333333</v>
      </c>
      <c r="O143" s="56" t="s">
        <v>37</v>
      </c>
      <c r="P143" s="54"/>
      <c r="Q143" s="54"/>
      <c r="S143" s="55">
        <f>Q143*20/H143</f>
        <v>0</v>
      </c>
      <c r="T143" s="35"/>
      <c r="U143" s="35"/>
      <c r="V143" s="54">
        <f>T143/G143</f>
        <v>0</v>
      </c>
      <c r="W143">
        <f>V143/L143</f>
        <v>0</v>
      </c>
      <c r="X143" s="55">
        <f>V143*20/H143</f>
        <v>0</v>
      </c>
      <c r="Y143" s="57">
        <f>L143+Q143+V143</f>
        <v>90.05</v>
      </c>
      <c r="Z143" s="57">
        <f>Y143/12</f>
        <v>7.504166666666666</v>
      </c>
      <c r="AA143" s="54">
        <f>Y143*20/I143</f>
        <v>15.008333333333333</v>
      </c>
      <c r="AB143" s="54"/>
      <c r="AC143" s="54"/>
      <c r="AD143" s="54"/>
      <c r="AE143" s="54"/>
      <c r="AF143" s="54"/>
      <c r="AG143" s="54"/>
      <c r="AH143" s="54"/>
      <c r="AI143" s="37"/>
      <c r="AJ143" s="54">
        <v>360.2</v>
      </c>
      <c r="AK143" s="54">
        <f>AJ143/G143/12</f>
        <v>7.504166666666666</v>
      </c>
      <c r="AL143" s="51" t="s">
        <v>108</v>
      </c>
      <c r="AM143" s="51" t="s">
        <v>69</v>
      </c>
      <c r="AN143" s="51"/>
    </row>
    <row r="144" spans="1:40" ht="12.75">
      <c r="A144" s="29"/>
      <c r="B144" s="49"/>
      <c r="C144" s="27"/>
      <c r="D144" s="51"/>
      <c r="E144" s="51"/>
      <c r="F144" s="51"/>
      <c r="G144" s="35"/>
      <c r="I144" s="53"/>
      <c r="J144" s="36"/>
      <c r="K144" s="54"/>
      <c r="L144" s="54"/>
      <c r="M144" s="55"/>
      <c r="N144" s="54"/>
      <c r="O144" s="56"/>
      <c r="P144" s="54"/>
      <c r="Q144" s="54"/>
      <c r="S144" s="55"/>
      <c r="T144" s="35"/>
      <c r="U144" s="35"/>
      <c r="V144" s="54"/>
      <c r="X144" s="55"/>
      <c r="Y144" s="57"/>
      <c r="Z144" s="57"/>
      <c r="AA144" s="54"/>
      <c r="AB144" s="54"/>
      <c r="AC144" s="54"/>
      <c r="AD144" s="54"/>
      <c r="AE144" s="54"/>
      <c r="AF144" s="54"/>
      <c r="AG144" s="54"/>
      <c r="AH144" s="54"/>
      <c r="AI144" s="37"/>
      <c r="AJ144" s="54"/>
      <c r="AK144" s="54"/>
      <c r="AL144" s="51"/>
      <c r="AM144" s="51"/>
      <c r="AN144" s="51"/>
    </row>
    <row r="145" spans="1:40" ht="12.75">
      <c r="A145" s="31">
        <v>22314</v>
      </c>
      <c r="B145" s="60">
        <v>22679</v>
      </c>
      <c r="C145" s="27">
        <v>31455</v>
      </c>
      <c r="D145" s="51" t="s">
        <v>131</v>
      </c>
      <c r="E145" s="51" t="s">
        <v>131</v>
      </c>
      <c r="F145" s="51" t="s">
        <v>81</v>
      </c>
      <c r="G145" s="35">
        <v>2</v>
      </c>
      <c r="H145">
        <v>30</v>
      </c>
      <c r="I145" s="53">
        <f>G145*H145</f>
        <v>60</v>
      </c>
      <c r="J145" s="36">
        <f>K145/12</f>
        <v>15.35</v>
      </c>
      <c r="K145" s="54">
        <f>15.35*12</f>
        <v>184.2</v>
      </c>
      <c r="L145" s="54">
        <f>K145/G145</f>
        <v>92.1</v>
      </c>
      <c r="M145" s="55">
        <f>L145/12</f>
        <v>7.675</v>
      </c>
      <c r="N145" s="54">
        <f>K145*20/I145</f>
        <v>61.4</v>
      </c>
      <c r="O145" s="56" t="s">
        <v>37</v>
      </c>
      <c r="P145" s="54"/>
      <c r="Q145" s="54"/>
      <c r="S145" s="55">
        <f>Q145*20/H145</f>
        <v>0</v>
      </c>
      <c r="T145" s="35"/>
      <c r="U145" s="35"/>
      <c r="V145" s="54">
        <f>T145/G145</f>
        <v>0</v>
      </c>
      <c r="W145">
        <f>V145/L145</f>
        <v>0</v>
      </c>
      <c r="X145" s="55">
        <f>V145*20/H145</f>
        <v>0</v>
      </c>
      <c r="Y145" s="57">
        <f>L145+Q145+V145</f>
        <v>92.1</v>
      </c>
      <c r="Z145" s="57">
        <f>Y145/12</f>
        <v>7.675</v>
      </c>
      <c r="AA145" s="54">
        <f>Y145*20/I145</f>
        <v>30.7</v>
      </c>
      <c r="AB145" s="54"/>
      <c r="AC145" s="54"/>
      <c r="AD145" s="54"/>
      <c r="AE145" s="54"/>
      <c r="AF145" s="54"/>
      <c r="AG145" s="54"/>
      <c r="AH145" s="54"/>
      <c r="AI145" s="37"/>
      <c r="AJ145" s="54"/>
      <c r="AK145" s="54">
        <f>AJ145/G145/12</f>
        <v>0</v>
      </c>
      <c r="AL145" s="51" t="s">
        <v>108</v>
      </c>
      <c r="AM145" s="51" t="s">
        <v>25</v>
      </c>
      <c r="AN145" s="51"/>
    </row>
    <row r="146" spans="1:40" ht="12.75">
      <c r="A146" s="29"/>
      <c r="B146" s="49"/>
      <c r="C146" s="27"/>
      <c r="D146" s="51" t="s">
        <v>132</v>
      </c>
      <c r="E146" s="51" t="s">
        <v>131</v>
      </c>
      <c r="F146" s="51" t="s">
        <v>45</v>
      </c>
      <c r="G146" s="35">
        <v>2</v>
      </c>
      <c r="I146" s="53">
        <f>G146*H146</f>
        <v>0</v>
      </c>
      <c r="J146" s="36">
        <f>K146/12</f>
        <v>9.39166666</v>
      </c>
      <c r="K146" s="54">
        <f>9.39166666*12</f>
        <v>112.69999992000001</v>
      </c>
      <c r="L146" s="54">
        <f>K146/G146</f>
        <v>56.349999960000005</v>
      </c>
      <c r="M146" s="55">
        <f>L146/12</f>
        <v>4.69583333</v>
      </c>
      <c r="N146" s="54" t="e">
        <f>K146*20/I146</f>
        <v>#VALUE!</v>
      </c>
      <c r="O146" s="56" t="s">
        <v>142</v>
      </c>
      <c r="P146" s="54"/>
      <c r="Q146" s="54"/>
      <c r="S146" s="55" t="e">
        <f>Q146*20/H146</f>
        <v>#VALUE!</v>
      </c>
      <c r="T146" s="35"/>
      <c r="U146" s="35"/>
      <c r="V146" s="54">
        <f>T146/G146</f>
        <v>0</v>
      </c>
      <c r="W146">
        <f>V146/L146</f>
        <v>0</v>
      </c>
      <c r="X146" s="55" t="e">
        <f>V146*20/H146</f>
        <v>#VALUE!</v>
      </c>
      <c r="Y146" s="57">
        <f>L146+Q146+V146</f>
        <v>56.349999960000005</v>
      </c>
      <c r="Z146" s="57">
        <f>Y146/12</f>
        <v>4.69583333</v>
      </c>
      <c r="AA146" s="54" t="e">
        <f>Y146*20/I146</f>
        <v>#VALUE!</v>
      </c>
      <c r="AB146" s="54"/>
      <c r="AC146" s="54"/>
      <c r="AD146" s="54"/>
      <c r="AE146" s="54"/>
      <c r="AF146" s="54"/>
      <c r="AG146" s="54"/>
      <c r="AH146" s="54"/>
      <c r="AI146" s="37"/>
      <c r="AJ146" s="54"/>
      <c r="AK146" s="54">
        <f>AJ146/G146/12</f>
        <v>0</v>
      </c>
      <c r="AL146" s="51"/>
      <c r="AM146" s="51"/>
      <c r="AN146" s="51"/>
    </row>
    <row r="147" spans="1:40" ht="12.75">
      <c r="A147" s="29"/>
      <c r="B147" s="49"/>
      <c r="C147" s="27"/>
      <c r="D147" s="51"/>
      <c r="E147" s="51"/>
      <c r="F147" s="51"/>
      <c r="G147" s="35"/>
      <c r="I147" s="53"/>
      <c r="J147" s="36"/>
      <c r="K147" s="54"/>
      <c r="L147" s="54"/>
      <c r="M147" s="55"/>
      <c r="N147" s="54"/>
      <c r="O147" s="56"/>
      <c r="P147" s="54"/>
      <c r="Q147" s="54"/>
      <c r="S147" s="55"/>
      <c r="T147" s="35"/>
      <c r="U147" s="35"/>
      <c r="V147" s="54"/>
      <c r="X147" s="55"/>
      <c r="Y147" s="57"/>
      <c r="Z147" s="57"/>
      <c r="AA147" s="54"/>
      <c r="AB147" s="54"/>
      <c r="AC147" s="54"/>
      <c r="AD147" s="54"/>
      <c r="AE147" s="54"/>
      <c r="AF147" s="54"/>
      <c r="AG147" s="54"/>
      <c r="AH147" s="54"/>
      <c r="AI147" s="37"/>
      <c r="AJ147" s="54"/>
      <c r="AK147" s="54"/>
      <c r="AL147" s="51"/>
      <c r="AM147" s="51"/>
      <c r="AN147" s="51"/>
    </row>
    <row r="148" spans="1:40" ht="12.75">
      <c r="A148" s="31">
        <v>22679</v>
      </c>
      <c r="B148" s="60">
        <v>23044</v>
      </c>
      <c r="C148" s="27">
        <v>31456</v>
      </c>
      <c r="D148" s="51" t="s">
        <v>131</v>
      </c>
      <c r="E148" s="51" t="s">
        <v>131</v>
      </c>
      <c r="F148" s="51" t="s">
        <v>81</v>
      </c>
      <c r="G148" s="35">
        <v>4</v>
      </c>
      <c r="H148">
        <v>30</v>
      </c>
      <c r="I148" s="53">
        <f>G148*H148</f>
        <v>120</v>
      </c>
      <c r="J148" s="36">
        <f>K148/12</f>
        <v>30</v>
      </c>
      <c r="K148" s="54">
        <v>360</v>
      </c>
      <c r="L148" s="54">
        <f>K148/G148</f>
        <v>90</v>
      </c>
      <c r="M148" s="55">
        <f>L148/12</f>
        <v>7.5</v>
      </c>
      <c r="N148" s="54">
        <f>K148*20/I148</f>
        <v>60</v>
      </c>
      <c r="O148" s="56" t="s">
        <v>213</v>
      </c>
      <c r="P148" s="54"/>
      <c r="Q148" s="54"/>
      <c r="S148" s="55">
        <f>Q148*20/H148</f>
        <v>0</v>
      </c>
      <c r="T148" s="35"/>
      <c r="U148" s="35"/>
      <c r="V148" s="54">
        <f>T148/G148</f>
        <v>0</v>
      </c>
      <c r="W148">
        <f>V148/L148</f>
        <v>0</v>
      </c>
      <c r="X148" s="55"/>
      <c r="Y148" s="57">
        <f>L148+Q148+V148</f>
        <v>90</v>
      </c>
      <c r="Z148" s="57">
        <f>Y148/12</f>
        <v>7.5</v>
      </c>
      <c r="AA148" s="54">
        <f>Y148*20/I148</f>
        <v>15</v>
      </c>
      <c r="AB148" s="54"/>
      <c r="AC148" s="54"/>
      <c r="AD148" s="54"/>
      <c r="AE148" s="54"/>
      <c r="AF148" s="54"/>
      <c r="AG148" s="54"/>
      <c r="AH148" s="54"/>
      <c r="AI148" s="37"/>
      <c r="AJ148" s="54">
        <v>360</v>
      </c>
      <c r="AK148" s="54">
        <f>AJ148/G148/12</f>
        <v>7.5</v>
      </c>
      <c r="AL148" s="51" t="s">
        <v>108</v>
      </c>
      <c r="AM148" s="51" t="s">
        <v>270</v>
      </c>
      <c r="AN148" s="51"/>
    </row>
    <row r="149" spans="1:40" ht="12.75">
      <c r="A149" s="29"/>
      <c r="B149" s="49"/>
      <c r="C149" s="27"/>
      <c r="D149" s="51"/>
      <c r="E149" s="51"/>
      <c r="F149" s="51"/>
      <c r="G149" s="35"/>
      <c r="I149" s="53"/>
      <c r="J149" s="36"/>
      <c r="K149" s="54"/>
      <c r="L149" s="54"/>
      <c r="M149" s="55"/>
      <c r="N149" s="54"/>
      <c r="O149" s="56"/>
      <c r="P149" s="54"/>
      <c r="Q149" s="54"/>
      <c r="S149" s="55"/>
      <c r="T149" s="35"/>
      <c r="U149" s="35"/>
      <c r="V149" s="54"/>
      <c r="X149" s="55"/>
      <c r="Y149" s="57"/>
      <c r="Z149" s="57"/>
      <c r="AA149" s="54"/>
      <c r="AB149" s="54"/>
      <c r="AC149" s="54"/>
      <c r="AD149" s="54"/>
      <c r="AE149" s="54"/>
      <c r="AF149" s="54"/>
      <c r="AG149" s="54"/>
      <c r="AH149" s="54"/>
      <c r="AI149" s="37"/>
      <c r="AJ149" s="54"/>
      <c r="AK149" s="54"/>
      <c r="AL149" s="51"/>
      <c r="AM149" s="51"/>
      <c r="AN149" s="51"/>
    </row>
    <row r="150" spans="1:40" ht="12.75">
      <c r="A150" s="31">
        <v>23044</v>
      </c>
      <c r="B150" s="60">
        <v>23409</v>
      </c>
      <c r="C150" s="27">
        <v>31457</v>
      </c>
      <c r="D150" s="51" t="s">
        <v>131</v>
      </c>
      <c r="E150" s="51" t="s">
        <v>131</v>
      </c>
      <c r="F150" s="51" t="s">
        <v>45</v>
      </c>
      <c r="G150" s="35">
        <v>4</v>
      </c>
      <c r="H150">
        <v>30</v>
      </c>
      <c r="I150" s="53">
        <f>G150*H150</f>
        <v>120</v>
      </c>
      <c r="J150" s="36">
        <f>K150/12</f>
        <v>30</v>
      </c>
      <c r="K150" s="54">
        <v>360</v>
      </c>
      <c r="L150" s="54">
        <f>K150/G150</f>
        <v>90</v>
      </c>
      <c r="M150" s="55">
        <f>L150/12</f>
        <v>7.5</v>
      </c>
      <c r="N150" s="54">
        <f>K150*20/I150</f>
        <v>60</v>
      </c>
      <c r="O150" s="56" t="s">
        <v>37</v>
      </c>
      <c r="P150" s="54"/>
      <c r="Q150" s="54"/>
      <c r="S150" s="55">
        <f>Q150*20/H150</f>
        <v>0</v>
      </c>
      <c r="T150" s="35"/>
      <c r="U150" s="35"/>
      <c r="V150" s="54">
        <f>T150/G150</f>
        <v>0</v>
      </c>
      <c r="W150">
        <f>V150/L150</f>
        <v>0</v>
      </c>
      <c r="X150" s="55"/>
      <c r="Y150" s="57">
        <f>L150+Q150+V150</f>
        <v>90</v>
      </c>
      <c r="Z150" s="57">
        <f>Y150/12</f>
        <v>7.5</v>
      </c>
      <c r="AA150" s="54">
        <f>Y150*20/I150</f>
        <v>15</v>
      </c>
      <c r="AB150" s="54"/>
      <c r="AC150" s="54"/>
      <c r="AD150" s="54"/>
      <c r="AE150" s="54"/>
      <c r="AF150" s="54"/>
      <c r="AG150" s="54"/>
      <c r="AH150" s="54"/>
      <c r="AI150" s="37"/>
      <c r="AJ150" s="54">
        <v>360</v>
      </c>
      <c r="AK150" s="54">
        <f>AJ150/G150/12</f>
        <v>7.5</v>
      </c>
      <c r="AL150" s="51" t="s">
        <v>108</v>
      </c>
      <c r="AM150" s="51"/>
      <c r="AN150" s="51"/>
    </row>
    <row r="151" spans="1:40" ht="12.75">
      <c r="A151" s="29"/>
      <c r="B151" s="49"/>
      <c r="C151" s="27"/>
      <c r="D151" s="51"/>
      <c r="E151" s="51"/>
      <c r="F151" s="51"/>
      <c r="G151" s="35"/>
      <c r="I151" s="53"/>
      <c r="J151" s="36"/>
      <c r="K151" s="54"/>
      <c r="L151" s="54"/>
      <c r="M151" s="55"/>
      <c r="N151" s="54"/>
      <c r="O151" s="56"/>
      <c r="P151" s="54"/>
      <c r="Q151" s="54"/>
      <c r="S151" s="55"/>
      <c r="T151" s="35"/>
      <c r="U151" s="35"/>
      <c r="V151" s="54"/>
      <c r="X151" s="55"/>
      <c r="Y151" s="57"/>
      <c r="Z151" s="57"/>
      <c r="AA151" s="54"/>
      <c r="AB151" s="54"/>
      <c r="AC151" s="54"/>
      <c r="AD151" s="54"/>
      <c r="AE151" s="54"/>
      <c r="AF151" s="54"/>
      <c r="AG151" s="54"/>
      <c r="AH151" s="54"/>
      <c r="AI151" s="37"/>
      <c r="AJ151" s="54"/>
      <c r="AK151" s="54"/>
      <c r="AL151" s="51"/>
      <c r="AM151" s="51"/>
      <c r="AN151" s="51"/>
    </row>
    <row r="152" spans="1:40" ht="12.75">
      <c r="A152" s="31">
        <v>23409</v>
      </c>
      <c r="B152" s="60">
        <v>23775</v>
      </c>
      <c r="C152" s="27">
        <v>31458</v>
      </c>
      <c r="D152" s="51" t="s">
        <v>131</v>
      </c>
      <c r="E152" s="51" t="s">
        <v>131</v>
      </c>
      <c r="F152" s="51" t="s">
        <v>81</v>
      </c>
      <c r="G152" s="35">
        <v>4</v>
      </c>
      <c r="H152">
        <v>30</v>
      </c>
      <c r="I152" s="53">
        <f>G152*H152</f>
        <v>120</v>
      </c>
      <c r="J152" s="36">
        <f>K152/12</f>
        <v>30</v>
      </c>
      <c r="K152" s="54">
        <v>360</v>
      </c>
      <c r="L152" s="54">
        <f>K152/G152</f>
        <v>90</v>
      </c>
      <c r="M152" s="55">
        <f>L152/12</f>
        <v>7.5</v>
      </c>
      <c r="N152" s="54">
        <f>K152*20/I152</f>
        <v>60</v>
      </c>
      <c r="O152" s="56" t="s">
        <v>143</v>
      </c>
      <c r="P152" s="54"/>
      <c r="Q152" s="54"/>
      <c r="S152" s="55">
        <f>Q152*20/H152</f>
        <v>0</v>
      </c>
      <c r="T152" s="35"/>
      <c r="U152" s="35"/>
      <c r="V152" s="54">
        <f>T152/G152</f>
        <v>0</v>
      </c>
      <c r="W152">
        <f>V152/L152</f>
        <v>0</v>
      </c>
      <c r="X152" s="55"/>
      <c r="Y152" s="57">
        <f>L152+Q152+V152</f>
        <v>90</v>
      </c>
      <c r="Z152" s="57">
        <f>Y152/12</f>
        <v>7.5</v>
      </c>
      <c r="AA152" s="54">
        <f>Y152*20/I152</f>
        <v>15</v>
      </c>
      <c r="AB152" s="54"/>
      <c r="AC152" s="54"/>
      <c r="AD152" s="54"/>
      <c r="AE152" s="54"/>
      <c r="AF152" s="54"/>
      <c r="AG152" s="54"/>
      <c r="AH152" s="54"/>
      <c r="AI152" s="37"/>
      <c r="AJ152" s="54">
        <v>360</v>
      </c>
      <c r="AK152" s="54">
        <f>AJ152/G152/12</f>
        <v>7.5</v>
      </c>
      <c r="AL152" s="51" t="s">
        <v>108</v>
      </c>
      <c r="AM152" s="51" t="s">
        <v>269</v>
      </c>
      <c r="AN152" s="51"/>
    </row>
    <row r="153" spans="1:40" ht="12.75">
      <c r="A153" s="29"/>
      <c r="B153" s="49"/>
      <c r="C153" s="27"/>
      <c r="D153" s="51"/>
      <c r="E153" s="51"/>
      <c r="F153" s="51"/>
      <c r="G153" s="35"/>
      <c r="I153" s="53"/>
      <c r="J153" s="36"/>
      <c r="K153" s="54"/>
      <c r="L153" s="54"/>
      <c r="M153" s="55"/>
      <c r="N153" s="54"/>
      <c r="O153" s="56"/>
      <c r="P153" s="54"/>
      <c r="Q153" s="54"/>
      <c r="S153" s="55"/>
      <c r="T153" s="35"/>
      <c r="U153" s="35"/>
      <c r="V153" s="54"/>
      <c r="X153" s="55"/>
      <c r="Y153" s="57"/>
      <c r="Z153" s="57"/>
      <c r="AA153" s="54"/>
      <c r="AB153" s="54"/>
      <c r="AC153" s="54"/>
      <c r="AD153" s="54"/>
      <c r="AE153" s="54"/>
      <c r="AF153" s="54"/>
      <c r="AG153" s="54"/>
      <c r="AH153" s="54"/>
      <c r="AI153" s="37"/>
      <c r="AJ153" s="54"/>
      <c r="AK153" s="54"/>
      <c r="AL153" s="51"/>
      <c r="AM153" s="51"/>
      <c r="AN153" s="51"/>
    </row>
    <row r="154" spans="1:40" ht="12.75">
      <c r="A154" s="31">
        <v>23775</v>
      </c>
      <c r="B154" s="60">
        <v>24140</v>
      </c>
      <c r="C154" s="27">
        <v>31459</v>
      </c>
      <c r="D154" s="51" t="s">
        <v>131</v>
      </c>
      <c r="E154" s="51" t="s">
        <v>131</v>
      </c>
      <c r="F154" s="51" t="s">
        <v>81</v>
      </c>
      <c r="G154" s="35">
        <v>4</v>
      </c>
      <c r="H154">
        <v>30</v>
      </c>
      <c r="I154" s="53">
        <f>G154*H154</f>
        <v>120</v>
      </c>
      <c r="J154" s="36">
        <f>K154/12</f>
        <v>30</v>
      </c>
      <c r="K154" s="54">
        <v>360</v>
      </c>
      <c r="L154" s="54">
        <f>K154/G154</f>
        <v>90</v>
      </c>
      <c r="M154" s="55">
        <f>L154/12</f>
        <v>7.5</v>
      </c>
      <c r="N154" s="54">
        <f>K154*20/I154</f>
        <v>60</v>
      </c>
      <c r="O154" s="56" t="s">
        <v>42</v>
      </c>
      <c r="P154" s="54"/>
      <c r="Q154" s="54"/>
      <c r="S154" s="55">
        <f>Q154*20/H154</f>
        <v>0</v>
      </c>
      <c r="T154" s="35"/>
      <c r="U154" s="35"/>
      <c r="V154" s="54">
        <f>T154/G154</f>
        <v>0</v>
      </c>
      <c r="W154">
        <f>V154/L154</f>
        <v>0</v>
      </c>
      <c r="X154" s="55"/>
      <c r="Y154" s="57">
        <f>L154+Q154+V154</f>
        <v>90</v>
      </c>
      <c r="Z154" s="57">
        <f>Y154/12</f>
        <v>7.5</v>
      </c>
      <c r="AA154" s="54">
        <f>Y154*20/I154</f>
        <v>15</v>
      </c>
      <c r="AB154" s="54"/>
      <c r="AC154" s="54"/>
      <c r="AD154" s="54"/>
      <c r="AE154" s="54"/>
      <c r="AF154" s="54"/>
      <c r="AG154" s="54"/>
      <c r="AH154" s="54"/>
      <c r="AI154" s="37"/>
      <c r="AJ154" s="54">
        <v>360</v>
      </c>
      <c r="AK154" s="54">
        <f>AJ154/G154/12</f>
        <v>7.5</v>
      </c>
      <c r="AL154" s="51" t="s">
        <v>108</v>
      </c>
      <c r="AM154" s="51"/>
      <c r="AN154" s="51"/>
    </row>
    <row r="155" spans="1:40" ht="12.75">
      <c r="A155" s="29"/>
      <c r="B155" s="49"/>
      <c r="C155" s="27"/>
      <c r="D155" s="51"/>
      <c r="E155" s="51"/>
      <c r="F155" s="51"/>
      <c r="G155" s="35"/>
      <c r="I155" s="53"/>
      <c r="J155" s="36"/>
      <c r="K155" s="54"/>
      <c r="L155" s="54"/>
      <c r="M155" s="55"/>
      <c r="N155" s="54"/>
      <c r="O155" s="56"/>
      <c r="P155" s="54"/>
      <c r="Q155" s="54"/>
      <c r="S155" s="55"/>
      <c r="T155" s="35"/>
      <c r="U155" s="35"/>
      <c r="V155" s="54"/>
      <c r="X155" s="55"/>
      <c r="Y155" s="57"/>
      <c r="Z155" s="57"/>
      <c r="AA155" s="54"/>
      <c r="AB155" s="54"/>
      <c r="AC155" s="54"/>
      <c r="AD155" s="54"/>
      <c r="AE155" s="54"/>
      <c r="AF155" s="54"/>
      <c r="AG155" s="54"/>
      <c r="AH155" s="54"/>
      <c r="AI155" s="37"/>
      <c r="AJ155" s="54"/>
      <c r="AK155" s="54"/>
      <c r="AL155" s="51"/>
      <c r="AM155" s="51"/>
      <c r="AN155" s="51"/>
    </row>
    <row r="156" spans="1:40" ht="12.75">
      <c r="A156" s="31">
        <v>24140</v>
      </c>
      <c r="B156" s="60">
        <v>24505</v>
      </c>
      <c r="C156" s="27">
        <v>31460</v>
      </c>
      <c r="D156" s="51" t="s">
        <v>131</v>
      </c>
      <c r="E156" s="51" t="s">
        <v>131</v>
      </c>
      <c r="F156" s="51" t="s">
        <v>81</v>
      </c>
      <c r="G156" s="35">
        <v>4</v>
      </c>
      <c r="H156">
        <v>30</v>
      </c>
      <c r="I156" s="53">
        <f>G156*H156</f>
        <v>120</v>
      </c>
      <c r="J156" s="36">
        <f>K156/12</f>
        <v>30</v>
      </c>
      <c r="K156" s="54">
        <v>360</v>
      </c>
      <c r="L156" s="54">
        <f>K156/G156</f>
        <v>90</v>
      </c>
      <c r="M156" s="55">
        <f>L156/12</f>
        <v>7.5</v>
      </c>
      <c r="N156" s="54">
        <f>K156*20/I156</f>
        <v>60</v>
      </c>
      <c r="O156" s="56" t="s">
        <v>42</v>
      </c>
      <c r="P156" s="54"/>
      <c r="Q156" s="54"/>
      <c r="S156" s="55">
        <f>Q156*20/H156</f>
        <v>0</v>
      </c>
      <c r="T156" s="35"/>
      <c r="U156" s="35"/>
      <c r="V156" s="54">
        <f>T156/G156</f>
        <v>0</v>
      </c>
      <c r="W156">
        <f>V156/L156</f>
        <v>0</v>
      </c>
      <c r="X156" s="55"/>
      <c r="Y156" s="57">
        <f>L156+Q156+V156</f>
        <v>90</v>
      </c>
      <c r="Z156" s="57">
        <f>Y156/12</f>
        <v>7.5</v>
      </c>
      <c r="AA156" s="54">
        <f>Y156*20/I156</f>
        <v>15</v>
      </c>
      <c r="AB156" s="54"/>
      <c r="AC156" s="54"/>
      <c r="AD156" s="54"/>
      <c r="AE156" s="54"/>
      <c r="AF156" s="54"/>
      <c r="AG156" s="54"/>
      <c r="AH156" s="54"/>
      <c r="AI156" s="37"/>
      <c r="AJ156" s="54">
        <v>360</v>
      </c>
      <c r="AK156" s="54">
        <f>AJ156/G156/12</f>
        <v>7.5</v>
      </c>
      <c r="AL156" s="51" t="s">
        <v>108</v>
      </c>
      <c r="AM156" s="51"/>
      <c r="AN156" s="51"/>
    </row>
    <row r="157" spans="1:40" ht="12.75">
      <c r="A157" s="29"/>
      <c r="B157" s="49"/>
      <c r="C157" s="27"/>
      <c r="D157" s="51"/>
      <c r="E157" s="51"/>
      <c r="F157" s="51"/>
      <c r="G157" s="35"/>
      <c r="I157" s="53"/>
      <c r="J157" s="36"/>
      <c r="K157" s="54"/>
      <c r="L157" s="54"/>
      <c r="M157" s="55"/>
      <c r="N157" s="54"/>
      <c r="O157" s="56"/>
      <c r="P157" s="54"/>
      <c r="Q157" s="54"/>
      <c r="S157" s="55"/>
      <c r="T157" s="35"/>
      <c r="U157" s="35"/>
      <c r="V157" s="54"/>
      <c r="X157" s="55"/>
      <c r="Y157" s="57"/>
      <c r="Z157" s="57"/>
      <c r="AA157" s="54"/>
      <c r="AB157" s="54"/>
      <c r="AC157" s="54"/>
      <c r="AD157" s="54"/>
      <c r="AE157" s="54"/>
      <c r="AF157" s="54"/>
      <c r="AG157" s="54"/>
      <c r="AH157" s="54"/>
      <c r="AI157" s="37"/>
      <c r="AJ157" s="54"/>
      <c r="AK157" s="54"/>
      <c r="AL157" s="51"/>
      <c r="AM157" s="51"/>
      <c r="AN157" s="51"/>
    </row>
    <row r="158" spans="1:40" ht="12.75">
      <c r="A158" s="31">
        <v>24505</v>
      </c>
      <c r="B158" s="60">
        <v>24870</v>
      </c>
      <c r="C158" s="27">
        <v>31461</v>
      </c>
      <c r="D158" s="51" t="s">
        <v>131</v>
      </c>
      <c r="E158" s="51" t="s">
        <v>131</v>
      </c>
      <c r="F158" s="51" t="s">
        <v>81</v>
      </c>
      <c r="G158" s="35">
        <v>4</v>
      </c>
      <c r="H158">
        <v>30</v>
      </c>
      <c r="I158" s="53">
        <f>G158*H158</f>
        <v>120</v>
      </c>
      <c r="J158" s="36">
        <f>K158/12</f>
        <v>30</v>
      </c>
      <c r="K158" s="54">
        <v>360</v>
      </c>
      <c r="L158" s="54">
        <f>K158/G158</f>
        <v>90</v>
      </c>
      <c r="M158" s="55">
        <f>L158/12</f>
        <v>7.5</v>
      </c>
      <c r="N158" s="54">
        <f>K158*20/I158</f>
        <v>60</v>
      </c>
      <c r="O158" s="56" t="s">
        <v>42</v>
      </c>
      <c r="P158" s="54"/>
      <c r="Q158" s="54"/>
      <c r="S158" s="55">
        <f>Q158*20/H158</f>
        <v>0</v>
      </c>
      <c r="T158" s="35"/>
      <c r="U158" s="35"/>
      <c r="V158" s="54">
        <f>T158/G158</f>
        <v>0</v>
      </c>
      <c r="W158">
        <f>V158/L158</f>
        <v>0</v>
      </c>
      <c r="X158" s="55"/>
      <c r="Y158" s="57">
        <f>L158+Q158+V158</f>
        <v>90</v>
      </c>
      <c r="Z158" s="57">
        <f>Y158/12</f>
        <v>7.5</v>
      </c>
      <c r="AA158" s="54">
        <f>Y158*20/I158</f>
        <v>15</v>
      </c>
      <c r="AB158" s="54"/>
      <c r="AC158" s="54"/>
      <c r="AD158" s="54"/>
      <c r="AE158" s="54"/>
      <c r="AF158" s="54"/>
      <c r="AG158" s="54"/>
      <c r="AH158" s="54"/>
      <c r="AI158" s="37"/>
      <c r="AJ158" s="54">
        <v>360</v>
      </c>
      <c r="AK158" s="54">
        <f>AJ158/G158/12</f>
        <v>7.5</v>
      </c>
      <c r="AL158" s="51" t="s">
        <v>108</v>
      </c>
      <c r="AM158" s="51" t="s">
        <v>179</v>
      </c>
      <c r="AN158" s="51"/>
    </row>
    <row r="159" spans="1:40" ht="12.75">
      <c r="A159" s="29"/>
      <c r="B159" s="49"/>
      <c r="C159" s="27"/>
      <c r="D159" s="51"/>
      <c r="E159" s="51"/>
      <c r="F159" s="51"/>
      <c r="G159" s="35"/>
      <c r="I159" s="53"/>
      <c r="J159" s="36"/>
      <c r="K159" s="54"/>
      <c r="L159" s="54"/>
      <c r="M159" s="55"/>
      <c r="N159" s="54"/>
      <c r="O159" s="56"/>
      <c r="P159" s="54"/>
      <c r="Q159" s="54"/>
      <c r="S159" s="55"/>
      <c r="T159" s="35"/>
      <c r="U159" s="35"/>
      <c r="V159" s="54"/>
      <c r="X159" s="55"/>
      <c r="Y159" s="57"/>
      <c r="Z159" s="57"/>
      <c r="AA159" s="54"/>
      <c r="AB159" s="54"/>
      <c r="AC159" s="54"/>
      <c r="AD159" s="54"/>
      <c r="AE159" s="54"/>
      <c r="AF159" s="54"/>
      <c r="AG159" s="54"/>
      <c r="AH159" s="54"/>
      <c r="AI159" s="37"/>
      <c r="AJ159" s="54"/>
      <c r="AK159" s="54"/>
      <c r="AL159" s="51"/>
      <c r="AM159" s="51"/>
      <c r="AN159" s="51"/>
    </row>
    <row r="160" spans="1:40" ht="12.75">
      <c r="A160" s="31">
        <v>24870</v>
      </c>
      <c r="B160" s="60">
        <v>25236</v>
      </c>
      <c r="C160" s="27">
        <v>31462</v>
      </c>
      <c r="D160" s="51" t="s">
        <v>47</v>
      </c>
      <c r="E160" s="51" t="s">
        <v>47</v>
      </c>
      <c r="F160" s="51" t="s">
        <v>45</v>
      </c>
      <c r="G160" s="35">
        <v>4</v>
      </c>
      <c r="H160">
        <v>30</v>
      </c>
      <c r="I160" s="53">
        <f>G160*H160</f>
        <v>120</v>
      </c>
      <c r="J160" s="36">
        <f>K160/12</f>
        <v>31.054166660000003</v>
      </c>
      <c r="K160" s="54">
        <f>31.05416666*12</f>
        <v>372.64999992</v>
      </c>
      <c r="L160" s="54">
        <f>K160/G160</f>
        <v>93.16249998</v>
      </c>
      <c r="M160" s="55">
        <f>L160/12</f>
        <v>7.763541665000001</v>
      </c>
      <c r="N160" s="54">
        <f>K160*20/I160</f>
        <v>62.10833332000001</v>
      </c>
      <c r="O160" s="56"/>
      <c r="P160" s="54"/>
      <c r="Q160" s="54"/>
      <c r="S160" s="55">
        <f>Q160*20/H160</f>
        <v>0</v>
      </c>
      <c r="T160" s="35"/>
      <c r="U160" s="35"/>
      <c r="V160" s="54">
        <f>T160/G160</f>
        <v>0</v>
      </c>
      <c r="W160">
        <f>V160/L160</f>
        <v>0</v>
      </c>
      <c r="X160" s="55"/>
      <c r="Y160" s="57">
        <f>L160+Q160+V160</f>
        <v>93.16249998</v>
      </c>
      <c r="Z160" s="57">
        <f>Y160/12</f>
        <v>7.763541665000001</v>
      </c>
      <c r="AA160" s="54">
        <f>Y160*20/I160</f>
        <v>15.527083330000002</v>
      </c>
      <c r="AB160" s="54"/>
      <c r="AC160" s="54"/>
      <c r="AD160" s="54"/>
      <c r="AE160" s="54"/>
      <c r="AF160" s="54"/>
      <c r="AG160" s="54"/>
      <c r="AH160" s="54"/>
      <c r="AI160" s="37"/>
      <c r="AJ160" s="54">
        <v>360</v>
      </c>
      <c r="AK160" s="54">
        <f>AJ160/G160/12</f>
        <v>7.5</v>
      </c>
      <c r="AL160" s="51" t="s">
        <v>108</v>
      </c>
      <c r="AM160" s="51" t="s">
        <v>191</v>
      </c>
      <c r="AN160" s="51"/>
    </row>
    <row r="161" spans="1:40" ht="12.75">
      <c r="A161" s="29"/>
      <c r="B161" s="49"/>
      <c r="C161" s="27"/>
      <c r="D161" s="51"/>
      <c r="E161" s="51"/>
      <c r="F161" s="51"/>
      <c r="G161" s="35"/>
      <c r="I161" s="53"/>
      <c r="J161" s="36"/>
      <c r="K161" s="54"/>
      <c r="L161" s="54"/>
      <c r="M161" s="55"/>
      <c r="N161" s="54"/>
      <c r="O161" s="56"/>
      <c r="P161" s="54"/>
      <c r="Q161" s="54"/>
      <c r="S161" s="55"/>
      <c r="T161" s="35"/>
      <c r="U161" s="35"/>
      <c r="V161" s="54"/>
      <c r="X161" s="55"/>
      <c r="Y161" s="57"/>
      <c r="Z161" s="57"/>
      <c r="AA161" s="54"/>
      <c r="AB161" s="54"/>
      <c r="AC161" s="54"/>
      <c r="AD161" s="54"/>
      <c r="AE161" s="54"/>
      <c r="AF161" s="54"/>
      <c r="AG161" s="54"/>
      <c r="AH161" s="54"/>
      <c r="AI161" s="37"/>
      <c r="AJ161" s="54"/>
      <c r="AK161" s="54"/>
      <c r="AL161" s="51"/>
      <c r="AM161" s="51"/>
      <c r="AN161" s="51"/>
    </row>
    <row r="162" spans="1:40" ht="12.75">
      <c r="A162" s="31">
        <v>25236</v>
      </c>
      <c r="B162" s="60">
        <v>25601</v>
      </c>
      <c r="C162" s="27">
        <v>31463</v>
      </c>
      <c r="D162" s="51" t="s">
        <v>132</v>
      </c>
      <c r="E162" s="51" t="s">
        <v>131</v>
      </c>
      <c r="F162" s="51" t="s">
        <v>82</v>
      </c>
      <c r="G162" s="35">
        <v>4</v>
      </c>
      <c r="H162">
        <v>30</v>
      </c>
      <c r="I162" s="53">
        <f>G162*H162</f>
        <v>120</v>
      </c>
      <c r="J162" s="36">
        <f>K162/12</f>
        <v>31.5</v>
      </c>
      <c r="K162" s="54">
        <f>31.5*12</f>
        <v>378</v>
      </c>
      <c r="L162" s="54">
        <f>K162/G162</f>
        <v>94.5</v>
      </c>
      <c r="M162" s="55">
        <f>L162/12</f>
        <v>7.875</v>
      </c>
      <c r="N162" s="54">
        <f>K162*20/I162</f>
        <v>63</v>
      </c>
      <c r="O162" s="56" t="s">
        <v>41</v>
      </c>
      <c r="P162" s="54"/>
      <c r="Q162" s="54"/>
      <c r="S162" s="55">
        <f>Q162*20/H162</f>
        <v>0</v>
      </c>
      <c r="T162" s="35"/>
      <c r="U162" s="35"/>
      <c r="V162" s="54">
        <f>T162/G162</f>
        <v>0</v>
      </c>
      <c r="W162">
        <f>V162/L162</f>
        <v>0</v>
      </c>
      <c r="X162" s="55"/>
      <c r="Y162" s="57">
        <f>L162+Q162+V162</f>
        <v>94.5</v>
      </c>
      <c r="Z162" s="57">
        <f>Y162/12</f>
        <v>7.875</v>
      </c>
      <c r="AA162" s="54">
        <f>Y162*20/I162</f>
        <v>15.75</v>
      </c>
      <c r="AB162" s="54"/>
      <c r="AC162" s="54"/>
      <c r="AD162" s="54"/>
      <c r="AE162" s="54"/>
      <c r="AF162" s="54"/>
      <c r="AG162" s="54"/>
      <c r="AH162" s="54"/>
      <c r="AI162" s="37"/>
      <c r="AJ162" s="54">
        <v>360</v>
      </c>
      <c r="AK162" s="54">
        <f>AJ162/G162/12</f>
        <v>7.5</v>
      </c>
      <c r="AL162" s="51" t="s">
        <v>108</v>
      </c>
      <c r="AM162" s="51" t="s">
        <v>191</v>
      </c>
      <c r="AN162" s="51"/>
    </row>
    <row r="163" spans="1:40" ht="12.75">
      <c r="A163" s="29"/>
      <c r="B163" s="49"/>
      <c r="C163" s="27"/>
      <c r="D163" s="51"/>
      <c r="E163" s="51"/>
      <c r="F163" s="51"/>
      <c r="G163" s="35"/>
      <c r="I163" s="53"/>
      <c r="J163" s="36"/>
      <c r="K163" s="54"/>
      <c r="L163" s="54"/>
      <c r="M163" s="55"/>
      <c r="N163" s="54"/>
      <c r="O163" s="56"/>
      <c r="P163" s="54"/>
      <c r="Q163" s="54"/>
      <c r="S163" s="55"/>
      <c r="T163" s="35"/>
      <c r="U163" s="35"/>
      <c r="V163" s="54"/>
      <c r="X163" s="55"/>
      <c r="Y163" s="57"/>
      <c r="Z163" s="57"/>
      <c r="AA163" s="54"/>
      <c r="AB163" s="54"/>
      <c r="AC163" s="54"/>
      <c r="AD163" s="54"/>
      <c r="AE163" s="54"/>
      <c r="AF163" s="54"/>
      <c r="AG163" s="54"/>
      <c r="AH163" s="54"/>
      <c r="AI163" s="37"/>
      <c r="AJ163" s="54"/>
      <c r="AK163" s="54"/>
      <c r="AL163" s="51"/>
      <c r="AM163" s="51"/>
      <c r="AN163" s="51"/>
    </row>
    <row r="164" spans="1:40" ht="12.75">
      <c r="A164" s="31">
        <v>25601</v>
      </c>
      <c r="B164" s="60">
        <v>25966</v>
      </c>
      <c r="C164" s="27">
        <v>31464</v>
      </c>
      <c r="D164" s="51" t="s">
        <v>224</v>
      </c>
      <c r="E164" s="51" t="s">
        <v>7</v>
      </c>
      <c r="F164" s="51" t="s">
        <v>45</v>
      </c>
      <c r="G164" s="35">
        <v>4</v>
      </c>
      <c r="H164">
        <v>30</v>
      </c>
      <c r="I164" s="53">
        <f>G164*H164</f>
        <v>120</v>
      </c>
      <c r="J164" s="36">
        <f>K164/12</f>
        <v>0</v>
      </c>
      <c r="K164" s="54"/>
      <c r="L164" s="54">
        <f>K164/G164</f>
        <v>0</v>
      </c>
      <c r="M164" s="55">
        <f>L164/12</f>
        <v>0</v>
      </c>
      <c r="N164" s="54">
        <f>K164*20/I164</f>
        <v>0</v>
      </c>
      <c r="O164" s="56" t="s">
        <v>77</v>
      </c>
      <c r="P164" s="54"/>
      <c r="Q164" s="54"/>
      <c r="S164" s="55">
        <f>Q164*20/H164</f>
        <v>0</v>
      </c>
      <c r="T164" s="35"/>
      <c r="U164" s="35"/>
      <c r="V164" s="54">
        <f>T164/G164</f>
        <v>0</v>
      </c>
      <c r="X164" s="55"/>
      <c r="Y164" s="57">
        <f>L164+Q164+V164</f>
        <v>0</v>
      </c>
      <c r="Z164" s="57">
        <f>Y164/12</f>
        <v>0</v>
      </c>
      <c r="AA164" s="54">
        <f>Y164*20/I164</f>
        <v>0</v>
      </c>
      <c r="AB164" s="54"/>
      <c r="AC164" s="54"/>
      <c r="AD164" s="54"/>
      <c r="AE164" s="54"/>
      <c r="AF164" s="54"/>
      <c r="AG164" s="54"/>
      <c r="AH164" s="54"/>
      <c r="AI164" s="37"/>
      <c r="AJ164" s="54">
        <v>360</v>
      </c>
      <c r="AK164" s="54">
        <f>AJ164/G164/12</f>
        <v>7.5</v>
      </c>
      <c r="AL164" s="51" t="s">
        <v>108</v>
      </c>
      <c r="AM164" s="51" t="s">
        <v>192</v>
      </c>
      <c r="AN164" s="51"/>
    </row>
    <row r="165" spans="1:40" ht="12.75">
      <c r="A165" s="29"/>
      <c r="B165" s="49"/>
      <c r="C165" s="27"/>
      <c r="D165" s="51"/>
      <c r="E165" s="51"/>
      <c r="F165" s="51"/>
      <c r="G165" s="35"/>
      <c r="I165" s="53"/>
      <c r="J165" s="36"/>
      <c r="K165" s="54"/>
      <c r="L165" s="54"/>
      <c r="M165" s="55"/>
      <c r="N165" s="54"/>
      <c r="O165" s="56"/>
      <c r="P165" s="54"/>
      <c r="Q165" s="54"/>
      <c r="S165" s="55"/>
      <c r="T165" s="35"/>
      <c r="U165" s="35"/>
      <c r="V165" s="54"/>
      <c r="X165" s="55"/>
      <c r="Y165" s="57"/>
      <c r="Z165" s="57"/>
      <c r="AA165" s="54"/>
      <c r="AB165" s="54"/>
      <c r="AC165" s="54"/>
      <c r="AD165" s="54"/>
      <c r="AE165" s="54"/>
      <c r="AF165" s="54"/>
      <c r="AG165" s="54"/>
      <c r="AH165" s="54"/>
      <c r="AI165" s="37"/>
      <c r="AJ165" s="54"/>
      <c r="AK165" s="54"/>
      <c r="AL165" s="51"/>
      <c r="AM165" s="51"/>
      <c r="AN165" s="51"/>
    </row>
    <row r="166" spans="1:40" ht="12.75">
      <c r="A166" s="31">
        <v>25966</v>
      </c>
      <c r="B166" s="60">
        <v>26331</v>
      </c>
      <c r="C166" s="27">
        <v>31465</v>
      </c>
      <c r="D166" s="51" t="s">
        <v>131</v>
      </c>
      <c r="E166" s="51" t="s">
        <v>131</v>
      </c>
      <c r="F166" s="51" t="s">
        <v>81</v>
      </c>
      <c r="G166" s="35">
        <v>4</v>
      </c>
      <c r="H166">
        <v>30</v>
      </c>
      <c r="I166" s="53">
        <f>G166*H166</f>
        <v>120</v>
      </c>
      <c r="J166" s="36">
        <f>K166/12</f>
        <v>0</v>
      </c>
      <c r="K166" s="54"/>
      <c r="L166" s="54">
        <f>K166/G166</f>
        <v>0</v>
      </c>
      <c r="M166" s="55">
        <f>L166/12</f>
        <v>0</v>
      </c>
      <c r="N166" s="54">
        <f>K166*20/I166</f>
        <v>0</v>
      </c>
      <c r="O166" s="56" t="s">
        <v>37</v>
      </c>
      <c r="P166" s="54"/>
      <c r="Q166" s="54"/>
      <c r="S166" s="55">
        <f>Q166*20/H166</f>
        <v>0</v>
      </c>
      <c r="T166" s="35"/>
      <c r="U166" s="35"/>
      <c r="V166" s="54">
        <f>T166/G166</f>
        <v>0</v>
      </c>
      <c r="X166" s="55"/>
      <c r="Y166" s="57">
        <f>L166+Q166+V166</f>
        <v>0</v>
      </c>
      <c r="Z166" s="57">
        <f>Y166/12</f>
        <v>0</v>
      </c>
      <c r="AA166" s="54">
        <f>Y166*20/I166</f>
        <v>0</v>
      </c>
      <c r="AB166" s="54"/>
      <c r="AC166" s="54"/>
      <c r="AD166" s="54"/>
      <c r="AE166" s="54"/>
      <c r="AF166" s="54"/>
      <c r="AG166" s="54"/>
      <c r="AH166" s="54"/>
      <c r="AI166" s="37"/>
      <c r="AJ166" s="54">
        <v>360</v>
      </c>
      <c r="AK166" s="54">
        <f>AJ166/G166/12</f>
        <v>7.5</v>
      </c>
      <c r="AL166" s="51" t="s">
        <v>108</v>
      </c>
      <c r="AM166" s="51" t="s">
        <v>195</v>
      </c>
      <c r="AN166" s="51"/>
    </row>
    <row r="167" spans="1:40" ht="12.75">
      <c r="A167" s="29"/>
      <c r="B167" s="49"/>
      <c r="C167" s="27"/>
      <c r="D167" s="51"/>
      <c r="E167" s="51"/>
      <c r="F167" s="51"/>
      <c r="G167" s="35"/>
      <c r="I167" s="53"/>
      <c r="J167" s="36"/>
      <c r="K167" s="54"/>
      <c r="L167" s="54"/>
      <c r="M167" s="55"/>
      <c r="N167" s="54"/>
      <c r="O167" s="56"/>
      <c r="P167" s="54"/>
      <c r="Q167" s="54"/>
      <c r="S167" s="55"/>
      <c r="T167" s="35"/>
      <c r="U167" s="35"/>
      <c r="V167" s="54"/>
      <c r="X167" s="55"/>
      <c r="Y167" s="57"/>
      <c r="Z167" s="57"/>
      <c r="AA167" s="54"/>
      <c r="AB167" s="54"/>
      <c r="AC167" s="54"/>
      <c r="AD167" s="54"/>
      <c r="AE167" s="54"/>
      <c r="AF167" s="54"/>
      <c r="AG167" s="54"/>
      <c r="AH167" s="54"/>
      <c r="AI167" s="37"/>
      <c r="AJ167" s="54"/>
      <c r="AK167" s="54"/>
      <c r="AL167" s="51"/>
      <c r="AM167" s="51"/>
      <c r="AN167" s="51"/>
    </row>
    <row r="168" spans="1:40" ht="12.75">
      <c r="A168" s="31">
        <v>26331</v>
      </c>
      <c r="B168" s="60">
        <v>26697</v>
      </c>
      <c r="C168" s="27">
        <v>31466</v>
      </c>
      <c r="D168" s="51" t="s">
        <v>131</v>
      </c>
      <c r="E168" s="51" t="s">
        <v>131</v>
      </c>
      <c r="F168" s="51" t="s">
        <v>81</v>
      </c>
      <c r="G168" s="35">
        <v>4</v>
      </c>
      <c r="H168">
        <v>30</v>
      </c>
      <c r="I168" s="53">
        <f>G168*H168</f>
        <v>120</v>
      </c>
      <c r="J168" s="36">
        <f>K168/12</f>
        <v>0</v>
      </c>
      <c r="K168" s="54"/>
      <c r="L168" s="54">
        <f>K168/G168</f>
        <v>0</v>
      </c>
      <c r="M168" s="55">
        <f>L168/12</f>
        <v>0</v>
      </c>
      <c r="N168" s="54">
        <f>K168*20/I168</f>
        <v>0</v>
      </c>
      <c r="O168" s="56" t="s">
        <v>37</v>
      </c>
      <c r="P168" s="54"/>
      <c r="Q168" s="54"/>
      <c r="S168" s="55">
        <f>Q168*20/H168</f>
        <v>0</v>
      </c>
      <c r="T168" s="35"/>
      <c r="U168" s="35"/>
      <c r="V168" s="54">
        <f>T168/G168</f>
        <v>0</v>
      </c>
      <c r="X168" s="55"/>
      <c r="Y168" s="57">
        <f>L168+Q168+V168</f>
        <v>0</v>
      </c>
      <c r="Z168" s="57">
        <f>Y168/12</f>
        <v>0</v>
      </c>
      <c r="AA168" s="54">
        <f>Y168*20/I168</f>
        <v>0</v>
      </c>
      <c r="AB168" s="54"/>
      <c r="AC168" s="54"/>
      <c r="AD168" s="54"/>
      <c r="AE168" s="54"/>
      <c r="AF168" s="54"/>
      <c r="AG168" s="54"/>
      <c r="AH168" s="54"/>
      <c r="AI168" s="37"/>
      <c r="AJ168" s="54">
        <v>360</v>
      </c>
      <c r="AK168" s="54">
        <f>AJ168/G168/12</f>
        <v>7.5</v>
      </c>
      <c r="AL168" s="51" t="s">
        <v>108</v>
      </c>
      <c r="AM168" s="51" t="s">
        <v>195</v>
      </c>
      <c r="AN168" s="51"/>
    </row>
    <row r="169" spans="1:40" ht="12.75">
      <c r="A169" s="29"/>
      <c r="B169" s="49"/>
      <c r="C169" s="27"/>
      <c r="D169" s="51"/>
      <c r="E169" s="51"/>
      <c r="F169" s="51"/>
      <c r="G169" s="35"/>
      <c r="I169" s="53"/>
      <c r="J169" s="36"/>
      <c r="K169" s="54"/>
      <c r="L169" s="54"/>
      <c r="M169" s="55"/>
      <c r="N169" s="54"/>
      <c r="O169" s="56"/>
      <c r="P169" s="54"/>
      <c r="Q169" s="54"/>
      <c r="S169" s="55"/>
      <c r="T169" s="35"/>
      <c r="U169" s="35"/>
      <c r="V169" s="54"/>
      <c r="X169" s="55"/>
      <c r="Y169" s="57"/>
      <c r="Z169" s="57"/>
      <c r="AA169" s="54"/>
      <c r="AB169" s="54"/>
      <c r="AC169" s="54"/>
      <c r="AD169" s="54"/>
      <c r="AE169" s="54"/>
      <c r="AF169" s="54"/>
      <c r="AG169" s="54"/>
      <c r="AH169" s="54"/>
      <c r="AI169" s="37"/>
      <c r="AJ169" s="54"/>
      <c r="AK169" s="54"/>
      <c r="AL169" s="51"/>
      <c r="AM169" s="51"/>
      <c r="AN169" s="51"/>
    </row>
    <row r="170" spans="1:40" ht="12.75">
      <c r="A170" s="31">
        <v>26697</v>
      </c>
      <c r="B170" s="60">
        <v>27062</v>
      </c>
      <c r="C170" s="27">
        <v>31467</v>
      </c>
      <c r="D170" s="51" t="s">
        <v>131</v>
      </c>
      <c r="E170" s="51" t="s">
        <v>131</v>
      </c>
      <c r="F170" s="51" t="s">
        <v>81</v>
      </c>
      <c r="G170" s="35">
        <v>4</v>
      </c>
      <c r="H170">
        <v>30</v>
      </c>
      <c r="I170" s="53">
        <f>G170*H170</f>
        <v>120</v>
      </c>
      <c r="J170" s="36">
        <f>K170/12</f>
        <v>0</v>
      </c>
      <c r="K170" s="54"/>
      <c r="L170" s="54">
        <f>K170/G170</f>
        <v>0</v>
      </c>
      <c r="M170" s="55">
        <f>L170/12</f>
        <v>0</v>
      </c>
      <c r="N170" s="54">
        <f>K170*20/I170</f>
        <v>0</v>
      </c>
      <c r="O170" s="56" t="s">
        <v>37</v>
      </c>
      <c r="P170" s="54"/>
      <c r="Q170" s="54"/>
      <c r="S170" s="55">
        <f>Q170*20/H170</f>
        <v>0</v>
      </c>
      <c r="T170" s="35"/>
      <c r="U170" s="35"/>
      <c r="V170" s="54">
        <f>T170/G170</f>
        <v>0</v>
      </c>
      <c r="X170" s="55"/>
      <c r="Y170" s="57">
        <f>L170+Q170+V170</f>
        <v>0</v>
      </c>
      <c r="Z170" s="57">
        <f>Y170/12</f>
        <v>0</v>
      </c>
      <c r="AA170" s="54">
        <f>Y170*20/I170</f>
        <v>0</v>
      </c>
      <c r="AB170" s="54"/>
      <c r="AC170" s="54"/>
      <c r="AD170" s="54"/>
      <c r="AE170" s="54"/>
      <c r="AF170" s="54"/>
      <c r="AG170" s="54"/>
      <c r="AH170" s="54"/>
      <c r="AI170" s="37"/>
      <c r="AJ170" s="54">
        <v>360</v>
      </c>
      <c r="AK170" s="54">
        <f>AJ170/G170/12</f>
        <v>7.5</v>
      </c>
      <c r="AL170" s="51" t="s">
        <v>108</v>
      </c>
      <c r="AM170" s="51" t="s">
        <v>193</v>
      </c>
      <c r="AN170" s="51"/>
    </row>
    <row r="171" spans="1:40" ht="12.75">
      <c r="A171" s="29"/>
      <c r="B171" s="49"/>
      <c r="C171" s="27"/>
      <c r="D171" s="51"/>
      <c r="E171" s="51"/>
      <c r="F171" s="51"/>
      <c r="G171" s="35"/>
      <c r="I171" s="53"/>
      <c r="J171" s="36"/>
      <c r="K171" s="54"/>
      <c r="L171" s="54"/>
      <c r="M171" s="55"/>
      <c r="N171" s="54"/>
      <c r="O171" s="56"/>
      <c r="P171" s="54"/>
      <c r="Q171" s="54"/>
      <c r="S171" s="55"/>
      <c r="T171" s="35"/>
      <c r="U171" s="35"/>
      <c r="V171" s="54"/>
      <c r="X171" s="55"/>
      <c r="Y171" s="57"/>
      <c r="Z171" s="57"/>
      <c r="AA171" s="54"/>
      <c r="AB171" s="54"/>
      <c r="AC171" s="54"/>
      <c r="AD171" s="54"/>
      <c r="AE171" s="54"/>
      <c r="AF171" s="54"/>
      <c r="AG171" s="54"/>
      <c r="AH171" s="54"/>
      <c r="AI171" s="37"/>
      <c r="AJ171" s="54"/>
      <c r="AK171" s="54"/>
      <c r="AL171" s="51"/>
      <c r="AM171" s="51"/>
      <c r="AN171" s="51"/>
    </row>
    <row r="172" spans="1:40" ht="12.75">
      <c r="A172" s="31">
        <v>27062</v>
      </c>
      <c r="B172" s="60">
        <v>27427</v>
      </c>
      <c r="C172" s="27">
        <v>31468</v>
      </c>
      <c r="D172" s="51" t="s">
        <v>131</v>
      </c>
      <c r="E172" s="51" t="s">
        <v>131</v>
      </c>
      <c r="F172" s="51" t="s">
        <v>81</v>
      </c>
      <c r="G172" s="35">
        <v>4</v>
      </c>
      <c r="H172">
        <v>30</v>
      </c>
      <c r="I172" s="53">
        <f>G172*H172</f>
        <v>120</v>
      </c>
      <c r="J172" s="36">
        <f>K172/12</f>
        <v>0</v>
      </c>
      <c r="K172" s="54"/>
      <c r="L172" s="54">
        <f>K172/G172</f>
        <v>0</v>
      </c>
      <c r="M172" s="55">
        <f>L172/12</f>
        <v>0</v>
      </c>
      <c r="N172" s="54">
        <f>K172*20/I172</f>
        <v>0</v>
      </c>
      <c r="O172" s="56" t="s">
        <v>37</v>
      </c>
      <c r="P172" s="54"/>
      <c r="Q172" s="54"/>
      <c r="S172" s="55">
        <f>Q172*20/H172</f>
        <v>0</v>
      </c>
      <c r="T172" s="35"/>
      <c r="U172" s="35"/>
      <c r="V172" s="54">
        <f>T172/G172</f>
        <v>0</v>
      </c>
      <c r="X172" s="55"/>
      <c r="Y172" s="57">
        <f>L172+Q172+V172</f>
        <v>0</v>
      </c>
      <c r="Z172" s="57">
        <f>Y172/12</f>
        <v>0</v>
      </c>
      <c r="AA172" s="54">
        <f>Y172*20/I172</f>
        <v>0</v>
      </c>
      <c r="AB172" s="54"/>
      <c r="AC172" s="54"/>
      <c r="AD172" s="54"/>
      <c r="AE172" s="54"/>
      <c r="AF172" s="54"/>
      <c r="AG172" s="54"/>
      <c r="AH172" s="54"/>
      <c r="AI172" s="37"/>
      <c r="AJ172" s="54">
        <v>360</v>
      </c>
      <c r="AK172" s="54">
        <f>AJ172/G172/12</f>
        <v>7.5</v>
      </c>
      <c r="AL172" s="51" t="s">
        <v>108</v>
      </c>
      <c r="AM172" s="51" t="s">
        <v>193</v>
      </c>
      <c r="AN172" s="51"/>
    </row>
    <row r="173" spans="1:40" ht="12.75">
      <c r="A173" s="29"/>
      <c r="B173" s="49"/>
      <c r="C173" s="27"/>
      <c r="D173" s="51"/>
      <c r="E173" s="51"/>
      <c r="F173" s="51"/>
      <c r="G173" s="35"/>
      <c r="I173" s="53"/>
      <c r="J173" s="36"/>
      <c r="K173" s="54"/>
      <c r="L173" s="54"/>
      <c r="M173" s="55"/>
      <c r="N173" s="54"/>
      <c r="O173" s="56"/>
      <c r="P173" s="54"/>
      <c r="Q173" s="54"/>
      <c r="S173" s="55"/>
      <c r="T173" s="35"/>
      <c r="U173" s="35"/>
      <c r="V173" s="54"/>
      <c r="X173" s="55"/>
      <c r="Y173" s="57"/>
      <c r="Z173" s="57"/>
      <c r="AA173" s="54"/>
      <c r="AB173" s="54"/>
      <c r="AC173" s="54"/>
      <c r="AD173" s="54"/>
      <c r="AE173" s="54"/>
      <c r="AF173" s="54"/>
      <c r="AG173" s="54"/>
      <c r="AH173" s="54"/>
      <c r="AI173" s="37"/>
      <c r="AJ173" s="54"/>
      <c r="AK173" s="54"/>
      <c r="AL173" s="51"/>
      <c r="AM173" s="51"/>
      <c r="AN173" s="51"/>
    </row>
    <row r="174" spans="1:40" ht="12.75">
      <c r="A174" s="31">
        <v>27427</v>
      </c>
      <c r="B174" s="60">
        <v>27792</v>
      </c>
      <c r="C174" s="27">
        <v>31469</v>
      </c>
      <c r="D174" s="51" t="s">
        <v>131</v>
      </c>
      <c r="E174" s="51" t="s">
        <v>131</v>
      </c>
      <c r="F174" s="51" t="s">
        <v>81</v>
      </c>
      <c r="G174" s="35">
        <v>4</v>
      </c>
      <c r="H174">
        <v>30</v>
      </c>
      <c r="I174" s="53">
        <f>G174*H174</f>
        <v>120</v>
      </c>
      <c r="J174" s="36">
        <f>K174/12</f>
        <v>0</v>
      </c>
      <c r="K174" s="54"/>
      <c r="L174" s="54">
        <f>K174/G174</f>
        <v>0</v>
      </c>
      <c r="M174" s="55">
        <f>L174/12</f>
        <v>0</v>
      </c>
      <c r="N174" s="54">
        <f>K174*20/I174</f>
        <v>0</v>
      </c>
      <c r="O174" s="56" t="s">
        <v>37</v>
      </c>
      <c r="P174" s="54"/>
      <c r="Q174" s="54"/>
      <c r="S174" s="55">
        <f>Q174*20/H174</f>
        <v>0</v>
      </c>
      <c r="T174" s="35"/>
      <c r="U174" s="35"/>
      <c r="V174" s="54">
        <f>T174/G174</f>
        <v>0</v>
      </c>
      <c r="X174" s="55"/>
      <c r="Y174" s="57">
        <f>L174+Q174+V174</f>
        <v>0</v>
      </c>
      <c r="Z174" s="57">
        <f>Y174/12</f>
        <v>0</v>
      </c>
      <c r="AA174" s="54">
        <f>Y174*20/I174</f>
        <v>0</v>
      </c>
      <c r="AB174" s="54"/>
      <c r="AC174" s="54"/>
      <c r="AD174" s="54"/>
      <c r="AE174" s="54"/>
      <c r="AF174" s="54"/>
      <c r="AG174" s="54"/>
      <c r="AH174" s="54"/>
      <c r="AI174" s="37"/>
      <c r="AJ174" s="54">
        <v>360</v>
      </c>
      <c r="AK174" s="54">
        <f>AJ174/G174/12</f>
        <v>7.5</v>
      </c>
      <c r="AL174" s="51" t="s">
        <v>108</v>
      </c>
      <c r="AM174" s="51" t="s">
        <v>193</v>
      </c>
      <c r="AN174" s="51"/>
    </row>
    <row r="175" spans="1:40" ht="12.75">
      <c r="A175" s="29"/>
      <c r="B175" s="49"/>
      <c r="C175" s="27"/>
      <c r="D175" s="51"/>
      <c r="E175" s="51"/>
      <c r="F175" s="51"/>
      <c r="G175" s="35"/>
      <c r="I175" s="53"/>
      <c r="J175" s="36"/>
      <c r="K175" s="54"/>
      <c r="L175" s="54"/>
      <c r="M175" s="55"/>
      <c r="N175" s="54"/>
      <c r="O175" s="56"/>
      <c r="P175" s="54"/>
      <c r="Q175" s="54"/>
      <c r="S175" s="55"/>
      <c r="T175" s="35"/>
      <c r="U175" s="35"/>
      <c r="V175" s="54"/>
      <c r="X175" s="55"/>
      <c r="Y175" s="57"/>
      <c r="Z175" s="57"/>
      <c r="AA175" s="54"/>
      <c r="AB175" s="54"/>
      <c r="AC175" s="54"/>
      <c r="AD175" s="54"/>
      <c r="AE175" s="54"/>
      <c r="AF175" s="54"/>
      <c r="AG175" s="54"/>
      <c r="AH175" s="54"/>
      <c r="AI175" s="37"/>
      <c r="AJ175" s="54"/>
      <c r="AK175" s="54"/>
      <c r="AL175" s="51"/>
      <c r="AM175" s="51"/>
      <c r="AN175" s="51"/>
    </row>
    <row r="176" spans="1:40" ht="12.75">
      <c r="A176" s="31">
        <v>27792</v>
      </c>
      <c r="B176" s="60">
        <v>28158</v>
      </c>
      <c r="C176" s="27">
        <v>31470</v>
      </c>
      <c r="D176" s="51" t="s">
        <v>131</v>
      </c>
      <c r="E176" s="51" t="s">
        <v>131</v>
      </c>
      <c r="F176" s="51" t="s">
        <v>81</v>
      </c>
      <c r="G176" s="35">
        <v>4</v>
      </c>
      <c r="H176">
        <v>30</v>
      </c>
      <c r="I176" s="53">
        <f>G176*H176</f>
        <v>120</v>
      </c>
      <c r="J176" s="36">
        <f>K176/12</f>
        <v>0</v>
      </c>
      <c r="K176" s="54"/>
      <c r="L176" s="54">
        <f>K176/G176</f>
        <v>0</v>
      </c>
      <c r="M176" s="55">
        <f>L176/12</f>
        <v>0</v>
      </c>
      <c r="N176" s="54">
        <f>K176*20/I176</f>
        <v>0</v>
      </c>
      <c r="O176" s="56" t="s">
        <v>37</v>
      </c>
      <c r="P176" s="54"/>
      <c r="Q176" s="54"/>
      <c r="S176" s="55">
        <f>Q176*20/H176</f>
        <v>0</v>
      </c>
      <c r="T176" s="35"/>
      <c r="U176" s="35"/>
      <c r="V176" s="54">
        <f>T176/G176</f>
        <v>0</v>
      </c>
      <c r="X176" s="55"/>
      <c r="Y176" s="57">
        <f>L176+Q176+V176</f>
        <v>0</v>
      </c>
      <c r="Z176" s="57">
        <f>Y176/12</f>
        <v>0</v>
      </c>
      <c r="AA176" s="54">
        <f>Y176*20/I176</f>
        <v>0</v>
      </c>
      <c r="AB176" s="54"/>
      <c r="AC176" s="54"/>
      <c r="AD176" s="54"/>
      <c r="AE176" s="54"/>
      <c r="AF176" s="54"/>
      <c r="AG176" s="54"/>
      <c r="AH176" s="54"/>
      <c r="AI176" s="37"/>
      <c r="AJ176" s="54">
        <v>360</v>
      </c>
      <c r="AK176" s="54">
        <f>AJ176/G176/12</f>
        <v>7.5</v>
      </c>
      <c r="AL176" s="51" t="s">
        <v>108</v>
      </c>
      <c r="AM176" s="51" t="s">
        <v>193</v>
      </c>
      <c r="AN176" s="51"/>
    </row>
    <row r="177" spans="1:40" ht="12.75">
      <c r="A177" s="29"/>
      <c r="B177" s="49"/>
      <c r="C177" s="27"/>
      <c r="D177" s="51"/>
      <c r="E177" s="51"/>
      <c r="F177" s="51"/>
      <c r="G177" s="35"/>
      <c r="I177" s="53"/>
      <c r="J177" s="36"/>
      <c r="K177" s="54"/>
      <c r="L177" s="54"/>
      <c r="M177" s="55"/>
      <c r="N177" s="54"/>
      <c r="O177" s="56"/>
      <c r="P177" s="54"/>
      <c r="Q177" s="54"/>
      <c r="S177" s="55"/>
      <c r="T177" s="35"/>
      <c r="U177" s="35"/>
      <c r="V177" s="54"/>
      <c r="X177" s="55"/>
      <c r="Y177" s="57"/>
      <c r="Z177" s="57"/>
      <c r="AA177" s="54"/>
      <c r="AB177" s="54"/>
      <c r="AC177" s="54"/>
      <c r="AD177" s="54"/>
      <c r="AE177" s="54"/>
      <c r="AF177" s="54"/>
      <c r="AG177" s="54"/>
      <c r="AH177" s="54"/>
      <c r="AI177" s="37"/>
      <c r="AJ177" s="54"/>
      <c r="AK177" s="54"/>
      <c r="AL177" s="51"/>
      <c r="AM177" s="51"/>
      <c r="AN177" s="51"/>
    </row>
    <row r="178" spans="1:40" ht="12.75">
      <c r="A178" s="31">
        <v>28158</v>
      </c>
      <c r="B178" s="60">
        <v>28523</v>
      </c>
      <c r="C178" s="27">
        <v>31471</v>
      </c>
      <c r="D178" s="51" t="s">
        <v>131</v>
      </c>
      <c r="E178" s="51" t="s">
        <v>131</v>
      </c>
      <c r="F178" s="51" t="s">
        <v>81</v>
      </c>
      <c r="G178" s="35">
        <v>4</v>
      </c>
      <c r="H178">
        <v>30</v>
      </c>
      <c r="I178" s="53">
        <f>G178*H178</f>
        <v>120</v>
      </c>
      <c r="J178" s="36">
        <f>K178/12</f>
        <v>0</v>
      </c>
      <c r="K178" s="54"/>
      <c r="L178" s="54">
        <f>K178/G178</f>
        <v>0</v>
      </c>
      <c r="M178" s="55">
        <f>L178/12</f>
        <v>0</v>
      </c>
      <c r="N178" s="54">
        <f>K178*20/I178</f>
        <v>0</v>
      </c>
      <c r="O178" s="56" t="s">
        <v>37</v>
      </c>
      <c r="P178" s="54"/>
      <c r="Q178" s="54"/>
      <c r="S178" s="55">
        <f>Q178*20/H178</f>
        <v>0</v>
      </c>
      <c r="T178" s="35"/>
      <c r="U178" s="35"/>
      <c r="V178" s="54">
        <f>T178/G178</f>
        <v>0</v>
      </c>
      <c r="X178" s="55"/>
      <c r="Y178" s="57">
        <f>L178+Q178+V178</f>
        <v>0</v>
      </c>
      <c r="Z178" s="57">
        <f>Y178/12</f>
        <v>0</v>
      </c>
      <c r="AA178" s="54">
        <f>Y178*20/I178</f>
        <v>0</v>
      </c>
      <c r="AB178" s="54"/>
      <c r="AC178" s="54"/>
      <c r="AD178" s="54"/>
      <c r="AE178" s="54"/>
      <c r="AF178" s="54"/>
      <c r="AG178" s="54"/>
      <c r="AH178" s="54"/>
      <c r="AI178" s="37"/>
      <c r="AJ178" s="54">
        <v>360</v>
      </c>
      <c r="AK178" s="54">
        <f>AJ178/G178/12</f>
        <v>7.5</v>
      </c>
      <c r="AL178" s="51" t="s">
        <v>108</v>
      </c>
      <c r="AM178" s="51" t="s">
        <v>193</v>
      </c>
      <c r="AN178" s="51"/>
    </row>
    <row r="179" spans="1:40" ht="12.75">
      <c r="A179" s="29"/>
      <c r="B179" s="49"/>
      <c r="C179" s="27"/>
      <c r="D179" s="51"/>
      <c r="E179" s="51"/>
      <c r="F179" s="51"/>
      <c r="G179" s="35"/>
      <c r="I179" s="53"/>
      <c r="J179" s="36"/>
      <c r="K179" s="54"/>
      <c r="L179" s="54"/>
      <c r="M179" s="55"/>
      <c r="N179" s="54"/>
      <c r="O179" s="56"/>
      <c r="P179" s="54"/>
      <c r="Q179" s="54"/>
      <c r="S179" s="55"/>
      <c r="T179" s="35"/>
      <c r="U179" s="35"/>
      <c r="V179" s="54"/>
      <c r="X179" s="55"/>
      <c r="Y179" s="57"/>
      <c r="Z179" s="57"/>
      <c r="AA179" s="54"/>
      <c r="AB179" s="54"/>
      <c r="AC179" s="54"/>
      <c r="AD179" s="54"/>
      <c r="AE179" s="54"/>
      <c r="AF179" s="54"/>
      <c r="AG179" s="54"/>
      <c r="AH179" s="54"/>
      <c r="AI179" s="37"/>
      <c r="AJ179" s="54"/>
      <c r="AK179" s="54"/>
      <c r="AL179" s="51"/>
      <c r="AM179" s="51"/>
      <c r="AN179" s="51"/>
    </row>
    <row r="180" spans="1:40" ht="12.75">
      <c r="A180" s="31">
        <v>28523</v>
      </c>
      <c r="B180" s="60">
        <v>28888</v>
      </c>
      <c r="C180" s="27">
        <v>31472</v>
      </c>
      <c r="D180" s="51" t="s">
        <v>131</v>
      </c>
      <c r="E180" s="51" t="s">
        <v>131</v>
      </c>
      <c r="F180" s="51" t="s">
        <v>81</v>
      </c>
      <c r="G180" s="35">
        <v>4</v>
      </c>
      <c r="H180">
        <v>30</v>
      </c>
      <c r="I180" s="53">
        <f>G180*H180</f>
        <v>120</v>
      </c>
      <c r="J180" s="36">
        <f>K180/12</f>
        <v>0</v>
      </c>
      <c r="K180" s="54"/>
      <c r="L180" s="54">
        <f>K180/G180</f>
        <v>0</v>
      </c>
      <c r="M180" s="55">
        <f>L180/12</f>
        <v>0</v>
      </c>
      <c r="N180" s="54">
        <f>K180*20/I180</f>
        <v>0</v>
      </c>
      <c r="O180" s="56" t="s">
        <v>37</v>
      </c>
      <c r="P180" s="54"/>
      <c r="Q180" s="54"/>
      <c r="S180" s="55">
        <f>Q180*20/H180</f>
        <v>0</v>
      </c>
      <c r="T180" s="35"/>
      <c r="U180" s="35"/>
      <c r="V180" s="54">
        <f>T180/G180</f>
        <v>0</v>
      </c>
      <c r="X180" s="55"/>
      <c r="Y180" s="57">
        <f>L180+Q180+V180</f>
        <v>0</v>
      </c>
      <c r="Z180" s="57">
        <f>Y180/12</f>
        <v>0</v>
      </c>
      <c r="AA180" s="54">
        <f>Y180*20/I180</f>
        <v>0</v>
      </c>
      <c r="AB180" s="54"/>
      <c r="AC180" s="54"/>
      <c r="AD180" s="54"/>
      <c r="AE180" s="54"/>
      <c r="AF180" s="54"/>
      <c r="AG180" s="54"/>
      <c r="AH180" s="54"/>
      <c r="AI180" s="37"/>
      <c r="AJ180" s="54">
        <v>360</v>
      </c>
      <c r="AK180" s="54">
        <f>AJ180/G180/12</f>
        <v>7.5</v>
      </c>
      <c r="AL180" s="51" t="s">
        <v>108</v>
      </c>
      <c r="AM180" s="51" t="s">
        <v>193</v>
      </c>
      <c r="AN180" s="51"/>
    </row>
    <row r="181" spans="1:40" ht="12.75">
      <c r="A181" s="29"/>
      <c r="B181" s="49"/>
      <c r="C181" s="27"/>
      <c r="D181" s="51"/>
      <c r="E181" s="51"/>
      <c r="F181" s="51" t="s">
        <v>242</v>
      </c>
      <c r="G181" s="35">
        <v>1</v>
      </c>
      <c r="H181">
        <v>22</v>
      </c>
      <c r="I181" s="53">
        <f>G181*H181</f>
        <v>22</v>
      </c>
      <c r="J181" s="36">
        <f>K181/12</f>
        <v>2.058333333333333</v>
      </c>
      <c r="K181" s="54">
        <v>24.7</v>
      </c>
      <c r="L181" s="54">
        <f>K181/G181</f>
        <v>24.7</v>
      </c>
      <c r="M181" s="55">
        <f>L181/12</f>
        <v>2.058333333333333</v>
      </c>
      <c r="N181" s="54">
        <f>K181*20/I181</f>
        <v>22.454545454545453</v>
      </c>
      <c r="O181" s="56"/>
      <c r="P181" s="54"/>
      <c r="Q181" s="54"/>
      <c r="S181" s="55">
        <f>Q181*20/H181</f>
        <v>0</v>
      </c>
      <c r="T181" s="35"/>
      <c r="U181" s="35"/>
      <c r="V181" s="54">
        <f>T181/G181</f>
        <v>0</v>
      </c>
      <c r="X181" s="55"/>
      <c r="Y181" s="57">
        <f>L181+Q181+V181</f>
        <v>24.7</v>
      </c>
      <c r="Z181" s="57">
        <f>Y181/12</f>
        <v>2.058333333333333</v>
      </c>
      <c r="AA181" s="54">
        <f>Y181*20/I181</f>
        <v>22.454545454545453</v>
      </c>
      <c r="AB181" s="54"/>
      <c r="AC181" s="54"/>
      <c r="AD181" s="54"/>
      <c r="AE181" s="54"/>
      <c r="AF181" s="54"/>
      <c r="AG181" s="54"/>
      <c r="AH181" s="54"/>
      <c r="AI181" s="37"/>
      <c r="AJ181" s="54"/>
      <c r="AK181" s="54">
        <f>AJ181/G181/12</f>
        <v>0</v>
      </c>
      <c r="AL181" s="51"/>
      <c r="AM181" s="51" t="s">
        <v>245</v>
      </c>
      <c r="AN181" s="51"/>
    </row>
    <row r="182" spans="1:40" ht="12.75">
      <c r="A182" s="29"/>
      <c r="B182" s="49"/>
      <c r="C182" s="27"/>
      <c r="D182" s="51"/>
      <c r="E182" s="51"/>
      <c r="F182" s="51"/>
      <c r="G182" s="35"/>
      <c r="I182" s="53"/>
      <c r="J182" s="36"/>
      <c r="K182" s="54"/>
      <c r="L182" s="54"/>
      <c r="M182" s="55"/>
      <c r="N182" s="54"/>
      <c r="O182" s="56"/>
      <c r="P182" s="54"/>
      <c r="Q182" s="54"/>
      <c r="S182" s="55"/>
      <c r="T182" s="35"/>
      <c r="U182" s="35"/>
      <c r="V182" s="54"/>
      <c r="X182" s="55"/>
      <c r="Y182" s="57"/>
      <c r="Z182" s="57"/>
      <c r="AA182" s="54"/>
      <c r="AB182" s="54"/>
      <c r="AC182" s="54"/>
      <c r="AD182" s="54"/>
      <c r="AE182" s="54"/>
      <c r="AF182" s="54"/>
      <c r="AG182" s="54"/>
      <c r="AH182" s="54"/>
      <c r="AI182" s="37"/>
      <c r="AJ182" s="54"/>
      <c r="AK182" s="54"/>
      <c r="AL182" s="51"/>
      <c r="AM182" s="51"/>
      <c r="AN182" s="51"/>
    </row>
    <row r="183" spans="1:40" ht="12.75">
      <c r="A183" s="31">
        <v>28888</v>
      </c>
      <c r="B183" s="60">
        <v>29253</v>
      </c>
      <c r="C183" s="27">
        <v>31473</v>
      </c>
      <c r="D183" s="51" t="s">
        <v>169</v>
      </c>
      <c r="E183" s="51"/>
      <c r="F183" s="51" t="s">
        <v>163</v>
      </c>
      <c r="G183" s="35">
        <v>2</v>
      </c>
      <c r="H183">
        <v>30</v>
      </c>
      <c r="I183" s="53">
        <f>G183*H183</f>
        <v>60</v>
      </c>
      <c r="J183" s="36">
        <f>K183/12</f>
        <v>0</v>
      </c>
      <c r="K183" s="54"/>
      <c r="L183" s="54">
        <f>K183/G183</f>
        <v>0</v>
      </c>
      <c r="M183" s="55">
        <f>L183/12</f>
        <v>0</v>
      </c>
      <c r="N183" s="54">
        <f>K183*20/I183</f>
        <v>0</v>
      </c>
      <c r="O183" s="56"/>
      <c r="P183" s="54"/>
      <c r="Q183" s="54"/>
      <c r="S183" s="55">
        <f>Q183*20/H183</f>
        <v>0</v>
      </c>
      <c r="T183" s="35"/>
      <c r="U183" s="35"/>
      <c r="V183" s="54">
        <f>T183/G183</f>
        <v>0</v>
      </c>
      <c r="X183" s="55"/>
      <c r="Y183" s="57">
        <f>L183+Q183+V183</f>
        <v>0</v>
      </c>
      <c r="Z183" s="57">
        <f>Y183/12</f>
        <v>0</v>
      </c>
      <c r="AA183" s="54">
        <f>Y183*20/I183</f>
        <v>0</v>
      </c>
      <c r="AB183" s="54"/>
      <c r="AC183" s="54"/>
      <c r="AD183" s="54"/>
      <c r="AE183" s="54"/>
      <c r="AF183" s="54"/>
      <c r="AG183" s="54"/>
      <c r="AH183" s="54"/>
      <c r="AI183" s="37"/>
      <c r="AJ183" s="54">
        <v>180</v>
      </c>
      <c r="AK183" s="54">
        <f>AJ183/G183/12</f>
        <v>7.5</v>
      </c>
      <c r="AL183" s="51"/>
      <c r="AM183" s="51"/>
      <c r="AN183" s="51"/>
    </row>
    <row r="184" spans="1:40" ht="12.75">
      <c r="A184" s="29"/>
      <c r="B184" s="49"/>
      <c r="C184" s="27"/>
      <c r="D184" s="51" t="s">
        <v>47</v>
      </c>
      <c r="E184" s="51" t="s">
        <v>47</v>
      </c>
      <c r="F184" s="51" t="s">
        <v>163</v>
      </c>
      <c r="G184" s="35"/>
      <c r="I184" s="53">
        <f>G184*H184</f>
        <v>0</v>
      </c>
      <c r="J184" s="36">
        <f>K184/12</f>
        <v>0</v>
      </c>
      <c r="K184" s="54"/>
      <c r="L184" s="54"/>
      <c r="M184" s="55"/>
      <c r="N184" s="54"/>
      <c r="O184" s="56"/>
      <c r="P184" s="54"/>
      <c r="Q184" s="54"/>
      <c r="S184" s="55" t="e">
        <f>Q184*20/H184</f>
        <v>#VALUE!</v>
      </c>
      <c r="T184" s="35"/>
      <c r="U184" s="35"/>
      <c r="V184" s="54" t="e">
        <f>T184/G184</f>
        <v>#VALUE!</v>
      </c>
      <c r="X184" s="55"/>
      <c r="Y184" s="57" t="e">
        <f>L184+Q184+V184</f>
        <v>#VALUE!</v>
      </c>
      <c r="Z184" s="57" t="e">
        <f>Y184/12</f>
        <v>#VALUE!</v>
      </c>
      <c r="AA184" s="54" t="e">
        <f>Y184*20/I184</f>
        <v>#VALUE!</v>
      </c>
      <c r="AB184" s="54"/>
      <c r="AC184" s="54"/>
      <c r="AD184" s="54"/>
      <c r="AE184" s="54"/>
      <c r="AF184" s="54"/>
      <c r="AG184" s="54"/>
      <c r="AH184" s="54"/>
      <c r="AI184" s="37"/>
      <c r="AJ184" s="54">
        <v>180</v>
      </c>
      <c r="AK184" s="54" t="e">
        <f>AJ184/G184/12</f>
        <v>#VALUE!</v>
      </c>
      <c r="AL184" s="51" t="s">
        <v>108</v>
      </c>
      <c r="AM184" s="51" t="s">
        <v>193</v>
      </c>
      <c r="AN184" s="51"/>
    </row>
    <row r="185" spans="1:40" ht="12.75">
      <c r="A185" s="29"/>
      <c r="B185" s="49"/>
      <c r="C185" s="27"/>
      <c r="D185" s="51"/>
      <c r="E185" s="51"/>
      <c r="F185" s="51" t="s">
        <v>242</v>
      </c>
      <c r="G185" s="35">
        <v>1</v>
      </c>
      <c r="H185">
        <v>22</v>
      </c>
      <c r="I185" s="53">
        <f>G185*H185</f>
        <v>22</v>
      </c>
      <c r="J185" s="36">
        <f>K185/12</f>
        <v>2.058333333333333</v>
      </c>
      <c r="K185" s="54">
        <v>24.7</v>
      </c>
      <c r="L185" s="54">
        <f>K185/G185</f>
        <v>24.7</v>
      </c>
      <c r="M185" s="55">
        <f>L185/12</f>
        <v>2.058333333333333</v>
      </c>
      <c r="N185" s="54">
        <f>K185*20/I185</f>
        <v>22.454545454545453</v>
      </c>
      <c r="O185" s="56"/>
      <c r="P185" s="54"/>
      <c r="Q185" s="54"/>
      <c r="S185" s="55">
        <f>Q185*20/H185</f>
        <v>0</v>
      </c>
      <c r="T185" s="35"/>
      <c r="U185" s="35"/>
      <c r="V185" s="54">
        <f>T185/G185</f>
        <v>0</v>
      </c>
      <c r="X185" s="55"/>
      <c r="Y185" s="57">
        <f>L185+Q185+V185</f>
        <v>24.7</v>
      </c>
      <c r="Z185" s="57">
        <f>Y185/12</f>
        <v>2.058333333333333</v>
      </c>
      <c r="AA185" s="54">
        <f>Y185*20/I185</f>
        <v>22.454545454545453</v>
      </c>
      <c r="AB185" s="54"/>
      <c r="AC185" s="54"/>
      <c r="AD185" s="54"/>
      <c r="AE185" s="54"/>
      <c r="AF185" s="54"/>
      <c r="AG185" s="54"/>
      <c r="AH185" s="54"/>
      <c r="AI185" s="37"/>
      <c r="AJ185" s="54"/>
      <c r="AK185" s="54">
        <f>AJ185/G185/12</f>
        <v>0</v>
      </c>
      <c r="AL185" s="51"/>
      <c r="AM185" s="51"/>
      <c r="AN185" s="51"/>
    </row>
    <row r="186" spans="1:40" ht="12.75">
      <c r="A186" s="29"/>
      <c r="B186" s="49"/>
      <c r="C186" s="27"/>
      <c r="D186" s="51"/>
      <c r="E186" s="51"/>
      <c r="F186" s="51"/>
      <c r="G186" s="35"/>
      <c r="I186" s="53"/>
      <c r="J186" s="36"/>
      <c r="K186" s="54"/>
      <c r="L186" s="54"/>
      <c r="M186" s="55"/>
      <c r="N186" s="54"/>
      <c r="O186" s="56"/>
      <c r="P186" s="54"/>
      <c r="Q186" s="54"/>
      <c r="S186" s="55"/>
      <c r="T186" s="35"/>
      <c r="U186" s="35"/>
      <c r="V186" s="54"/>
      <c r="X186" s="55"/>
      <c r="Y186" s="57"/>
      <c r="Z186" s="57"/>
      <c r="AA186" s="54"/>
      <c r="AB186" s="54"/>
      <c r="AC186" s="54"/>
      <c r="AD186" s="54"/>
      <c r="AE186" s="54"/>
      <c r="AF186" s="54"/>
      <c r="AG186" s="54"/>
      <c r="AH186" s="54"/>
      <c r="AI186" s="37"/>
      <c r="AJ186" s="54"/>
      <c r="AK186" s="54"/>
      <c r="AL186" s="51"/>
      <c r="AM186" s="51"/>
      <c r="AN186" s="51"/>
    </row>
    <row r="187" spans="1:40" ht="12.75">
      <c r="A187" s="31">
        <v>29253</v>
      </c>
      <c r="B187" s="60">
        <v>29619</v>
      </c>
      <c r="C187" s="27">
        <v>31474</v>
      </c>
      <c r="D187" s="51" t="s">
        <v>131</v>
      </c>
      <c r="E187" s="51" t="s">
        <v>131</v>
      </c>
      <c r="F187" s="51" t="s">
        <v>81</v>
      </c>
      <c r="G187" s="35">
        <v>4</v>
      </c>
      <c r="H187">
        <v>30</v>
      </c>
      <c r="I187" s="53">
        <f>G187*H187</f>
        <v>120</v>
      </c>
      <c r="J187" s="36">
        <f>K187/12</f>
        <v>0</v>
      </c>
      <c r="K187" s="54"/>
      <c r="L187" s="54">
        <f>K187/G187</f>
        <v>0</v>
      </c>
      <c r="M187" s="55">
        <f>L187/12</f>
        <v>0</v>
      </c>
      <c r="N187" s="54">
        <f>K187*20/I187</f>
        <v>0</v>
      </c>
      <c r="O187" s="56" t="s">
        <v>40</v>
      </c>
      <c r="P187" s="54"/>
      <c r="Q187" s="54"/>
      <c r="S187" s="55">
        <f>Q187*20/H187</f>
        <v>0</v>
      </c>
      <c r="T187" s="35"/>
      <c r="U187" s="35"/>
      <c r="V187" s="54">
        <f>T187/G187</f>
        <v>0</v>
      </c>
      <c r="X187" s="55"/>
      <c r="Y187" s="57">
        <f>L187+Q187+V187</f>
        <v>0</v>
      </c>
      <c r="Z187" s="57">
        <f>Y187/12</f>
        <v>0</v>
      </c>
      <c r="AA187" s="54">
        <f>Y187*20/I187</f>
        <v>0</v>
      </c>
      <c r="AB187" s="54"/>
      <c r="AC187" s="54"/>
      <c r="AD187" s="54"/>
      <c r="AE187" s="54"/>
      <c r="AF187" s="54"/>
      <c r="AG187" s="54"/>
      <c r="AH187" s="54"/>
      <c r="AI187" s="37"/>
      <c r="AJ187" s="54">
        <v>360</v>
      </c>
      <c r="AK187" s="54">
        <f>AJ187/G187/12</f>
        <v>7.5</v>
      </c>
      <c r="AL187" s="51" t="s">
        <v>108</v>
      </c>
      <c r="AM187" s="51" t="s">
        <v>194</v>
      </c>
      <c r="AN187" s="51"/>
    </row>
    <row r="188" spans="1:40" ht="12.75">
      <c r="A188" s="29"/>
      <c r="B188" s="49"/>
      <c r="C188" s="27"/>
      <c r="D188" s="51"/>
      <c r="E188" s="51"/>
      <c r="F188" s="51" t="s">
        <v>241</v>
      </c>
      <c r="G188" s="35">
        <v>1</v>
      </c>
      <c r="H188">
        <v>24</v>
      </c>
      <c r="I188" s="53">
        <f>G188*H188</f>
        <v>24</v>
      </c>
      <c r="J188" s="36">
        <f>K188/12</f>
        <v>2</v>
      </c>
      <c r="K188" s="54">
        <v>24</v>
      </c>
      <c r="L188" s="54">
        <f>K188/G188</f>
        <v>24</v>
      </c>
      <c r="M188" s="55">
        <f>L188/12</f>
        <v>2</v>
      </c>
      <c r="N188" s="54">
        <f>K188*20/I188</f>
        <v>20</v>
      </c>
      <c r="O188" s="56"/>
      <c r="P188" s="54"/>
      <c r="Q188" s="54"/>
      <c r="S188" s="55">
        <f>Q188*20/H188</f>
        <v>0</v>
      </c>
      <c r="T188" s="35"/>
      <c r="U188" s="35"/>
      <c r="V188" s="54">
        <f>T188/G188</f>
        <v>0</v>
      </c>
      <c r="X188" s="55"/>
      <c r="Y188" s="57">
        <f>L188+Q188+V188</f>
        <v>24</v>
      </c>
      <c r="Z188" s="57">
        <f>Y188/12</f>
        <v>2</v>
      </c>
      <c r="AA188" s="54">
        <f>Y188*20/I188</f>
        <v>20</v>
      </c>
      <c r="AB188" s="54"/>
      <c r="AC188" s="54"/>
      <c r="AD188" s="54"/>
      <c r="AE188" s="54"/>
      <c r="AF188" s="54"/>
      <c r="AG188" s="54"/>
      <c r="AH188" s="54"/>
      <c r="AI188" s="37"/>
      <c r="AJ188" s="54"/>
      <c r="AK188" s="54">
        <f>AJ188/G188/12</f>
        <v>0</v>
      </c>
      <c r="AL188" s="51"/>
      <c r="AM188" s="51" t="s">
        <v>246</v>
      </c>
      <c r="AN188" s="51"/>
    </row>
    <row r="189" spans="1:40" ht="12.75">
      <c r="A189" s="29"/>
      <c r="B189" s="49"/>
      <c r="C189" s="27"/>
      <c r="D189" s="51"/>
      <c r="E189" s="51"/>
      <c r="F189" s="51"/>
      <c r="G189" s="35"/>
      <c r="I189" s="53"/>
      <c r="J189" s="36"/>
      <c r="K189" s="54"/>
      <c r="L189" s="54"/>
      <c r="M189" s="55"/>
      <c r="N189" s="54"/>
      <c r="O189" s="56"/>
      <c r="P189" s="54"/>
      <c r="Q189" s="54"/>
      <c r="S189" s="55"/>
      <c r="T189" s="35"/>
      <c r="U189" s="35"/>
      <c r="V189" s="54"/>
      <c r="X189" s="55"/>
      <c r="Y189" s="57"/>
      <c r="Z189" s="57"/>
      <c r="AA189" s="54"/>
      <c r="AB189" s="54"/>
      <c r="AC189" s="54"/>
      <c r="AD189" s="54"/>
      <c r="AE189" s="54"/>
      <c r="AF189" s="54"/>
      <c r="AG189" s="54"/>
      <c r="AH189" s="54"/>
      <c r="AI189" s="37"/>
      <c r="AJ189" s="54"/>
      <c r="AK189" s="54"/>
      <c r="AL189" s="51"/>
      <c r="AM189" s="51"/>
      <c r="AN189" s="51"/>
    </row>
    <row r="190" spans="1:40" ht="12.75">
      <c r="A190" s="31">
        <v>29619</v>
      </c>
      <c r="B190" s="60">
        <v>29984</v>
      </c>
      <c r="C190" s="27">
        <v>31475</v>
      </c>
      <c r="D190" s="51" t="s">
        <v>131</v>
      </c>
      <c r="E190" s="51" t="s">
        <v>131</v>
      </c>
      <c r="F190" s="51" t="s">
        <v>81</v>
      </c>
      <c r="G190" s="35">
        <v>4</v>
      </c>
      <c r="H190">
        <v>30</v>
      </c>
      <c r="I190" s="53">
        <f>G190*H190</f>
        <v>120</v>
      </c>
      <c r="J190" s="36">
        <f>K190/12</f>
        <v>0</v>
      </c>
      <c r="K190" s="54"/>
      <c r="L190" s="54">
        <f>K190/G190</f>
        <v>0</v>
      </c>
      <c r="M190" s="55">
        <f>L190/12</f>
        <v>0</v>
      </c>
      <c r="N190" s="54">
        <f>K190*20/I190</f>
        <v>0</v>
      </c>
      <c r="O190" s="56" t="s">
        <v>40</v>
      </c>
      <c r="P190" s="54"/>
      <c r="Q190" s="54"/>
      <c r="S190" s="55">
        <f>Q190*20/H190</f>
        <v>0</v>
      </c>
      <c r="T190" s="35"/>
      <c r="U190" s="35"/>
      <c r="V190" s="54">
        <f>T190/G190</f>
        <v>0</v>
      </c>
      <c r="X190" s="55"/>
      <c r="Y190" s="57">
        <f>L190+Q190+V190</f>
        <v>0</v>
      </c>
      <c r="Z190" s="57">
        <f>Y190/12</f>
        <v>0</v>
      </c>
      <c r="AA190" s="54">
        <f>Y190*20/I190</f>
        <v>0</v>
      </c>
      <c r="AB190" s="54"/>
      <c r="AC190" s="54"/>
      <c r="AD190" s="54"/>
      <c r="AE190" s="54"/>
      <c r="AF190" s="54"/>
      <c r="AG190" s="54"/>
      <c r="AH190" s="54"/>
      <c r="AI190" s="37"/>
      <c r="AJ190" s="54">
        <v>360</v>
      </c>
      <c r="AK190" s="54">
        <f>AJ190/G190/12</f>
        <v>7.5</v>
      </c>
      <c r="AL190" s="51" t="s">
        <v>108</v>
      </c>
      <c r="AM190" s="51" t="s">
        <v>194</v>
      </c>
      <c r="AN190" s="51"/>
    </row>
    <row r="191" spans="1:40" ht="12.75">
      <c r="A191" s="29"/>
      <c r="B191" s="49"/>
      <c r="C191" s="27"/>
      <c r="D191" s="51"/>
      <c r="E191" s="51"/>
      <c r="F191" s="51" t="s">
        <v>242</v>
      </c>
      <c r="G191" s="35">
        <v>1</v>
      </c>
      <c r="H191">
        <v>24.5</v>
      </c>
      <c r="I191" s="53">
        <f>G191*H191</f>
        <v>24.5</v>
      </c>
      <c r="J191" s="36">
        <f>K191/12</f>
        <v>0</v>
      </c>
      <c r="K191" s="54"/>
      <c r="L191" s="54">
        <f>K191/G191</f>
        <v>0</v>
      </c>
      <c r="M191" s="55">
        <f>L191/12</f>
        <v>0</v>
      </c>
      <c r="N191" s="54">
        <f>K191*20/I191</f>
        <v>0</v>
      </c>
      <c r="O191" s="56"/>
      <c r="P191" s="54"/>
      <c r="Q191" s="54"/>
      <c r="S191" s="55">
        <f>Q191*20/H191</f>
        <v>0</v>
      </c>
      <c r="T191" s="35"/>
      <c r="U191" s="35"/>
      <c r="V191" s="54">
        <f>T191/G191</f>
        <v>0</v>
      </c>
      <c r="X191" s="55"/>
      <c r="Y191" s="57">
        <f>L191+Q191+V191</f>
        <v>0</v>
      </c>
      <c r="Z191" s="57">
        <f>Y191/12</f>
        <v>0</v>
      </c>
      <c r="AA191" s="54">
        <f>Y191*20/I191</f>
        <v>0</v>
      </c>
      <c r="AB191" s="54"/>
      <c r="AC191" s="54"/>
      <c r="AD191" s="54"/>
      <c r="AE191" s="54"/>
      <c r="AF191" s="54"/>
      <c r="AG191" s="54"/>
      <c r="AH191" s="54"/>
      <c r="AI191" s="37"/>
      <c r="AJ191" s="54"/>
      <c r="AK191" s="54">
        <f>AJ191/G191/12</f>
        <v>0</v>
      </c>
      <c r="AL191" s="51"/>
      <c r="AM191" s="51"/>
      <c r="AN191" s="51"/>
    </row>
    <row r="192" spans="1:40" ht="12.75">
      <c r="A192" s="29"/>
      <c r="B192" s="49"/>
      <c r="C192" s="27"/>
      <c r="D192" s="51"/>
      <c r="E192" s="51"/>
      <c r="F192" s="51"/>
      <c r="G192" s="35"/>
      <c r="I192" s="53"/>
      <c r="J192" s="36"/>
      <c r="K192" s="54"/>
      <c r="L192" s="54"/>
      <c r="M192" s="55"/>
      <c r="N192" s="54"/>
      <c r="O192" s="56"/>
      <c r="P192" s="54"/>
      <c r="Q192" s="54"/>
      <c r="S192" s="55"/>
      <c r="T192" s="35"/>
      <c r="U192" s="35"/>
      <c r="V192" s="54"/>
      <c r="X192" s="55"/>
      <c r="Y192" s="57"/>
      <c r="Z192" s="57"/>
      <c r="AA192" s="54"/>
      <c r="AB192" s="54"/>
      <c r="AC192" s="54"/>
      <c r="AD192" s="54"/>
      <c r="AE192" s="54"/>
      <c r="AF192" s="54"/>
      <c r="AG192" s="54"/>
      <c r="AH192" s="54"/>
      <c r="AI192" s="37"/>
      <c r="AJ192" s="54"/>
      <c r="AK192" s="54"/>
      <c r="AL192" s="51"/>
      <c r="AM192" s="51"/>
      <c r="AN192" s="51"/>
    </row>
    <row r="193" spans="1:39" ht="12.75">
      <c r="A193" s="31">
        <v>29984</v>
      </c>
      <c r="B193" s="60">
        <v>30349</v>
      </c>
      <c r="C193" s="27">
        <v>31476</v>
      </c>
      <c r="D193" s="51" t="s">
        <v>131</v>
      </c>
      <c r="E193" s="51" t="s">
        <v>131</v>
      </c>
      <c r="F193" s="51" t="s">
        <v>80</v>
      </c>
      <c r="G193" s="35">
        <v>4</v>
      </c>
      <c r="H193">
        <v>30</v>
      </c>
      <c r="I193" s="53">
        <f>G193*H193</f>
        <v>120</v>
      </c>
      <c r="J193" s="36">
        <f>K193/12</f>
        <v>36</v>
      </c>
      <c r="K193" s="54">
        <v>432</v>
      </c>
      <c r="L193" s="54">
        <f>K193/G193</f>
        <v>108</v>
      </c>
      <c r="M193" s="55">
        <f>L193/12</f>
        <v>9</v>
      </c>
      <c r="N193" s="54">
        <f>K193*20/I193</f>
        <v>72</v>
      </c>
      <c r="O193" s="56" t="s">
        <v>37</v>
      </c>
      <c r="Q193" s="54"/>
      <c r="S193" s="55">
        <f>Q193*20/H193</f>
        <v>0</v>
      </c>
      <c r="T193" s="35"/>
      <c r="U193" s="35"/>
      <c r="V193" s="54">
        <f>T193/G193</f>
        <v>0</v>
      </c>
      <c r="X193" s="55"/>
      <c r="Y193" s="57">
        <f>L193+Q193+V193</f>
        <v>108</v>
      </c>
      <c r="Z193" s="57">
        <f>Y193/12</f>
        <v>9</v>
      </c>
      <c r="AA193" s="54">
        <f>Y193*20/I193</f>
        <v>18</v>
      </c>
      <c r="AB193" s="54"/>
      <c r="AC193" s="54"/>
      <c r="AD193" s="54"/>
      <c r="AE193" s="54"/>
      <c r="AF193" s="54"/>
      <c r="AG193" s="54"/>
      <c r="AH193" s="54"/>
      <c r="AI193" s="37"/>
      <c r="AJ193" s="54">
        <v>453</v>
      </c>
      <c r="AK193" s="54">
        <f>AJ193/G193/12</f>
        <v>9.4375</v>
      </c>
      <c r="AL193" s="51" t="s">
        <v>108</v>
      </c>
      <c r="AM193" s="51" t="s">
        <v>159</v>
      </c>
    </row>
    <row r="194" spans="1:39" ht="12.75">
      <c r="A194" s="29"/>
      <c r="B194" s="49"/>
      <c r="C194" s="27"/>
      <c r="D194" s="51"/>
      <c r="E194" s="51"/>
      <c r="F194" s="51" t="s">
        <v>242</v>
      </c>
      <c r="G194" s="35">
        <v>1</v>
      </c>
      <c r="H194">
        <v>21</v>
      </c>
      <c r="I194" s="53">
        <f>G194*H194</f>
        <v>21</v>
      </c>
      <c r="J194" s="36">
        <f>K194/12</f>
        <v>1.75</v>
      </c>
      <c r="K194" s="54">
        <v>21</v>
      </c>
      <c r="L194" s="54">
        <f>K194/G194</f>
        <v>21</v>
      </c>
      <c r="M194" s="55">
        <f>L194/12</f>
        <v>1.75</v>
      </c>
      <c r="N194" s="54">
        <f>K194*20/I194</f>
        <v>20</v>
      </c>
      <c r="O194" s="56"/>
      <c r="Q194" s="54"/>
      <c r="S194" s="55">
        <f>Q194*20/H194</f>
        <v>0</v>
      </c>
      <c r="T194" s="35"/>
      <c r="U194" s="35"/>
      <c r="V194" s="54">
        <f>T194/G194</f>
        <v>0</v>
      </c>
      <c r="X194" s="55"/>
      <c r="Y194" s="57">
        <f>L194+Q194+V194</f>
        <v>21</v>
      </c>
      <c r="Z194" s="57">
        <f>Y194/12</f>
        <v>1.75</v>
      </c>
      <c r="AA194" s="54">
        <f>Y194*20/I194</f>
        <v>20</v>
      </c>
      <c r="AB194" s="54"/>
      <c r="AC194" s="54"/>
      <c r="AD194" s="54"/>
      <c r="AE194" s="54"/>
      <c r="AF194" s="54"/>
      <c r="AG194" s="54"/>
      <c r="AH194" s="54"/>
      <c r="AI194" s="37"/>
      <c r="AJ194" s="54"/>
      <c r="AK194" s="54">
        <f>AJ194/G194/12</f>
        <v>0</v>
      </c>
      <c r="AL194" s="51"/>
      <c r="AM194" s="51"/>
    </row>
    <row r="195" spans="1:39" ht="12.75">
      <c r="A195" s="29"/>
      <c r="B195" s="49"/>
      <c r="C195" s="27"/>
      <c r="D195" s="51"/>
      <c r="E195" s="51"/>
      <c r="F195" s="51"/>
      <c r="G195" s="35"/>
      <c r="I195" s="53"/>
      <c r="J195" s="36"/>
      <c r="K195" s="54"/>
      <c r="L195" s="54"/>
      <c r="M195" s="55"/>
      <c r="N195" s="54"/>
      <c r="O195" s="56"/>
      <c r="Q195" s="54"/>
      <c r="S195" s="55"/>
      <c r="T195" s="35"/>
      <c r="U195" s="35"/>
      <c r="V195" s="54"/>
      <c r="X195" s="55"/>
      <c r="Y195" s="57"/>
      <c r="Z195" s="57"/>
      <c r="AA195" s="54"/>
      <c r="AB195" s="54"/>
      <c r="AC195" s="54"/>
      <c r="AD195" s="54"/>
      <c r="AE195" s="54"/>
      <c r="AF195" s="54"/>
      <c r="AG195" s="54"/>
      <c r="AH195" s="54"/>
      <c r="AI195" s="37"/>
      <c r="AJ195" s="54"/>
      <c r="AK195" s="54"/>
      <c r="AL195" s="51"/>
      <c r="AM195" s="51"/>
    </row>
    <row r="196" spans="1:39" ht="12.75">
      <c r="A196" s="31">
        <v>30349</v>
      </c>
      <c r="B196" s="60">
        <v>30714</v>
      </c>
      <c r="C196" s="27">
        <v>31477</v>
      </c>
      <c r="D196" s="51" t="s">
        <v>131</v>
      </c>
      <c r="E196" s="51" t="s">
        <v>131</v>
      </c>
      <c r="F196" s="51" t="s">
        <v>81</v>
      </c>
      <c r="G196" s="35">
        <v>4</v>
      </c>
      <c r="H196">
        <v>30</v>
      </c>
      <c r="I196" s="53">
        <f>G196*H196</f>
        <v>120</v>
      </c>
      <c r="J196" s="36">
        <f>K196/12</f>
        <v>41</v>
      </c>
      <c r="K196" s="54">
        <v>492</v>
      </c>
      <c r="L196" s="54">
        <f>K196/G196</f>
        <v>123</v>
      </c>
      <c r="M196" s="55">
        <f>L196/12</f>
        <v>10.25</v>
      </c>
      <c r="N196" s="54">
        <f>K196*20/I196</f>
        <v>82</v>
      </c>
      <c r="O196" s="56" t="s">
        <v>38</v>
      </c>
      <c r="Q196" s="54"/>
      <c r="S196" s="55">
        <f>Q196*20/H196</f>
        <v>0</v>
      </c>
      <c r="T196" s="35"/>
      <c r="U196" s="35"/>
      <c r="V196" s="54">
        <f>T196/G196</f>
        <v>0</v>
      </c>
      <c r="X196" s="55"/>
      <c r="Y196" s="57">
        <f>L196+Q196+V196</f>
        <v>123</v>
      </c>
      <c r="Z196" s="57">
        <f>Y196/12</f>
        <v>10.25</v>
      </c>
      <c r="AA196" s="54">
        <f>Y196*20/I196</f>
        <v>20.5</v>
      </c>
      <c r="AB196" s="54"/>
      <c r="AC196" s="54"/>
      <c r="AD196" s="54"/>
      <c r="AE196" s="54"/>
      <c r="AF196" s="54"/>
      <c r="AG196" s="54"/>
      <c r="AH196" s="54"/>
      <c r="AI196" s="37"/>
      <c r="AJ196" s="54">
        <v>568.6</v>
      </c>
      <c r="AK196" s="54">
        <f>AJ196/G196/12</f>
        <v>11.845833333333333</v>
      </c>
      <c r="AL196" s="51" t="s">
        <v>108</v>
      </c>
      <c r="AM196" s="51" t="s">
        <v>186</v>
      </c>
    </row>
    <row r="197" spans="1:39" ht="12.75">
      <c r="A197" s="29"/>
      <c r="B197" s="49"/>
      <c r="C197" s="27"/>
      <c r="D197" s="51"/>
      <c r="E197" s="51"/>
      <c r="F197" s="51" t="s">
        <v>273</v>
      </c>
      <c r="G197" s="35">
        <v>1</v>
      </c>
      <c r="H197">
        <v>9.5</v>
      </c>
      <c r="I197" s="53">
        <f>G197*H197</f>
        <v>9.5</v>
      </c>
      <c r="J197" s="36">
        <f>K197/12</f>
        <v>5.7</v>
      </c>
      <c r="K197" s="54">
        <v>68.4</v>
      </c>
      <c r="L197" s="54">
        <f>K197/G197</f>
        <v>68.4</v>
      </c>
      <c r="M197" s="55">
        <f>L197/12</f>
        <v>5.7</v>
      </c>
      <c r="N197" s="54">
        <f>K197*20/I197</f>
        <v>144</v>
      </c>
      <c r="O197" s="56" t="s">
        <v>37</v>
      </c>
      <c r="Q197" s="54"/>
      <c r="S197" s="55">
        <f>Q197*20/H197</f>
        <v>0</v>
      </c>
      <c r="T197" s="35"/>
      <c r="U197" s="35"/>
      <c r="V197" s="54">
        <f>T197/G197</f>
        <v>0</v>
      </c>
      <c r="X197" s="55"/>
      <c r="Y197" s="57">
        <f>L197+Q197+V197</f>
        <v>68.4</v>
      </c>
      <c r="Z197" s="57">
        <f>Y197/12</f>
        <v>5.7</v>
      </c>
      <c r="AA197" s="54">
        <f>Y197*20/I197</f>
        <v>144</v>
      </c>
      <c r="AB197" s="54"/>
      <c r="AC197" s="54"/>
      <c r="AD197" s="54"/>
      <c r="AE197" s="54"/>
      <c r="AF197" s="54"/>
      <c r="AG197" s="54"/>
      <c r="AH197" s="54"/>
      <c r="AI197" s="37"/>
      <c r="AJ197" s="54"/>
      <c r="AK197" s="54">
        <f>AJ197/G197/12</f>
        <v>0</v>
      </c>
      <c r="AL197" s="51"/>
      <c r="AM197" s="51" t="s">
        <v>185</v>
      </c>
    </row>
    <row r="198" spans="1:39" ht="12.75">
      <c r="A198" s="29"/>
      <c r="B198" s="49"/>
      <c r="C198" s="27"/>
      <c r="D198" s="51"/>
      <c r="E198" s="51"/>
      <c r="F198" s="51" t="s">
        <v>73</v>
      </c>
      <c r="G198" s="35">
        <v>1</v>
      </c>
      <c r="H198">
        <v>2</v>
      </c>
      <c r="I198" s="53">
        <f>G198*H198</f>
        <v>2</v>
      </c>
      <c r="J198" s="36">
        <f>K198/12</f>
        <v>0.6</v>
      </c>
      <c r="K198" s="54">
        <v>7.2</v>
      </c>
      <c r="L198" s="54">
        <f>K198/G198</f>
        <v>7.2</v>
      </c>
      <c r="M198" s="55">
        <f>L198/12</f>
        <v>0.6</v>
      </c>
      <c r="N198" s="54">
        <f>K198*20/I198</f>
        <v>72</v>
      </c>
      <c r="O198" s="56" t="s">
        <v>37</v>
      </c>
      <c r="Q198" s="54"/>
      <c r="S198" s="55">
        <f>Q198*20/H198</f>
        <v>0</v>
      </c>
      <c r="T198" s="35"/>
      <c r="U198" s="35"/>
      <c r="V198" s="54">
        <f>T198/G198</f>
        <v>0</v>
      </c>
      <c r="X198" s="55"/>
      <c r="Y198" s="57">
        <f>L198+Q198+V198</f>
        <v>7.2</v>
      </c>
      <c r="Z198" s="57">
        <f>Y198/12</f>
        <v>0.6</v>
      </c>
      <c r="AA198" s="54">
        <f>Y198*20/I198</f>
        <v>72</v>
      </c>
      <c r="AB198" s="54"/>
      <c r="AC198" s="54"/>
      <c r="AD198" s="54"/>
      <c r="AE198" s="54"/>
      <c r="AF198" s="54"/>
      <c r="AG198" s="54"/>
      <c r="AH198" s="54"/>
      <c r="AI198" s="37"/>
      <c r="AJ198" s="54"/>
      <c r="AK198" s="54">
        <f>AJ198/G198/12</f>
        <v>0</v>
      </c>
      <c r="AL198" s="51"/>
      <c r="AM198" s="51"/>
    </row>
    <row r="199" spans="1:39" ht="12.75">
      <c r="A199" s="29"/>
      <c r="B199" s="49"/>
      <c r="C199" s="27"/>
      <c r="D199" s="51"/>
      <c r="E199" s="51"/>
      <c r="F199" s="51"/>
      <c r="G199" s="35"/>
      <c r="I199" s="53"/>
      <c r="J199" s="36"/>
      <c r="K199" s="54"/>
      <c r="L199" s="54"/>
      <c r="M199" s="55"/>
      <c r="N199" s="54"/>
      <c r="O199" s="56"/>
      <c r="Q199" s="54"/>
      <c r="S199" s="55"/>
      <c r="T199" s="35"/>
      <c r="U199" s="35"/>
      <c r="V199" s="54"/>
      <c r="X199" s="55"/>
      <c r="Y199" s="57"/>
      <c r="Z199" s="57"/>
      <c r="AA199" s="54"/>
      <c r="AB199" s="54"/>
      <c r="AC199" s="54"/>
      <c r="AD199" s="54"/>
      <c r="AE199" s="54"/>
      <c r="AF199" s="54"/>
      <c r="AG199" s="54"/>
      <c r="AH199" s="54"/>
      <c r="AI199" s="37"/>
      <c r="AJ199" s="54"/>
      <c r="AK199" s="54"/>
      <c r="AL199" s="51"/>
      <c r="AM199" s="51"/>
    </row>
    <row r="200" spans="1:39" ht="12.75">
      <c r="A200" s="31">
        <v>30714</v>
      </c>
      <c r="B200" s="60">
        <v>31080</v>
      </c>
      <c r="C200" s="27">
        <v>31478</v>
      </c>
      <c r="D200" s="51" t="s">
        <v>132</v>
      </c>
      <c r="E200" s="51" t="s">
        <v>131</v>
      </c>
      <c r="F200" s="51" t="s">
        <v>81</v>
      </c>
      <c r="G200" s="35">
        <v>4</v>
      </c>
      <c r="H200">
        <v>30</v>
      </c>
      <c r="I200" s="53">
        <f>G200*H200</f>
        <v>120</v>
      </c>
      <c r="J200" s="36">
        <f>K200/12</f>
        <v>44</v>
      </c>
      <c r="K200" s="54">
        <v>528</v>
      </c>
      <c r="L200" s="54">
        <f>K200/G200</f>
        <v>132</v>
      </c>
      <c r="M200" s="55">
        <f>L200/12</f>
        <v>11</v>
      </c>
      <c r="N200" s="54">
        <f>K200*20/I200</f>
        <v>88</v>
      </c>
      <c r="O200" s="56" t="s">
        <v>39</v>
      </c>
      <c r="Q200" s="54"/>
      <c r="S200" s="55">
        <f>Q200*20/H200</f>
        <v>0</v>
      </c>
      <c r="T200" s="35"/>
      <c r="U200" s="35"/>
      <c r="V200" s="54">
        <f>T200/G200</f>
        <v>0</v>
      </c>
      <c r="X200" s="55"/>
      <c r="Y200" s="57">
        <f>L200+Q200+V200</f>
        <v>132</v>
      </c>
      <c r="Z200" s="57">
        <f>Y200/12</f>
        <v>11</v>
      </c>
      <c r="AA200" s="54">
        <f>Y200*20/I200</f>
        <v>22</v>
      </c>
      <c r="AB200" s="54"/>
      <c r="AC200" s="54"/>
      <c r="AD200" s="54"/>
      <c r="AE200" s="54"/>
      <c r="AF200" s="54"/>
      <c r="AG200" s="54"/>
      <c r="AH200" s="54"/>
      <c r="AI200" s="37"/>
      <c r="AJ200" s="54">
        <v>567.7</v>
      </c>
      <c r="AK200" s="54">
        <f>AJ200/G200/12</f>
        <v>11.827083333333334</v>
      </c>
      <c r="AL200" s="51" t="s">
        <v>108</v>
      </c>
      <c r="AM200" s="51" t="s">
        <v>158</v>
      </c>
    </row>
    <row r="201" spans="1:39" ht="12.75">
      <c r="A201" s="29"/>
      <c r="B201" s="49"/>
      <c r="C201" s="27"/>
      <c r="D201" s="51"/>
      <c r="E201" s="51"/>
      <c r="F201" s="51" t="s">
        <v>242</v>
      </c>
      <c r="G201" s="35">
        <v>1</v>
      </c>
      <c r="H201">
        <v>29</v>
      </c>
      <c r="I201" s="53">
        <f>G201*H201</f>
        <v>29</v>
      </c>
      <c r="J201" s="36">
        <f>K201/12</f>
        <v>3.141666666666667</v>
      </c>
      <c r="K201" s="54">
        <v>37.7</v>
      </c>
      <c r="L201" s="54">
        <f>K201/G201</f>
        <v>37.7</v>
      </c>
      <c r="M201" s="55">
        <f>L201/12</f>
        <v>3.141666666666667</v>
      </c>
      <c r="N201" s="54">
        <f>K201*20/I201</f>
        <v>26</v>
      </c>
      <c r="O201" s="56"/>
      <c r="Q201" s="54"/>
      <c r="S201" s="55">
        <f>Q201*20/H201</f>
        <v>0</v>
      </c>
      <c r="T201" s="35"/>
      <c r="U201" s="35"/>
      <c r="V201" s="54">
        <f>T201/G201</f>
        <v>0</v>
      </c>
      <c r="X201" s="55"/>
      <c r="Y201" s="57">
        <f>L201+Q201+V201</f>
        <v>37.7</v>
      </c>
      <c r="Z201" s="57">
        <f>Y201/12</f>
        <v>3.141666666666667</v>
      </c>
      <c r="AA201" s="54">
        <f>Y201*20/I201</f>
        <v>26</v>
      </c>
      <c r="AB201" s="54"/>
      <c r="AC201" s="54"/>
      <c r="AD201" s="54"/>
      <c r="AE201" s="54"/>
      <c r="AF201" s="54"/>
      <c r="AG201" s="54"/>
      <c r="AH201" s="54"/>
      <c r="AI201" s="37"/>
      <c r="AJ201" s="54"/>
      <c r="AK201" s="54">
        <f>AJ201/G201/12</f>
        <v>0</v>
      </c>
      <c r="AL201" s="51"/>
      <c r="AM201" s="51"/>
    </row>
    <row r="202" spans="1:39" ht="12.75">
      <c r="A202" s="29"/>
      <c r="B202" s="49"/>
      <c r="C202" s="27"/>
      <c r="D202" s="51"/>
      <c r="E202" s="51"/>
      <c r="F202" s="51"/>
      <c r="G202" s="35"/>
      <c r="I202" s="53"/>
      <c r="J202" s="36"/>
      <c r="K202" s="54"/>
      <c r="L202" s="54"/>
      <c r="M202" s="55"/>
      <c r="N202" s="54"/>
      <c r="O202" s="56"/>
      <c r="Q202" s="54"/>
      <c r="S202" s="55"/>
      <c r="T202" s="35"/>
      <c r="U202" s="35"/>
      <c r="V202" s="54"/>
      <c r="X202" s="55"/>
      <c r="Y202" s="57"/>
      <c r="Z202" s="57"/>
      <c r="AA202" s="54"/>
      <c r="AB202" s="54"/>
      <c r="AC202" s="54"/>
      <c r="AD202" s="54"/>
      <c r="AE202" s="54"/>
      <c r="AF202" s="54"/>
      <c r="AG202" s="54"/>
      <c r="AH202" s="54"/>
      <c r="AI202" s="37"/>
      <c r="AJ202" s="54"/>
      <c r="AK202" s="54"/>
      <c r="AL202" s="51"/>
      <c r="AM202" s="51"/>
    </row>
    <row r="203" spans="1:39" ht="12.75">
      <c r="A203" s="31">
        <v>31080</v>
      </c>
      <c r="B203" s="60">
        <v>31253</v>
      </c>
      <c r="C203" s="27">
        <v>31479</v>
      </c>
      <c r="D203" s="51" t="s">
        <v>131</v>
      </c>
      <c r="E203" s="51" t="s">
        <v>131</v>
      </c>
      <c r="F203" s="51" t="s">
        <v>81</v>
      </c>
      <c r="G203" s="35">
        <v>4</v>
      </c>
      <c r="H203">
        <v>30</v>
      </c>
      <c r="I203" s="53">
        <f>G203*H203</f>
        <v>120</v>
      </c>
      <c r="J203" s="36">
        <f>K203/12</f>
        <v>46.5</v>
      </c>
      <c r="K203" s="54">
        <v>558</v>
      </c>
      <c r="L203" s="54">
        <f>K203/G203</f>
        <v>139.5</v>
      </c>
      <c r="M203" s="55">
        <f>L203/12</f>
        <v>11.625</v>
      </c>
      <c r="N203" s="54">
        <f>K203*20/I203</f>
        <v>93</v>
      </c>
      <c r="O203" s="56" t="s">
        <v>37</v>
      </c>
      <c r="Q203" s="54"/>
      <c r="S203" s="55">
        <f>Q203*20/H203</f>
        <v>0</v>
      </c>
      <c r="T203" s="35"/>
      <c r="U203" s="35"/>
      <c r="V203" s="54">
        <f>T203/G203</f>
        <v>0</v>
      </c>
      <c r="X203" s="55"/>
      <c r="Y203" s="57">
        <f>L203+Q203+V203</f>
        <v>139.5</v>
      </c>
      <c r="Z203" s="57">
        <f>Y203/12</f>
        <v>11.625</v>
      </c>
      <c r="AA203" s="54">
        <f>Y203*20/I203</f>
        <v>23.25</v>
      </c>
      <c r="AB203" s="54"/>
      <c r="AC203" s="54"/>
      <c r="AD203" s="54"/>
      <c r="AE203" s="54"/>
      <c r="AF203" s="54"/>
      <c r="AG203" s="54"/>
      <c r="AH203" s="54"/>
      <c r="AI203" s="37"/>
      <c r="AJ203" s="54">
        <v>592.85</v>
      </c>
      <c r="AK203" s="54">
        <f>AJ203/G203/12</f>
        <v>12.351041666666667</v>
      </c>
      <c r="AL203" s="51" t="s">
        <v>108</v>
      </c>
      <c r="AM203" s="51" t="s">
        <v>158</v>
      </c>
    </row>
    <row r="204" spans="1:39" ht="12.75">
      <c r="A204" s="29"/>
      <c r="B204" s="49"/>
      <c r="C204" s="27"/>
      <c r="D204" s="51"/>
      <c r="E204" s="51"/>
      <c r="F204" s="51" t="s">
        <v>242</v>
      </c>
      <c r="G204" s="35">
        <v>1</v>
      </c>
      <c r="H204">
        <v>25</v>
      </c>
      <c r="I204" s="53">
        <f>G204*H204</f>
        <v>25</v>
      </c>
      <c r="J204" s="36">
        <f>K204/12</f>
        <v>2.8125</v>
      </c>
      <c r="K204" s="54">
        <v>33.75</v>
      </c>
      <c r="L204" s="54">
        <f>K204/G204</f>
        <v>33.75</v>
      </c>
      <c r="M204" s="55">
        <f>L204/12</f>
        <v>2.8125</v>
      </c>
      <c r="N204" s="54">
        <f>K204*20/I204</f>
        <v>27</v>
      </c>
      <c r="O204" s="56"/>
      <c r="Q204" s="54"/>
      <c r="S204" s="55">
        <f>Q204*20/H204</f>
        <v>0</v>
      </c>
      <c r="T204" s="35"/>
      <c r="U204" s="35"/>
      <c r="V204" s="54">
        <f>T204/G204</f>
        <v>0</v>
      </c>
      <c r="X204" s="55"/>
      <c r="Y204" s="57">
        <f>L204+Q204+V204</f>
        <v>33.75</v>
      </c>
      <c r="Z204" s="57">
        <f>Y204/12</f>
        <v>2.8125</v>
      </c>
      <c r="AA204" s="54">
        <f>Y204*20/I204</f>
        <v>27</v>
      </c>
      <c r="AB204" s="54"/>
      <c r="AC204" s="54"/>
      <c r="AD204" s="54"/>
      <c r="AE204" s="54"/>
      <c r="AF204" s="54"/>
      <c r="AG204" s="54"/>
      <c r="AH204" s="54"/>
      <c r="AI204" s="37"/>
      <c r="AJ204" s="54"/>
      <c r="AK204" s="54">
        <f>AJ204/G204/12</f>
        <v>0</v>
      </c>
      <c r="AL204" s="51"/>
      <c r="AM204" s="51"/>
    </row>
    <row r="205" spans="1:39" ht="12.75">
      <c r="A205" s="29"/>
      <c r="B205" s="49"/>
      <c r="C205" s="27"/>
      <c r="D205" s="51"/>
      <c r="E205" s="51"/>
      <c r="F205" s="51"/>
      <c r="G205" s="35"/>
      <c r="I205" s="53"/>
      <c r="J205" s="36"/>
      <c r="K205" s="54"/>
      <c r="L205" s="54"/>
      <c r="M205" s="55"/>
      <c r="N205" s="54"/>
      <c r="O205" s="56"/>
      <c r="Q205" s="54"/>
      <c r="S205" s="55"/>
      <c r="T205" s="35"/>
      <c r="U205" s="35"/>
      <c r="V205" s="54"/>
      <c r="X205" s="55"/>
      <c r="Y205" s="57"/>
      <c r="Z205" s="57"/>
      <c r="AA205" s="54"/>
      <c r="AB205" s="54"/>
      <c r="AC205" s="54"/>
      <c r="AD205" s="54"/>
      <c r="AE205" s="54"/>
      <c r="AF205" s="54"/>
      <c r="AG205" s="54"/>
      <c r="AH205" s="54"/>
      <c r="AI205" s="37"/>
      <c r="AJ205" s="54"/>
      <c r="AK205" s="54"/>
      <c r="AL205" s="51"/>
      <c r="AM205" s="51"/>
    </row>
    <row r="206" spans="1:39" ht="12.75">
      <c r="A206" s="31">
        <v>31254</v>
      </c>
      <c r="B206" s="60">
        <v>31445</v>
      </c>
      <c r="C206" s="27">
        <v>31480</v>
      </c>
      <c r="D206" s="51" t="s">
        <v>131</v>
      </c>
      <c r="E206" s="51" t="s">
        <v>131</v>
      </c>
      <c r="F206" s="51" t="s">
        <v>81</v>
      </c>
      <c r="G206" s="35">
        <v>2</v>
      </c>
      <c r="H206">
        <v>30</v>
      </c>
      <c r="I206" s="53">
        <f>G206*H206</f>
        <v>60</v>
      </c>
      <c r="J206" s="36">
        <f>K206/12</f>
        <v>18.5</v>
      </c>
      <c r="K206" s="54">
        <v>222</v>
      </c>
      <c r="L206" s="54">
        <f>K206/G206</f>
        <v>111</v>
      </c>
      <c r="M206" s="55">
        <f>L206/12</f>
        <v>9.25</v>
      </c>
      <c r="N206" s="54">
        <f>K206*20/I206</f>
        <v>74</v>
      </c>
      <c r="O206" s="56" t="s">
        <v>142</v>
      </c>
      <c r="Q206" s="54"/>
      <c r="S206" s="55">
        <f>Q206*20/H206</f>
        <v>0</v>
      </c>
      <c r="T206" s="35"/>
      <c r="U206" s="35"/>
      <c r="V206" s="54">
        <f>T206/G206</f>
        <v>0</v>
      </c>
      <c r="X206" s="55"/>
      <c r="Y206" s="57">
        <f>L206+Q206+V206</f>
        <v>111</v>
      </c>
      <c r="Z206" s="57">
        <f>Y206/12</f>
        <v>9.25</v>
      </c>
      <c r="AA206" s="54">
        <f>Y206*20/I206</f>
        <v>37</v>
      </c>
      <c r="AB206" s="54"/>
      <c r="AC206" s="54"/>
      <c r="AD206" s="54"/>
      <c r="AE206" s="54"/>
      <c r="AF206" s="54"/>
      <c r="AG206" s="54"/>
      <c r="AH206" s="54"/>
      <c r="AI206" s="37"/>
      <c r="AJ206" s="54">
        <v>223</v>
      </c>
      <c r="AK206" s="54">
        <f>AJ206/G206/12</f>
        <v>9.291666666666666</v>
      </c>
      <c r="AL206" s="51" t="s">
        <v>108</v>
      </c>
      <c r="AM206" s="51" t="s">
        <v>164</v>
      </c>
    </row>
    <row r="207" spans="1:39" ht="12.75">
      <c r="A207" s="29"/>
      <c r="B207" s="49"/>
      <c r="C207" s="27"/>
      <c r="D207" s="51"/>
      <c r="E207" s="51"/>
      <c r="F207" s="51"/>
      <c r="G207" s="35"/>
      <c r="I207" s="53"/>
      <c r="J207" s="36"/>
      <c r="K207" s="54"/>
      <c r="L207" s="54"/>
      <c r="M207" s="55"/>
      <c r="N207" s="54"/>
      <c r="O207" s="56"/>
      <c r="Q207" s="54"/>
      <c r="S207" s="55"/>
      <c r="T207" s="35"/>
      <c r="U207" s="35"/>
      <c r="V207" s="54"/>
      <c r="X207" s="55"/>
      <c r="Y207" s="57"/>
      <c r="Z207" s="57"/>
      <c r="AA207" s="54"/>
      <c r="AB207" s="54"/>
      <c r="AC207" s="54"/>
      <c r="AD207" s="54"/>
      <c r="AE207" s="54"/>
      <c r="AF207" s="54"/>
      <c r="AG207" s="54"/>
      <c r="AH207" s="54"/>
      <c r="AI207" s="37"/>
      <c r="AJ207" s="54"/>
      <c r="AK207" s="54"/>
      <c r="AL207" s="51"/>
      <c r="AM207" s="51"/>
    </row>
    <row r="208" spans="1:39" ht="12.75">
      <c r="A208" s="31">
        <v>31445</v>
      </c>
      <c r="B208" s="60">
        <v>31810</v>
      </c>
      <c r="C208" s="27">
        <v>31481</v>
      </c>
      <c r="D208" s="51" t="s">
        <v>224</v>
      </c>
      <c r="E208" s="51" t="s">
        <v>30</v>
      </c>
      <c r="F208" s="51" t="s">
        <v>92</v>
      </c>
      <c r="G208" s="35">
        <v>2</v>
      </c>
      <c r="H208">
        <v>30</v>
      </c>
      <c r="I208" s="53">
        <f>G208*H208</f>
        <v>60</v>
      </c>
      <c r="J208" s="36">
        <f>K208/12</f>
        <v>24</v>
      </c>
      <c r="K208" s="54">
        <v>288</v>
      </c>
      <c r="L208" s="54">
        <f>K208/G208</f>
        <v>144</v>
      </c>
      <c r="M208" s="55">
        <f>L208/12</f>
        <v>12</v>
      </c>
      <c r="N208" s="54">
        <f>K208*20/I208</f>
        <v>96</v>
      </c>
      <c r="O208" s="56"/>
      <c r="Q208" s="54"/>
      <c r="S208" s="55">
        <f>Q208*20/H208</f>
        <v>0</v>
      </c>
      <c r="T208" s="35"/>
      <c r="U208" s="35"/>
      <c r="V208" s="54">
        <f>T208/G208</f>
        <v>0</v>
      </c>
      <c r="X208" s="55"/>
      <c r="Y208" s="57">
        <f>L208+Q208+V208</f>
        <v>144</v>
      </c>
      <c r="Z208" s="57">
        <f>Y208/12</f>
        <v>12</v>
      </c>
      <c r="AA208" s="54">
        <f>Y208*20/I208</f>
        <v>48</v>
      </c>
      <c r="AB208" s="54"/>
      <c r="AC208" s="54"/>
      <c r="AD208" s="54"/>
      <c r="AE208" s="54"/>
      <c r="AF208" s="54"/>
      <c r="AG208" s="54"/>
      <c r="AH208" s="54"/>
      <c r="AI208" s="37"/>
      <c r="AJ208" s="54">
        <v>372.4</v>
      </c>
      <c r="AK208" s="54">
        <f>AJ208/G208/12</f>
        <v>15.516666666666666</v>
      </c>
      <c r="AL208" s="51" t="s">
        <v>108</v>
      </c>
      <c r="AM208" s="51" t="s">
        <v>249</v>
      </c>
    </row>
    <row r="209" spans="1:39" ht="12.75">
      <c r="A209" s="29"/>
      <c r="B209" s="49"/>
      <c r="C209" s="27"/>
      <c r="D209" s="51"/>
      <c r="E209" s="51" t="s">
        <v>30</v>
      </c>
      <c r="F209" s="51" t="s">
        <v>274</v>
      </c>
      <c r="G209" s="35">
        <v>1</v>
      </c>
      <c r="H209">
        <v>9.5</v>
      </c>
      <c r="I209" s="53">
        <f>G209*H209</f>
        <v>9.5</v>
      </c>
      <c r="J209" s="36">
        <f>K209/12</f>
        <v>6.333333333333333</v>
      </c>
      <c r="K209" s="54">
        <v>76</v>
      </c>
      <c r="L209" s="54">
        <f>K209/G209</f>
        <v>76</v>
      </c>
      <c r="M209" s="55">
        <f>L209/12</f>
        <v>6.333333333333333</v>
      </c>
      <c r="N209" s="54">
        <f>K209*20/I209</f>
        <v>160</v>
      </c>
      <c r="O209" s="56"/>
      <c r="Q209" s="54"/>
      <c r="S209" s="55">
        <f>Q209*20/H209</f>
        <v>0</v>
      </c>
      <c r="T209" s="35"/>
      <c r="U209" s="35"/>
      <c r="V209" s="54">
        <f>T209/G209</f>
        <v>0</v>
      </c>
      <c r="X209" s="55"/>
      <c r="Y209" s="57">
        <f>L209+Q209+V209</f>
        <v>76</v>
      </c>
      <c r="Z209" s="57">
        <f>Y209/12</f>
        <v>6.333333333333333</v>
      </c>
      <c r="AA209" s="54">
        <f>Y209*20/I209</f>
        <v>160</v>
      </c>
      <c r="AB209" s="54"/>
      <c r="AC209" s="54"/>
      <c r="AD209" s="54"/>
      <c r="AE209" s="54"/>
      <c r="AF209" s="54"/>
      <c r="AG209" s="54"/>
      <c r="AH209" s="54"/>
      <c r="AI209" s="37"/>
      <c r="AJ209" s="54"/>
      <c r="AK209" s="54">
        <f>AJ209/G209/12</f>
        <v>0</v>
      </c>
      <c r="AL209" s="51"/>
      <c r="AM209" s="51"/>
    </row>
    <row r="210" spans="1:39" ht="12.75">
      <c r="A210" s="29"/>
      <c r="B210" s="49"/>
      <c r="C210" s="27"/>
      <c r="D210" s="51"/>
      <c r="E210" s="51" t="s">
        <v>30</v>
      </c>
      <c r="F210" s="51" t="s">
        <v>226</v>
      </c>
      <c r="G210" s="35">
        <v>1</v>
      </c>
      <c r="H210">
        <v>2</v>
      </c>
      <c r="I210" s="53">
        <f>G210*H210</f>
        <v>2</v>
      </c>
      <c r="J210" s="36">
        <f>K210/12</f>
        <v>0.7000000000000001</v>
      </c>
      <c r="K210" s="54">
        <v>8.4</v>
      </c>
      <c r="L210" s="54">
        <f>K210/G210</f>
        <v>8.4</v>
      </c>
      <c r="M210" s="55">
        <f>L210/12</f>
        <v>0.7000000000000001</v>
      </c>
      <c r="N210" s="54">
        <f>K210*20/I210</f>
        <v>84</v>
      </c>
      <c r="O210" s="56"/>
      <c r="Q210" s="54"/>
      <c r="S210" s="55">
        <f>Q210*20/H210</f>
        <v>0</v>
      </c>
      <c r="T210" s="35"/>
      <c r="U210" s="35"/>
      <c r="V210" s="54">
        <f>T210/G210</f>
        <v>0</v>
      </c>
      <c r="X210" s="55"/>
      <c r="Y210" s="57">
        <f>L210+Q210+V210</f>
        <v>8.4</v>
      </c>
      <c r="Z210" s="57">
        <f>Y210/12</f>
        <v>0.7000000000000001</v>
      </c>
      <c r="AA210" s="54">
        <f>Y210*20/I210</f>
        <v>84</v>
      </c>
      <c r="AB210" s="54"/>
      <c r="AC210" s="54"/>
      <c r="AD210" s="54"/>
      <c r="AE210" s="54"/>
      <c r="AF210" s="54"/>
      <c r="AG210" s="54"/>
      <c r="AH210" s="54"/>
      <c r="AI210" s="37"/>
      <c r="AJ210" s="54"/>
      <c r="AK210" s="54">
        <f>AJ210/G210/12</f>
        <v>0</v>
      </c>
      <c r="AL210" s="51"/>
      <c r="AM210" s="51"/>
    </row>
    <row r="211" spans="1:39" ht="12.75">
      <c r="A211" s="29"/>
      <c r="B211" s="49"/>
      <c r="C211" s="27"/>
      <c r="D211" s="51" t="s">
        <v>131</v>
      </c>
      <c r="E211" s="51" t="s">
        <v>131</v>
      </c>
      <c r="F211" s="51" t="s">
        <v>163</v>
      </c>
      <c r="G211" s="35">
        <v>2</v>
      </c>
      <c r="H211">
        <v>30</v>
      </c>
      <c r="I211" s="53">
        <f>G211*H211</f>
        <v>60</v>
      </c>
      <c r="J211" s="36">
        <f>K211/12</f>
        <v>18</v>
      </c>
      <c r="K211" s="54">
        <v>216</v>
      </c>
      <c r="L211" s="54">
        <f>K211/G211</f>
        <v>108</v>
      </c>
      <c r="M211" s="55">
        <f>L211/12</f>
        <v>9</v>
      </c>
      <c r="N211" s="54">
        <f>K211*20/I211</f>
        <v>72</v>
      </c>
      <c r="O211" s="56" t="s">
        <v>35</v>
      </c>
      <c r="Q211" s="54"/>
      <c r="S211" s="55">
        <f>Q211*20/H211</f>
        <v>0</v>
      </c>
      <c r="T211" s="35"/>
      <c r="U211" s="35"/>
      <c r="V211" s="54">
        <f>T211/G211</f>
        <v>0</v>
      </c>
      <c r="X211" s="55"/>
      <c r="Y211" s="57">
        <f>L211+Q211+V211</f>
        <v>108</v>
      </c>
      <c r="Z211" s="57">
        <f>Y211/12</f>
        <v>9</v>
      </c>
      <c r="AA211" s="54">
        <f>Y211*20/I211</f>
        <v>36</v>
      </c>
      <c r="AB211" s="54"/>
      <c r="AC211" s="54"/>
      <c r="AD211" s="54"/>
      <c r="AE211" s="54"/>
      <c r="AF211" s="54"/>
      <c r="AG211" s="54"/>
      <c r="AH211" s="54"/>
      <c r="AI211" s="37"/>
      <c r="AJ211" s="54"/>
      <c r="AK211" s="54">
        <f>AJ211/G211/12</f>
        <v>0</v>
      </c>
      <c r="AL211" s="51"/>
      <c r="AM211" s="51" t="s">
        <v>280</v>
      </c>
    </row>
    <row r="212" spans="1:39" ht="12.75">
      <c r="A212" s="29"/>
      <c r="B212" s="49"/>
      <c r="C212" s="27"/>
      <c r="D212" s="51"/>
      <c r="E212" s="51"/>
      <c r="F212" s="51"/>
      <c r="G212" s="35"/>
      <c r="I212" s="53"/>
      <c r="J212" s="36"/>
      <c r="K212" s="54"/>
      <c r="L212" s="54"/>
      <c r="M212" s="55"/>
      <c r="N212" s="54"/>
      <c r="O212" s="56"/>
      <c r="Q212" s="54"/>
      <c r="S212" s="55"/>
      <c r="T212" s="35"/>
      <c r="U212" s="35"/>
      <c r="V212" s="54"/>
      <c r="X212" s="55"/>
      <c r="Y212" s="57"/>
      <c r="Z212" s="57"/>
      <c r="AA212" s="54"/>
      <c r="AB212" s="54"/>
      <c r="AC212" s="54"/>
      <c r="AD212" s="54"/>
      <c r="AE212" s="54"/>
      <c r="AF212" s="54"/>
      <c r="AG212" s="54"/>
      <c r="AH212" s="54"/>
      <c r="AI212" s="37"/>
      <c r="AJ212" s="54"/>
      <c r="AK212" s="54"/>
      <c r="AL212" s="51"/>
      <c r="AM212" s="51"/>
    </row>
    <row r="213" spans="1:39" ht="12.75">
      <c r="A213" s="31">
        <v>35463</v>
      </c>
      <c r="B213" s="60">
        <v>35828</v>
      </c>
      <c r="C213" s="27">
        <v>31482</v>
      </c>
      <c r="D213" s="51" t="s">
        <v>131</v>
      </c>
      <c r="E213" s="51" t="s">
        <v>131</v>
      </c>
      <c r="F213" s="51" t="s">
        <v>81</v>
      </c>
      <c r="G213" s="35">
        <v>4</v>
      </c>
      <c r="H213">
        <v>30</v>
      </c>
      <c r="I213" s="53">
        <f>G213*H213</f>
        <v>120</v>
      </c>
      <c r="J213" s="36">
        <f>K213/12</f>
        <v>30</v>
      </c>
      <c r="K213" s="54">
        <v>360</v>
      </c>
      <c r="L213" s="54">
        <f>K213/G213</f>
        <v>90</v>
      </c>
      <c r="M213" s="55">
        <f>L213/12</f>
        <v>7.5</v>
      </c>
      <c r="N213" s="54">
        <f>K213*20/I213</f>
        <v>60</v>
      </c>
      <c r="O213" s="56" t="s">
        <v>36</v>
      </c>
      <c r="Q213" s="54"/>
      <c r="S213" s="55">
        <f>Q213*20/H213</f>
        <v>0</v>
      </c>
      <c r="T213" s="35"/>
      <c r="U213" s="35"/>
      <c r="V213" s="54">
        <f>T213/G213</f>
        <v>0</v>
      </c>
      <c r="W213">
        <f>V213/L213</f>
        <v>0</v>
      </c>
      <c r="X213" s="55"/>
      <c r="Y213" s="57">
        <f>L213+Q213+V213</f>
        <v>90</v>
      </c>
      <c r="Z213" s="57">
        <f>Y213/12</f>
        <v>7.5</v>
      </c>
      <c r="AA213" s="54">
        <f>Y213*20/I213</f>
        <v>15</v>
      </c>
      <c r="AB213" s="54"/>
      <c r="AC213" s="54"/>
      <c r="AD213" s="54"/>
      <c r="AE213" s="54"/>
      <c r="AF213" s="54"/>
      <c r="AG213" s="54"/>
      <c r="AH213" s="54"/>
      <c r="AI213" s="37"/>
      <c r="AJ213" s="54">
        <v>360</v>
      </c>
      <c r="AK213" s="54">
        <f>AJ213/G213/12</f>
        <v>7.5</v>
      </c>
      <c r="AL213" s="51" t="s">
        <v>108</v>
      </c>
      <c r="AM213" s="51" t="s">
        <v>194</v>
      </c>
    </row>
    <row r="214" spans="1:39" ht="12.75">
      <c r="A214" s="29"/>
      <c r="B214" s="49"/>
      <c r="C214" s="27"/>
      <c r="D214" s="51"/>
      <c r="E214" s="51"/>
      <c r="F214" s="51"/>
      <c r="G214" s="35"/>
      <c r="I214" s="53"/>
      <c r="J214" s="36"/>
      <c r="K214" s="54"/>
      <c r="L214" s="54"/>
      <c r="M214" s="55"/>
      <c r="N214" s="54"/>
      <c r="O214" s="56"/>
      <c r="Q214" s="54"/>
      <c r="S214" s="55"/>
      <c r="T214" s="35"/>
      <c r="U214" s="35"/>
      <c r="V214" s="54"/>
      <c r="X214" s="55"/>
      <c r="Y214" s="57"/>
      <c r="Z214" s="57"/>
      <c r="AA214" s="54"/>
      <c r="AB214" s="54"/>
      <c r="AC214" s="54"/>
      <c r="AD214" s="54"/>
      <c r="AE214" s="54"/>
      <c r="AF214" s="54"/>
      <c r="AG214" s="54"/>
      <c r="AH214" s="54"/>
      <c r="AI214" s="37"/>
      <c r="AJ214" s="54"/>
      <c r="AK214" s="54"/>
      <c r="AL214" s="51"/>
      <c r="AM214" s="51"/>
    </row>
    <row r="215" spans="1:39" ht="12.75">
      <c r="A215" s="31">
        <v>35828</v>
      </c>
      <c r="B215" s="60">
        <v>36193</v>
      </c>
      <c r="C215" s="27">
        <v>31483</v>
      </c>
      <c r="D215" s="51" t="s">
        <v>282</v>
      </c>
      <c r="E215" s="51" t="s">
        <v>30</v>
      </c>
      <c r="F215" s="51" t="s">
        <v>162</v>
      </c>
      <c r="G215" s="35">
        <v>4</v>
      </c>
      <c r="H215">
        <v>30</v>
      </c>
      <c r="I215" s="53">
        <f>G215*H215</f>
        <v>120</v>
      </c>
      <c r="J215" s="36">
        <f>K215/12</f>
        <v>30</v>
      </c>
      <c r="K215" s="54">
        <v>360</v>
      </c>
      <c r="L215" s="54">
        <f>K215/G215</f>
        <v>90</v>
      </c>
      <c r="M215" s="55">
        <f>L215/12</f>
        <v>7.5</v>
      </c>
      <c r="N215" s="54">
        <f>K215*20/I215</f>
        <v>60</v>
      </c>
      <c r="O215" s="56" t="s">
        <v>35</v>
      </c>
      <c r="Q215" s="54"/>
      <c r="S215" s="55">
        <f>Q215*20/H215</f>
        <v>0</v>
      </c>
      <c r="T215" s="35">
        <v>10</v>
      </c>
      <c r="U215" s="35">
        <f>(T215*20)/I215</f>
        <v>1.6666666666666667</v>
      </c>
      <c r="V215" s="54">
        <f>T215/G215</f>
        <v>2.5</v>
      </c>
      <c r="W215">
        <f>V215/L215</f>
        <v>0.027777777777777776</v>
      </c>
      <c r="X215" s="55">
        <f>V215*20/H215</f>
        <v>1.6666666666666667</v>
      </c>
      <c r="Y215" s="57">
        <f>L215+Q215+V215</f>
        <v>92.5</v>
      </c>
      <c r="Z215" s="57">
        <f>Y215/12</f>
        <v>7.708333333333333</v>
      </c>
      <c r="AA215" s="54">
        <f>Y215*20/I215</f>
        <v>15.416666666666666</v>
      </c>
      <c r="AB215" s="54">
        <v>3</v>
      </c>
      <c r="AC215" s="54">
        <f>AB215/G215</f>
        <v>0.75</v>
      </c>
      <c r="AD215" s="54" t="s">
        <v>189</v>
      </c>
      <c r="AE215" s="54">
        <f>17/20</f>
        <v>0.85</v>
      </c>
      <c r="AF215" s="54"/>
      <c r="AG215" s="54">
        <v>0.8</v>
      </c>
      <c r="AH215" s="54">
        <f>AG215/G215</f>
        <v>0.2</v>
      </c>
      <c r="AI215" s="37">
        <f>AH215/Y215</f>
        <v>0.002162162162162162</v>
      </c>
      <c r="AJ215" s="54">
        <v>410.75</v>
      </c>
      <c r="AK215" s="54">
        <f>AJ215/G215/12</f>
        <v>8.557291666666666</v>
      </c>
      <c r="AL215" s="51" t="s">
        <v>108</v>
      </c>
      <c r="AM215" s="51" t="s">
        <v>89</v>
      </c>
    </row>
    <row r="216" spans="1:39" ht="12.75">
      <c r="A216" s="29"/>
      <c r="B216" s="49"/>
      <c r="C216" s="27"/>
      <c r="D216" s="51"/>
      <c r="E216" s="51"/>
      <c r="F216" s="51"/>
      <c r="G216" s="35"/>
      <c r="I216" s="53"/>
      <c r="J216" s="36"/>
      <c r="K216" s="54"/>
      <c r="L216" s="54"/>
      <c r="M216" s="55"/>
      <c r="N216" s="54"/>
      <c r="O216" s="56"/>
      <c r="Q216" s="54"/>
      <c r="S216" s="55"/>
      <c r="T216" s="35"/>
      <c r="U216" s="35"/>
      <c r="V216" s="54"/>
      <c r="X216" s="55"/>
      <c r="Y216" s="57"/>
      <c r="Z216" s="57"/>
      <c r="AA216" s="54"/>
      <c r="AB216" s="54"/>
      <c r="AC216" s="54"/>
      <c r="AD216" s="54"/>
      <c r="AE216" s="54"/>
      <c r="AF216" s="54"/>
      <c r="AG216" s="54"/>
      <c r="AH216" s="54"/>
      <c r="AI216" s="37"/>
      <c r="AJ216" s="54"/>
      <c r="AK216" s="54"/>
      <c r="AL216" s="51"/>
      <c r="AM216" s="51"/>
    </row>
    <row r="217" spans="1:39" ht="12.75">
      <c r="A217" s="31">
        <v>36193</v>
      </c>
      <c r="B217" s="60">
        <v>34</v>
      </c>
      <c r="C217" s="27">
        <v>31484</v>
      </c>
      <c r="D217" s="51" t="s">
        <v>283</v>
      </c>
      <c r="E217" s="51" t="s">
        <v>30</v>
      </c>
      <c r="F217" s="51" t="s">
        <v>94</v>
      </c>
      <c r="G217" s="35">
        <v>4</v>
      </c>
      <c r="H217">
        <v>30</v>
      </c>
      <c r="I217" s="53">
        <f>G217*H217</f>
        <v>120</v>
      </c>
      <c r="J217" s="36">
        <f>K217/12</f>
        <v>30</v>
      </c>
      <c r="K217" s="54">
        <v>360</v>
      </c>
      <c r="L217" s="54">
        <f>K217/G217</f>
        <v>90</v>
      </c>
      <c r="M217" s="55">
        <f>L217/12</f>
        <v>7.5</v>
      </c>
      <c r="N217" s="54">
        <f>K217*20/I217</f>
        <v>60</v>
      </c>
      <c r="O217" s="56" t="s">
        <v>35</v>
      </c>
      <c r="Q217" s="54"/>
      <c r="S217" s="55">
        <f>Q217*20/H217</f>
        <v>0</v>
      </c>
      <c r="T217" s="35">
        <v>12</v>
      </c>
      <c r="U217" s="35">
        <f>(T217*20)/I217</f>
        <v>2</v>
      </c>
      <c r="V217" s="54">
        <f>T217/G217</f>
        <v>3</v>
      </c>
      <c r="W217">
        <f>V217/L217</f>
        <v>0.03333333333333333</v>
      </c>
      <c r="X217" s="55">
        <f>V217*20/H217</f>
        <v>2</v>
      </c>
      <c r="Y217" s="57">
        <f>L217+Q217+V217</f>
        <v>93</v>
      </c>
      <c r="Z217" s="57">
        <f>Y217/12</f>
        <v>7.75</v>
      </c>
      <c r="AA217" s="54">
        <f>Y217*20/I217</f>
        <v>15.5</v>
      </c>
      <c r="AB217" s="54">
        <v>3</v>
      </c>
      <c r="AC217" s="54">
        <f>AB217/G217</f>
        <v>0.75</v>
      </c>
      <c r="AD217" s="54" t="s">
        <v>189</v>
      </c>
      <c r="AE217" s="54">
        <f>12/20</f>
        <v>0.6</v>
      </c>
      <c r="AF217" s="54"/>
      <c r="AG217" s="54">
        <v>0.8</v>
      </c>
      <c r="AH217" s="54">
        <f>AG217/G217</f>
        <v>0.2</v>
      </c>
      <c r="AI217" s="37">
        <f>AH217/Y217</f>
        <v>0.002150537634408602</v>
      </c>
      <c r="AJ217" s="54">
        <v>412.4</v>
      </c>
      <c r="AK217" s="54">
        <f>AJ217/G217/12</f>
        <v>8.591666666666667</v>
      </c>
      <c r="AL217" s="51" t="s">
        <v>108</v>
      </c>
      <c r="AM217" s="51" t="s">
        <v>89</v>
      </c>
    </row>
    <row r="218" spans="1:39" ht="12.75">
      <c r="A218" s="29"/>
      <c r="B218" s="49"/>
      <c r="C218" s="27"/>
      <c r="D218" s="51"/>
      <c r="E218" s="51"/>
      <c r="F218" s="51"/>
      <c r="G218" s="35"/>
      <c r="I218" s="53"/>
      <c r="J218" s="36"/>
      <c r="K218" s="54"/>
      <c r="L218" s="54"/>
      <c r="M218" s="55"/>
      <c r="N218" s="54"/>
      <c r="O218" s="56"/>
      <c r="Q218" s="54"/>
      <c r="S218" s="55"/>
      <c r="T218" s="35"/>
      <c r="U218" s="35"/>
      <c r="V218" s="54"/>
      <c r="X218" s="55"/>
      <c r="Y218" s="57"/>
      <c r="Z218" s="57"/>
      <c r="AA218" s="54"/>
      <c r="AB218" s="54"/>
      <c r="AC218" s="54"/>
      <c r="AD218" s="54"/>
      <c r="AE218" s="54"/>
      <c r="AF218" s="54"/>
      <c r="AG218" s="54"/>
      <c r="AH218" s="54"/>
      <c r="AI218" s="37"/>
      <c r="AJ218" s="54"/>
      <c r="AK218" s="54"/>
      <c r="AL218" s="51"/>
      <c r="AM218" s="51"/>
    </row>
    <row r="219" spans="1:40" ht="12.75">
      <c r="A219" s="31">
        <v>34</v>
      </c>
      <c r="B219" s="60">
        <v>399</v>
      </c>
      <c r="C219" s="27">
        <v>31485</v>
      </c>
      <c r="D219" s="51" t="s">
        <v>131</v>
      </c>
      <c r="E219" s="51" t="s">
        <v>131</v>
      </c>
      <c r="F219" s="51" t="s">
        <v>130</v>
      </c>
      <c r="G219" s="35">
        <v>4</v>
      </c>
      <c r="H219">
        <v>30</v>
      </c>
      <c r="I219" s="53">
        <f>G219*H219</f>
        <v>120</v>
      </c>
      <c r="J219" s="36">
        <f>K219/12</f>
        <v>30</v>
      </c>
      <c r="K219" s="54">
        <v>360</v>
      </c>
      <c r="L219" s="54">
        <f>K219/G219</f>
        <v>90</v>
      </c>
      <c r="M219" s="55">
        <f>L219/12</f>
        <v>7.5</v>
      </c>
      <c r="N219" s="54">
        <f>K219*20/I219</f>
        <v>60</v>
      </c>
      <c r="O219" s="56" t="s">
        <v>183</v>
      </c>
      <c r="Q219" s="54"/>
      <c r="S219" s="55">
        <f>Q219*20/H219</f>
        <v>0</v>
      </c>
      <c r="T219" s="35">
        <v>12</v>
      </c>
      <c r="U219" s="35">
        <f>(T219*20)/I219</f>
        <v>2</v>
      </c>
      <c r="V219" s="54">
        <f>T219/G219</f>
        <v>3</v>
      </c>
      <c r="W219">
        <f>V219/L219</f>
        <v>0.03333333333333333</v>
      </c>
      <c r="X219" s="55">
        <f>V219*20/H219</f>
        <v>2</v>
      </c>
      <c r="Y219" s="57">
        <f>L219+Q219+V219</f>
        <v>93</v>
      </c>
      <c r="Z219" s="57">
        <f>Y219/12</f>
        <v>7.75</v>
      </c>
      <c r="AA219" s="54">
        <f>Y219*20/I219</f>
        <v>15.5</v>
      </c>
      <c r="AB219" s="54">
        <f>38/20</f>
        <v>1.9</v>
      </c>
      <c r="AC219" s="54">
        <f>AB219/G219</f>
        <v>0.475</v>
      </c>
      <c r="AD219" s="54" t="s">
        <v>189</v>
      </c>
      <c r="AE219" s="54">
        <f>17/20</f>
        <v>0.85</v>
      </c>
      <c r="AF219" s="54"/>
      <c r="AG219" s="54">
        <v>0.8</v>
      </c>
      <c r="AH219" s="54">
        <f>AG219/G219</f>
        <v>0.2</v>
      </c>
      <c r="AI219" s="37">
        <f>AH219/Y219</f>
        <v>0.002150537634408602</v>
      </c>
      <c r="AJ219" s="54">
        <v>410</v>
      </c>
      <c r="AK219" s="54">
        <f>AJ219/G219/12</f>
        <v>8.541666666666666</v>
      </c>
      <c r="AL219" s="51" t="s">
        <v>108</v>
      </c>
      <c r="AM219" s="51" t="s">
        <v>174</v>
      </c>
      <c r="AN219" s="51" t="s">
        <v>56</v>
      </c>
    </row>
    <row r="220" spans="1:40" ht="12.75">
      <c r="A220" s="29"/>
      <c r="B220" s="49"/>
      <c r="C220" s="27"/>
      <c r="D220" s="51"/>
      <c r="E220" s="51"/>
      <c r="F220" s="51"/>
      <c r="G220" s="35"/>
      <c r="I220" s="53"/>
      <c r="J220" s="36"/>
      <c r="K220" s="54"/>
      <c r="L220" s="54"/>
      <c r="M220" s="55"/>
      <c r="N220" s="54"/>
      <c r="O220" s="56"/>
      <c r="Q220" s="54"/>
      <c r="S220" s="55"/>
      <c r="T220" s="35"/>
      <c r="U220" s="35"/>
      <c r="V220" s="54"/>
      <c r="X220" s="55"/>
      <c r="Y220" s="57"/>
      <c r="Z220" s="57"/>
      <c r="AA220" s="54"/>
      <c r="AB220" s="54"/>
      <c r="AC220" s="54"/>
      <c r="AD220" s="54"/>
      <c r="AE220" s="54"/>
      <c r="AF220" s="54"/>
      <c r="AG220" s="54"/>
      <c r="AH220" s="54"/>
      <c r="AI220" s="37"/>
      <c r="AJ220" s="54"/>
      <c r="AK220" s="54"/>
      <c r="AL220" s="51"/>
      <c r="AM220" s="51"/>
      <c r="AN220" s="51"/>
    </row>
    <row r="221" spans="1:40" ht="12.75">
      <c r="A221" s="39">
        <v>36924</v>
      </c>
      <c r="B221" s="40">
        <v>37289</v>
      </c>
      <c r="C221" s="27">
        <v>31486</v>
      </c>
      <c r="D221" s="51" t="s">
        <v>131</v>
      </c>
      <c r="E221" s="51" t="s">
        <v>131</v>
      </c>
      <c r="F221" s="51" t="s">
        <v>134</v>
      </c>
      <c r="G221" s="35">
        <v>4</v>
      </c>
      <c r="H221">
        <v>30</v>
      </c>
      <c r="I221" s="53">
        <f>G221*H221</f>
        <v>120</v>
      </c>
      <c r="J221" s="36">
        <f>K221/12</f>
        <v>30</v>
      </c>
      <c r="K221" s="54">
        <v>360</v>
      </c>
      <c r="L221" s="54">
        <f>K221/G221</f>
        <v>90</v>
      </c>
      <c r="M221" s="55">
        <f>L221/12</f>
        <v>7.5</v>
      </c>
      <c r="N221" s="54">
        <f>K221*20/I221</f>
        <v>60</v>
      </c>
      <c r="O221" s="56" t="s">
        <v>35</v>
      </c>
      <c r="Q221" s="54"/>
      <c r="S221" s="55"/>
      <c r="T221" s="35">
        <v>12</v>
      </c>
      <c r="U221" s="35">
        <f>(T221*20)/I221</f>
        <v>2</v>
      </c>
      <c r="V221" s="54">
        <f>T221/G221</f>
        <v>3</v>
      </c>
      <c r="W221">
        <f>V221/L221</f>
        <v>0.03333333333333333</v>
      </c>
      <c r="X221" s="55">
        <f>V221*20/H221</f>
        <v>2</v>
      </c>
      <c r="Y221" s="57">
        <f>L221+Q221+V221</f>
        <v>93</v>
      </c>
      <c r="Z221" s="57">
        <f>Y221/12</f>
        <v>7.75</v>
      </c>
      <c r="AA221" s="54">
        <f>Y221*20/I221</f>
        <v>15.5</v>
      </c>
      <c r="AB221" s="54">
        <v>3</v>
      </c>
      <c r="AC221" s="54">
        <f>AB221/G221</f>
        <v>0.75</v>
      </c>
      <c r="AD221" s="54"/>
      <c r="AE221" s="54"/>
      <c r="AF221" s="54"/>
      <c r="AG221" s="54">
        <v>0.8</v>
      </c>
      <c r="AH221" s="54">
        <f>AG221/G221</f>
        <v>0.2</v>
      </c>
      <c r="AI221" s="37">
        <f>AH221/Y221</f>
        <v>0.002150537634408602</v>
      </c>
      <c r="AJ221" s="54">
        <v>413.6</v>
      </c>
      <c r="AK221" s="54">
        <f>AJ221/G221/12</f>
        <v>8.616666666666667</v>
      </c>
      <c r="AL221" s="51" t="s">
        <v>108</v>
      </c>
      <c r="AM221" s="51"/>
      <c r="AN221" s="51"/>
    </row>
    <row r="222" spans="1:40" ht="12.75">
      <c r="A222" s="29"/>
      <c r="B222" s="49"/>
      <c r="C222" s="27"/>
      <c r="D222" s="51"/>
      <c r="E222" s="51"/>
      <c r="F222" s="51"/>
      <c r="G222" s="35"/>
      <c r="I222" s="53"/>
      <c r="J222" s="36"/>
      <c r="K222" s="54"/>
      <c r="L222" s="54"/>
      <c r="M222" s="55"/>
      <c r="N222" s="54"/>
      <c r="O222" s="56"/>
      <c r="Q222" s="54"/>
      <c r="S222" s="55"/>
      <c r="T222" s="35"/>
      <c r="U222" s="35"/>
      <c r="V222" s="54"/>
      <c r="X222" s="55"/>
      <c r="Y222" s="57"/>
      <c r="Z222" s="57"/>
      <c r="AA222" s="54"/>
      <c r="AB222" s="54"/>
      <c r="AC222" s="54"/>
      <c r="AD222" s="54"/>
      <c r="AE222" s="54"/>
      <c r="AF222" s="54"/>
      <c r="AG222" s="54"/>
      <c r="AH222" s="54"/>
      <c r="AI222" s="37"/>
      <c r="AJ222" s="54"/>
      <c r="AK222" s="54"/>
      <c r="AL222" s="51"/>
      <c r="AM222" s="51"/>
      <c r="AN222" s="51"/>
    </row>
    <row r="223" spans="1:40" ht="12.75">
      <c r="A223" s="39">
        <v>37289</v>
      </c>
      <c r="B223" s="40">
        <v>37654</v>
      </c>
      <c r="C223" s="27">
        <v>31487</v>
      </c>
      <c r="D223" s="51" t="s">
        <v>47</v>
      </c>
      <c r="E223" s="51" t="s">
        <v>47</v>
      </c>
      <c r="F223" s="51" t="s">
        <v>68</v>
      </c>
      <c r="G223" s="35">
        <v>4</v>
      </c>
      <c r="H223">
        <v>30</v>
      </c>
      <c r="I223" s="53">
        <f>G223*H223</f>
        <v>120</v>
      </c>
      <c r="J223" s="36">
        <f>K223/12</f>
        <v>30</v>
      </c>
      <c r="K223" s="54">
        <v>360</v>
      </c>
      <c r="L223" s="54">
        <f>K223/G223</f>
        <v>90</v>
      </c>
      <c r="M223" s="55">
        <f>L223/12</f>
        <v>7.5</v>
      </c>
      <c r="N223" s="54">
        <f>K223*20/I223</f>
        <v>60</v>
      </c>
      <c r="O223" s="56" t="s">
        <v>35</v>
      </c>
      <c r="Q223" s="54"/>
      <c r="S223" s="55"/>
      <c r="T223" s="35">
        <v>12</v>
      </c>
      <c r="U223" s="35">
        <f>(T223*20)/I223</f>
        <v>2</v>
      </c>
      <c r="V223" s="54">
        <f>T223/G223</f>
        <v>3</v>
      </c>
      <c r="W223">
        <f>V223/L223</f>
        <v>0.03333333333333333</v>
      </c>
      <c r="X223" s="55">
        <f>V223*20/H223</f>
        <v>2</v>
      </c>
      <c r="Y223" s="57">
        <f>L223+Q223+V223</f>
        <v>93</v>
      </c>
      <c r="Z223" s="57">
        <f>Y223/12</f>
        <v>7.75</v>
      </c>
      <c r="AA223" s="54">
        <f>Y223*20/I223</f>
        <v>15.5</v>
      </c>
      <c r="AB223" s="54">
        <v>3</v>
      </c>
      <c r="AC223" s="54">
        <f>AB223/G223</f>
        <v>0.75</v>
      </c>
      <c r="AD223" s="54"/>
      <c r="AE223" s="54"/>
      <c r="AF223" s="54"/>
      <c r="AG223" s="54">
        <v>2.25</v>
      </c>
      <c r="AH223" s="54">
        <f>AG223/G223</f>
        <v>0.5625</v>
      </c>
      <c r="AI223" s="37">
        <f>AH223/Y223</f>
        <v>0.006048387096774193</v>
      </c>
      <c r="AJ223" s="54">
        <v>415.6</v>
      </c>
      <c r="AK223" s="54">
        <f>AJ223/G223/12</f>
        <v>8.658333333333333</v>
      </c>
      <c r="AL223" s="51" t="s">
        <v>108</v>
      </c>
      <c r="AM223" s="51" t="s">
        <v>176</v>
      </c>
      <c r="AN223" s="51"/>
    </row>
    <row r="224" spans="1:40" ht="12.75">
      <c r="A224" s="29"/>
      <c r="B224" s="49"/>
      <c r="C224" s="27"/>
      <c r="D224" s="51"/>
      <c r="E224" s="51"/>
      <c r="F224" s="51"/>
      <c r="G224" s="35"/>
      <c r="I224" s="53"/>
      <c r="J224" s="36"/>
      <c r="K224" s="54"/>
      <c r="L224" s="54"/>
      <c r="M224" s="55"/>
      <c r="N224" s="54"/>
      <c r="O224" s="56"/>
      <c r="Q224" s="54"/>
      <c r="S224" s="55"/>
      <c r="T224" s="35"/>
      <c r="U224" s="35"/>
      <c r="V224" s="54"/>
      <c r="X224" s="55"/>
      <c r="Y224" s="57"/>
      <c r="Z224" s="57"/>
      <c r="AA224" s="54"/>
      <c r="AB224" s="54"/>
      <c r="AC224" s="54"/>
      <c r="AD224" s="54"/>
      <c r="AE224" s="54"/>
      <c r="AF224" s="54"/>
      <c r="AG224" s="54"/>
      <c r="AH224" s="54"/>
      <c r="AI224" s="37"/>
      <c r="AJ224" s="54"/>
      <c r="AK224" s="54"/>
      <c r="AL224" s="51"/>
      <c r="AM224" s="51"/>
      <c r="AN224" s="51"/>
    </row>
    <row r="225" spans="1:39" ht="12.75">
      <c r="A225" s="39">
        <v>37654</v>
      </c>
      <c r="B225" s="40">
        <v>38019</v>
      </c>
      <c r="C225" s="27">
        <v>31488</v>
      </c>
      <c r="D225" s="51" t="s">
        <v>131</v>
      </c>
      <c r="E225" s="51" t="s">
        <v>131</v>
      </c>
      <c r="F225" s="51" t="s">
        <v>67</v>
      </c>
      <c r="G225" s="35">
        <v>4</v>
      </c>
      <c r="H225">
        <v>30</v>
      </c>
      <c r="I225" s="53">
        <f>G225*H225</f>
        <v>120</v>
      </c>
      <c r="J225" s="36">
        <f>K225/12</f>
        <v>30</v>
      </c>
      <c r="K225" s="54">
        <v>360</v>
      </c>
      <c r="L225" s="54">
        <f>K225/G225</f>
        <v>90</v>
      </c>
      <c r="M225" s="55">
        <f>L225/12</f>
        <v>7.5</v>
      </c>
      <c r="N225" s="54">
        <f>K225*20/I225</f>
        <v>60</v>
      </c>
      <c r="O225" s="56" t="s">
        <v>137</v>
      </c>
      <c r="Q225" s="54"/>
      <c r="S225" s="55"/>
      <c r="T225" s="35">
        <v>12</v>
      </c>
      <c r="U225" s="35">
        <f>(T225*20)/I225</f>
        <v>2</v>
      </c>
      <c r="V225" s="54">
        <f>T225/G225</f>
        <v>3</v>
      </c>
      <c r="W225">
        <f>V225/L225</f>
        <v>0.03333333333333333</v>
      </c>
      <c r="X225" s="55">
        <f>V225*20/H225</f>
        <v>2</v>
      </c>
      <c r="Y225" s="57">
        <f>L225+Q225+V225</f>
        <v>93</v>
      </c>
      <c r="Z225" s="57">
        <f>Y225/12</f>
        <v>7.75</v>
      </c>
      <c r="AA225" s="54">
        <f>Y225*20/I225</f>
        <v>15.5</v>
      </c>
      <c r="AB225" s="54">
        <v>3</v>
      </c>
      <c r="AC225" s="54">
        <f>AB225/G225</f>
        <v>0.75</v>
      </c>
      <c r="AD225" s="54"/>
      <c r="AE225" s="54"/>
      <c r="AF225" s="54"/>
      <c r="AG225" s="54">
        <v>2.4</v>
      </c>
      <c r="AH225" s="54">
        <f>AG225/G225</f>
        <v>0.6</v>
      </c>
      <c r="AI225" s="37">
        <f>AH225/Y225</f>
        <v>0.0064516129032258064</v>
      </c>
      <c r="AJ225" s="54">
        <v>414</v>
      </c>
      <c r="AK225" s="54">
        <f>AJ225/G225/12</f>
        <v>8.625</v>
      </c>
      <c r="AL225" s="51" t="s">
        <v>108</v>
      </c>
      <c r="AM225" s="51" t="s">
        <v>176</v>
      </c>
    </row>
    <row r="226" spans="1:39" ht="12.75">
      <c r="A226" s="29"/>
      <c r="B226" s="49"/>
      <c r="C226" s="27"/>
      <c r="D226" s="51"/>
      <c r="E226" s="51"/>
      <c r="F226" s="51"/>
      <c r="G226" s="35"/>
      <c r="I226" s="53"/>
      <c r="J226" s="36"/>
      <c r="K226" s="54"/>
      <c r="L226" s="54"/>
      <c r="M226" s="55"/>
      <c r="N226" s="54"/>
      <c r="O226" s="56"/>
      <c r="Q226" s="54"/>
      <c r="S226" s="55"/>
      <c r="T226" s="35"/>
      <c r="U226" s="35"/>
      <c r="V226" s="54"/>
      <c r="X226" s="55"/>
      <c r="Y226" s="57"/>
      <c r="Z226" s="57"/>
      <c r="AA226" s="54"/>
      <c r="AB226" s="54"/>
      <c r="AC226" s="54"/>
      <c r="AD226" s="54"/>
      <c r="AE226" s="54"/>
      <c r="AF226" s="54"/>
      <c r="AG226" s="54"/>
      <c r="AH226" s="54"/>
      <c r="AI226" s="37"/>
      <c r="AJ226" s="54"/>
      <c r="AK226" s="54"/>
      <c r="AL226" s="51"/>
      <c r="AM226" s="51"/>
    </row>
    <row r="227" spans="1:39" ht="12.75">
      <c r="A227" s="39">
        <v>38019</v>
      </c>
      <c r="B227" s="40">
        <v>38385</v>
      </c>
      <c r="C227" s="27">
        <v>31489</v>
      </c>
      <c r="D227" s="51" t="s">
        <v>131</v>
      </c>
      <c r="E227" s="51" t="s">
        <v>131</v>
      </c>
      <c r="F227" s="51" t="s">
        <v>67</v>
      </c>
      <c r="G227" s="35">
        <v>4</v>
      </c>
      <c r="H227">
        <v>30</v>
      </c>
      <c r="I227" s="53">
        <f>G227*H227</f>
        <v>120</v>
      </c>
      <c r="J227" s="36">
        <f>K227/12</f>
        <v>30</v>
      </c>
      <c r="K227" s="54">
        <v>360</v>
      </c>
      <c r="L227" s="54">
        <f>K227/G227</f>
        <v>90</v>
      </c>
      <c r="M227" s="55">
        <f>L227/12</f>
        <v>7.5</v>
      </c>
      <c r="N227" s="54">
        <f>K227*20/I227</f>
        <v>60</v>
      </c>
      <c r="O227" s="56" t="s">
        <v>137</v>
      </c>
      <c r="Q227" s="54"/>
      <c r="S227" s="55"/>
      <c r="T227" s="35">
        <v>12</v>
      </c>
      <c r="U227" s="35">
        <f>(T227*20)/I227</f>
        <v>2</v>
      </c>
      <c r="V227" s="54">
        <f>T227/G227</f>
        <v>3</v>
      </c>
      <c r="W227">
        <f>V227/L227</f>
        <v>0.03333333333333333</v>
      </c>
      <c r="X227" s="55">
        <f>V227*20/H227</f>
        <v>2</v>
      </c>
      <c r="Y227" s="57">
        <f>L227+Q227+V227</f>
        <v>93</v>
      </c>
      <c r="Z227" s="57">
        <f>Y227/12</f>
        <v>7.75</v>
      </c>
      <c r="AA227" s="54">
        <f>Y227*20/I227</f>
        <v>15.5</v>
      </c>
      <c r="AB227" s="54">
        <v>3</v>
      </c>
      <c r="AC227" s="54">
        <f>AB227/G227</f>
        <v>0.75</v>
      </c>
      <c r="AD227" s="54"/>
      <c r="AE227" s="54"/>
      <c r="AF227" s="54"/>
      <c r="AG227" s="54">
        <v>2.4</v>
      </c>
      <c r="AH227" s="54">
        <f>AG227/G227</f>
        <v>0.6</v>
      </c>
      <c r="AI227" s="37">
        <f>AH227/Y227</f>
        <v>0.0064516129032258064</v>
      </c>
      <c r="AJ227" s="54">
        <v>414.6</v>
      </c>
      <c r="AK227" s="54">
        <f>AJ227/G227/12</f>
        <v>8.637500000000001</v>
      </c>
      <c r="AL227" s="51" t="s">
        <v>108</v>
      </c>
      <c r="AM227" s="51" t="s">
        <v>182</v>
      </c>
    </row>
    <row r="228" spans="1:39" ht="12.75">
      <c r="A228" s="29"/>
      <c r="B228" s="49"/>
      <c r="C228" s="27"/>
      <c r="D228" s="51"/>
      <c r="E228" s="51"/>
      <c r="F228" s="51"/>
      <c r="G228" s="35"/>
      <c r="I228" s="53"/>
      <c r="J228" s="36"/>
      <c r="K228" s="54"/>
      <c r="L228" s="54"/>
      <c r="M228" s="55"/>
      <c r="N228" s="54"/>
      <c r="O228" s="56"/>
      <c r="Q228" s="54"/>
      <c r="S228" s="55"/>
      <c r="T228" s="35"/>
      <c r="U228" s="35"/>
      <c r="V228" s="54"/>
      <c r="X228" s="55"/>
      <c r="Y228" s="57"/>
      <c r="Z228" s="57"/>
      <c r="AA228" s="54"/>
      <c r="AB228" s="54"/>
      <c r="AC228" s="54"/>
      <c r="AD228" s="54"/>
      <c r="AE228" s="54"/>
      <c r="AF228" s="54"/>
      <c r="AG228" s="54"/>
      <c r="AH228" s="54"/>
      <c r="AI228" s="37"/>
      <c r="AJ228" s="54"/>
      <c r="AK228" s="54"/>
      <c r="AL228" s="51"/>
      <c r="AM228" s="51"/>
    </row>
    <row r="229" spans="1:39" ht="12.75">
      <c r="A229" s="39">
        <v>38385</v>
      </c>
      <c r="B229" s="40">
        <v>38750</v>
      </c>
      <c r="C229" s="27">
        <v>31490</v>
      </c>
      <c r="D229" s="51" t="s">
        <v>131</v>
      </c>
      <c r="E229" s="51" t="s">
        <v>131</v>
      </c>
      <c r="F229" s="51" t="s">
        <v>67</v>
      </c>
      <c r="G229" s="35">
        <v>4</v>
      </c>
      <c r="H229">
        <v>30</v>
      </c>
      <c r="I229" s="53">
        <f>G229*H229</f>
        <v>120</v>
      </c>
      <c r="J229" s="36">
        <f>K229/12</f>
        <v>30</v>
      </c>
      <c r="K229" s="54">
        <v>360</v>
      </c>
      <c r="L229" s="54">
        <f>K229/G229</f>
        <v>90</v>
      </c>
      <c r="M229" s="55">
        <f>L229/12</f>
        <v>7.5</v>
      </c>
      <c r="N229" s="54">
        <f>K229*20/I229</f>
        <v>60</v>
      </c>
      <c r="O229" s="56" t="s">
        <v>137</v>
      </c>
      <c r="Q229" s="54"/>
      <c r="S229" s="55"/>
      <c r="T229" s="35">
        <v>12</v>
      </c>
      <c r="U229" s="35">
        <f>(T229*20)/I229</f>
        <v>2</v>
      </c>
      <c r="V229" s="54">
        <v>3</v>
      </c>
      <c r="W229">
        <f>V229/L229</f>
        <v>0.03333333333333333</v>
      </c>
      <c r="X229" s="55">
        <f>V229*20/H229</f>
        <v>2</v>
      </c>
      <c r="Y229" s="57">
        <f>L229+Q229+V229</f>
        <v>93</v>
      </c>
      <c r="Z229" s="57">
        <f>Y229/12</f>
        <v>7.75</v>
      </c>
      <c r="AA229" s="54">
        <f>Y229*20/I229</f>
        <v>15.5</v>
      </c>
      <c r="AB229" s="54">
        <v>3</v>
      </c>
      <c r="AC229" s="54">
        <f>AB229/G229</f>
        <v>0.75</v>
      </c>
      <c r="AD229" s="54"/>
      <c r="AE229" s="54"/>
      <c r="AF229" s="54"/>
      <c r="AG229" s="54">
        <v>2.4</v>
      </c>
      <c r="AH229" s="54">
        <f>AG229/G229</f>
        <v>0.6</v>
      </c>
      <c r="AI229" s="37">
        <f>AH229/Y229</f>
        <v>0.0064516129032258064</v>
      </c>
      <c r="AJ229" s="54">
        <v>414.6</v>
      </c>
      <c r="AK229" s="54">
        <f>AJ229/G229/12</f>
        <v>8.637500000000001</v>
      </c>
      <c r="AL229" s="51" t="s">
        <v>108</v>
      </c>
      <c r="AM229" s="51" t="s">
        <v>181</v>
      </c>
    </row>
    <row r="230" spans="1:39" ht="12.75">
      <c r="A230" s="29"/>
      <c r="B230" s="49"/>
      <c r="C230" s="27"/>
      <c r="D230" s="51"/>
      <c r="E230" s="51"/>
      <c r="F230" s="51"/>
      <c r="G230" s="35"/>
      <c r="I230" s="53"/>
      <c r="J230" s="36"/>
      <c r="K230" s="54"/>
      <c r="L230" s="54"/>
      <c r="M230" s="55"/>
      <c r="N230" s="54"/>
      <c r="O230" s="56"/>
      <c r="Q230" s="54"/>
      <c r="S230" s="55"/>
      <c r="T230" s="35"/>
      <c r="U230" s="35"/>
      <c r="V230" s="54"/>
      <c r="X230" s="55"/>
      <c r="Y230" s="57"/>
      <c r="Z230" s="57"/>
      <c r="AA230" s="54"/>
      <c r="AB230" s="54"/>
      <c r="AC230" s="54"/>
      <c r="AD230" s="54"/>
      <c r="AE230" s="54"/>
      <c r="AF230" s="54"/>
      <c r="AG230" s="54"/>
      <c r="AH230" s="54"/>
      <c r="AI230" s="37"/>
      <c r="AJ230" s="54"/>
      <c r="AK230" s="54"/>
      <c r="AL230" s="51"/>
      <c r="AM230" s="51"/>
    </row>
    <row r="231" spans="1:39" ht="12.75">
      <c r="A231" s="41">
        <v>38750</v>
      </c>
      <c r="B231" s="42">
        <v>39115</v>
      </c>
      <c r="C231" s="27">
        <v>31491</v>
      </c>
      <c r="D231" s="51" t="s">
        <v>7</v>
      </c>
      <c r="E231" s="51" t="s">
        <v>30</v>
      </c>
      <c r="F231" s="51" t="s">
        <v>95</v>
      </c>
      <c r="G231" s="35">
        <v>4</v>
      </c>
      <c r="H231">
        <v>30</v>
      </c>
      <c r="I231" s="53">
        <f>G231*H231</f>
        <v>120</v>
      </c>
      <c r="J231" s="36">
        <f>K231/12</f>
        <v>30</v>
      </c>
      <c r="K231" s="54">
        <v>360</v>
      </c>
      <c r="L231" s="54">
        <f>K231/G231</f>
        <v>90</v>
      </c>
      <c r="M231" s="55">
        <f>L231/12</f>
        <v>7.5</v>
      </c>
      <c r="N231" s="54">
        <f>K231*20/I231</f>
        <v>60</v>
      </c>
      <c r="O231" s="56" t="s">
        <v>35</v>
      </c>
      <c r="Q231" s="54"/>
      <c r="S231" s="55"/>
      <c r="T231" s="35">
        <v>12</v>
      </c>
      <c r="U231" s="35">
        <f>(T231*20)/I231</f>
        <v>2</v>
      </c>
      <c r="V231" s="54">
        <f>T231/G231</f>
        <v>3</v>
      </c>
      <c r="W231">
        <f>V231/L231</f>
        <v>0.03333333333333333</v>
      </c>
      <c r="X231" s="55">
        <f>V231*20/H231</f>
        <v>2</v>
      </c>
      <c r="Y231" s="57">
        <f>L231+Q231+V231</f>
        <v>93</v>
      </c>
      <c r="Z231" s="57">
        <f>Y231/12</f>
        <v>7.75</v>
      </c>
      <c r="AA231" s="54">
        <f>Y231*20/I231</f>
        <v>15.5</v>
      </c>
      <c r="AB231" s="54">
        <v>3</v>
      </c>
      <c r="AC231" s="54">
        <f>AB231/G231</f>
        <v>0.75</v>
      </c>
      <c r="AD231" s="54"/>
      <c r="AE231" s="54"/>
      <c r="AF231" s="54"/>
      <c r="AG231" s="54">
        <v>1.5</v>
      </c>
      <c r="AH231" s="54">
        <f>AG231/G231</f>
        <v>0.375</v>
      </c>
      <c r="AI231" s="37">
        <f>AH231/Y231</f>
        <v>0.004032258064516129</v>
      </c>
      <c r="AJ231" s="54">
        <v>413.6</v>
      </c>
      <c r="AK231" s="54">
        <f>AJ231/G231/12</f>
        <v>8.616666666666667</v>
      </c>
      <c r="AL231" s="51" t="s">
        <v>108</v>
      </c>
      <c r="AM231" s="51" t="s">
        <v>177</v>
      </c>
    </row>
    <row r="232" spans="1:39" ht="12.75">
      <c r="A232" s="29"/>
      <c r="B232" s="49"/>
      <c r="C232" s="27"/>
      <c r="D232" s="51"/>
      <c r="E232" s="51"/>
      <c r="F232" s="51"/>
      <c r="G232" s="35"/>
      <c r="I232" s="53"/>
      <c r="J232" s="36"/>
      <c r="K232" s="54"/>
      <c r="L232" s="54"/>
      <c r="M232" s="55"/>
      <c r="N232" s="54"/>
      <c r="O232" s="56"/>
      <c r="Q232" s="54"/>
      <c r="S232" s="55"/>
      <c r="T232" s="35"/>
      <c r="U232" s="35"/>
      <c r="V232" s="54"/>
      <c r="X232" s="55"/>
      <c r="Y232" s="57"/>
      <c r="Z232" s="57"/>
      <c r="AA232" s="54"/>
      <c r="AB232" s="54"/>
      <c r="AC232" s="54"/>
      <c r="AD232" s="54"/>
      <c r="AE232" s="54"/>
      <c r="AF232" s="54"/>
      <c r="AG232" s="54"/>
      <c r="AH232" s="54"/>
      <c r="AI232" s="37"/>
      <c r="AJ232" s="54"/>
      <c r="AK232" s="54"/>
      <c r="AL232" s="51"/>
      <c r="AM232" s="51"/>
    </row>
    <row r="233" spans="1:39" ht="12.75">
      <c r="A233" s="43">
        <v>39480</v>
      </c>
      <c r="B233" s="44">
        <v>39846</v>
      </c>
      <c r="C233" s="27">
        <v>31492</v>
      </c>
      <c r="D233" s="51" t="s">
        <v>131</v>
      </c>
      <c r="E233" s="51" t="s">
        <v>131</v>
      </c>
      <c r="F233" s="51" t="s">
        <v>96</v>
      </c>
      <c r="G233" s="35">
        <v>4</v>
      </c>
      <c r="H233">
        <v>30</v>
      </c>
      <c r="I233" s="53">
        <f>G233*H233</f>
        <v>120</v>
      </c>
      <c r="J233" s="36">
        <f>K233/12</f>
        <v>30</v>
      </c>
      <c r="K233" s="54">
        <v>360</v>
      </c>
      <c r="L233" s="54">
        <f>K233/G233</f>
        <v>90</v>
      </c>
      <c r="M233" s="55">
        <f>L233/12</f>
        <v>7.5</v>
      </c>
      <c r="N233" s="54">
        <f>K233*20/I233</f>
        <v>60</v>
      </c>
      <c r="O233" s="56" t="s">
        <v>35</v>
      </c>
      <c r="Q233" s="54"/>
      <c r="S233" s="55"/>
      <c r="T233" s="35">
        <v>12</v>
      </c>
      <c r="U233" s="35">
        <f>(T233*20)/I233</f>
        <v>2</v>
      </c>
      <c r="V233" s="54">
        <f>T233/G233</f>
        <v>3</v>
      </c>
      <c r="W233">
        <f>V233/L233</f>
        <v>0.03333333333333333</v>
      </c>
      <c r="X233" s="55">
        <f>V233*20/H233</f>
        <v>2</v>
      </c>
      <c r="Y233" s="57">
        <f>L233+Q233+V233</f>
        <v>93</v>
      </c>
      <c r="Z233" s="57">
        <f>Y233/12</f>
        <v>7.75</v>
      </c>
      <c r="AA233" s="54">
        <f>Y233*20/I233</f>
        <v>15.5</v>
      </c>
      <c r="AB233" s="54">
        <v>3</v>
      </c>
      <c r="AC233" s="54">
        <f>AB233/G233</f>
        <v>0.75</v>
      </c>
      <c r="AD233" s="54"/>
      <c r="AE233" s="54"/>
      <c r="AF233" s="54"/>
      <c r="AG233" s="54">
        <v>1.5</v>
      </c>
      <c r="AH233" s="54">
        <f>AG233/G233</f>
        <v>0.375</v>
      </c>
      <c r="AI233" s="37">
        <f>AH233/Y233</f>
        <v>0.004032258064516129</v>
      </c>
      <c r="AJ233" s="54">
        <v>413</v>
      </c>
      <c r="AK233" s="54">
        <f>AJ233/G233/12</f>
        <v>8.604166666666666</v>
      </c>
      <c r="AL233" s="51" t="s">
        <v>108</v>
      </c>
      <c r="AM233" s="51" t="s">
        <v>172</v>
      </c>
    </row>
    <row r="234" spans="1:39" ht="12.75">
      <c r="A234" s="29"/>
      <c r="B234" s="49"/>
      <c r="C234" s="27"/>
      <c r="D234" s="51"/>
      <c r="E234" s="51"/>
      <c r="F234" s="51"/>
      <c r="G234" s="35"/>
      <c r="I234" s="53"/>
      <c r="J234" s="36"/>
      <c r="K234" s="54"/>
      <c r="L234" s="54"/>
      <c r="M234" s="55"/>
      <c r="N234" s="54"/>
      <c r="O234" s="56"/>
      <c r="Q234" s="54"/>
      <c r="S234" s="55"/>
      <c r="T234" s="35"/>
      <c r="U234" s="35"/>
      <c r="V234" s="54"/>
      <c r="X234" s="55"/>
      <c r="Y234" s="57"/>
      <c r="Z234" s="57"/>
      <c r="AA234" s="54"/>
      <c r="AB234" s="54"/>
      <c r="AC234" s="54"/>
      <c r="AD234" s="54"/>
      <c r="AE234" s="54"/>
      <c r="AF234" s="54"/>
      <c r="AG234" s="54"/>
      <c r="AH234" s="54"/>
      <c r="AI234" s="37"/>
      <c r="AJ234" s="54"/>
      <c r="AK234" s="54"/>
      <c r="AL234" s="51"/>
      <c r="AM234" s="51"/>
    </row>
    <row r="235" spans="1:39" ht="12.75">
      <c r="A235" s="43">
        <v>39846</v>
      </c>
      <c r="B235" s="44">
        <v>40211</v>
      </c>
      <c r="C235" s="27">
        <v>31493</v>
      </c>
      <c r="D235" s="51" t="s">
        <v>169</v>
      </c>
      <c r="E235" s="51" t="s">
        <v>30</v>
      </c>
      <c r="F235" s="51" t="s">
        <v>235</v>
      </c>
      <c r="G235" s="35">
        <v>4</v>
      </c>
      <c r="H235">
        <v>30</v>
      </c>
      <c r="I235" s="53">
        <f>G235*H235</f>
        <v>120</v>
      </c>
      <c r="J235" s="36">
        <f>K235/12</f>
        <v>30</v>
      </c>
      <c r="K235" s="54">
        <v>360</v>
      </c>
      <c r="L235" s="54">
        <f>K235/G235</f>
        <v>90</v>
      </c>
      <c r="M235" s="55">
        <f>L235/12</f>
        <v>7.5</v>
      </c>
      <c r="N235" s="54">
        <f>K235*20/I235</f>
        <v>60</v>
      </c>
      <c r="O235" s="56" t="s">
        <v>46</v>
      </c>
      <c r="Q235" s="54"/>
      <c r="S235" s="55"/>
      <c r="T235" s="35">
        <v>12</v>
      </c>
      <c r="U235" s="35">
        <f>(T235*20)/I235</f>
        <v>2</v>
      </c>
      <c r="V235" s="54">
        <f>T235/G235</f>
        <v>3</v>
      </c>
      <c r="W235">
        <f>V235/L235</f>
        <v>0.03333333333333333</v>
      </c>
      <c r="X235" s="55">
        <f>V235*20/H235</f>
        <v>2</v>
      </c>
      <c r="Y235" s="57">
        <f>L235+Q235+V235</f>
        <v>93</v>
      </c>
      <c r="Z235" s="57">
        <f>Y235/12</f>
        <v>7.75</v>
      </c>
      <c r="AA235" s="54">
        <f>Y235*20/I235</f>
        <v>15.5</v>
      </c>
      <c r="AB235" s="54">
        <f>36/20</f>
        <v>1.8</v>
      </c>
      <c r="AC235" s="54">
        <f>AB235/G235</f>
        <v>0.45</v>
      </c>
      <c r="AD235" s="54"/>
      <c r="AE235" s="54"/>
      <c r="AF235" s="54"/>
      <c r="AG235" s="54">
        <f>30/20</f>
        <v>1.5</v>
      </c>
      <c r="AH235" s="54">
        <f>AG235/G235</f>
        <v>0.375</v>
      </c>
      <c r="AI235" s="37">
        <f>AH235/Y235</f>
        <v>0.004032258064516129</v>
      </c>
      <c r="AJ235" s="54">
        <v>411.1</v>
      </c>
      <c r="AK235" s="54">
        <f>AJ235/G235/12</f>
        <v>8.564583333333333</v>
      </c>
      <c r="AL235" s="51" t="s">
        <v>108</v>
      </c>
      <c r="AM235" s="51" t="s">
        <v>178</v>
      </c>
    </row>
    <row r="236" spans="1:39" ht="12.75">
      <c r="A236" s="29"/>
      <c r="B236" s="49"/>
      <c r="C236" s="27"/>
      <c r="D236" s="51"/>
      <c r="E236" s="51"/>
      <c r="F236" s="51"/>
      <c r="G236" s="35"/>
      <c r="I236" s="53"/>
      <c r="J236" s="36"/>
      <c r="K236" s="54"/>
      <c r="L236" s="54"/>
      <c r="M236" s="55"/>
      <c r="N236" s="54"/>
      <c r="O236" s="56"/>
      <c r="Q236" s="54"/>
      <c r="S236" s="55"/>
      <c r="T236" s="35"/>
      <c r="U236" s="35"/>
      <c r="V236" s="54"/>
      <c r="X236" s="55"/>
      <c r="Y236" s="57"/>
      <c r="Z236" s="57"/>
      <c r="AA236" s="54"/>
      <c r="AB236" s="54"/>
      <c r="AC236" s="54"/>
      <c r="AD236" s="54"/>
      <c r="AE236" s="54"/>
      <c r="AF236" s="54"/>
      <c r="AG236" s="54"/>
      <c r="AH236" s="54"/>
      <c r="AI236" s="37"/>
      <c r="AJ236" s="54"/>
      <c r="AK236" s="54"/>
      <c r="AL236" s="51"/>
      <c r="AM236" s="51"/>
    </row>
    <row r="237" spans="1:39" ht="12.75">
      <c r="A237" s="43">
        <v>40576</v>
      </c>
      <c r="B237" s="44">
        <v>40576</v>
      </c>
      <c r="C237" s="27">
        <v>31494</v>
      </c>
      <c r="D237" s="51" t="s">
        <v>47</v>
      </c>
      <c r="E237" s="51" t="s">
        <v>47</v>
      </c>
      <c r="F237" s="51" t="s">
        <v>66</v>
      </c>
      <c r="G237" s="35">
        <v>4</v>
      </c>
      <c r="H237">
        <v>30</v>
      </c>
      <c r="I237" s="53">
        <f>G237*H237</f>
        <v>120</v>
      </c>
      <c r="J237" s="36">
        <f>K237/12</f>
        <v>36</v>
      </c>
      <c r="K237" s="54">
        <v>432</v>
      </c>
      <c r="L237" s="54">
        <f>K237/G237</f>
        <v>108</v>
      </c>
      <c r="M237" s="55">
        <f>L237/12</f>
        <v>9</v>
      </c>
      <c r="N237" s="54">
        <f>K237*20/I237</f>
        <v>72</v>
      </c>
      <c r="O237" s="56" t="s">
        <v>136</v>
      </c>
      <c r="Q237" s="54"/>
      <c r="S237" s="55"/>
      <c r="T237" s="35">
        <v>12</v>
      </c>
      <c r="U237" s="35">
        <f>(T237*20)/I237</f>
        <v>2</v>
      </c>
      <c r="V237" s="54">
        <f>T237/G237</f>
        <v>3</v>
      </c>
      <c r="W237">
        <f>V237/L237</f>
        <v>0.027777777777777776</v>
      </c>
      <c r="X237" s="55">
        <f>V237*20/H237</f>
        <v>2</v>
      </c>
      <c r="Y237" s="57">
        <f>L237+Q237+V237</f>
        <v>111</v>
      </c>
      <c r="Z237" s="57">
        <f>Y237/12</f>
        <v>9.25</v>
      </c>
      <c r="AA237" s="54">
        <f>Y237*20/I237</f>
        <v>18.5</v>
      </c>
      <c r="AB237" s="54">
        <f>42/20</f>
        <v>2.1</v>
      </c>
      <c r="AC237" s="54">
        <f>AB237/G237</f>
        <v>0.525</v>
      </c>
      <c r="AD237" s="54"/>
      <c r="AE237" s="54"/>
      <c r="AF237" s="54"/>
      <c r="AG237" s="54">
        <v>3</v>
      </c>
      <c r="AH237" s="54">
        <f>AG237/G237</f>
        <v>0.75</v>
      </c>
      <c r="AI237" s="37">
        <f>AH237/Y237</f>
        <v>0.006756756756756757</v>
      </c>
      <c r="AJ237" s="54">
        <v>485.4</v>
      </c>
      <c r="AK237" s="54">
        <f>AJ237/G237/12</f>
        <v>10.112499999999999</v>
      </c>
      <c r="AL237" s="51" t="s">
        <v>108</v>
      </c>
      <c r="AM237" s="51" t="s">
        <v>173</v>
      </c>
    </row>
    <row r="238" spans="1:39" ht="12.75">
      <c r="A238" s="29"/>
      <c r="B238" s="49"/>
      <c r="C238" s="27"/>
      <c r="D238" s="51"/>
      <c r="E238" s="51"/>
      <c r="F238" s="51"/>
      <c r="G238" s="35"/>
      <c r="I238" s="53"/>
      <c r="J238" s="36"/>
      <c r="K238" s="54"/>
      <c r="L238" s="54"/>
      <c r="M238" s="55"/>
      <c r="N238" s="54"/>
      <c r="O238" s="56"/>
      <c r="Q238" s="54"/>
      <c r="S238" s="55"/>
      <c r="T238" s="35"/>
      <c r="U238" s="35"/>
      <c r="V238" s="54"/>
      <c r="X238" s="55"/>
      <c r="Y238" s="57"/>
      <c r="Z238" s="57"/>
      <c r="AA238" s="54"/>
      <c r="AB238" s="54"/>
      <c r="AC238" s="54"/>
      <c r="AD238" s="54"/>
      <c r="AE238" s="54"/>
      <c r="AF238" s="54"/>
      <c r="AG238" s="54"/>
      <c r="AH238" s="54"/>
      <c r="AI238" s="37"/>
      <c r="AJ238" s="54"/>
      <c r="AK238" s="54"/>
      <c r="AL238" s="51"/>
      <c r="AM238" s="51"/>
    </row>
    <row r="239" spans="1:39" ht="12.75">
      <c r="A239" s="43">
        <v>40941</v>
      </c>
      <c r="B239" s="44">
        <v>41307</v>
      </c>
      <c r="C239" s="27">
        <v>31495</v>
      </c>
      <c r="D239" s="51" t="s">
        <v>131</v>
      </c>
      <c r="E239" s="51" t="s">
        <v>131</v>
      </c>
      <c r="F239" s="51" t="s">
        <v>65</v>
      </c>
      <c r="G239" s="35">
        <v>4</v>
      </c>
      <c r="H239">
        <v>30</v>
      </c>
      <c r="I239" s="53">
        <f>G239*H239</f>
        <v>120</v>
      </c>
      <c r="J239" s="36">
        <f>K239/12</f>
        <v>36</v>
      </c>
      <c r="K239" s="54">
        <v>432</v>
      </c>
      <c r="L239" s="54">
        <f>K239/G239</f>
        <v>108</v>
      </c>
      <c r="M239" s="55">
        <f>L239/12</f>
        <v>9</v>
      </c>
      <c r="N239" s="54">
        <f>K239*20/I239</f>
        <v>72</v>
      </c>
      <c r="O239" s="56" t="s">
        <v>136</v>
      </c>
      <c r="Q239" s="54"/>
      <c r="S239" s="55"/>
      <c r="T239" s="35">
        <v>12</v>
      </c>
      <c r="U239" s="35">
        <f>(T239*20)/I239</f>
        <v>2</v>
      </c>
      <c r="V239" s="54">
        <f>T239/G239</f>
        <v>3</v>
      </c>
      <c r="W239">
        <f>V239/L239</f>
        <v>0.027777777777777776</v>
      </c>
      <c r="X239" s="55">
        <f>V239*20/H239</f>
        <v>2</v>
      </c>
      <c r="Y239" s="57">
        <f>L239+Q239+V239</f>
        <v>111</v>
      </c>
      <c r="Z239" s="57">
        <f>Y239/12</f>
        <v>9.25</v>
      </c>
      <c r="AA239" s="54">
        <f>Y239*20/I239</f>
        <v>18.5</v>
      </c>
      <c r="AB239" s="54">
        <v>2</v>
      </c>
      <c r="AC239" s="54">
        <f>AB239/G239</f>
        <v>0.5</v>
      </c>
      <c r="AD239" s="54"/>
      <c r="AE239" s="54"/>
      <c r="AF239" s="54"/>
      <c r="AG239" s="54">
        <v>2</v>
      </c>
      <c r="AH239" s="54">
        <f>AG239/G239</f>
        <v>0.5</v>
      </c>
      <c r="AI239" s="37">
        <f>AH239/Y239</f>
        <v>0.0045045045045045045</v>
      </c>
      <c r="AJ239" s="54">
        <v>484.3</v>
      </c>
      <c r="AK239" s="54">
        <f>AJ239/G239/12</f>
        <v>10.089583333333334</v>
      </c>
      <c r="AL239" s="51" t="s">
        <v>108</v>
      </c>
      <c r="AM239" s="51" t="s">
        <v>173</v>
      </c>
    </row>
    <row r="240" spans="1:39" ht="12.75">
      <c r="A240" s="29"/>
      <c r="B240" s="49"/>
      <c r="C240" s="27"/>
      <c r="D240" s="51"/>
      <c r="E240" s="51"/>
      <c r="F240" s="51"/>
      <c r="G240" s="35"/>
      <c r="I240" s="53"/>
      <c r="J240" s="36"/>
      <c r="K240" s="54"/>
      <c r="L240" s="54"/>
      <c r="M240" s="55"/>
      <c r="N240" s="54"/>
      <c r="O240" s="56"/>
      <c r="Q240" s="54"/>
      <c r="S240" s="55"/>
      <c r="T240" s="35"/>
      <c r="U240" s="35"/>
      <c r="V240" s="54"/>
      <c r="Y240" s="57"/>
      <c r="Z240" s="57"/>
      <c r="AA240" s="54"/>
      <c r="AB240" s="54"/>
      <c r="AC240" s="54"/>
      <c r="AD240" s="54"/>
      <c r="AE240" s="54"/>
      <c r="AF240" s="54"/>
      <c r="AG240" s="54"/>
      <c r="AH240" s="54"/>
      <c r="AI240" s="37"/>
      <c r="AJ240" s="54"/>
      <c r="AK240" s="54"/>
      <c r="AM240" s="51"/>
    </row>
    <row r="241" spans="1:39" ht="12.75">
      <c r="A241" s="32">
        <v>41672</v>
      </c>
      <c r="B241" s="33">
        <v>42037</v>
      </c>
      <c r="C241" s="27">
        <v>31496</v>
      </c>
      <c r="D241" s="51" t="s">
        <v>169</v>
      </c>
      <c r="E241" s="51" t="s">
        <v>30</v>
      </c>
      <c r="F241" s="51" t="s">
        <v>231</v>
      </c>
      <c r="G241" s="35">
        <v>4</v>
      </c>
      <c r="H241">
        <v>30</v>
      </c>
      <c r="I241" s="53">
        <f>G241*H241</f>
        <v>120</v>
      </c>
      <c r="J241" s="35">
        <v>36</v>
      </c>
      <c r="K241" s="54">
        <f>J241*12</f>
        <v>432</v>
      </c>
      <c r="L241" s="54">
        <f>K241/G241</f>
        <v>108</v>
      </c>
      <c r="M241" s="55">
        <f>J241/G241</f>
        <v>9</v>
      </c>
      <c r="N241" s="54">
        <f>(M241*240)/H241</f>
        <v>72</v>
      </c>
      <c r="O241" s="56" t="s">
        <v>35</v>
      </c>
      <c r="Q241" s="54"/>
      <c r="S241" s="55"/>
      <c r="T241" s="35">
        <v>12</v>
      </c>
      <c r="U241" s="35">
        <f>(T241*20)/I241</f>
        <v>2</v>
      </c>
      <c r="V241" s="54">
        <f>T241/G241</f>
        <v>3</v>
      </c>
      <c r="W241">
        <f>V241/L241</f>
        <v>0.027777777777777776</v>
      </c>
      <c r="X241" s="55">
        <f>V241*20/H241</f>
        <v>2</v>
      </c>
      <c r="Y241" s="57">
        <f>L241+Q241+V241</f>
        <v>111</v>
      </c>
      <c r="Z241" s="57">
        <f>Y241/12</f>
        <v>9.25</v>
      </c>
      <c r="AA241" s="54">
        <f>Y241*20/I241</f>
        <v>18.5</v>
      </c>
      <c r="AB241" s="54">
        <v>3</v>
      </c>
      <c r="AC241" s="54">
        <f>AB241/G241</f>
        <v>0.75</v>
      </c>
      <c r="AD241" s="54"/>
      <c r="AE241" s="54"/>
      <c r="AF241" s="54"/>
      <c r="AG241" s="54">
        <v>3</v>
      </c>
      <c r="AH241" s="54">
        <f>AG241/G241</f>
        <v>0.75</v>
      </c>
      <c r="AI241" s="37">
        <f>AH241/Y241</f>
        <v>0.006756756756756757</v>
      </c>
      <c r="AJ241" s="54">
        <v>501.3</v>
      </c>
      <c r="AK241" s="54">
        <f>AJ241/G241/12</f>
        <v>10.44375</v>
      </c>
      <c r="AL241" s="51" t="s">
        <v>146</v>
      </c>
      <c r="AM241" s="51" t="s">
        <v>173</v>
      </c>
    </row>
    <row r="242" spans="1:39" ht="12.75">
      <c r="A242" s="31"/>
      <c r="B242" s="33"/>
      <c r="C242" s="27"/>
      <c r="D242" s="51"/>
      <c r="E242" s="51"/>
      <c r="F242" s="51"/>
      <c r="G242" s="35"/>
      <c r="I242" s="52"/>
      <c r="J242" s="35"/>
      <c r="K242" s="54"/>
      <c r="L242" s="54"/>
      <c r="M242" s="54"/>
      <c r="N242" s="54"/>
      <c r="O242" s="56"/>
      <c r="Q242" s="54"/>
      <c r="S242" s="54"/>
      <c r="T242" s="35"/>
      <c r="U242" s="35"/>
      <c r="V242" s="54"/>
      <c r="Y242" s="57"/>
      <c r="Z242" s="57"/>
      <c r="AA242" s="54"/>
      <c r="AB242" s="54"/>
      <c r="AC242" s="54"/>
      <c r="AD242" s="54"/>
      <c r="AE242" s="54"/>
      <c r="AF242" s="54"/>
      <c r="AG242" s="54"/>
      <c r="AH242" s="54"/>
      <c r="AI242" s="37"/>
      <c r="AJ242" s="54"/>
      <c r="AK242" s="54" t="e">
        <f>AJ242/G242/12</f>
        <v>#VALUE!</v>
      </c>
      <c r="AL242" s="51"/>
      <c r="AM242" s="51"/>
    </row>
    <row r="243" spans="1:39" ht="12.75">
      <c r="A243" s="32">
        <v>42037</v>
      </c>
      <c r="B243" s="33">
        <v>42402</v>
      </c>
      <c r="C243" s="27">
        <v>31497</v>
      </c>
      <c r="D243" s="51" t="s">
        <v>169</v>
      </c>
      <c r="E243" s="51" t="s">
        <v>30</v>
      </c>
      <c r="F243" s="51" t="s">
        <v>231</v>
      </c>
      <c r="G243" s="35">
        <v>4</v>
      </c>
      <c r="H243">
        <v>30</v>
      </c>
      <c r="I243" s="53">
        <f>G243*H243</f>
        <v>120</v>
      </c>
      <c r="J243" s="35">
        <v>36</v>
      </c>
      <c r="K243" s="54">
        <f>J243*12</f>
        <v>432</v>
      </c>
      <c r="L243" s="54">
        <f>K243/G243</f>
        <v>108</v>
      </c>
      <c r="M243" s="55">
        <f>J243/G243</f>
        <v>9</v>
      </c>
      <c r="N243" s="54">
        <f>(M243*240)/H243</f>
        <v>72</v>
      </c>
      <c r="O243" s="56" t="s">
        <v>35</v>
      </c>
      <c r="Q243" s="54"/>
      <c r="S243" s="55"/>
      <c r="T243" s="35">
        <v>12</v>
      </c>
      <c r="U243" s="35">
        <f>(T243*20)/I243</f>
        <v>2</v>
      </c>
      <c r="V243" s="54">
        <f>T243/G243</f>
        <v>3</v>
      </c>
      <c r="W243">
        <f>V243/L243</f>
        <v>0.027777777777777776</v>
      </c>
      <c r="X243" s="55">
        <f>V243*20/H243</f>
        <v>2</v>
      </c>
      <c r="Y243" s="57">
        <f>L243+Q243+V243</f>
        <v>111</v>
      </c>
      <c r="Z243" s="57">
        <f>Y243/12</f>
        <v>9.25</v>
      </c>
      <c r="AA243" s="54">
        <f>Y243*20/I243</f>
        <v>18.5</v>
      </c>
      <c r="AB243" s="54">
        <v>2</v>
      </c>
      <c r="AC243" s="54">
        <f>AB243/G243</f>
        <v>0.5</v>
      </c>
      <c r="AD243" s="54"/>
      <c r="AE243" s="54"/>
      <c r="AF243" s="54"/>
      <c r="AG243" s="54">
        <v>2</v>
      </c>
      <c r="AH243" s="54">
        <f>AG243/G243</f>
        <v>0.5</v>
      </c>
      <c r="AI243" s="37">
        <f>AH243/Y243</f>
        <v>0.0045045045045045045</v>
      </c>
      <c r="AJ243" s="54">
        <v>520.3</v>
      </c>
      <c r="AK243" s="54">
        <f>AJ243/G243/12</f>
        <v>10.839583333333332</v>
      </c>
      <c r="AL243" s="51" t="s">
        <v>146</v>
      </c>
      <c r="AM243" s="51" t="s">
        <v>173</v>
      </c>
    </row>
    <row r="244" spans="1:39" ht="12.75">
      <c r="A244" s="31"/>
      <c r="B244" s="33"/>
      <c r="C244" s="27"/>
      <c r="D244" s="51"/>
      <c r="E244" s="51"/>
      <c r="F244" s="51"/>
      <c r="G244" s="35"/>
      <c r="I244" s="52"/>
      <c r="J244" s="35"/>
      <c r="K244" s="54"/>
      <c r="L244" s="54"/>
      <c r="M244" s="54"/>
      <c r="N244" s="54"/>
      <c r="O244" s="56"/>
      <c r="Q244" s="54"/>
      <c r="S244" s="54"/>
      <c r="T244" s="35"/>
      <c r="U244" s="35"/>
      <c r="V244" s="54"/>
      <c r="Y244" s="57"/>
      <c r="Z244" s="57"/>
      <c r="AA244" s="54"/>
      <c r="AB244" s="54"/>
      <c r="AC244" s="54"/>
      <c r="AD244" s="54"/>
      <c r="AE244" s="54"/>
      <c r="AF244" s="54"/>
      <c r="AG244" s="54"/>
      <c r="AH244" s="54"/>
      <c r="AI244" s="37"/>
      <c r="AJ244" s="54"/>
      <c r="AK244" s="54" t="e">
        <f>AJ244/G244/12</f>
        <v>#VALUE!</v>
      </c>
      <c r="AL244" s="51"/>
      <c r="AM244" s="51"/>
    </row>
    <row r="245" spans="1:39" ht="12.75">
      <c r="A245" s="32">
        <v>42402</v>
      </c>
      <c r="B245" s="33">
        <v>42768</v>
      </c>
      <c r="C245" s="27">
        <v>31498</v>
      </c>
      <c r="D245" s="51" t="s">
        <v>131</v>
      </c>
      <c r="E245" s="51" t="s">
        <v>131</v>
      </c>
      <c r="F245" s="51" t="s">
        <v>230</v>
      </c>
      <c r="G245" s="35">
        <v>4</v>
      </c>
      <c r="H245">
        <v>30</v>
      </c>
      <c r="I245" s="53">
        <f>G245*H245</f>
        <v>120</v>
      </c>
      <c r="J245" s="35">
        <v>36</v>
      </c>
      <c r="K245" s="54">
        <f>J245*12</f>
        <v>432</v>
      </c>
      <c r="L245" s="54">
        <f>K245/G245</f>
        <v>108</v>
      </c>
      <c r="M245" s="55">
        <f>J245/G245</f>
        <v>9</v>
      </c>
      <c r="N245" s="54">
        <f>(M245*240)/H245</f>
        <v>72</v>
      </c>
      <c r="O245" s="56" t="s">
        <v>136</v>
      </c>
      <c r="Q245" s="54"/>
      <c r="S245" s="55"/>
      <c r="T245" s="35">
        <v>12</v>
      </c>
      <c r="U245" s="35">
        <f>(T245*20)/I245</f>
        <v>2</v>
      </c>
      <c r="V245" s="54">
        <f>T245/G245</f>
        <v>3</v>
      </c>
      <c r="W245">
        <f>V245/L245</f>
        <v>0.027777777777777776</v>
      </c>
      <c r="X245" s="55">
        <f>V245*20/H245</f>
        <v>2</v>
      </c>
      <c r="Y245" s="57">
        <f>L245+Q245+V245</f>
        <v>111</v>
      </c>
      <c r="Z245" s="57">
        <f>Y245/12</f>
        <v>9.25</v>
      </c>
      <c r="AA245" s="54">
        <f>Y245*20/I245</f>
        <v>18.5</v>
      </c>
      <c r="AB245" s="54">
        <v>3.4</v>
      </c>
      <c r="AC245" s="54">
        <f>AB245/G245</f>
        <v>0.85</v>
      </c>
      <c r="AD245" s="54"/>
      <c r="AE245" s="54"/>
      <c r="AF245" s="54"/>
      <c r="AG245" s="54">
        <v>0.6</v>
      </c>
      <c r="AH245" s="54">
        <f>AG245/G245</f>
        <v>0.15</v>
      </c>
      <c r="AI245" s="37">
        <f>AH245/Y245</f>
        <v>0.0013513513513513512</v>
      </c>
      <c r="AJ245" s="54">
        <v>499.8</v>
      </c>
      <c r="AK245" s="54">
        <f>AJ245/G245/12</f>
        <v>10.4125</v>
      </c>
      <c r="AL245" s="51" t="s">
        <v>146</v>
      </c>
      <c r="AM245" s="51" t="s">
        <v>173</v>
      </c>
    </row>
    <row r="246" spans="1:39" ht="12.75">
      <c r="A246" s="31"/>
      <c r="B246" s="33"/>
      <c r="C246" s="27"/>
      <c r="D246" s="51"/>
      <c r="E246" s="51"/>
      <c r="F246" s="51"/>
      <c r="G246" s="35"/>
      <c r="I246" s="52"/>
      <c r="J246" s="35"/>
      <c r="K246" s="54"/>
      <c r="L246" s="54"/>
      <c r="M246" s="54"/>
      <c r="N246" s="54"/>
      <c r="O246" s="56"/>
      <c r="Q246" s="54"/>
      <c r="S246" s="54"/>
      <c r="T246" s="35"/>
      <c r="U246" s="35"/>
      <c r="V246" s="54"/>
      <c r="Y246" s="57"/>
      <c r="Z246" s="57"/>
      <c r="AA246" s="54"/>
      <c r="AB246" s="54"/>
      <c r="AC246" s="54"/>
      <c r="AD246" s="54"/>
      <c r="AE246" s="54"/>
      <c r="AF246" s="54"/>
      <c r="AG246" s="54"/>
      <c r="AH246" s="54"/>
      <c r="AI246" s="37"/>
      <c r="AJ246" s="54"/>
      <c r="AK246" s="54" t="e">
        <f>AJ246/G246/12</f>
        <v>#VALUE!</v>
      </c>
      <c r="AL246" s="51"/>
      <c r="AM246" s="51"/>
    </row>
    <row r="247" spans="1:39" ht="12.75">
      <c r="A247" s="32">
        <v>42768</v>
      </c>
      <c r="B247" s="33">
        <v>43133</v>
      </c>
      <c r="C247" s="27">
        <v>31499</v>
      </c>
      <c r="D247" s="51" t="s">
        <v>47</v>
      </c>
      <c r="E247" s="51" t="s">
        <v>47</v>
      </c>
      <c r="F247" s="51" t="s">
        <v>230</v>
      </c>
      <c r="G247" s="35">
        <v>4</v>
      </c>
      <c r="H247">
        <v>30</v>
      </c>
      <c r="I247" s="53">
        <f>G247*H247</f>
        <v>120</v>
      </c>
      <c r="J247" s="35">
        <v>36</v>
      </c>
      <c r="K247" s="54">
        <f>J247*12</f>
        <v>432</v>
      </c>
      <c r="L247" s="54">
        <f>K247/G247</f>
        <v>108</v>
      </c>
      <c r="M247" s="55">
        <f>J247/G247</f>
        <v>9</v>
      </c>
      <c r="N247" s="54">
        <f>(M247*240)/H247</f>
        <v>72</v>
      </c>
      <c r="O247" s="56" t="s">
        <v>136</v>
      </c>
      <c r="Q247" s="54"/>
      <c r="S247" s="55"/>
      <c r="T247" s="35">
        <v>12</v>
      </c>
      <c r="U247" s="35">
        <f>(T247*20)/I247</f>
        <v>2</v>
      </c>
      <c r="V247" s="54">
        <f>T247/G247</f>
        <v>3</v>
      </c>
      <c r="W247">
        <f>V247/L247</f>
        <v>0.027777777777777776</v>
      </c>
      <c r="X247" s="55">
        <f>V247*20/H247</f>
        <v>2</v>
      </c>
      <c r="Y247" s="57">
        <f>L247+Q247+V247</f>
        <v>111</v>
      </c>
      <c r="Z247" s="57">
        <f>Y247/12</f>
        <v>9.25</v>
      </c>
      <c r="AA247" s="54">
        <f>Y247*20/I247</f>
        <v>18.5</v>
      </c>
      <c r="AB247" s="54">
        <v>3.1</v>
      </c>
      <c r="AC247" s="54">
        <f>AB247/G247</f>
        <v>0.775</v>
      </c>
      <c r="AD247" s="54"/>
      <c r="AE247" s="54"/>
      <c r="AF247" s="54"/>
      <c r="AG247" s="54">
        <v>2.1</v>
      </c>
      <c r="AH247" s="54">
        <f>AG247/G247</f>
        <v>0.525</v>
      </c>
      <c r="AI247" s="37">
        <f>AH247/Y247</f>
        <v>0.00472972972972973</v>
      </c>
      <c r="AJ247" s="54">
        <v>500.5</v>
      </c>
      <c r="AK247" s="54">
        <f>AJ247/G247/12</f>
        <v>10.427083333333334</v>
      </c>
      <c r="AL247" s="51" t="s">
        <v>146</v>
      </c>
      <c r="AM247" s="51" t="s">
        <v>175</v>
      </c>
    </row>
    <row r="248" spans="1:39" ht="12.75">
      <c r="A248" s="29"/>
      <c r="B248" s="49"/>
      <c r="C248" s="27"/>
      <c r="D248" s="51"/>
      <c r="E248" s="51"/>
      <c r="F248" s="51"/>
      <c r="G248" s="35"/>
      <c r="I248" s="53"/>
      <c r="J248" s="35"/>
      <c r="K248" s="54"/>
      <c r="L248" s="54"/>
      <c r="M248" s="55"/>
      <c r="N248" s="54"/>
      <c r="O248" s="56"/>
      <c r="Q248" s="54"/>
      <c r="S248" s="55"/>
      <c r="T248" s="35"/>
      <c r="U248" s="35"/>
      <c r="V248" s="54"/>
      <c r="Y248" s="57"/>
      <c r="Z248" s="57"/>
      <c r="AA248" s="54"/>
      <c r="AB248" s="54"/>
      <c r="AC248" s="54"/>
      <c r="AD248" s="54"/>
      <c r="AE248" s="54"/>
      <c r="AF248" s="54"/>
      <c r="AG248" s="54"/>
      <c r="AH248" s="54"/>
      <c r="AI248" s="37"/>
      <c r="AJ248" s="54"/>
      <c r="AK248" s="54"/>
      <c r="AL248" s="51"/>
      <c r="AM248" s="51"/>
    </row>
    <row r="249" spans="1:39" ht="12.75">
      <c r="A249" s="39">
        <v>43133</v>
      </c>
      <c r="B249" s="40">
        <v>43498</v>
      </c>
      <c r="C249" s="27">
        <v>31500</v>
      </c>
      <c r="D249" s="51" t="s">
        <v>131</v>
      </c>
      <c r="E249" s="51" t="s">
        <v>131</v>
      </c>
      <c r="F249" s="51" t="s">
        <v>232</v>
      </c>
      <c r="G249" s="35">
        <v>4</v>
      </c>
      <c r="H249">
        <v>30</v>
      </c>
      <c r="I249" s="53">
        <f>G249*H249</f>
        <v>120</v>
      </c>
      <c r="J249" s="35">
        <v>36</v>
      </c>
      <c r="K249" s="54">
        <f>J249*12</f>
        <v>432</v>
      </c>
      <c r="L249" s="54">
        <f>K249/G249</f>
        <v>108</v>
      </c>
      <c r="M249" s="55">
        <f>J249/G249</f>
        <v>9</v>
      </c>
      <c r="N249" s="54">
        <f>(M249*240)/H249</f>
        <v>72</v>
      </c>
      <c r="O249" s="56" t="s">
        <v>136</v>
      </c>
      <c r="Q249" s="54"/>
      <c r="S249" s="55"/>
      <c r="T249" s="35">
        <v>12</v>
      </c>
      <c r="U249" s="35">
        <f>(T249*20)/I249</f>
        <v>2</v>
      </c>
      <c r="V249" s="54">
        <f>T249/G249</f>
        <v>3</v>
      </c>
      <c r="W249">
        <f>V249/L249</f>
        <v>0.027777777777777776</v>
      </c>
      <c r="X249" s="55">
        <f>V249*20/H249</f>
        <v>2</v>
      </c>
      <c r="Y249" s="57">
        <f>L249+Q249+V249</f>
        <v>111</v>
      </c>
      <c r="Z249" s="57">
        <f>Y249/12</f>
        <v>9.25</v>
      </c>
      <c r="AA249" s="54">
        <f>Y249*20/I249</f>
        <v>18.5</v>
      </c>
      <c r="AB249" s="54">
        <v>3.6</v>
      </c>
      <c r="AC249" s="54">
        <f>AB249/G249</f>
        <v>0.9</v>
      </c>
      <c r="AD249" s="54"/>
      <c r="AE249" s="54"/>
      <c r="AF249" s="54"/>
      <c r="AG249" s="54" t="s">
        <v>188</v>
      </c>
      <c r="AH249" s="54"/>
      <c r="AI249" s="37">
        <f>AH249/Y249</f>
        <v>0</v>
      </c>
      <c r="AJ249" s="54">
        <v>498.6</v>
      </c>
      <c r="AK249" s="54">
        <f>AJ249/G249/12</f>
        <v>10.387500000000001</v>
      </c>
      <c r="AL249" s="51" t="s">
        <v>146</v>
      </c>
      <c r="AM249" s="51" t="s">
        <v>175</v>
      </c>
    </row>
    <row r="250" spans="1:39" ht="12.75">
      <c r="A250" s="29"/>
      <c r="B250" s="49"/>
      <c r="C250" s="27"/>
      <c r="D250" s="51"/>
      <c r="E250" s="51"/>
      <c r="F250" s="51"/>
      <c r="G250" s="35"/>
      <c r="I250" s="53"/>
      <c r="J250" s="35"/>
      <c r="K250" s="54"/>
      <c r="L250" s="54"/>
      <c r="M250" s="55"/>
      <c r="N250" s="54"/>
      <c r="O250" s="56"/>
      <c r="Q250" s="54"/>
      <c r="S250" s="55"/>
      <c r="T250" s="35"/>
      <c r="U250" s="35"/>
      <c r="V250" s="54"/>
      <c r="Y250" s="57"/>
      <c r="Z250" s="57"/>
      <c r="AA250" s="54"/>
      <c r="AB250" s="54"/>
      <c r="AC250" s="54"/>
      <c r="AD250" s="54"/>
      <c r="AE250" s="54"/>
      <c r="AF250" s="54"/>
      <c r="AG250" s="54"/>
      <c r="AH250" s="54"/>
      <c r="AI250" s="37"/>
      <c r="AJ250" s="54"/>
      <c r="AK250" s="54"/>
      <c r="AL250" s="51"/>
      <c r="AM250" s="51"/>
    </row>
    <row r="251" spans="1:39" ht="12.75">
      <c r="A251" s="39">
        <v>43498</v>
      </c>
      <c r="B251" s="40">
        <v>43863</v>
      </c>
      <c r="C251" s="27">
        <v>31501</v>
      </c>
      <c r="D251" s="51" t="s">
        <v>131</v>
      </c>
      <c r="E251" s="51" t="s">
        <v>131</v>
      </c>
      <c r="F251" s="51" t="s">
        <v>233</v>
      </c>
      <c r="G251" s="35">
        <v>4</v>
      </c>
      <c r="H251">
        <v>30</v>
      </c>
      <c r="I251" s="53">
        <f>G251*H251</f>
        <v>120</v>
      </c>
      <c r="J251" s="35">
        <v>36</v>
      </c>
      <c r="K251" s="54">
        <v>432</v>
      </c>
      <c r="L251" s="54">
        <f>K251/G251</f>
        <v>108</v>
      </c>
      <c r="M251" s="55">
        <f>J251/G251</f>
        <v>9</v>
      </c>
      <c r="N251" s="54">
        <f>(M251*240)/H251</f>
        <v>72</v>
      </c>
      <c r="O251" s="56" t="s">
        <v>250</v>
      </c>
      <c r="Q251" s="54"/>
      <c r="S251" s="55"/>
      <c r="T251" s="35">
        <v>12</v>
      </c>
      <c r="U251" s="35">
        <f>(T251*20)/I251</f>
        <v>2</v>
      </c>
      <c r="V251" s="54">
        <f>T251/G251</f>
        <v>3</v>
      </c>
      <c r="W251">
        <f>V251/L251</f>
        <v>0.027777777777777776</v>
      </c>
      <c r="X251" s="55">
        <f>V251*20/H251</f>
        <v>2</v>
      </c>
      <c r="Y251" s="57">
        <f>L251+Q251+V251</f>
        <v>111</v>
      </c>
      <c r="Z251" s="57">
        <f>Y251/12</f>
        <v>9.25</v>
      </c>
      <c r="AA251" s="54">
        <f>Y251*20/I251</f>
        <v>18.5</v>
      </c>
      <c r="AB251" s="54">
        <v>3.3</v>
      </c>
      <c r="AC251" s="54">
        <f>AB251/G251</f>
        <v>0.825</v>
      </c>
      <c r="AD251" s="54"/>
      <c r="AE251" s="54"/>
      <c r="AF251" s="54"/>
      <c r="AG251" s="54">
        <f>34/20</f>
        <v>1.7</v>
      </c>
      <c r="AH251" s="54">
        <f>AG251/G251</f>
        <v>0.425</v>
      </c>
      <c r="AI251" s="37">
        <f>AH251/Y251</f>
        <v>0.0038288288288288288</v>
      </c>
      <c r="AJ251" s="54">
        <v>500.3</v>
      </c>
      <c r="AK251" s="54">
        <f>AJ251/G251/12</f>
        <v>10.422916666666667</v>
      </c>
      <c r="AL251" s="51" t="s">
        <v>146</v>
      </c>
      <c r="AM251" s="51" t="s">
        <v>181</v>
      </c>
    </row>
    <row r="252" spans="1:39" ht="12.75">
      <c r="A252" s="29"/>
      <c r="B252" s="49"/>
      <c r="C252" s="27"/>
      <c r="D252" s="51"/>
      <c r="E252" s="51"/>
      <c r="F252" s="51"/>
      <c r="G252" s="35"/>
      <c r="I252" s="53"/>
      <c r="J252" s="35"/>
      <c r="K252" s="54"/>
      <c r="L252" s="54"/>
      <c r="M252" s="55"/>
      <c r="N252" s="54"/>
      <c r="O252" s="56"/>
      <c r="Q252" s="54"/>
      <c r="S252" s="55"/>
      <c r="T252" s="35"/>
      <c r="U252" s="35"/>
      <c r="V252" s="54"/>
      <c r="Y252" s="57"/>
      <c r="Z252" s="57"/>
      <c r="AA252" s="54"/>
      <c r="AB252" s="54"/>
      <c r="AC252" s="54"/>
      <c r="AD252" s="54"/>
      <c r="AE252" s="54"/>
      <c r="AF252" s="54"/>
      <c r="AG252" s="54"/>
      <c r="AH252" s="54"/>
      <c r="AI252" s="37"/>
      <c r="AJ252" s="54"/>
      <c r="AK252" s="54"/>
      <c r="AL252" s="51"/>
      <c r="AM252" s="51"/>
    </row>
    <row r="253" spans="1:39" ht="12.75">
      <c r="A253" s="39">
        <v>43863</v>
      </c>
      <c r="B253" s="40">
        <v>44229</v>
      </c>
      <c r="C253" s="27">
        <v>31502</v>
      </c>
      <c r="D253" s="51" t="s">
        <v>169</v>
      </c>
      <c r="E253" s="51" t="s">
        <v>30</v>
      </c>
      <c r="F253" s="51" t="s">
        <v>234</v>
      </c>
      <c r="G253" s="35">
        <v>4</v>
      </c>
      <c r="H253">
        <v>30</v>
      </c>
      <c r="I253" s="53">
        <f>G253*H253</f>
        <v>120</v>
      </c>
      <c r="J253" s="36">
        <f>K253/12</f>
        <v>36</v>
      </c>
      <c r="K253" s="54">
        <v>432</v>
      </c>
      <c r="L253" s="54">
        <f>K253/G253</f>
        <v>108</v>
      </c>
      <c r="M253" s="55">
        <f>J253/G253</f>
        <v>9</v>
      </c>
      <c r="N253" s="54">
        <f>(M253*240)/H253</f>
        <v>72</v>
      </c>
      <c r="O253" s="56" t="s">
        <v>35</v>
      </c>
      <c r="Q253" s="54"/>
      <c r="S253" s="55"/>
      <c r="T253" s="35">
        <v>12</v>
      </c>
      <c r="U253" s="35">
        <f>(T253*20)/I253</f>
        <v>2</v>
      </c>
      <c r="V253" s="54">
        <f>T253/G253</f>
        <v>3</v>
      </c>
      <c r="W253">
        <f>V253/L253</f>
        <v>0.027777777777777776</v>
      </c>
      <c r="X253" s="55">
        <f>V253*20/H253</f>
        <v>2</v>
      </c>
      <c r="Y253" s="57">
        <f>L253+Q253+V253</f>
        <v>111</v>
      </c>
      <c r="Z253" s="57">
        <f>Y253/12</f>
        <v>9.25</v>
      </c>
      <c r="AA253" s="54">
        <f>Y253*20/I253</f>
        <v>18.5</v>
      </c>
      <c r="AB253" s="54">
        <f>54/20</f>
        <v>2.7</v>
      </c>
      <c r="AC253" s="54">
        <f>AB253/G253</f>
        <v>0.675</v>
      </c>
      <c r="AD253" s="54">
        <f>8/20</f>
        <v>0.4</v>
      </c>
      <c r="AE253" s="54">
        <f>28/20</f>
        <v>1.4</v>
      </c>
      <c r="AF253" s="54">
        <f>AD253+AE253</f>
        <v>1.7999999999999998</v>
      </c>
      <c r="AG253" s="54">
        <f>(8+28)/20</f>
        <v>1.8</v>
      </c>
      <c r="AH253" s="54">
        <f>AG253/G253</f>
        <v>0.45</v>
      </c>
      <c r="AI253" s="37">
        <f>AH253/Y253</f>
        <v>0.004054054054054054</v>
      </c>
      <c r="AJ253" s="54">
        <v>499.8</v>
      </c>
      <c r="AK253" s="54">
        <f>AJ253/G253/12</f>
        <v>10.4125</v>
      </c>
      <c r="AL253" s="51" t="s">
        <v>146</v>
      </c>
      <c r="AM253" s="51" t="s">
        <v>181</v>
      </c>
    </row>
    <row r="254" spans="1:39" ht="12.75">
      <c r="A254" s="29"/>
      <c r="B254" s="49"/>
      <c r="C254" s="27"/>
      <c r="D254" s="51"/>
      <c r="E254" s="51"/>
      <c r="F254" s="51"/>
      <c r="G254" s="35"/>
      <c r="I254" s="53"/>
      <c r="J254" s="36"/>
      <c r="K254" s="54"/>
      <c r="L254" s="54"/>
      <c r="M254" s="55"/>
      <c r="N254" s="54"/>
      <c r="O254" s="56"/>
      <c r="Q254" s="54"/>
      <c r="S254" s="55"/>
      <c r="T254" s="35"/>
      <c r="U254" s="35"/>
      <c r="V254" s="54"/>
      <c r="Y254" s="57"/>
      <c r="Z254" s="57"/>
      <c r="AA254" s="54"/>
      <c r="AB254" s="54"/>
      <c r="AC254" s="54"/>
      <c r="AD254" s="54"/>
      <c r="AE254" s="54"/>
      <c r="AF254" s="54"/>
      <c r="AG254" s="54"/>
      <c r="AH254" s="54"/>
      <c r="AI254" s="37"/>
      <c r="AJ254" s="54"/>
      <c r="AK254" s="54"/>
      <c r="AL254" s="51"/>
      <c r="AM254" s="51"/>
    </row>
    <row r="255" spans="1:39" ht="12.75">
      <c r="A255" s="39">
        <v>44229</v>
      </c>
      <c r="B255" s="40">
        <v>44594</v>
      </c>
      <c r="C255" s="27">
        <v>31503</v>
      </c>
      <c r="D255" s="51" t="s">
        <v>169</v>
      </c>
      <c r="E255" s="51" t="s">
        <v>30</v>
      </c>
      <c r="F255" s="51" t="s">
        <v>234</v>
      </c>
      <c r="G255" s="35">
        <v>4</v>
      </c>
      <c r="H255">
        <v>30</v>
      </c>
      <c r="I255" s="53">
        <f>G255*H255</f>
        <v>120</v>
      </c>
      <c r="J255" s="36">
        <f>K255/12</f>
        <v>36</v>
      </c>
      <c r="K255" s="54">
        <v>432</v>
      </c>
      <c r="L255" s="54">
        <f>K255/G255</f>
        <v>108</v>
      </c>
      <c r="M255" s="55">
        <f>J255/G255</f>
        <v>9</v>
      </c>
      <c r="N255" s="54">
        <f>(M255*240)/H255</f>
        <v>72</v>
      </c>
      <c r="O255" s="56" t="s">
        <v>35</v>
      </c>
      <c r="Q255" s="54"/>
      <c r="S255" s="55"/>
      <c r="T255" s="35">
        <v>12</v>
      </c>
      <c r="U255" s="35">
        <f>(T255*20)/I255</f>
        <v>2</v>
      </c>
      <c r="V255" s="54">
        <f>T255/G255</f>
        <v>3</v>
      </c>
      <c r="W255">
        <f>V255/L255</f>
        <v>0.027777777777777776</v>
      </c>
      <c r="X255" s="55">
        <f>V255*20/H255</f>
        <v>2</v>
      </c>
      <c r="Y255" s="57">
        <f>L255+Q255+V255</f>
        <v>111</v>
      </c>
      <c r="Z255" s="57">
        <f>Y255/12</f>
        <v>9.25</v>
      </c>
      <c r="AA255" s="54">
        <f>Y255*20/I255</f>
        <v>18.5</v>
      </c>
      <c r="AB255" s="54">
        <v>2.7</v>
      </c>
      <c r="AC255" s="54">
        <f>AB255/G255</f>
        <v>0.675</v>
      </c>
      <c r="AD255" s="54"/>
      <c r="AE255" s="54"/>
      <c r="AF255" s="54"/>
      <c r="AG255" s="54">
        <v>1.8</v>
      </c>
      <c r="AH255" s="54">
        <f>AG255/G255</f>
        <v>0.45</v>
      </c>
      <c r="AI255" s="37">
        <f>AH255/Y255</f>
        <v>0.004054054054054054</v>
      </c>
      <c r="AJ255" s="54">
        <v>499.8</v>
      </c>
      <c r="AK255" s="54">
        <f>AJ255/G255/12</f>
        <v>10.4125</v>
      </c>
      <c r="AL255" s="51" t="s">
        <v>146</v>
      </c>
      <c r="AM255" s="51" t="s">
        <v>181</v>
      </c>
    </row>
    <row r="256" spans="1:39" ht="12.75">
      <c r="A256" s="29"/>
      <c r="B256" s="49"/>
      <c r="C256" s="27"/>
      <c r="D256" s="51"/>
      <c r="E256" s="51"/>
      <c r="F256" s="51"/>
      <c r="G256" s="35"/>
      <c r="I256" s="53"/>
      <c r="J256" s="36"/>
      <c r="K256" s="54"/>
      <c r="L256" s="54"/>
      <c r="M256" s="55"/>
      <c r="N256" s="54"/>
      <c r="O256" s="56"/>
      <c r="Q256" s="54"/>
      <c r="S256" s="55"/>
      <c r="T256" s="35"/>
      <c r="U256" s="35"/>
      <c r="V256" s="54"/>
      <c r="Y256" s="57"/>
      <c r="Z256" s="57"/>
      <c r="AA256" s="54"/>
      <c r="AB256" s="54"/>
      <c r="AC256" s="54"/>
      <c r="AD256" s="54"/>
      <c r="AE256" s="54"/>
      <c r="AF256" s="54"/>
      <c r="AG256" s="54"/>
      <c r="AH256" s="54"/>
      <c r="AI256" s="37"/>
      <c r="AJ256" s="54"/>
      <c r="AK256" s="54"/>
      <c r="AL256" s="51"/>
      <c r="AM256" s="51"/>
    </row>
    <row r="257" spans="1:39" ht="12.75">
      <c r="A257" s="43">
        <v>44594</v>
      </c>
      <c r="B257" s="44">
        <v>44959</v>
      </c>
      <c r="C257" s="27">
        <v>31504</v>
      </c>
      <c r="D257" s="51" t="s">
        <v>169</v>
      </c>
      <c r="E257" s="51" t="s">
        <v>47</v>
      </c>
      <c r="F257" s="51" t="s">
        <v>234</v>
      </c>
      <c r="G257" s="35">
        <v>4</v>
      </c>
      <c r="H257">
        <v>30</v>
      </c>
      <c r="I257" s="53">
        <f>G257*H257</f>
        <v>120</v>
      </c>
      <c r="J257" s="36">
        <f>K257/12</f>
        <v>36</v>
      </c>
      <c r="K257" s="54">
        <v>432</v>
      </c>
      <c r="L257" s="54">
        <f>K257/G257</f>
        <v>108</v>
      </c>
      <c r="M257" s="55">
        <f>J257/G257</f>
        <v>9</v>
      </c>
      <c r="N257" s="54">
        <f>(M257*240)/H257</f>
        <v>72</v>
      </c>
      <c r="O257" s="56" t="s">
        <v>35</v>
      </c>
      <c r="Q257" s="54"/>
      <c r="S257" s="55"/>
      <c r="T257" s="35">
        <v>12</v>
      </c>
      <c r="U257" s="35">
        <f>(T257*20)/I257</f>
        <v>2</v>
      </c>
      <c r="V257" s="54">
        <f>T257/G257</f>
        <v>3</v>
      </c>
      <c r="W257">
        <f>V257/L257</f>
        <v>0.027777777777777776</v>
      </c>
      <c r="X257" s="55">
        <f>V257*20/H257</f>
        <v>2</v>
      </c>
      <c r="Y257" s="57">
        <f>L257+Q257+V257</f>
        <v>111</v>
      </c>
      <c r="Z257" s="57">
        <f>Y257/12</f>
        <v>9.25</v>
      </c>
      <c r="AA257" s="54">
        <f>Y257*20/I257</f>
        <v>18.5</v>
      </c>
      <c r="AB257" s="54">
        <v>2.7</v>
      </c>
      <c r="AC257" s="54">
        <f>AB257/G257</f>
        <v>0.675</v>
      </c>
      <c r="AD257" s="54">
        <f>14/20</f>
        <v>0.7</v>
      </c>
      <c r="AE257" s="54">
        <f>32/20</f>
        <v>1.6</v>
      </c>
      <c r="AF257" s="54">
        <f>AD257+AE257</f>
        <v>2.3</v>
      </c>
      <c r="AG257" s="54">
        <f>(14+32)/20</f>
        <v>2.3</v>
      </c>
      <c r="AH257" s="54">
        <f>AG257/G257</f>
        <v>0.575</v>
      </c>
      <c r="AI257" s="37">
        <f>AH257/Y257</f>
        <v>0.00518018018018018</v>
      </c>
      <c r="AJ257" s="54">
        <v>500.3</v>
      </c>
      <c r="AK257" s="54">
        <f>AJ257/G257/12</f>
        <v>10.422916666666667</v>
      </c>
      <c r="AL257" s="51" t="s">
        <v>146</v>
      </c>
      <c r="AM257" s="51" t="s">
        <v>181</v>
      </c>
    </row>
    <row r="258" spans="1:39" ht="12.75">
      <c r="A258" s="29"/>
      <c r="B258" s="49"/>
      <c r="C258" s="27"/>
      <c r="D258" s="51"/>
      <c r="E258" s="51"/>
      <c r="F258" s="51"/>
      <c r="G258" s="35"/>
      <c r="I258" s="53"/>
      <c r="J258" s="36"/>
      <c r="K258" s="54"/>
      <c r="L258" s="54"/>
      <c r="M258" s="55"/>
      <c r="N258" s="54"/>
      <c r="O258" s="56"/>
      <c r="Q258" s="54"/>
      <c r="S258" s="55"/>
      <c r="T258" s="35"/>
      <c r="U258" s="35"/>
      <c r="V258" s="54"/>
      <c r="Y258" s="57"/>
      <c r="Z258" s="57"/>
      <c r="AA258" s="54"/>
      <c r="AB258" s="54"/>
      <c r="AC258" s="54"/>
      <c r="AD258" s="54"/>
      <c r="AE258" s="54"/>
      <c r="AF258" s="54"/>
      <c r="AG258" s="54"/>
      <c r="AH258" s="54"/>
      <c r="AI258" s="37"/>
      <c r="AJ258" s="54"/>
      <c r="AK258" s="54"/>
      <c r="AL258" s="51"/>
      <c r="AM258" s="51"/>
    </row>
    <row r="259" spans="1:39" ht="12.75">
      <c r="A259" s="43">
        <v>44959</v>
      </c>
      <c r="B259" s="44">
        <v>45324</v>
      </c>
      <c r="C259" s="27">
        <v>31505</v>
      </c>
      <c r="D259" s="51" t="s">
        <v>169</v>
      </c>
      <c r="E259" s="51" t="s">
        <v>131</v>
      </c>
      <c r="F259" s="51" t="s">
        <v>234</v>
      </c>
      <c r="G259" s="35">
        <v>4</v>
      </c>
      <c r="H259">
        <v>30</v>
      </c>
      <c r="I259" s="53">
        <f>G259*H259</f>
        <v>120</v>
      </c>
      <c r="J259" s="36">
        <f>K259/12</f>
        <v>36</v>
      </c>
      <c r="K259" s="54">
        <v>432</v>
      </c>
      <c r="L259" s="54">
        <f>K259/G259</f>
        <v>108</v>
      </c>
      <c r="M259" s="55">
        <f>J259/G259</f>
        <v>9</v>
      </c>
      <c r="N259" s="54">
        <f>(M259*240)/H259</f>
        <v>72</v>
      </c>
      <c r="O259" s="56" t="s">
        <v>35</v>
      </c>
      <c r="Q259" s="54"/>
      <c r="S259" s="55"/>
      <c r="T259" s="35">
        <v>12</v>
      </c>
      <c r="U259" s="35">
        <f>(T259*20)/I259</f>
        <v>2</v>
      </c>
      <c r="V259" s="54">
        <f>T259/G259</f>
        <v>3</v>
      </c>
      <c r="W259">
        <f>V259/L259</f>
        <v>0.027777777777777776</v>
      </c>
      <c r="X259" s="55">
        <f>V259*20/H259</f>
        <v>2</v>
      </c>
      <c r="Y259" s="57">
        <f>L259+Q259+V259</f>
        <v>111</v>
      </c>
      <c r="Z259" s="57">
        <f>Y259/12</f>
        <v>9.25</v>
      </c>
      <c r="AA259" s="54">
        <f>Y259*20/I259</f>
        <v>18.5</v>
      </c>
      <c r="AB259" s="54">
        <f>36/20</f>
        <v>1.8</v>
      </c>
      <c r="AC259" s="54">
        <f>AB259/G259</f>
        <v>0.45</v>
      </c>
      <c r="AD259" s="54">
        <f>14/20</f>
        <v>0.7</v>
      </c>
      <c r="AE259" s="54">
        <f>12/20</f>
        <v>0.6</v>
      </c>
      <c r="AF259" s="54">
        <f>AD259+AE259</f>
        <v>1.2999999999999998</v>
      </c>
      <c r="AG259" s="54">
        <f>(14+12)/20</f>
        <v>1.3</v>
      </c>
      <c r="AH259" s="54">
        <f>AG259/G259</f>
        <v>0.325</v>
      </c>
      <c r="AI259" s="37">
        <f>AH259/Y259</f>
        <v>0.002927927927927928</v>
      </c>
      <c r="AJ259" s="54">
        <v>498.4</v>
      </c>
      <c r="AK259" s="54">
        <f>AJ259/G259/12</f>
        <v>10.383333333333333</v>
      </c>
      <c r="AL259" s="51" t="s">
        <v>146</v>
      </c>
      <c r="AM259" s="51" t="s">
        <v>181</v>
      </c>
    </row>
    <row r="260" spans="1:39" ht="12.75">
      <c r="A260" s="29"/>
      <c r="B260" s="49"/>
      <c r="C260" s="27"/>
      <c r="D260" s="51"/>
      <c r="E260" s="51"/>
      <c r="F260" s="51"/>
      <c r="G260" s="35"/>
      <c r="I260" s="53"/>
      <c r="J260" s="36"/>
      <c r="K260" s="54"/>
      <c r="L260" s="54"/>
      <c r="M260" s="55"/>
      <c r="N260" s="54"/>
      <c r="O260" s="56"/>
      <c r="Q260" s="54"/>
      <c r="S260" s="55"/>
      <c r="T260" s="35"/>
      <c r="U260" s="35"/>
      <c r="V260" s="54"/>
      <c r="Y260" s="57"/>
      <c r="Z260" s="57"/>
      <c r="AA260" s="54"/>
      <c r="AB260" s="54"/>
      <c r="AC260" s="54"/>
      <c r="AD260" s="54"/>
      <c r="AE260" s="54"/>
      <c r="AF260" s="54"/>
      <c r="AG260" s="54"/>
      <c r="AH260" s="54"/>
      <c r="AI260" s="37"/>
      <c r="AJ260" s="54"/>
      <c r="AK260" s="54"/>
      <c r="AL260" s="51"/>
      <c r="AM260" s="51"/>
    </row>
    <row r="261" spans="1:39" ht="12.75">
      <c r="A261" s="43">
        <v>45324</v>
      </c>
      <c r="B261" s="44">
        <v>45690</v>
      </c>
      <c r="C261" s="27">
        <v>31506</v>
      </c>
      <c r="D261" s="51" t="s">
        <v>169</v>
      </c>
      <c r="E261" s="51" t="s">
        <v>30</v>
      </c>
      <c r="F261" s="51" t="s">
        <v>234</v>
      </c>
      <c r="G261" s="35">
        <v>4</v>
      </c>
      <c r="H261">
        <v>30</v>
      </c>
      <c r="I261" s="53">
        <f>G261*H261</f>
        <v>120</v>
      </c>
      <c r="J261" s="36">
        <f>K261/12</f>
        <v>36</v>
      </c>
      <c r="K261" s="54">
        <v>432</v>
      </c>
      <c r="L261" s="54">
        <f>K261/G261</f>
        <v>108</v>
      </c>
      <c r="M261" s="55">
        <f>J261/G261</f>
        <v>9</v>
      </c>
      <c r="N261" s="54">
        <f>(M261*240)/H261</f>
        <v>72</v>
      </c>
      <c r="O261" s="56" t="s">
        <v>35</v>
      </c>
      <c r="Q261" s="54"/>
      <c r="S261" s="55"/>
      <c r="T261" s="35">
        <v>12</v>
      </c>
      <c r="U261" s="35">
        <f>(T261*20)/I261</f>
        <v>2</v>
      </c>
      <c r="V261" s="54">
        <f>T261/G261</f>
        <v>3</v>
      </c>
      <c r="W261">
        <f>V261/L261</f>
        <v>0.027777777777777776</v>
      </c>
      <c r="X261" s="55">
        <f>V261*20/H261</f>
        <v>2</v>
      </c>
      <c r="Y261" s="57">
        <f>L261+Q261+V261</f>
        <v>111</v>
      </c>
      <c r="Z261" s="57">
        <f>Y261/12</f>
        <v>9.25</v>
      </c>
      <c r="AA261" s="54">
        <f>Y261*20/I261</f>
        <v>18.5</v>
      </c>
      <c r="AB261" s="54">
        <v>2.7</v>
      </c>
      <c r="AC261" s="54">
        <f>AB261/G261</f>
        <v>0.675</v>
      </c>
      <c r="AD261" s="54">
        <f>8/20</f>
        <v>0.4</v>
      </c>
      <c r="AE261" s="54">
        <f>28/20</f>
        <v>1.4</v>
      </c>
      <c r="AF261" s="54">
        <f>AD261+AE261</f>
        <v>1.7999999999999998</v>
      </c>
      <c r="AG261" s="54">
        <f>(8+28)/20</f>
        <v>1.8</v>
      </c>
      <c r="AH261" s="54">
        <f>AG261/G261</f>
        <v>0.45</v>
      </c>
      <c r="AI261" s="37">
        <f>AH261/Y261</f>
        <v>0.004054054054054054</v>
      </c>
      <c r="AJ261" s="54">
        <v>499.8</v>
      </c>
      <c r="AK261" s="54">
        <f>AJ261/G261/12</f>
        <v>10.4125</v>
      </c>
      <c r="AL261" s="51" t="s">
        <v>146</v>
      </c>
      <c r="AM261" s="51" t="s">
        <v>181</v>
      </c>
    </row>
    <row r="262" spans="1:39" ht="12.75">
      <c r="A262" s="29"/>
      <c r="B262" s="49"/>
      <c r="C262" s="27"/>
      <c r="D262" s="51"/>
      <c r="E262" s="51"/>
      <c r="F262" s="51"/>
      <c r="G262" s="35"/>
      <c r="I262" s="53"/>
      <c r="J262" s="36"/>
      <c r="K262" s="54"/>
      <c r="L262" s="54"/>
      <c r="M262" s="55"/>
      <c r="N262" s="54"/>
      <c r="O262" s="56"/>
      <c r="Q262" s="54"/>
      <c r="S262" s="55"/>
      <c r="T262" s="35"/>
      <c r="U262" s="35"/>
      <c r="V262" s="54"/>
      <c r="Y262" s="57"/>
      <c r="Z262" s="57"/>
      <c r="AA262" s="54"/>
      <c r="AB262" s="54"/>
      <c r="AC262" s="54"/>
      <c r="AD262" s="54"/>
      <c r="AE262" s="54"/>
      <c r="AF262" s="54"/>
      <c r="AG262" s="54"/>
      <c r="AH262" s="54"/>
      <c r="AI262" s="37"/>
      <c r="AJ262" s="54"/>
      <c r="AK262" s="54"/>
      <c r="AM262" s="51"/>
    </row>
    <row r="263" spans="1:39" ht="12.75">
      <c r="A263" s="43">
        <v>45690</v>
      </c>
      <c r="B263" s="44">
        <v>46055</v>
      </c>
      <c r="C263" s="27">
        <v>31507</v>
      </c>
      <c r="D263" s="51" t="s">
        <v>169</v>
      </c>
      <c r="E263" s="51" t="s">
        <v>47</v>
      </c>
      <c r="F263" s="51" t="s">
        <v>234</v>
      </c>
      <c r="G263" s="35">
        <v>4</v>
      </c>
      <c r="H263">
        <v>30</v>
      </c>
      <c r="I263" s="53">
        <f>G263*H263</f>
        <v>120</v>
      </c>
      <c r="J263" s="36">
        <f>K263/12</f>
        <v>36</v>
      </c>
      <c r="K263" s="54">
        <v>432</v>
      </c>
      <c r="L263" s="54">
        <f>K263/G263</f>
        <v>108</v>
      </c>
      <c r="M263" s="55">
        <f>J263/G263</f>
        <v>9</v>
      </c>
      <c r="N263" s="54">
        <f>(M263*240)/H263</f>
        <v>72</v>
      </c>
      <c r="O263" s="56" t="s">
        <v>35</v>
      </c>
      <c r="Q263" s="54"/>
      <c r="S263" s="55"/>
      <c r="T263" s="35">
        <v>12</v>
      </c>
      <c r="U263" s="35">
        <f>(T263*20)/I263</f>
        <v>2</v>
      </c>
      <c r="V263" s="54">
        <f>T263/G263</f>
        <v>3</v>
      </c>
      <c r="W263">
        <f>V263/L263</f>
        <v>0.027777777777777776</v>
      </c>
      <c r="X263" s="55">
        <f>V263*20/H263</f>
        <v>2</v>
      </c>
      <c r="Y263" s="57">
        <f>L263+Q263+V263</f>
        <v>111</v>
      </c>
      <c r="Z263" s="57">
        <f>Y263/12</f>
        <v>9.25</v>
      </c>
      <c r="AA263" s="54">
        <f>Y263*20/I263</f>
        <v>18.5</v>
      </c>
      <c r="AB263" s="54">
        <v>2.5</v>
      </c>
      <c r="AC263" s="54">
        <f>AB263/G263</f>
        <v>0.625</v>
      </c>
      <c r="AD263" s="54">
        <f>12/20</f>
        <v>0.6</v>
      </c>
      <c r="AE263" s="54">
        <f>23/20</f>
        <v>1.15</v>
      </c>
      <c r="AF263" s="54">
        <f>AD263+AE263</f>
        <v>1.75</v>
      </c>
      <c r="AG263" s="54">
        <f>(12+23)/20</f>
        <v>1.75</v>
      </c>
      <c r="AH263" s="54">
        <f>AG263/G263</f>
        <v>0.4375</v>
      </c>
      <c r="AI263" s="37">
        <f>AH263/Y263</f>
        <v>0.003941441441441441</v>
      </c>
      <c r="AJ263" s="54">
        <v>499.55</v>
      </c>
      <c r="AK263" s="54">
        <f>AJ263/G263/12</f>
        <v>10.407291666666667</v>
      </c>
      <c r="AL263" s="51" t="s">
        <v>146</v>
      </c>
      <c r="AM263" s="51" t="s">
        <v>181</v>
      </c>
    </row>
    <row r="264" spans="1:39" ht="12.75">
      <c r="A264" s="29"/>
      <c r="B264" s="49"/>
      <c r="C264" s="27"/>
      <c r="D264" s="51"/>
      <c r="E264" s="51"/>
      <c r="F264" s="51"/>
      <c r="G264" s="35"/>
      <c r="I264" s="53"/>
      <c r="J264" s="36"/>
      <c r="K264" s="54"/>
      <c r="L264" s="54"/>
      <c r="M264" s="55"/>
      <c r="N264" s="54"/>
      <c r="O264" s="56"/>
      <c r="Q264" s="54"/>
      <c r="S264" s="55"/>
      <c r="T264" s="35"/>
      <c r="U264" s="35"/>
      <c r="V264" s="54"/>
      <c r="Y264" s="57"/>
      <c r="Z264" s="57"/>
      <c r="AA264" s="54"/>
      <c r="AB264" s="54"/>
      <c r="AC264" s="54"/>
      <c r="AD264" s="54"/>
      <c r="AE264" s="54"/>
      <c r="AF264" s="54"/>
      <c r="AG264" s="54"/>
      <c r="AH264" s="54"/>
      <c r="AI264" s="37"/>
      <c r="AJ264" s="54"/>
      <c r="AK264" s="54"/>
      <c r="AM264" s="51"/>
    </row>
    <row r="265" spans="1:39" ht="12.75">
      <c r="A265" s="43">
        <v>46055</v>
      </c>
      <c r="B265" s="44">
        <v>46492</v>
      </c>
      <c r="C265" s="27">
        <v>31508</v>
      </c>
      <c r="D265" s="51" t="s">
        <v>169</v>
      </c>
      <c r="E265" s="51" t="s">
        <v>131</v>
      </c>
      <c r="F265" s="51" t="s">
        <v>222</v>
      </c>
      <c r="G265" s="35">
        <f>I265/H265</f>
        <v>4.333333333333333</v>
      </c>
      <c r="H265">
        <v>30</v>
      </c>
      <c r="I265" s="53">
        <v>130</v>
      </c>
      <c r="J265" s="36">
        <f>K265/12</f>
        <v>49.833333333333336</v>
      </c>
      <c r="K265" s="54">
        <v>598</v>
      </c>
      <c r="L265" s="54">
        <f>K265/G265</f>
        <v>138</v>
      </c>
      <c r="M265" s="55">
        <f>J265/G265</f>
        <v>11.500000000000002</v>
      </c>
      <c r="N265" s="54">
        <f>(M265*240)/H265</f>
        <v>92.00000000000001</v>
      </c>
      <c r="O265" s="56" t="s">
        <v>35</v>
      </c>
      <c r="Q265" s="54"/>
      <c r="S265" s="55"/>
      <c r="T265" s="35">
        <v>13</v>
      </c>
      <c r="U265" s="35">
        <f>(T265*20)/I265</f>
        <v>2</v>
      </c>
      <c r="V265" s="54">
        <f>T265/G265</f>
        <v>3</v>
      </c>
      <c r="W265">
        <f>V265/L265</f>
        <v>0.021739130434782608</v>
      </c>
      <c r="X265" s="55">
        <f>V265*20/H265</f>
        <v>2</v>
      </c>
      <c r="Y265" s="57">
        <f>L265+Q265+V265</f>
        <v>141</v>
      </c>
      <c r="Z265" s="57">
        <f>Y265/12</f>
        <v>11.75</v>
      </c>
      <c r="AA265" s="54">
        <f>Y265*20/I265</f>
        <v>21.692307692307693</v>
      </c>
      <c r="AB265" s="54">
        <v>2</v>
      </c>
      <c r="AC265" s="54">
        <f>AB265/G265</f>
        <v>0.46153846153846156</v>
      </c>
      <c r="AD265" s="54">
        <f>12/20</f>
        <v>0.6</v>
      </c>
      <c r="AE265" s="54">
        <f>14/20</f>
        <v>0.7</v>
      </c>
      <c r="AF265" s="54">
        <f>AD265+AE265</f>
        <v>1.2999999999999998</v>
      </c>
      <c r="AG265" s="54">
        <f>(12+14)/20</f>
        <v>1.3</v>
      </c>
      <c r="AH265" s="54">
        <f>AG265/G265</f>
        <v>0.30000000000000004</v>
      </c>
      <c r="AI265" s="37">
        <f>AH265/Y265</f>
        <v>0.0021276595744680856</v>
      </c>
      <c r="AJ265" s="54">
        <v>677</v>
      </c>
      <c r="AK265" s="54">
        <f>AJ265/G265/12</f>
        <v>13.019230769230772</v>
      </c>
      <c r="AL265" s="51" t="s">
        <v>15</v>
      </c>
      <c r="AM265" s="51" t="s">
        <v>125</v>
      </c>
    </row>
    <row r="266" spans="1:39" ht="12.75">
      <c r="A266" s="29"/>
      <c r="B266" s="49"/>
      <c r="C266" s="27"/>
      <c r="D266" s="51"/>
      <c r="E266" s="51"/>
      <c r="F266" s="51"/>
      <c r="G266" s="35"/>
      <c r="I266" s="53"/>
      <c r="J266" s="36"/>
      <c r="K266" s="54"/>
      <c r="L266" s="54"/>
      <c r="M266" s="55"/>
      <c r="N266" s="54"/>
      <c r="O266" s="56"/>
      <c r="Q266" s="54"/>
      <c r="S266" s="55"/>
      <c r="T266" s="35"/>
      <c r="U266" s="35"/>
      <c r="V266" s="54"/>
      <c r="Y266" s="57"/>
      <c r="Z266" s="57"/>
      <c r="AA266" s="54"/>
      <c r="AB266" s="54"/>
      <c r="AC266" s="54"/>
      <c r="AD266" s="54"/>
      <c r="AE266" s="54"/>
      <c r="AF266" s="54"/>
      <c r="AG266" s="54"/>
      <c r="AH266" s="54"/>
      <c r="AI266" s="37"/>
      <c r="AJ266" s="54"/>
      <c r="AK266" s="54"/>
      <c r="AL266" s="51"/>
      <c r="AM266" s="51"/>
    </row>
    <row r="267" spans="1:39" ht="12.75">
      <c r="A267" s="48">
        <v>46493</v>
      </c>
      <c r="B267" s="50">
        <v>46859</v>
      </c>
      <c r="C267" s="27">
        <v>31509</v>
      </c>
      <c r="D267" s="51" t="s">
        <v>131</v>
      </c>
      <c r="E267" s="51" t="s">
        <v>131</v>
      </c>
      <c r="F267" s="51" t="s">
        <v>129</v>
      </c>
      <c r="G267" s="35">
        <f>I267/H267</f>
        <v>4.433333333333334</v>
      </c>
      <c r="H267">
        <v>30</v>
      </c>
      <c r="I267" s="53">
        <v>133</v>
      </c>
      <c r="J267" s="36">
        <f>K267/12</f>
        <v>50.98333333333333</v>
      </c>
      <c r="K267" s="54">
        <v>611.8</v>
      </c>
      <c r="L267" s="54">
        <f>K267/G267</f>
        <v>137.99999999999997</v>
      </c>
      <c r="M267" s="55">
        <f>J267/G267</f>
        <v>11.499999999999998</v>
      </c>
      <c r="N267" s="54">
        <f>(M267*240)/H267</f>
        <v>91.99999999999999</v>
      </c>
      <c r="O267" s="56" t="s">
        <v>136</v>
      </c>
      <c r="Q267" s="54"/>
      <c r="S267" s="55"/>
      <c r="T267" s="35">
        <v>13.3</v>
      </c>
      <c r="U267" s="35">
        <f>(T267*20)/I267</f>
        <v>2</v>
      </c>
      <c r="V267" s="54">
        <f>T267/G267</f>
        <v>3</v>
      </c>
      <c r="W267">
        <f>V267/L267</f>
        <v>0.02173913043478261</v>
      </c>
      <c r="X267" s="55">
        <f>V267*20/H267</f>
        <v>2</v>
      </c>
      <c r="Y267" s="57">
        <f>L267+Q267+V267</f>
        <v>140.99999999999997</v>
      </c>
      <c r="Z267" s="57">
        <f>Y267/12</f>
        <v>11.749999999999998</v>
      </c>
      <c r="AA267" s="54">
        <f>Y267*20/I267</f>
        <v>21.20300751879699</v>
      </c>
      <c r="AB267" s="54">
        <v>2</v>
      </c>
      <c r="AC267" s="54">
        <f>AB267/G267</f>
        <v>0.45112781954887216</v>
      </c>
      <c r="AD267" s="54">
        <v>0.6</v>
      </c>
      <c r="AE267" s="54">
        <v>0.9</v>
      </c>
      <c r="AF267" s="54">
        <f>AD267+AE267</f>
        <v>1.5</v>
      </c>
      <c r="AG267" s="54">
        <f>AD267+AE267</f>
        <v>1.5</v>
      </c>
      <c r="AH267" s="54">
        <f>AG267/G267</f>
        <v>0.3383458646616541</v>
      </c>
      <c r="AI267" s="37">
        <f>AH267/Y267</f>
        <v>0.0023996160614301715</v>
      </c>
      <c r="AJ267" s="54">
        <v>691.3</v>
      </c>
      <c r="AK267" s="54">
        <f>AJ267/G267/12</f>
        <v>12.994360902255638</v>
      </c>
      <c r="AL267" s="51" t="s">
        <v>16</v>
      </c>
      <c r="AM267" s="51"/>
    </row>
    <row r="268" spans="1:39" ht="12.75">
      <c r="A268" s="29"/>
      <c r="B268" s="49"/>
      <c r="C268" s="27"/>
      <c r="D268" s="51"/>
      <c r="E268" s="51"/>
      <c r="F268" s="51"/>
      <c r="G268" s="35"/>
      <c r="I268" s="53"/>
      <c r="J268" s="36"/>
      <c r="K268" s="54"/>
      <c r="L268" s="54"/>
      <c r="M268" s="55"/>
      <c r="N268" s="54"/>
      <c r="O268" s="56"/>
      <c r="Q268" s="54"/>
      <c r="S268" s="55"/>
      <c r="T268" s="35"/>
      <c r="U268" s="35"/>
      <c r="V268" s="54"/>
      <c r="Y268" s="57"/>
      <c r="Z268" s="57"/>
      <c r="AA268" s="54"/>
      <c r="AB268" s="54"/>
      <c r="AC268" s="54"/>
      <c r="AD268" s="54"/>
      <c r="AE268" s="54"/>
      <c r="AF268" s="54"/>
      <c r="AG268" s="54"/>
      <c r="AH268" s="54"/>
      <c r="AI268" s="37"/>
      <c r="AJ268" s="54"/>
      <c r="AK268" s="54"/>
      <c r="AL268" s="51"/>
      <c r="AM268" s="51"/>
    </row>
    <row r="269" spans="1:39" ht="12.75">
      <c r="A269" s="48">
        <v>46859</v>
      </c>
      <c r="B269" s="50">
        <v>47209</v>
      </c>
      <c r="C269" s="27">
        <v>31510</v>
      </c>
      <c r="D269" s="51" t="s">
        <v>131</v>
      </c>
      <c r="E269" s="51" t="s">
        <v>131</v>
      </c>
      <c r="F269" s="51" t="s">
        <v>129</v>
      </c>
      <c r="G269" s="35">
        <f>I269/H269</f>
        <v>4.633333333333334</v>
      </c>
      <c r="H269">
        <v>30</v>
      </c>
      <c r="I269" s="53">
        <v>139</v>
      </c>
      <c r="J269" s="36">
        <f>K269/12</f>
        <v>59.074999999999996</v>
      </c>
      <c r="K269" s="54">
        <f>I269*N269/20</f>
        <v>708.9</v>
      </c>
      <c r="L269" s="54">
        <f>K269/G269</f>
        <v>152.99999999999997</v>
      </c>
      <c r="M269" s="55">
        <f>J269/G269</f>
        <v>12.749999999999998</v>
      </c>
      <c r="N269" s="54">
        <f>(5*20)+2</f>
        <v>102</v>
      </c>
      <c r="O269" s="56" t="s">
        <v>136</v>
      </c>
      <c r="Q269" s="54"/>
      <c r="S269" s="55"/>
      <c r="T269" s="35">
        <v>13.9</v>
      </c>
      <c r="U269" s="35">
        <f>(T269*20)/I269</f>
        <v>2</v>
      </c>
      <c r="V269" s="54">
        <f>T269/G269</f>
        <v>3</v>
      </c>
      <c r="W269">
        <f>V269/L269</f>
        <v>0.019607843137254905</v>
      </c>
      <c r="X269" s="55">
        <f>V269*20/H269</f>
        <v>2</v>
      </c>
      <c r="Y269" s="57">
        <f>L269+Q269+V269</f>
        <v>155.99999999999997</v>
      </c>
      <c r="Z269" s="57">
        <f>Y269/12</f>
        <v>12.999999999999998</v>
      </c>
      <c r="AA269" s="54">
        <f>Y269*20/I269</f>
        <v>22.44604316546762</v>
      </c>
      <c r="AB269" s="54">
        <f>56/20</f>
        <v>2.8</v>
      </c>
      <c r="AC269" s="54">
        <f>AB269/G269</f>
        <v>0.6043165467625898</v>
      </c>
      <c r="AD269" s="54">
        <v>0.6</v>
      </c>
      <c r="AE269" s="54">
        <v>1</v>
      </c>
      <c r="AF269" s="54">
        <f>AD269+AE269</f>
        <v>1.6</v>
      </c>
      <c r="AG269" s="54">
        <f>AD269+AE269</f>
        <v>1.6</v>
      </c>
      <c r="AH269" s="54">
        <f>AG269/G269</f>
        <v>0.3453237410071942</v>
      </c>
      <c r="AI269" s="37">
        <f>AH269/Y269</f>
        <v>0.0022136137244050916</v>
      </c>
      <c r="AJ269" s="54">
        <f>K269+T269+AB269+AG269+0.3+2.7+0.6</f>
        <v>730.8</v>
      </c>
      <c r="AK269" s="54">
        <f>AJ269/G269/12</f>
        <v>13.143884892086328</v>
      </c>
      <c r="AL269" s="51" t="s">
        <v>17</v>
      </c>
      <c r="AM269" s="51" t="s">
        <v>255</v>
      </c>
    </row>
    <row r="270" spans="1:39" ht="12.75">
      <c r="A270" s="29"/>
      <c r="B270" s="49"/>
      <c r="C270" s="27"/>
      <c r="D270" s="51"/>
      <c r="E270" s="51"/>
      <c r="F270" s="51"/>
      <c r="G270" s="35"/>
      <c r="I270" s="53"/>
      <c r="J270" s="36"/>
      <c r="K270" s="54"/>
      <c r="L270" s="54"/>
      <c r="M270" s="55"/>
      <c r="N270" s="54"/>
      <c r="O270" s="56"/>
      <c r="Q270" s="54"/>
      <c r="T270" s="35"/>
      <c r="U270" s="35"/>
      <c r="V270" s="54"/>
      <c r="X270" s="55"/>
      <c r="Y270" s="57"/>
      <c r="Z270" s="57"/>
      <c r="AA270" s="54"/>
      <c r="AB270" s="54"/>
      <c r="AC270" s="54"/>
      <c r="AD270" s="54"/>
      <c r="AE270" s="54"/>
      <c r="AF270" s="54"/>
      <c r="AG270" s="54"/>
      <c r="AH270" s="54"/>
      <c r="AI270" s="37"/>
      <c r="AJ270" s="54"/>
      <c r="AK270" s="54"/>
      <c r="AL270" s="51"/>
      <c r="AM270" s="51"/>
    </row>
    <row r="271" spans="1:38" ht="12.75">
      <c r="A271" s="48">
        <v>47208</v>
      </c>
      <c r="B271" s="50">
        <v>11069</v>
      </c>
      <c r="C271" s="27">
        <v>31511</v>
      </c>
      <c r="D271" s="51" t="s">
        <v>169</v>
      </c>
      <c r="E271" s="51" t="s">
        <v>30</v>
      </c>
      <c r="F271" s="51" t="s">
        <v>284</v>
      </c>
      <c r="G271" s="35">
        <f>I271/H271</f>
        <v>4.733333333333333</v>
      </c>
      <c r="H271">
        <v>30</v>
      </c>
      <c r="I271" s="53">
        <v>142</v>
      </c>
      <c r="J271" s="36">
        <f>K271/12</f>
        <v>47.333333333333336</v>
      </c>
      <c r="K271" s="54">
        <f>I271*N271/20</f>
        <v>568</v>
      </c>
      <c r="L271" s="54">
        <f>K271/G271</f>
        <v>120</v>
      </c>
      <c r="M271" s="55">
        <f>J271/G271</f>
        <v>10</v>
      </c>
      <c r="N271" s="54">
        <f>4*20</f>
        <v>80</v>
      </c>
      <c r="O271" s="56" t="s">
        <v>35</v>
      </c>
      <c r="Q271" s="54"/>
      <c r="T271" s="35">
        <v>14.2</v>
      </c>
      <c r="U271" s="35">
        <f>(T271*20)/I271</f>
        <v>2</v>
      </c>
      <c r="V271" s="54">
        <f>T271/G271</f>
        <v>3</v>
      </c>
      <c r="W271">
        <f>V271/L271</f>
        <v>0.025</v>
      </c>
      <c r="X271" s="55">
        <f>V271*20/H271</f>
        <v>2</v>
      </c>
      <c r="Y271" s="57">
        <f>L271+Q271+V271</f>
        <v>123</v>
      </c>
      <c r="Z271" s="57">
        <f>Y271/12</f>
        <v>10.25</v>
      </c>
      <c r="AA271" s="54">
        <f>Y271*20/I271</f>
        <v>17.323943661971832</v>
      </c>
      <c r="AB271" s="54">
        <v>3</v>
      </c>
      <c r="AC271" s="54">
        <f>AB271/G271</f>
        <v>0.6338028169014085</v>
      </c>
      <c r="AD271" s="54">
        <v>0.6</v>
      </c>
      <c r="AE271" s="54">
        <v>1</v>
      </c>
      <c r="AF271" s="54">
        <f>AD271+AE271</f>
        <v>1.6</v>
      </c>
      <c r="AG271" s="54">
        <f>AD271+AE271</f>
        <v>1.6</v>
      </c>
      <c r="AH271" s="54">
        <f>AG271/G271</f>
        <v>0.3380281690140845</v>
      </c>
      <c r="AI271" s="37">
        <f>AH271/Y271</f>
        <v>0.0027481964960494676</v>
      </c>
      <c r="AJ271" s="54">
        <v>653.1</v>
      </c>
      <c r="AK271" s="54">
        <f>AJ271/G271/12</f>
        <v>11.498239436619718</v>
      </c>
      <c r="AL271" s="51" t="s">
        <v>17</v>
      </c>
    </row>
    <row r="272" spans="1:38" ht="12.75">
      <c r="A272" s="29"/>
      <c r="B272" s="49"/>
      <c r="C272" s="27"/>
      <c r="D272" s="51"/>
      <c r="E272" s="51"/>
      <c r="F272" s="51"/>
      <c r="G272" s="35"/>
      <c r="I272" s="53"/>
      <c r="J272" s="36"/>
      <c r="K272" s="54"/>
      <c r="L272" s="54"/>
      <c r="M272" s="55"/>
      <c r="N272" s="54"/>
      <c r="O272" s="56"/>
      <c r="Q272" s="54"/>
      <c r="T272" s="35"/>
      <c r="U272" s="35"/>
      <c r="V272" s="54"/>
      <c r="X272" s="55"/>
      <c r="Y272" s="57"/>
      <c r="Z272" s="57"/>
      <c r="AA272" s="54"/>
      <c r="AB272" s="54"/>
      <c r="AC272" s="54"/>
      <c r="AD272" s="54"/>
      <c r="AE272" s="54"/>
      <c r="AF272" s="54"/>
      <c r="AG272" s="54"/>
      <c r="AH272" s="54"/>
      <c r="AI272" s="37"/>
      <c r="AJ272" s="54"/>
      <c r="AK272" s="54"/>
      <c r="AL272" s="51"/>
    </row>
    <row r="273" spans="1:38" ht="12.75">
      <c r="A273" s="58">
        <v>11069</v>
      </c>
      <c r="B273" s="61">
        <v>11424</v>
      </c>
      <c r="C273" s="27">
        <v>31512</v>
      </c>
      <c r="D273" s="51" t="s">
        <v>169</v>
      </c>
      <c r="E273" s="51" t="s">
        <v>169</v>
      </c>
      <c r="F273" s="51" t="s">
        <v>223</v>
      </c>
      <c r="G273" s="35">
        <f>I273/H273</f>
        <v>4.533333333333333</v>
      </c>
      <c r="H273">
        <v>30</v>
      </c>
      <c r="I273" s="53">
        <v>136</v>
      </c>
      <c r="J273" s="36">
        <f>K273/12</f>
        <v>45.333333333333336</v>
      </c>
      <c r="K273" s="54">
        <f>I273*N273/20</f>
        <v>544</v>
      </c>
      <c r="L273" s="54">
        <f>K273/G273</f>
        <v>120</v>
      </c>
      <c r="M273" s="55">
        <f>J273/G273</f>
        <v>10</v>
      </c>
      <c r="N273" s="54">
        <v>80</v>
      </c>
      <c r="O273" s="56" t="s">
        <v>35</v>
      </c>
      <c r="Q273" s="54"/>
      <c r="T273" s="35">
        <v>13.6</v>
      </c>
      <c r="U273" s="35">
        <f>(T273*20)/I273</f>
        <v>2</v>
      </c>
      <c r="V273" s="54">
        <f>T273/G273</f>
        <v>3</v>
      </c>
      <c r="W273">
        <f>V273/L273</f>
        <v>0.025</v>
      </c>
      <c r="X273" s="55">
        <f>V273*20/H273</f>
        <v>2</v>
      </c>
      <c r="Y273" s="57">
        <f>L273+Q273+V273</f>
        <v>123</v>
      </c>
      <c r="Z273" s="57">
        <f>Y273/12</f>
        <v>10.25</v>
      </c>
      <c r="AA273" s="54">
        <f>Y273*20/I273</f>
        <v>18.08823529411765</v>
      </c>
      <c r="AB273" s="54">
        <v>3.2</v>
      </c>
      <c r="AC273" s="54">
        <f>AB273/G273</f>
        <v>0.7058823529411765</v>
      </c>
      <c r="AD273" s="54">
        <v>0.6</v>
      </c>
      <c r="AE273" s="54">
        <v>4</v>
      </c>
      <c r="AF273" s="54">
        <f>AD273+AE273</f>
        <v>4.6</v>
      </c>
      <c r="AG273" s="54">
        <f>AD273+AE273</f>
        <v>4.6</v>
      </c>
      <c r="AH273" s="54">
        <f>AG273/G273</f>
        <v>1.0147058823529411</v>
      </c>
      <c r="AI273" s="37">
        <f>AH273/Y273</f>
        <v>0.00824964131994261</v>
      </c>
      <c r="AJ273" s="54">
        <v>631.45</v>
      </c>
      <c r="AK273" s="54">
        <f>AJ273/G273/12</f>
        <v>11.607536764705884</v>
      </c>
      <c r="AL273" s="51" t="s">
        <v>18</v>
      </c>
    </row>
    <row r="274" spans="1:38" ht="12.75">
      <c r="A274" s="29"/>
      <c r="B274" s="49"/>
      <c r="C274" s="27"/>
      <c r="D274" s="51"/>
      <c r="E274" s="51"/>
      <c r="F274" s="51"/>
      <c r="G274" s="35"/>
      <c r="I274" s="53"/>
      <c r="J274" s="36"/>
      <c r="K274" s="54"/>
      <c r="L274" s="54"/>
      <c r="M274" s="55"/>
      <c r="N274" s="54"/>
      <c r="O274" s="56"/>
      <c r="Q274" s="54"/>
      <c r="T274" s="35"/>
      <c r="U274" s="35"/>
      <c r="V274" s="54"/>
      <c r="X274" s="55"/>
      <c r="Y274" s="57"/>
      <c r="Z274" s="57"/>
      <c r="AA274" s="54"/>
      <c r="AB274" s="54"/>
      <c r="AC274" s="54"/>
      <c r="AD274" s="54"/>
      <c r="AE274" s="54"/>
      <c r="AF274" s="54"/>
      <c r="AG274" s="54"/>
      <c r="AH274" s="54"/>
      <c r="AI274" s="37"/>
      <c r="AJ274" s="54"/>
      <c r="AK274" s="54"/>
      <c r="AL274" s="51"/>
    </row>
    <row r="275" spans="1:39" ht="12.75">
      <c r="A275" s="58">
        <v>11425</v>
      </c>
      <c r="B275" s="61">
        <v>11775</v>
      </c>
      <c r="C275" s="27">
        <v>31513</v>
      </c>
      <c r="D275" s="51" t="s">
        <v>169</v>
      </c>
      <c r="E275" s="51" t="s">
        <v>169</v>
      </c>
      <c r="F275" s="51" t="s">
        <v>223</v>
      </c>
      <c r="G275" s="35">
        <f>I275/H275</f>
        <v>4.733333333333333</v>
      </c>
      <c r="H275">
        <v>30</v>
      </c>
      <c r="I275" s="53">
        <v>142</v>
      </c>
      <c r="J275" s="36">
        <f>K275/12</f>
        <v>47.333333333333336</v>
      </c>
      <c r="K275" s="54">
        <f>I275*N275/20</f>
        <v>568</v>
      </c>
      <c r="L275" s="54">
        <f>K275/G275</f>
        <v>120</v>
      </c>
      <c r="M275" s="55">
        <f>J275/G275</f>
        <v>10</v>
      </c>
      <c r="N275" s="54">
        <v>80</v>
      </c>
      <c r="O275" s="56" t="s">
        <v>35</v>
      </c>
      <c r="Q275" s="54"/>
      <c r="T275" s="35">
        <v>14.2</v>
      </c>
      <c r="U275" s="35">
        <f>(T275*20)/I275</f>
        <v>2</v>
      </c>
      <c r="V275" s="54">
        <f>T275/G275</f>
        <v>3</v>
      </c>
      <c r="W275">
        <f>V275/L275</f>
        <v>0.025</v>
      </c>
      <c r="X275" s="55">
        <f>V275*20/H275</f>
        <v>2</v>
      </c>
      <c r="Y275" s="57">
        <f>L275+Q275+V275</f>
        <v>123</v>
      </c>
      <c r="Z275" s="57">
        <f>Y275/12</f>
        <v>10.25</v>
      </c>
      <c r="AA275" s="54">
        <f>Y275*20/I275</f>
        <v>17.323943661971832</v>
      </c>
      <c r="AB275" s="54">
        <v>3.3</v>
      </c>
      <c r="AC275" s="54">
        <f>AB275/G275</f>
        <v>0.6971830985915493</v>
      </c>
      <c r="AD275" s="54">
        <v>0.6</v>
      </c>
      <c r="AE275" s="54">
        <v>4</v>
      </c>
      <c r="AF275" s="54">
        <f>AD275+AE275</f>
        <v>4.6</v>
      </c>
      <c r="AG275" s="54">
        <f>AD275+AE275</f>
        <v>4.6</v>
      </c>
      <c r="AH275" s="54">
        <f>AG275/G275</f>
        <v>0.9718309859154929</v>
      </c>
      <c r="AI275" s="37">
        <f>AH275/Y275</f>
        <v>0.007901064926142218</v>
      </c>
      <c r="AJ275" s="54">
        <v>659.5</v>
      </c>
      <c r="AK275" s="54">
        <f>AJ275/G275/12</f>
        <v>11.610915492957746</v>
      </c>
      <c r="AL275" s="51" t="s">
        <v>19</v>
      </c>
      <c r="AM275" s="51" t="s">
        <v>27</v>
      </c>
    </row>
    <row r="276" spans="1:39" ht="12.75">
      <c r="A276" s="29"/>
      <c r="B276" s="49"/>
      <c r="C276" s="27"/>
      <c r="D276" s="51"/>
      <c r="E276" s="51"/>
      <c r="F276" s="51"/>
      <c r="G276" s="35"/>
      <c r="I276" s="53"/>
      <c r="J276" s="36"/>
      <c r="K276" s="54"/>
      <c r="L276" s="54"/>
      <c r="M276" s="55"/>
      <c r="N276" s="54"/>
      <c r="O276" s="56"/>
      <c r="T276" s="35"/>
      <c r="U276" s="35"/>
      <c r="V276" s="54"/>
      <c r="X276" s="55"/>
      <c r="Y276" s="57"/>
      <c r="Z276" s="57"/>
      <c r="AA276" s="54"/>
      <c r="AB276" s="54"/>
      <c r="AC276" s="54"/>
      <c r="AD276" s="54"/>
      <c r="AE276" s="54"/>
      <c r="AF276" s="54"/>
      <c r="AG276" s="54"/>
      <c r="AH276" s="54"/>
      <c r="AI276" s="37"/>
      <c r="AJ276" s="54"/>
      <c r="AK276" s="54"/>
      <c r="AL276" s="51"/>
      <c r="AM276" s="51"/>
    </row>
    <row r="277" spans="1:39" ht="12.75">
      <c r="A277" s="62">
        <v>11763</v>
      </c>
      <c r="B277" s="49">
        <v>12217</v>
      </c>
      <c r="C277" s="27">
        <v>31514</v>
      </c>
      <c r="D277" s="51" t="s">
        <v>169</v>
      </c>
      <c r="E277" s="51" t="s">
        <v>30</v>
      </c>
      <c r="F277" s="51" t="s">
        <v>223</v>
      </c>
      <c r="G277" s="35">
        <f>I277/H277</f>
        <v>4.533333333333333</v>
      </c>
      <c r="H277">
        <v>30</v>
      </c>
      <c r="I277" s="53">
        <v>136</v>
      </c>
      <c r="J277" s="36">
        <f>K277/12</f>
        <v>45.333333333333336</v>
      </c>
      <c r="K277" s="54">
        <f>I277*N277/20</f>
        <v>544</v>
      </c>
      <c r="L277" s="54">
        <f>K277/G277</f>
        <v>120</v>
      </c>
      <c r="M277" s="55">
        <f>J277/G277</f>
        <v>10</v>
      </c>
      <c r="N277" s="54">
        <v>80</v>
      </c>
      <c r="O277" s="56" t="s">
        <v>35</v>
      </c>
      <c r="T277" s="35">
        <v>13.6</v>
      </c>
      <c r="U277" s="35">
        <f>(T277*20)/I277</f>
        <v>2</v>
      </c>
      <c r="V277" s="54">
        <f>T277/G277</f>
        <v>3</v>
      </c>
      <c r="W277">
        <f>V277/L277</f>
        <v>0.025</v>
      </c>
      <c r="X277" s="55">
        <f>V277*20/H277</f>
        <v>2</v>
      </c>
      <c r="Y277" s="57">
        <f>L277+Q277+V277</f>
        <v>123</v>
      </c>
      <c r="Z277" s="57">
        <f>Y277/12</f>
        <v>10.25</v>
      </c>
      <c r="AA277" s="54">
        <f>Y277*20/I277</f>
        <v>18.08823529411765</v>
      </c>
      <c r="AB277" s="54">
        <v>3.3</v>
      </c>
      <c r="AC277" s="54">
        <f>AB277/G277</f>
        <v>0.7279411764705882</v>
      </c>
      <c r="AD277" s="54">
        <v>0.6</v>
      </c>
      <c r="AE277" s="54">
        <f>24/20</f>
        <v>1.2</v>
      </c>
      <c r="AF277" s="54">
        <f>AD277+AE277</f>
        <v>1.7999999999999998</v>
      </c>
      <c r="AG277" s="54">
        <f>AD277+AE277</f>
        <v>1.7999999999999998</v>
      </c>
      <c r="AH277" s="54">
        <f>AG277/G277</f>
        <v>0.39705882352941174</v>
      </c>
      <c r="AI277" s="37">
        <f>AH277/Y277</f>
        <v>0.0032281205164992823</v>
      </c>
      <c r="AJ277" s="54">
        <v>628.5</v>
      </c>
      <c r="AK277" s="54">
        <f>AJ277/G277/12</f>
        <v>11.553308823529413</v>
      </c>
      <c r="AL277" s="51" t="s">
        <v>18</v>
      </c>
      <c r="AM277" s="51"/>
    </row>
    <row r="278" spans="1:39" ht="12.75">
      <c r="A278" s="29"/>
      <c r="B278" s="49"/>
      <c r="C278" s="27"/>
      <c r="D278" s="51"/>
      <c r="E278" s="51"/>
      <c r="F278" s="51"/>
      <c r="G278" s="35"/>
      <c r="I278" s="53"/>
      <c r="J278" s="36"/>
      <c r="K278" s="54"/>
      <c r="L278" s="54"/>
      <c r="M278" s="55"/>
      <c r="N278" s="54"/>
      <c r="O278" s="56"/>
      <c r="T278" s="35"/>
      <c r="U278" s="35"/>
      <c r="V278" s="54"/>
      <c r="X278" s="55"/>
      <c r="Y278" s="57"/>
      <c r="Z278" s="57"/>
      <c r="AA278" s="54"/>
      <c r="AB278" s="54"/>
      <c r="AC278" s="54"/>
      <c r="AD278" s="54"/>
      <c r="AE278" s="54"/>
      <c r="AF278" s="54"/>
      <c r="AG278" s="54"/>
      <c r="AH278" s="54"/>
      <c r="AI278" s="37"/>
      <c r="AJ278" s="54"/>
      <c r="AK278" s="54"/>
      <c r="AL278" s="51"/>
      <c r="AM278" s="51"/>
    </row>
    <row r="279" spans="1:39" ht="12.75">
      <c r="A279" s="62">
        <v>12217</v>
      </c>
      <c r="B279" s="49">
        <v>12523</v>
      </c>
      <c r="C279" s="27">
        <v>31515</v>
      </c>
      <c r="D279" s="51" t="s">
        <v>131</v>
      </c>
      <c r="E279" s="51" t="s">
        <v>131</v>
      </c>
      <c r="F279" s="51" t="s">
        <v>129</v>
      </c>
      <c r="G279" s="35">
        <f>I279/H279</f>
        <v>4.733333333333333</v>
      </c>
      <c r="H279">
        <v>30</v>
      </c>
      <c r="I279" s="53">
        <v>142</v>
      </c>
      <c r="J279" s="36">
        <f>K279/12</f>
        <v>60.35</v>
      </c>
      <c r="K279" s="54">
        <f>I279*N279/20</f>
        <v>724.2</v>
      </c>
      <c r="L279" s="54">
        <f>K279/G279</f>
        <v>153</v>
      </c>
      <c r="M279" s="55">
        <f>J279/G279</f>
        <v>12.75</v>
      </c>
      <c r="N279" s="54">
        <f>(5*20+2)</f>
        <v>102</v>
      </c>
      <c r="O279" s="56" t="s">
        <v>136</v>
      </c>
      <c r="T279" s="35">
        <v>14.2</v>
      </c>
      <c r="U279" s="35">
        <f>(T279*20)/I279</f>
        <v>2</v>
      </c>
      <c r="V279" s="54">
        <f>T279/G279</f>
        <v>3</v>
      </c>
      <c r="W279">
        <f>V279/L279</f>
        <v>0.0196078431372549</v>
      </c>
      <c r="X279" s="55">
        <f>V279*20/H279</f>
        <v>2</v>
      </c>
      <c r="Y279" s="57">
        <f>L279+Q279+V279</f>
        <v>156</v>
      </c>
      <c r="Z279" s="57">
        <f>Y279/12</f>
        <v>13</v>
      </c>
      <c r="AA279" s="54">
        <f>Y279*20/I279</f>
        <v>21.971830985915492</v>
      </c>
      <c r="AB279" s="54">
        <v>3.3</v>
      </c>
      <c r="AC279" s="54">
        <f>AB279/G279</f>
        <v>0.6971830985915493</v>
      </c>
      <c r="AD279" s="54">
        <v>0.6</v>
      </c>
      <c r="AE279" s="54">
        <f>24/20</f>
        <v>1.2</v>
      </c>
      <c r="AF279" s="54">
        <f>AD279+AE279</f>
        <v>1.7999999999999998</v>
      </c>
      <c r="AG279" s="54">
        <f>AD279+AE279</f>
        <v>1.7999999999999998</v>
      </c>
      <c r="AH279" s="54">
        <f>AG279/G279</f>
        <v>0.380281690140845</v>
      </c>
      <c r="AI279" s="37">
        <f>AH279/Y279</f>
        <v>0.0024377031419284935</v>
      </c>
      <c r="AJ279" s="54">
        <f>(5.1*142)+3.3+14.2+1.2+0.6+0.3+2.7+14.8</f>
        <v>761.3</v>
      </c>
      <c r="AK279" s="54">
        <f>AJ279/G279/12</f>
        <v>13.403169014084506</v>
      </c>
      <c r="AL279" s="51" t="s">
        <v>19</v>
      </c>
      <c r="AM279" s="51" t="s">
        <v>2</v>
      </c>
    </row>
    <row r="280" spans="1:39" ht="12.75">
      <c r="A280" s="29"/>
      <c r="B280" s="49"/>
      <c r="C280" s="27"/>
      <c r="D280" s="51"/>
      <c r="E280" s="51"/>
      <c r="F280" s="51"/>
      <c r="G280" s="35"/>
      <c r="I280" s="53"/>
      <c r="J280" s="36"/>
      <c r="K280" s="54"/>
      <c r="L280" s="54"/>
      <c r="M280" s="55"/>
      <c r="N280" s="54"/>
      <c r="O280" s="56"/>
      <c r="T280" s="35"/>
      <c r="U280" s="35"/>
      <c r="V280" s="54"/>
      <c r="X280" s="55"/>
      <c r="Y280" s="57"/>
      <c r="Z280" s="57"/>
      <c r="AA280" s="54"/>
      <c r="AB280" s="54"/>
      <c r="AC280" s="54"/>
      <c r="AD280" s="54"/>
      <c r="AE280" s="54"/>
      <c r="AF280" s="54"/>
      <c r="AG280" s="54"/>
      <c r="AH280" s="54"/>
      <c r="AI280" s="37"/>
      <c r="AJ280" s="54"/>
      <c r="AK280" s="54"/>
      <c r="AL280" s="51"/>
      <c r="AM280" s="51"/>
    </row>
    <row r="281" spans="1:39" ht="12.75">
      <c r="A281" s="62">
        <v>12523</v>
      </c>
      <c r="B281" s="49">
        <v>12879</v>
      </c>
      <c r="C281" s="27">
        <v>31516</v>
      </c>
      <c r="D281" s="51" t="s">
        <v>169</v>
      </c>
      <c r="E281" s="51" t="s">
        <v>30</v>
      </c>
      <c r="F281" s="51" t="s">
        <v>284</v>
      </c>
      <c r="G281" s="35">
        <f>I281/H281</f>
        <v>4.533333333333333</v>
      </c>
      <c r="H281">
        <v>30</v>
      </c>
      <c r="I281" s="53">
        <v>136</v>
      </c>
      <c r="J281" s="36">
        <f>K281/12</f>
        <v>47.6</v>
      </c>
      <c r="K281" s="54">
        <f>I281*N281/20</f>
        <v>571.2</v>
      </c>
      <c r="L281" s="54">
        <f>K281/G281</f>
        <v>126.00000000000001</v>
      </c>
      <c r="M281" s="55">
        <f>J281/G281</f>
        <v>10.5</v>
      </c>
      <c r="N281" s="54">
        <f>(4*20+4)</f>
        <v>84</v>
      </c>
      <c r="O281" s="56" t="s">
        <v>35</v>
      </c>
      <c r="T281" s="35">
        <v>13.6</v>
      </c>
      <c r="U281" s="35">
        <f>(T281*20)/I281</f>
        <v>2</v>
      </c>
      <c r="V281" s="54">
        <f>T281/G281</f>
        <v>3</v>
      </c>
      <c r="W281">
        <f>V281/L281</f>
        <v>0.023809523809523808</v>
      </c>
      <c r="X281" s="55">
        <f>V281*20/H281</f>
        <v>2</v>
      </c>
      <c r="Y281" s="57">
        <f>L281+Q281+V281</f>
        <v>129</v>
      </c>
      <c r="Z281" s="57">
        <f>Y281/12</f>
        <v>10.75</v>
      </c>
      <c r="AA281" s="54">
        <f>Y281*20/I281</f>
        <v>18.970588235294116</v>
      </c>
      <c r="AB281" s="54">
        <v>2</v>
      </c>
      <c r="AC281" s="54">
        <f>AB281/G281</f>
        <v>0.4411764705882353</v>
      </c>
      <c r="AD281" s="54">
        <v>0.6</v>
      </c>
      <c r="AE281" s="54">
        <v>1.2</v>
      </c>
      <c r="AF281" s="54">
        <f>AD281+AE281</f>
        <v>1.7999999999999998</v>
      </c>
      <c r="AG281" s="54">
        <f>AD281+AE281</f>
        <v>1.7999999999999998</v>
      </c>
      <c r="AH281" s="54">
        <f>AG281/G281</f>
        <v>0.39705882352941174</v>
      </c>
      <c r="AI281" s="37">
        <f>AH281/Y281</f>
        <v>0.0030779753761969904</v>
      </c>
      <c r="AJ281" s="54">
        <f>(4.2*136)+2+13.6+0.6+5.4+14.8</f>
        <v>607.6</v>
      </c>
      <c r="AK281" s="54">
        <f>AJ281/G281/12</f>
        <v>11.169117647058824</v>
      </c>
      <c r="AL281" s="51" t="s">
        <v>18</v>
      </c>
      <c r="AM281" s="51" t="s">
        <v>1</v>
      </c>
    </row>
    <row r="282" spans="1:39" ht="12.75">
      <c r="A282" s="29"/>
      <c r="B282" s="49"/>
      <c r="C282" s="27"/>
      <c r="D282" s="51"/>
      <c r="E282" s="51"/>
      <c r="F282" s="51"/>
      <c r="G282" s="35"/>
      <c r="I282" s="53"/>
      <c r="J282" s="36"/>
      <c r="K282" s="54"/>
      <c r="L282" s="54"/>
      <c r="M282" s="55"/>
      <c r="N282" s="54"/>
      <c r="O282" s="56"/>
      <c r="T282" s="35"/>
      <c r="U282" s="35"/>
      <c r="V282" s="54"/>
      <c r="X282" s="55"/>
      <c r="Y282" s="57"/>
      <c r="Z282" s="57"/>
      <c r="AA282" s="54"/>
      <c r="AB282" s="54"/>
      <c r="AC282" s="54"/>
      <c r="AD282" s="54"/>
      <c r="AE282" s="54"/>
      <c r="AF282" s="54"/>
      <c r="AG282" s="54"/>
      <c r="AH282" s="54"/>
      <c r="AI282" s="37"/>
      <c r="AJ282" s="54"/>
      <c r="AK282" s="54"/>
      <c r="AL282" s="51"/>
      <c r="AM282" s="51"/>
    </row>
    <row r="283" spans="1:39" ht="12.75">
      <c r="A283" s="62">
        <v>12880</v>
      </c>
      <c r="B283" s="49">
        <v>13279</v>
      </c>
      <c r="C283" s="27">
        <v>31517</v>
      </c>
      <c r="D283" s="51" t="s">
        <v>47</v>
      </c>
      <c r="E283" s="51" t="s">
        <v>47</v>
      </c>
      <c r="F283" s="51" t="s">
        <v>251</v>
      </c>
      <c r="G283" s="35">
        <f>I283/H283</f>
        <v>4.733333333333333</v>
      </c>
      <c r="H283">
        <v>30</v>
      </c>
      <c r="I283" s="53">
        <v>142</v>
      </c>
      <c r="J283" s="36">
        <f>K283/12</f>
        <v>47.333333333333336</v>
      </c>
      <c r="K283" s="54">
        <f>I283*N283/20</f>
        <v>568</v>
      </c>
      <c r="L283" s="54">
        <f>K283/G283</f>
        <v>120</v>
      </c>
      <c r="M283" s="55">
        <f>J283/G283</f>
        <v>10</v>
      </c>
      <c r="N283" s="54">
        <v>80</v>
      </c>
      <c r="O283" s="56" t="s">
        <v>46</v>
      </c>
      <c r="T283" s="35">
        <v>14.2</v>
      </c>
      <c r="U283" s="35">
        <f>(T283*20)/I283</f>
        <v>2</v>
      </c>
      <c r="V283" s="54">
        <f>T283/G283</f>
        <v>3</v>
      </c>
      <c r="W283">
        <f>V283/L283</f>
        <v>0.025</v>
      </c>
      <c r="X283" s="55">
        <f>V283*20/H283</f>
        <v>2</v>
      </c>
      <c r="Y283" s="57">
        <f>L283+Q283+V283</f>
        <v>123</v>
      </c>
      <c r="Z283" s="57">
        <f>Y283/12</f>
        <v>10.25</v>
      </c>
      <c r="AA283" s="54">
        <f>Y283*20/I283</f>
        <v>17.323943661971832</v>
      </c>
      <c r="AB283" s="54">
        <v>3</v>
      </c>
      <c r="AC283" s="54">
        <f>AB283/G283</f>
        <v>0.6338028169014085</v>
      </c>
      <c r="AD283" s="54">
        <v>0.6</v>
      </c>
      <c r="AE283" s="54">
        <v>3</v>
      </c>
      <c r="AF283" s="54">
        <f>AD283+AE283</f>
        <v>3.6</v>
      </c>
      <c r="AG283" s="54">
        <f>AD283+AE283</f>
        <v>3.6</v>
      </c>
      <c r="AH283" s="54">
        <f>AG283/G283</f>
        <v>0.7605633802816901</v>
      </c>
      <c r="AI283" s="37">
        <f>AH283/Y283</f>
        <v>0.006183442116111302</v>
      </c>
      <c r="AJ283" s="54">
        <v>657.9</v>
      </c>
      <c r="AK283" s="54">
        <f>AJ283/G283/12</f>
        <v>11.58274647887324</v>
      </c>
      <c r="AL283" s="51" t="s">
        <v>19</v>
      </c>
      <c r="AM283" s="51" t="s">
        <v>0</v>
      </c>
    </row>
    <row r="284" spans="1:39" ht="12.75">
      <c r="A284" s="29"/>
      <c r="B284" s="49"/>
      <c r="C284" s="27"/>
      <c r="D284" s="51"/>
      <c r="E284" s="51"/>
      <c r="F284" s="51"/>
      <c r="G284" s="35"/>
      <c r="I284" s="53"/>
      <c r="J284" s="36"/>
      <c r="K284" s="54"/>
      <c r="L284" s="54"/>
      <c r="M284" s="55"/>
      <c r="N284" s="54"/>
      <c r="O284" s="56"/>
      <c r="T284" s="35"/>
      <c r="U284" s="35"/>
      <c r="V284" s="54"/>
      <c r="X284" s="55"/>
      <c r="Y284" s="57"/>
      <c r="Z284" s="57"/>
      <c r="AA284" s="54"/>
      <c r="AB284" s="54"/>
      <c r="AC284" s="54"/>
      <c r="AD284" s="54"/>
      <c r="AE284" s="54"/>
      <c r="AF284" s="54"/>
      <c r="AG284" s="54"/>
      <c r="AH284" s="54"/>
      <c r="AI284" s="37"/>
      <c r="AJ284" s="54"/>
      <c r="AK284" s="54"/>
      <c r="AL284" s="51"/>
      <c r="AM284" s="51"/>
    </row>
    <row r="285" spans="1:39" ht="12.75">
      <c r="A285" s="62">
        <v>13279</v>
      </c>
      <c r="B285" s="49">
        <v>13635</v>
      </c>
      <c r="C285" s="27">
        <v>31518</v>
      </c>
      <c r="D285" s="51" t="s">
        <v>169</v>
      </c>
      <c r="E285" s="51" t="s">
        <v>30</v>
      </c>
      <c r="F285" s="51" t="s">
        <v>284</v>
      </c>
      <c r="G285" s="35">
        <f>I285/H285</f>
        <v>4.733333333333333</v>
      </c>
      <c r="H285">
        <v>30</v>
      </c>
      <c r="I285" s="53">
        <v>142</v>
      </c>
      <c r="J285" s="36">
        <f>K285/12</f>
        <v>47.333333333333336</v>
      </c>
      <c r="K285" s="54">
        <f>I285*N285/20</f>
        <v>568</v>
      </c>
      <c r="L285" s="54">
        <f>K285/G285</f>
        <v>120</v>
      </c>
      <c r="M285" s="55">
        <f>J285/G285</f>
        <v>10</v>
      </c>
      <c r="N285" s="54">
        <v>80</v>
      </c>
      <c r="O285" s="56" t="s">
        <v>35</v>
      </c>
      <c r="T285" s="35">
        <v>14.2</v>
      </c>
      <c r="U285" s="35">
        <f>(T285*20)/I285</f>
        <v>2</v>
      </c>
      <c r="V285" s="54">
        <f>T285/G285</f>
        <v>3</v>
      </c>
      <c r="W285">
        <f>V285/L285</f>
        <v>0.025</v>
      </c>
      <c r="X285" s="55">
        <f>V285*20/H285</f>
        <v>2</v>
      </c>
      <c r="Y285" s="57">
        <f>L285+Q285+V285</f>
        <v>123</v>
      </c>
      <c r="Z285" s="57">
        <f>Y285/12</f>
        <v>10.25</v>
      </c>
      <c r="AA285" s="54">
        <f>Y285*20/I285</f>
        <v>17.323943661971832</v>
      </c>
      <c r="AB285" s="54">
        <v>2.5</v>
      </c>
      <c r="AC285" s="54">
        <f>AB285/G285</f>
        <v>0.528169014084507</v>
      </c>
      <c r="AD285" s="54">
        <v>0.6</v>
      </c>
      <c r="AE285" s="54">
        <v>1.2</v>
      </c>
      <c r="AF285" s="54">
        <f>AD285+AE285</f>
        <v>1.7999999999999998</v>
      </c>
      <c r="AG285" s="54">
        <f>AD285+AE285</f>
        <v>1.7999999999999998</v>
      </c>
      <c r="AH285" s="54">
        <f>AG285/G285</f>
        <v>0.380281690140845</v>
      </c>
      <c r="AI285" s="37">
        <f>AH285/Y285</f>
        <v>0.0030917210580556505</v>
      </c>
      <c r="AJ285" s="54">
        <v>654.75</v>
      </c>
      <c r="AK285" s="54">
        <f>AJ285/G285/12</f>
        <v>11.527288732394366</v>
      </c>
      <c r="AL285" s="51" t="s">
        <v>19</v>
      </c>
      <c r="AM285" s="51" t="s">
        <v>0</v>
      </c>
    </row>
    <row r="286" spans="1:39" ht="12.75">
      <c r="A286" s="29"/>
      <c r="B286" s="49"/>
      <c r="C286" s="27"/>
      <c r="D286" s="51"/>
      <c r="E286" s="51"/>
      <c r="F286" s="51"/>
      <c r="G286" s="35"/>
      <c r="I286" s="53"/>
      <c r="J286" s="36"/>
      <c r="K286" s="54"/>
      <c r="L286" s="54"/>
      <c r="M286" s="55"/>
      <c r="N286" s="54"/>
      <c r="O286" s="56"/>
      <c r="T286" s="35"/>
      <c r="U286" s="35"/>
      <c r="V286" s="54"/>
      <c r="X286" s="55"/>
      <c r="Y286" s="57"/>
      <c r="Z286" s="57"/>
      <c r="AA286" s="54"/>
      <c r="AB286" s="54"/>
      <c r="AC286" s="54"/>
      <c r="AD286" s="54"/>
      <c r="AE286" s="54"/>
      <c r="AF286" s="54"/>
      <c r="AG286" s="54"/>
      <c r="AH286" s="54"/>
      <c r="AI286" s="37"/>
      <c r="AJ286" s="54"/>
      <c r="AK286" s="54"/>
      <c r="AL286" s="51"/>
      <c r="AM286" s="51"/>
    </row>
    <row r="287" spans="1:39" ht="12.75">
      <c r="A287" s="62">
        <v>13636</v>
      </c>
      <c r="B287" s="49">
        <v>14021</v>
      </c>
      <c r="C287" s="27">
        <v>31519</v>
      </c>
      <c r="D287" s="51" t="s">
        <v>169</v>
      </c>
      <c r="E287" s="51" t="s">
        <v>30</v>
      </c>
      <c r="F287" s="51" t="s">
        <v>284</v>
      </c>
      <c r="G287" s="35">
        <f>I287/H287</f>
        <v>4.733333333333333</v>
      </c>
      <c r="H287">
        <v>30</v>
      </c>
      <c r="I287" s="53">
        <v>142</v>
      </c>
      <c r="J287" s="36">
        <f>K287/12</f>
        <v>47.333333333333336</v>
      </c>
      <c r="K287" s="54">
        <f>I287*N287/20</f>
        <v>568</v>
      </c>
      <c r="L287" s="54">
        <f>K287/G287</f>
        <v>120</v>
      </c>
      <c r="M287" s="55">
        <f>J287/G287</f>
        <v>10</v>
      </c>
      <c r="N287" s="54">
        <v>80</v>
      </c>
      <c r="O287" s="56" t="s">
        <v>35</v>
      </c>
      <c r="T287" s="35">
        <v>14.2</v>
      </c>
      <c r="U287" s="35">
        <f>(T287*20)/I287</f>
        <v>2</v>
      </c>
      <c r="V287" s="54">
        <f>T287/G287</f>
        <v>3</v>
      </c>
      <c r="W287">
        <f>V287/L287</f>
        <v>0.025</v>
      </c>
      <c r="X287" s="55">
        <f>V287*20/H287</f>
        <v>2</v>
      </c>
      <c r="Y287" s="57">
        <f>L287+Q287+V287</f>
        <v>123</v>
      </c>
      <c r="Z287" s="57">
        <f>Y287/12</f>
        <v>10.25</v>
      </c>
      <c r="AA287" s="54">
        <f>Y287*20/I287</f>
        <v>17.323943661971832</v>
      </c>
      <c r="AB287" s="54">
        <v>4.8</v>
      </c>
      <c r="AC287" s="54">
        <f>AB287/G287</f>
        <v>1.0140845070422535</v>
      </c>
      <c r="AD287" s="54">
        <v>0.6</v>
      </c>
      <c r="AE287" s="54">
        <v>1.2</v>
      </c>
      <c r="AF287" s="54">
        <f>AD287+AE287</f>
        <v>1.7999999999999998</v>
      </c>
      <c r="AG287" s="54">
        <f>AD287+AE287</f>
        <v>1.7999999999999998</v>
      </c>
      <c r="AH287" s="54">
        <f>AG287/G287</f>
        <v>0.380281690140845</v>
      </c>
      <c r="AI287" s="37">
        <f>AH287/Y287</f>
        <v>0.0030917210580556505</v>
      </c>
      <c r="AJ287" s="54">
        <v>657.05</v>
      </c>
      <c r="AK287" s="54">
        <f>AJ287/G287/12</f>
        <v>11.567781690140846</v>
      </c>
      <c r="AL287" s="51" t="s">
        <v>19</v>
      </c>
      <c r="AM287" s="51" t="s">
        <v>0</v>
      </c>
    </row>
    <row r="288" spans="1:39" ht="12.75">
      <c r="A288" s="29"/>
      <c r="B288" s="49"/>
      <c r="C288" s="27"/>
      <c r="D288" s="51"/>
      <c r="E288" s="51"/>
      <c r="F288" s="51"/>
      <c r="G288" s="35"/>
      <c r="I288" s="53"/>
      <c r="J288" s="36"/>
      <c r="K288" s="54"/>
      <c r="L288" s="54"/>
      <c r="M288" s="55"/>
      <c r="N288" s="54"/>
      <c r="O288" s="56"/>
      <c r="T288" s="35"/>
      <c r="U288" s="35"/>
      <c r="V288" s="54"/>
      <c r="X288" s="55"/>
      <c r="Y288" s="57"/>
      <c r="Z288" s="57"/>
      <c r="AA288" s="54"/>
      <c r="AB288" s="54"/>
      <c r="AC288" s="54"/>
      <c r="AD288" s="54"/>
      <c r="AE288" s="54"/>
      <c r="AF288" s="54"/>
      <c r="AG288" s="54"/>
      <c r="AH288" s="54"/>
      <c r="AI288" s="37"/>
      <c r="AJ288" s="54"/>
      <c r="AK288" s="54"/>
      <c r="AL288" s="51"/>
      <c r="AM288" s="51"/>
    </row>
    <row r="289" spans="1:37" ht="12.75">
      <c r="A289" s="29"/>
      <c r="G289" s="35"/>
      <c r="J289" s="36"/>
      <c r="K289" s="54"/>
      <c r="L289" s="54"/>
      <c r="M289" s="55"/>
      <c r="N289" s="54"/>
      <c r="U289" s="35"/>
      <c r="V289" s="54"/>
      <c r="X289" s="55"/>
      <c r="Y289" s="57"/>
      <c r="Z289" s="57"/>
      <c r="AA289" s="54"/>
      <c r="AC289" s="54"/>
      <c r="AF289" s="54"/>
      <c r="AG289" s="54"/>
      <c r="AH289" s="54"/>
      <c r="AI289" s="37"/>
      <c r="AK289" s="54"/>
    </row>
    <row r="290" spans="1:37" ht="12.75">
      <c r="A290" s="29"/>
      <c r="G290" s="35"/>
      <c r="J290" s="36"/>
      <c r="K290" s="54"/>
      <c r="L290" s="54"/>
      <c r="M290" s="55"/>
      <c r="N290" s="54"/>
      <c r="U290" s="35"/>
      <c r="V290" s="54"/>
      <c r="X290" s="55"/>
      <c r="Y290" s="57"/>
      <c r="Z290" s="57"/>
      <c r="AA290" s="54"/>
      <c r="AC290" s="54"/>
      <c r="AF290" s="54"/>
      <c r="AG290" s="54"/>
      <c r="AH290" s="54"/>
      <c r="AI290" s="37"/>
      <c r="AK290" s="54"/>
    </row>
    <row r="291" spans="1:37" ht="12.75">
      <c r="A291" s="29"/>
      <c r="G291" s="35"/>
      <c r="J291" s="36"/>
      <c r="K291" s="54"/>
      <c r="L291" s="54"/>
      <c r="M291" s="55"/>
      <c r="N291" s="54"/>
      <c r="U291" s="35"/>
      <c r="V291" s="54"/>
      <c r="X291" s="55"/>
      <c r="Y291" s="57"/>
      <c r="Z291" s="57"/>
      <c r="AA291" s="54"/>
      <c r="AC291" s="54"/>
      <c r="AF291" s="54"/>
      <c r="AG291" s="54"/>
      <c r="AH291" s="54"/>
      <c r="AI291" s="37"/>
      <c r="AK291" s="54"/>
    </row>
    <row r="292" spans="1:37" ht="12.75">
      <c r="A292" s="29"/>
      <c r="G292" s="35"/>
      <c r="J292" s="36"/>
      <c r="K292" s="54"/>
      <c r="L292" s="54"/>
      <c r="M292" s="55"/>
      <c r="N292" s="54"/>
      <c r="U292" s="35"/>
      <c r="V292" s="54"/>
      <c r="X292" s="55"/>
      <c r="Y292" s="57"/>
      <c r="Z292" s="57"/>
      <c r="AA292" s="54"/>
      <c r="AC292" s="54"/>
      <c r="AF292" s="54"/>
      <c r="AG292" s="54"/>
      <c r="AH292" s="54"/>
      <c r="AI292" s="37"/>
      <c r="AK292" s="54"/>
    </row>
    <row r="293" spans="1:14" ht="12.75">
      <c r="A293" s="29"/>
      <c r="G293" s="35"/>
      <c r="J293" s="36"/>
      <c r="K293" s="54"/>
      <c r="L293" s="54"/>
      <c r="M293" s="55"/>
      <c r="N293" s="54"/>
    </row>
    <row r="294" spans="1:11" ht="12.75">
      <c r="A294" s="29"/>
      <c r="K294" s="54"/>
    </row>
    <row r="295" spans="1:11" ht="12.75">
      <c r="A295" s="29"/>
      <c r="K295" s="54"/>
    </row>
    <row r="296" spans="1:11" ht="12.75">
      <c r="A296" s="29"/>
      <c r="K296" s="54"/>
    </row>
    <row r="297" ht="12.75">
      <c r="A297" s="29"/>
    </row>
    <row r="298" ht="12.75">
      <c r="A298" s="29"/>
    </row>
    <row r="299" ht="12.75">
      <c r="A299" s="29"/>
    </row>
    <row r="300" ht="12.75">
      <c r="A300" s="29"/>
    </row>
    <row r="301" ht="12.75">
      <c r="A301" s="29"/>
    </row>
    <row r="302" ht="12.75">
      <c r="A302" s="29"/>
    </row>
    <row r="303" ht="12.75">
      <c r="A303" s="29"/>
    </row>
    <row r="304" ht="12.75">
      <c r="A304" s="29"/>
    </row>
    <row r="305" ht="12.75">
      <c r="A305" s="29"/>
    </row>
    <row r="306" ht="12.75">
      <c r="A306" s="29"/>
    </row>
    <row r="307" ht="12.75">
      <c r="A307" s="29"/>
    </row>
    <row r="308" ht="12.75">
      <c r="A308" s="29"/>
    </row>
    <row r="309" ht="12.75">
      <c r="A309" s="29"/>
    </row>
    <row r="310" ht="12.75">
      <c r="A310" s="29"/>
    </row>
    <row r="311" ht="12.75">
      <c r="A311" s="29"/>
    </row>
    <row r="312" ht="12.75">
      <c r="A312" s="29"/>
    </row>
    <row r="313" ht="12.75">
      <c r="A313" s="29"/>
    </row>
    <row r="314" ht="12.75">
      <c r="A314" s="29"/>
    </row>
    <row r="315" ht="12.75">
      <c r="A315" s="29"/>
    </row>
    <row r="316" ht="12.75">
      <c r="A316" s="29"/>
    </row>
    <row r="317" ht="12.75">
      <c r="A317" s="29"/>
    </row>
    <row r="318" ht="12.75">
      <c r="A318" s="29"/>
    </row>
    <row r="319" ht="12.75">
      <c r="A319" s="29"/>
    </row>
    <row r="320" ht="12.75">
      <c r="A320" s="29"/>
    </row>
    <row r="321" ht="12.75">
      <c r="A321" s="29"/>
    </row>
    <row r="322" ht="12.75">
      <c r="A322" s="29"/>
    </row>
    <row r="323" ht="12.75">
      <c r="A323" s="29"/>
    </row>
    <row r="324" ht="12.75">
      <c r="A324" s="29"/>
    </row>
    <row r="325" ht="12.75">
      <c r="A325" s="29"/>
    </row>
    <row r="326" ht="12.75">
      <c r="A326" s="29"/>
    </row>
    <row r="327" ht="12.75">
      <c r="A327" s="29"/>
    </row>
    <row r="328" ht="12.75">
      <c r="A328" s="29"/>
    </row>
    <row r="329" ht="12.75">
      <c r="A329" s="29"/>
    </row>
    <row r="330" ht="12.75">
      <c r="A330" s="29"/>
    </row>
    <row r="331" ht="12.75">
      <c r="A331" s="29"/>
    </row>
    <row r="332" ht="12.75">
      <c r="A332" s="29"/>
    </row>
    <row r="333" ht="12.75">
      <c r="A333" s="29"/>
    </row>
    <row r="334" ht="12.75">
      <c r="A334" s="29"/>
    </row>
    <row r="335" ht="12.75">
      <c r="A335" s="29"/>
    </row>
    <row r="336" ht="12.75">
      <c r="A336" s="29"/>
    </row>
    <row r="337" ht="12.75">
      <c r="A337" s="29"/>
    </row>
    <row r="338" ht="12.75">
      <c r="A338" s="29"/>
    </row>
    <row r="339" ht="12.75">
      <c r="A339" s="29"/>
    </row>
    <row r="340" ht="12.75">
      <c r="A340" s="29"/>
    </row>
    <row r="341" ht="12.75">
      <c r="A341" s="29"/>
    </row>
    <row r="342" ht="12.75">
      <c r="A342" s="29"/>
    </row>
    <row r="343" ht="12.75">
      <c r="A343" s="29"/>
    </row>
    <row r="344" ht="12.75">
      <c r="A344" s="29"/>
    </row>
    <row r="345" ht="12.75">
      <c r="A345" s="29"/>
    </row>
    <row r="346" ht="12.75">
      <c r="A346" s="29"/>
    </row>
    <row r="347" ht="12.75">
      <c r="A347" s="29"/>
    </row>
    <row r="348" ht="12.75">
      <c r="A348" s="29"/>
    </row>
    <row r="349" ht="12.75">
      <c r="A349" s="29"/>
    </row>
    <row r="350" ht="12.75">
      <c r="A350" s="29"/>
    </row>
    <row r="351" ht="12.75">
      <c r="A351" s="29"/>
    </row>
    <row r="352" ht="12.75">
      <c r="A352" s="29"/>
    </row>
    <row r="353" ht="12.75">
      <c r="A353" s="29"/>
    </row>
    <row r="354" ht="12.75">
      <c r="A354" s="29"/>
    </row>
    <row r="355" ht="12.75">
      <c r="A355" s="29"/>
    </row>
    <row r="356" ht="12.75">
      <c r="A356" s="29"/>
    </row>
    <row r="357" ht="12.75">
      <c r="A357" s="29"/>
    </row>
    <row r="358" ht="12.75">
      <c r="A358" s="29"/>
    </row>
    <row r="359" ht="12.75">
      <c r="A359" s="29"/>
    </row>
    <row r="360" ht="12.75">
      <c r="A360" s="29"/>
    </row>
    <row r="361" ht="12.75">
      <c r="A361" s="29"/>
    </row>
    <row r="362" ht="12.75">
      <c r="A362" s="29"/>
    </row>
    <row r="363" ht="12.75">
      <c r="A363" s="29"/>
    </row>
    <row r="364" ht="12.75">
      <c r="A364" s="29"/>
    </row>
    <row r="365" ht="12.75">
      <c r="A365" s="29"/>
    </row>
    <row r="366" ht="12.75">
      <c r="A366" s="29"/>
    </row>
    <row r="367" ht="12.75">
      <c r="A367" s="29"/>
    </row>
    <row r="368" ht="12.75">
      <c r="A368" s="29"/>
    </row>
    <row r="369" ht="12.75">
      <c r="A369" s="29"/>
    </row>
    <row r="370" ht="12.75">
      <c r="A370" s="29"/>
    </row>
    <row r="371" ht="12.75">
      <c r="A371" s="29"/>
    </row>
    <row r="372" ht="12.75">
      <c r="A372" s="29"/>
    </row>
    <row r="373" ht="12.75">
      <c r="A373" s="29"/>
    </row>
    <row r="374" ht="12.75">
      <c r="A374" s="29"/>
    </row>
    <row r="375" ht="12.75">
      <c r="A375" s="29"/>
    </row>
    <row r="376" ht="12.75">
      <c r="A376" s="29"/>
    </row>
    <row r="377" ht="12.75">
      <c r="A377" s="29"/>
    </row>
    <row r="378" ht="12.75">
      <c r="A378" s="29"/>
    </row>
    <row r="379" ht="12.75">
      <c r="A379" s="29"/>
    </row>
    <row r="380" ht="12.75">
      <c r="A380" s="29"/>
    </row>
    <row r="381" ht="12.75">
      <c r="A381" s="29"/>
    </row>
    <row r="382" ht="12.75">
      <c r="A382" s="29"/>
    </row>
    <row r="383" ht="12.75">
      <c r="A383" s="29"/>
    </row>
    <row r="384" ht="12.75">
      <c r="A384" s="29"/>
    </row>
    <row r="385" ht="12.75">
      <c r="A385" s="29"/>
    </row>
    <row r="386" ht="12.75">
      <c r="A386" s="29"/>
    </row>
    <row r="387" ht="12.75">
      <c r="A387" s="29"/>
    </row>
    <row r="388" ht="12.75">
      <c r="A388" s="29"/>
    </row>
    <row r="389" ht="12.75">
      <c r="A389" s="29"/>
    </row>
    <row r="390" ht="12.75">
      <c r="A390" s="29"/>
    </row>
    <row r="391" ht="12.75">
      <c r="A391" s="29"/>
    </row>
    <row r="392" ht="12.75">
      <c r="A392" s="29"/>
    </row>
    <row r="393" ht="12.75">
      <c r="A393" s="29"/>
    </row>
    <row r="394" ht="12.75">
      <c r="A394" s="29"/>
    </row>
    <row r="395" ht="12.75">
      <c r="A395" s="29"/>
    </row>
    <row r="396" ht="12.75">
      <c r="A396" s="29"/>
    </row>
    <row r="397" ht="12.75">
      <c r="A397" s="29"/>
    </row>
    <row r="398" ht="12.75">
      <c r="A398" s="29"/>
    </row>
    <row r="399" ht="12.75">
      <c r="A399" s="29"/>
    </row>
    <row r="400" ht="12.75">
      <c r="A400" s="29"/>
    </row>
    <row r="401" ht="12.75">
      <c r="A401" s="29"/>
    </row>
    <row r="402" ht="12.75">
      <c r="A402" s="29"/>
    </row>
    <row r="403" ht="12.75">
      <c r="A403" s="29"/>
    </row>
    <row r="404" ht="12.75">
      <c r="A404" s="29"/>
    </row>
    <row r="405" ht="12.75">
      <c r="A405" s="29"/>
    </row>
    <row r="406" ht="12.75">
      <c r="A406" s="29"/>
    </row>
    <row r="407" ht="12.75">
      <c r="A407" s="29"/>
    </row>
    <row r="408" ht="12.75">
      <c r="A408" s="29"/>
    </row>
    <row r="409" ht="12.75">
      <c r="A409" s="29"/>
    </row>
    <row r="410" ht="12.75">
      <c r="A410" s="29"/>
    </row>
    <row r="411" ht="12.75">
      <c r="A411" s="29"/>
    </row>
    <row r="412" ht="12.75">
      <c r="A412" s="29"/>
    </row>
    <row r="413" ht="12.75">
      <c r="A413" s="29"/>
    </row>
    <row r="414" ht="12.75">
      <c r="A414" s="29"/>
    </row>
    <row r="415" ht="12.75">
      <c r="A415" s="29"/>
    </row>
    <row r="416" ht="12.75">
      <c r="A416" s="29"/>
    </row>
    <row r="417" ht="12.75">
      <c r="A417" s="29"/>
    </row>
    <row r="418" ht="12.75">
      <c r="A418" s="29"/>
    </row>
    <row r="419" ht="12.75">
      <c r="A419" s="29"/>
    </row>
    <row r="420" ht="12.75">
      <c r="A420" s="29"/>
    </row>
    <row r="421" ht="12.75">
      <c r="A421" s="29"/>
    </row>
    <row r="422" ht="12.75">
      <c r="A422" s="29"/>
    </row>
    <row r="423" ht="12.75">
      <c r="A423" s="29"/>
    </row>
    <row r="424" ht="12.75">
      <c r="A424" s="29"/>
    </row>
    <row r="425" ht="12.75">
      <c r="A425" s="29"/>
    </row>
    <row r="426" ht="12.75">
      <c r="A426" s="29"/>
    </row>
    <row r="427" ht="12.75">
      <c r="A427" s="29"/>
    </row>
    <row r="428" ht="12.75">
      <c r="A428" s="29"/>
    </row>
    <row r="429" ht="12.75">
      <c r="A429" s="29"/>
    </row>
    <row r="430" ht="12.75">
      <c r="A430" s="29"/>
    </row>
    <row r="431" ht="12.75">
      <c r="A431" s="29"/>
    </row>
    <row r="432" ht="12.75">
      <c r="A432" s="29"/>
    </row>
    <row r="433" ht="12.75">
      <c r="A433" s="29"/>
    </row>
    <row r="434" ht="12.75">
      <c r="A434" s="29"/>
    </row>
    <row r="435" ht="12.75">
      <c r="A435" s="29"/>
    </row>
    <row r="436" ht="12.75">
      <c r="A436" s="29"/>
    </row>
    <row r="437" ht="12.75">
      <c r="A437" s="29"/>
    </row>
    <row r="438" ht="12.75">
      <c r="A438" s="29"/>
    </row>
    <row r="439" ht="12.75">
      <c r="A439" s="29"/>
    </row>
    <row r="440" ht="12.75">
      <c r="A440" s="29"/>
    </row>
    <row r="441" ht="12.75">
      <c r="A441" s="29"/>
    </row>
    <row r="442" ht="12.75">
      <c r="A442" s="29"/>
    </row>
    <row r="443" ht="12.75">
      <c r="A443" s="29"/>
    </row>
    <row r="444" ht="12.75">
      <c r="A444" s="29"/>
    </row>
    <row r="445" ht="12.75">
      <c r="A445" s="29"/>
    </row>
    <row r="446" ht="12.75">
      <c r="A446" s="29"/>
    </row>
    <row r="447" ht="12.75">
      <c r="A447" s="29"/>
    </row>
    <row r="448" ht="12.75">
      <c r="A448" s="29"/>
    </row>
    <row r="449" ht="12.75">
      <c r="A449" s="29"/>
    </row>
    <row r="450" ht="12.75">
      <c r="A450" s="29"/>
    </row>
    <row r="451" ht="12.75">
      <c r="A451" s="29"/>
    </row>
    <row r="452" ht="12.75">
      <c r="A452" s="29"/>
    </row>
    <row r="453" ht="12.75">
      <c r="A453" s="29"/>
    </row>
    <row r="454" ht="12.75">
      <c r="A454" s="29"/>
    </row>
    <row r="455" ht="12.75">
      <c r="A455" s="29"/>
    </row>
    <row r="456" ht="12.75">
      <c r="A456" s="29"/>
    </row>
    <row r="457" ht="12.75">
      <c r="A457" s="29"/>
    </row>
    <row r="458" ht="12.75">
      <c r="A458" s="29"/>
    </row>
    <row r="459" ht="12.75">
      <c r="A459" s="29"/>
    </row>
    <row r="460" ht="12.75">
      <c r="A460" s="29"/>
    </row>
    <row r="461" ht="12.75">
      <c r="A461" s="29"/>
    </row>
    <row r="462" ht="12.75">
      <c r="A462" s="29"/>
    </row>
    <row r="463" ht="12.75">
      <c r="A463" s="29"/>
    </row>
    <row r="464" ht="12.75">
      <c r="A464" s="29"/>
    </row>
    <row r="465" ht="12.75">
      <c r="A465" s="29"/>
    </row>
    <row r="466" ht="12.75">
      <c r="A466" s="29"/>
    </row>
    <row r="467" ht="12.75">
      <c r="A467" s="29"/>
    </row>
    <row r="468" ht="12.75">
      <c r="A468" s="29"/>
    </row>
    <row r="469" ht="12.75">
      <c r="A469" s="29"/>
    </row>
    <row r="470" ht="12.75">
      <c r="A470" s="29"/>
    </row>
    <row r="471" ht="12.75">
      <c r="A471" s="29"/>
    </row>
    <row r="472" ht="12.75">
      <c r="A472" s="29"/>
    </row>
    <row r="473" ht="12.75">
      <c r="A473" s="29"/>
    </row>
    <row r="474" ht="12.75">
      <c r="A474" s="29"/>
    </row>
    <row r="475" ht="12.75">
      <c r="A475" s="29"/>
    </row>
    <row r="476" ht="12.75">
      <c r="A476" s="29"/>
    </row>
    <row r="477" ht="12.75">
      <c r="A477" s="29"/>
    </row>
    <row r="478" ht="12.75">
      <c r="A478" s="29"/>
    </row>
    <row r="479" ht="12.75">
      <c r="A479" s="29"/>
    </row>
    <row r="480" ht="12.75">
      <c r="A480" s="29"/>
    </row>
    <row r="481" ht="12.75">
      <c r="A481" s="29"/>
    </row>
    <row r="482" ht="12.75">
      <c r="A482" s="29"/>
    </row>
    <row r="483" ht="12.75">
      <c r="A483" s="29"/>
    </row>
    <row r="484" ht="12.75">
      <c r="A484" s="29"/>
    </row>
    <row r="485" ht="12.75">
      <c r="A485" s="29"/>
    </row>
    <row r="486" ht="12.75">
      <c r="A486" s="29"/>
    </row>
    <row r="487" ht="12.75">
      <c r="A487" s="29"/>
    </row>
    <row r="488" ht="12.75">
      <c r="A488" s="29"/>
    </row>
    <row r="489" ht="12.75">
      <c r="A489" s="29"/>
    </row>
    <row r="490" ht="12.75">
      <c r="A490" s="29"/>
    </row>
    <row r="491" ht="12.75">
      <c r="A491" s="29"/>
    </row>
    <row r="492" ht="12.75">
      <c r="A492" s="29"/>
    </row>
    <row r="493" ht="12.75">
      <c r="A493" s="29"/>
    </row>
    <row r="494" ht="12.75">
      <c r="A494" s="29"/>
    </row>
    <row r="495" ht="12.75">
      <c r="A495" s="29"/>
    </row>
    <row r="496" ht="12.75">
      <c r="A496" s="29"/>
    </row>
    <row r="497" ht="12.75">
      <c r="A497" s="29"/>
    </row>
    <row r="498" ht="12.75">
      <c r="A498" s="29"/>
    </row>
    <row r="499" ht="12.75">
      <c r="A499" s="29"/>
    </row>
    <row r="500" ht="12.75">
      <c r="A500" s="29"/>
    </row>
    <row r="501" ht="12.75">
      <c r="A501" s="29"/>
    </row>
    <row r="502" ht="12.75">
      <c r="A502" s="29"/>
    </row>
    <row r="503" ht="12.75">
      <c r="A503" s="29"/>
    </row>
    <row r="504" ht="12.75">
      <c r="A504" s="29"/>
    </row>
    <row r="505" ht="12.75">
      <c r="A505" s="29"/>
    </row>
    <row r="506" ht="12.75">
      <c r="A506" s="29"/>
    </row>
    <row r="507" ht="12.75">
      <c r="A507" s="29"/>
    </row>
    <row r="508" ht="12.75">
      <c r="A508" s="29"/>
    </row>
    <row r="509" ht="12.75">
      <c r="A509" s="29"/>
    </row>
    <row r="510" ht="12.75">
      <c r="A510" s="29"/>
    </row>
    <row r="511" ht="12.75">
      <c r="A511" s="29"/>
    </row>
    <row r="512" ht="12.75">
      <c r="A512" s="29"/>
    </row>
    <row r="513" ht="12.75">
      <c r="A513" s="29"/>
    </row>
    <row r="514" ht="12.75">
      <c r="A514" s="29"/>
    </row>
    <row r="515" ht="12.75">
      <c r="A515" s="29"/>
    </row>
    <row r="516" ht="12.75">
      <c r="A516" s="29"/>
    </row>
    <row r="517" ht="12.75">
      <c r="A517" s="29"/>
    </row>
    <row r="518" ht="12.75">
      <c r="A518" s="29"/>
    </row>
    <row r="519" ht="12.75">
      <c r="A519" s="29"/>
    </row>
    <row r="520" ht="12.75">
      <c r="A520" s="29"/>
    </row>
    <row r="521" ht="12.75">
      <c r="A521" s="29"/>
    </row>
    <row r="522" ht="12.75">
      <c r="A522" s="29"/>
    </row>
    <row r="523" ht="12.75">
      <c r="A523" s="29"/>
    </row>
    <row r="524" ht="12.75">
      <c r="A524" s="29"/>
    </row>
    <row r="525" ht="12.75">
      <c r="A525" s="29"/>
    </row>
    <row r="526" ht="12.75">
      <c r="A526" s="29"/>
    </row>
    <row r="527" ht="12.75">
      <c r="A527" s="29"/>
    </row>
    <row r="528" ht="12.75">
      <c r="A528" s="29"/>
    </row>
    <row r="529" ht="12.75">
      <c r="A529" s="29"/>
    </row>
    <row r="530" ht="12.75">
      <c r="A530" s="29"/>
    </row>
    <row r="531" ht="12.75">
      <c r="A531" s="29"/>
    </row>
    <row r="532" ht="12.75">
      <c r="A532" s="29"/>
    </row>
    <row r="533" ht="12.75">
      <c r="A533" s="29"/>
    </row>
    <row r="534" ht="12.75">
      <c r="A534" s="29"/>
    </row>
    <row r="535" ht="12.75">
      <c r="A535" s="29"/>
    </row>
    <row r="536" ht="12.75">
      <c r="A536" s="29"/>
    </row>
    <row r="537" ht="12.75">
      <c r="A537" s="29"/>
    </row>
    <row r="538" ht="12.75">
      <c r="A538" s="29"/>
    </row>
    <row r="539" ht="12.75">
      <c r="A539" s="29"/>
    </row>
    <row r="540" ht="12.75">
      <c r="A540" s="29"/>
    </row>
    <row r="541" ht="12.75">
      <c r="A541" s="29"/>
    </row>
    <row r="542" ht="12.75">
      <c r="A542" s="29"/>
    </row>
    <row r="543" ht="12.75">
      <c r="A543" s="29"/>
    </row>
    <row r="544" ht="12.75">
      <c r="A544" s="29"/>
    </row>
    <row r="545" ht="12.75">
      <c r="A545" s="29"/>
    </row>
    <row r="546" ht="12.75">
      <c r="A546" s="29"/>
    </row>
    <row r="547" ht="12.75">
      <c r="A547" s="29"/>
    </row>
    <row r="548" ht="12.75">
      <c r="A548" s="29"/>
    </row>
    <row r="549" ht="12.75">
      <c r="A549" s="29"/>
    </row>
    <row r="550" ht="12.75">
      <c r="A550" s="29"/>
    </row>
    <row r="551" ht="12.75">
      <c r="A551" s="29"/>
    </row>
    <row r="552" ht="12.75">
      <c r="A552" s="29"/>
    </row>
    <row r="553" ht="12.75">
      <c r="A553" s="29"/>
    </row>
    <row r="554" ht="12.75">
      <c r="A554" s="29"/>
    </row>
    <row r="555" ht="12.75">
      <c r="A555" s="29"/>
    </row>
    <row r="556" ht="12.75">
      <c r="A556" s="29"/>
    </row>
    <row r="557" ht="12.75">
      <c r="A557" s="29"/>
    </row>
    <row r="558" ht="12.75">
      <c r="A558" s="29"/>
    </row>
    <row r="559" ht="12.75">
      <c r="A559" s="29"/>
    </row>
    <row r="560" ht="12.75">
      <c r="A560" s="29"/>
    </row>
    <row r="561" ht="12.75">
      <c r="A561" s="29"/>
    </row>
    <row r="562" ht="12.75">
      <c r="A562" s="29"/>
    </row>
    <row r="563" ht="12.75">
      <c r="A563" s="29"/>
    </row>
    <row r="564" ht="12.75">
      <c r="A564" s="29"/>
    </row>
    <row r="565" ht="12.75">
      <c r="A565" s="29"/>
    </row>
    <row r="566" ht="12.75">
      <c r="A566" s="29"/>
    </row>
    <row r="567" ht="12.75">
      <c r="A567" s="29"/>
    </row>
    <row r="568" ht="12.75">
      <c r="A568" s="29"/>
    </row>
    <row r="569" ht="12.75">
      <c r="A569" s="29"/>
    </row>
    <row r="570" ht="12.75">
      <c r="A570" s="29"/>
    </row>
    <row r="571" ht="12.75">
      <c r="A571" s="29"/>
    </row>
    <row r="572" ht="12.75">
      <c r="A572" s="29"/>
    </row>
    <row r="573" ht="12.75">
      <c r="A573" s="29"/>
    </row>
    <row r="574" ht="12.75">
      <c r="A574" s="29"/>
    </row>
    <row r="575" ht="12.75">
      <c r="A575" s="29"/>
    </row>
    <row r="576" ht="12.75">
      <c r="A576" s="29"/>
    </row>
    <row r="577" ht="12.75">
      <c r="A577" s="29"/>
    </row>
    <row r="578" ht="12.75">
      <c r="A578" s="29"/>
    </row>
    <row r="579" ht="12.75">
      <c r="A579" s="29"/>
    </row>
    <row r="580" ht="12.75">
      <c r="A580" s="29"/>
    </row>
    <row r="581" ht="12.75">
      <c r="A581" s="29"/>
    </row>
    <row r="582" ht="12.75">
      <c r="A582" s="29"/>
    </row>
    <row r="583" ht="12.75">
      <c r="A583" s="29"/>
    </row>
    <row r="584" ht="12.75">
      <c r="A584" s="29"/>
    </row>
    <row r="585" ht="12.75">
      <c r="A585" s="29"/>
    </row>
    <row r="586" ht="12.75">
      <c r="A586" s="29"/>
    </row>
    <row r="587" ht="12.75">
      <c r="A587" s="29"/>
    </row>
    <row r="588" ht="12.75">
      <c r="A588" s="29"/>
    </row>
    <row r="589" ht="12.75">
      <c r="A589" s="29"/>
    </row>
    <row r="590" ht="12.75">
      <c r="A590" s="29"/>
    </row>
    <row r="591" ht="12.75">
      <c r="A591" s="29"/>
    </row>
    <row r="592" ht="12.75">
      <c r="A592" s="29"/>
    </row>
    <row r="593" ht="12.75">
      <c r="A593" s="29"/>
    </row>
    <row r="594" ht="12.75">
      <c r="A594" s="29"/>
    </row>
    <row r="595" ht="12.75">
      <c r="A595" s="29"/>
    </row>
    <row r="596" ht="12.75">
      <c r="A596" s="29"/>
    </row>
    <row r="597" ht="12.75">
      <c r="A597" s="29"/>
    </row>
    <row r="598" ht="12.75">
      <c r="A598" s="29"/>
    </row>
    <row r="599" ht="12.75">
      <c r="A599" s="29"/>
    </row>
    <row r="600" ht="12.75">
      <c r="A600" s="29"/>
    </row>
    <row r="601" ht="12.75">
      <c r="A601" s="29"/>
    </row>
    <row r="602" ht="12.75">
      <c r="A602" s="29"/>
    </row>
    <row r="603" ht="12.75">
      <c r="A603" s="29"/>
    </row>
    <row r="604" ht="12.75">
      <c r="A604" s="29"/>
    </row>
    <row r="605" ht="12.75">
      <c r="A605" s="29"/>
    </row>
    <row r="606" ht="12.75">
      <c r="A606" s="29"/>
    </row>
    <row r="607" ht="12.75">
      <c r="A607" s="29"/>
    </row>
    <row r="608" ht="12.75">
      <c r="A608" s="29"/>
    </row>
    <row r="609" ht="12.75">
      <c r="A609" s="29"/>
    </row>
    <row r="610" ht="12.75">
      <c r="A610" s="29"/>
    </row>
    <row r="611" ht="12.75">
      <c r="A611" s="29"/>
    </row>
    <row r="612" ht="12.75">
      <c r="A612" s="29"/>
    </row>
    <row r="613" ht="12.75">
      <c r="A613" s="29"/>
    </row>
    <row r="614" ht="12.75">
      <c r="A614" s="29"/>
    </row>
    <row r="615" ht="12.75">
      <c r="A615" s="29"/>
    </row>
    <row r="616" ht="12.75">
      <c r="A616" s="29"/>
    </row>
    <row r="617" ht="12.75">
      <c r="A617" s="29"/>
    </row>
    <row r="618" ht="12.75">
      <c r="A618" s="29"/>
    </row>
    <row r="619" ht="12.75">
      <c r="A619" s="29"/>
    </row>
    <row r="620" ht="12.75">
      <c r="A620" s="29"/>
    </row>
    <row r="621" ht="12.75">
      <c r="A621" s="29"/>
    </row>
    <row r="622" ht="12.75">
      <c r="A622" s="29"/>
    </row>
    <row r="623" ht="12.75">
      <c r="A623" s="29"/>
    </row>
    <row r="624" ht="12.75">
      <c r="A624" s="29"/>
    </row>
    <row r="625" ht="12.75">
      <c r="A625" s="29"/>
    </row>
    <row r="626" ht="12.75">
      <c r="A626" s="29"/>
    </row>
    <row r="627" ht="12.75">
      <c r="A627" s="29"/>
    </row>
    <row r="628" ht="12.75">
      <c r="A628" s="29"/>
    </row>
    <row r="629" ht="12.75">
      <c r="A629" s="29"/>
    </row>
    <row r="630" ht="12.75">
      <c r="A630" s="29"/>
    </row>
    <row r="631" ht="12.75">
      <c r="A631" s="29"/>
    </row>
    <row r="632" ht="12.75">
      <c r="A632" s="29"/>
    </row>
    <row r="633" ht="12.75">
      <c r="A633" s="29"/>
    </row>
    <row r="634" ht="12.75">
      <c r="A634" s="29"/>
    </row>
    <row r="635" ht="12.75">
      <c r="A635" s="29"/>
    </row>
    <row r="636" ht="12.75">
      <c r="A636" s="29"/>
    </row>
    <row r="637" ht="12.75">
      <c r="A637" s="29"/>
    </row>
    <row r="638" ht="12.75">
      <c r="A638" s="29"/>
    </row>
    <row r="639" ht="12.75">
      <c r="A639" s="29"/>
    </row>
    <row r="640" ht="12.75">
      <c r="A640" s="29"/>
    </row>
    <row r="641" ht="12.75">
      <c r="A641" s="29"/>
    </row>
    <row r="642" ht="12.75">
      <c r="A642" s="29"/>
    </row>
    <row r="643" ht="12.75">
      <c r="A643" s="29"/>
    </row>
    <row r="644" ht="12.75">
      <c r="A644" s="29"/>
    </row>
    <row r="645" ht="12.75">
      <c r="A645" s="29"/>
    </row>
    <row r="646" ht="12.75">
      <c r="A646" s="29"/>
    </row>
    <row r="647" ht="12.75">
      <c r="A647" s="29"/>
    </row>
    <row r="648" ht="12.75">
      <c r="A648" s="29"/>
    </row>
    <row r="649" ht="12.75">
      <c r="A649" s="29"/>
    </row>
    <row r="650" ht="12.75">
      <c r="A650" s="29"/>
    </row>
    <row r="651" ht="12.75">
      <c r="A651" s="29"/>
    </row>
    <row r="652" ht="12.75">
      <c r="A652" s="29"/>
    </row>
    <row r="653" ht="12.75">
      <c r="A653" s="29"/>
    </row>
    <row r="654" ht="12.75">
      <c r="A654" s="29"/>
    </row>
    <row r="655" ht="12.75">
      <c r="A655" s="29"/>
    </row>
    <row r="656" ht="12.75">
      <c r="A656" s="29"/>
    </row>
    <row r="657" ht="12.75">
      <c r="A657" s="29"/>
    </row>
    <row r="658" ht="12.75">
      <c r="A658" s="29"/>
    </row>
    <row r="659" ht="12.75">
      <c r="A659" s="29"/>
    </row>
    <row r="660" ht="12.75">
      <c r="A660" s="29"/>
    </row>
    <row r="661" ht="12.75">
      <c r="A661" s="29"/>
    </row>
    <row r="662" ht="12.75">
      <c r="A662" s="29"/>
    </row>
    <row r="663" ht="12.75">
      <c r="A663" s="29"/>
    </row>
    <row r="664" ht="12.75">
      <c r="A664" s="29"/>
    </row>
    <row r="665" ht="12.75">
      <c r="A665" s="29"/>
    </row>
    <row r="666" ht="12.75">
      <c r="A666" s="29"/>
    </row>
    <row r="667" ht="12.75">
      <c r="A667" s="29"/>
    </row>
    <row r="668" ht="12.75">
      <c r="A668" s="29"/>
    </row>
    <row r="669" ht="12.75">
      <c r="A669" s="29"/>
    </row>
    <row r="670" ht="12.75">
      <c r="A670" s="29"/>
    </row>
    <row r="671" ht="12.75">
      <c r="A671" s="29"/>
    </row>
    <row r="672" ht="12.75">
      <c r="A672" s="29"/>
    </row>
    <row r="673" ht="12.75">
      <c r="A673" s="29"/>
    </row>
    <row r="674" ht="12.75">
      <c r="A674" s="29"/>
    </row>
    <row r="675" ht="12.75">
      <c r="A675" s="29"/>
    </row>
    <row r="676" ht="12.75">
      <c r="A676" s="29"/>
    </row>
    <row r="677" ht="12.75">
      <c r="A677" s="29"/>
    </row>
    <row r="678" ht="12.75">
      <c r="A678" s="29"/>
    </row>
    <row r="679" ht="12.75">
      <c r="A679" s="29"/>
    </row>
    <row r="680" ht="12.75">
      <c r="A680" s="29"/>
    </row>
    <row r="681" ht="12.75">
      <c r="A681" s="29"/>
    </row>
    <row r="682" ht="12.75">
      <c r="A682" s="29"/>
    </row>
    <row r="683" ht="12.75">
      <c r="A683" s="29"/>
    </row>
    <row r="684" ht="12.75">
      <c r="A684" s="29"/>
    </row>
    <row r="685" ht="12.75">
      <c r="A685" s="29"/>
    </row>
    <row r="686" ht="12.75">
      <c r="A686" s="29"/>
    </row>
    <row r="687" ht="12.75">
      <c r="A687" s="29"/>
    </row>
    <row r="688" ht="12.75">
      <c r="A688" s="29"/>
    </row>
    <row r="689" ht="12.75">
      <c r="A689" s="29"/>
    </row>
    <row r="690" ht="12.75">
      <c r="A690" s="29"/>
    </row>
    <row r="691" ht="12.75">
      <c r="A691" s="29"/>
    </row>
    <row r="692" ht="12.75">
      <c r="A692" s="29"/>
    </row>
    <row r="693" ht="12.75">
      <c r="A693" s="29"/>
    </row>
    <row r="694" ht="12.75">
      <c r="A694" s="29"/>
    </row>
    <row r="695" ht="12.75">
      <c r="A695" s="29"/>
    </row>
    <row r="696" ht="12.75">
      <c r="A696" s="29"/>
    </row>
    <row r="697" ht="12.75">
      <c r="A697" s="29"/>
    </row>
    <row r="698" ht="12.75">
      <c r="A698" s="29"/>
    </row>
    <row r="699" ht="12.75">
      <c r="A699" s="29"/>
    </row>
    <row r="700" ht="12.75">
      <c r="A700" s="29"/>
    </row>
    <row r="701" ht="12.75">
      <c r="A701" s="29"/>
    </row>
    <row r="702" ht="12.75">
      <c r="A702" s="29"/>
    </row>
    <row r="703" ht="12.75">
      <c r="A703" s="29"/>
    </row>
    <row r="704" ht="12.75">
      <c r="A704" s="29"/>
    </row>
    <row r="705" ht="12.75">
      <c r="A705" s="29"/>
    </row>
    <row r="706" ht="12.75">
      <c r="A706" s="29"/>
    </row>
    <row r="707" ht="12.75">
      <c r="A707" s="29"/>
    </row>
    <row r="708" ht="12.75">
      <c r="A708" s="29"/>
    </row>
    <row r="709" ht="12.75">
      <c r="A709" s="29"/>
    </row>
    <row r="710" ht="12.75">
      <c r="A710" s="29"/>
    </row>
    <row r="711" ht="12.75">
      <c r="A711" s="29"/>
    </row>
    <row r="712" ht="12.75">
      <c r="A712" s="29"/>
    </row>
    <row r="713" ht="12.75">
      <c r="A713" s="29"/>
    </row>
    <row r="714" ht="12.75">
      <c r="A714" s="29"/>
    </row>
    <row r="715" ht="12.75">
      <c r="A715" s="29"/>
    </row>
    <row r="716" ht="12.75">
      <c r="A716" s="29"/>
    </row>
    <row r="717" ht="12.75">
      <c r="A717" s="29"/>
    </row>
    <row r="718" ht="12.75">
      <c r="A718" s="29"/>
    </row>
    <row r="719" ht="12.75">
      <c r="A719" s="29"/>
    </row>
    <row r="720" ht="12.75">
      <c r="A720" s="29"/>
    </row>
    <row r="721" ht="12.75">
      <c r="A721" s="29"/>
    </row>
    <row r="722" ht="12.75">
      <c r="A722" s="29"/>
    </row>
    <row r="723" ht="12.75">
      <c r="A723" s="29"/>
    </row>
    <row r="724" ht="12.75">
      <c r="A724" s="29"/>
    </row>
    <row r="725" ht="12.75">
      <c r="A725" s="29"/>
    </row>
    <row r="726" ht="12.75">
      <c r="A726" s="29"/>
    </row>
    <row r="727" ht="12.75">
      <c r="A727" s="29"/>
    </row>
    <row r="728" ht="12.75">
      <c r="A728" s="29"/>
    </row>
    <row r="729" ht="12.75">
      <c r="A729" s="29"/>
    </row>
    <row r="730" ht="12.75">
      <c r="A730" s="29"/>
    </row>
    <row r="731" ht="12.75">
      <c r="A731" s="29"/>
    </row>
    <row r="732" ht="12.75">
      <c r="A732" s="29"/>
    </row>
    <row r="733" ht="12.75">
      <c r="A733" s="29"/>
    </row>
    <row r="734" ht="12.75">
      <c r="A734" s="29"/>
    </row>
    <row r="735" ht="12.75">
      <c r="A735" s="29"/>
    </row>
    <row r="736" ht="12.75">
      <c r="A736" s="29"/>
    </row>
    <row r="737" ht="12.75">
      <c r="A737" s="29"/>
    </row>
    <row r="738" ht="12.75">
      <c r="A738" s="29"/>
    </row>
    <row r="739" ht="12.75">
      <c r="A739" s="29"/>
    </row>
    <row r="740" ht="12.75">
      <c r="A740" s="29"/>
    </row>
    <row r="741" ht="12.75">
      <c r="A741" s="29"/>
    </row>
    <row r="742" ht="12.75">
      <c r="A742" s="29"/>
    </row>
    <row r="743" ht="12.75">
      <c r="A743" s="29"/>
    </row>
    <row r="744" ht="12.75">
      <c r="A744" s="29"/>
    </row>
    <row r="745" ht="12.75">
      <c r="A745" s="29"/>
    </row>
    <row r="746" ht="12.75">
      <c r="A746" s="29"/>
    </row>
    <row r="747" ht="12.75">
      <c r="A747" s="29"/>
    </row>
    <row r="748" ht="12.75">
      <c r="A748" s="29"/>
    </row>
    <row r="749" ht="12.75">
      <c r="A749" s="29"/>
    </row>
    <row r="750" ht="12.75">
      <c r="A750" s="29"/>
    </row>
    <row r="751" ht="12.75">
      <c r="A751" s="29"/>
    </row>
    <row r="752" ht="12.75">
      <c r="A752" s="29"/>
    </row>
    <row r="753" ht="12.75">
      <c r="A753" s="29"/>
    </row>
    <row r="754" ht="12.75">
      <c r="A754" s="29"/>
    </row>
    <row r="755" ht="12.75">
      <c r="A755" s="29"/>
    </row>
    <row r="756" ht="12.75">
      <c r="A756" s="29"/>
    </row>
    <row r="757" ht="12.75">
      <c r="A757" s="29"/>
    </row>
    <row r="758" ht="12.75">
      <c r="A758" s="29"/>
    </row>
    <row r="759" ht="12.75">
      <c r="A759" s="29"/>
    </row>
    <row r="760" ht="12.75">
      <c r="A760" s="29"/>
    </row>
    <row r="761" ht="12.75">
      <c r="A761" s="29"/>
    </row>
    <row r="762" ht="12.75">
      <c r="A762" s="29"/>
    </row>
    <row r="763" ht="12.75">
      <c r="A763" s="29"/>
    </row>
    <row r="764" ht="12.75">
      <c r="A764" s="29"/>
    </row>
    <row r="765" ht="12.75">
      <c r="A765" s="29"/>
    </row>
    <row r="766" ht="12.75">
      <c r="A766" s="29"/>
    </row>
    <row r="767" ht="12.75">
      <c r="A767" s="29"/>
    </row>
    <row r="768" ht="12.75">
      <c r="A768" s="29"/>
    </row>
    <row r="769" ht="12.75">
      <c r="A769" s="29"/>
    </row>
    <row r="770" ht="12.75">
      <c r="A770" s="29"/>
    </row>
    <row r="771" ht="12.75">
      <c r="A771" s="29"/>
    </row>
    <row r="772" ht="12.75">
      <c r="A772" s="29"/>
    </row>
    <row r="773" ht="12.75">
      <c r="A773" s="29"/>
    </row>
    <row r="774" ht="12.75">
      <c r="A774" s="29"/>
    </row>
    <row r="775" ht="12.75">
      <c r="A775" s="29"/>
    </row>
    <row r="776" ht="12.75">
      <c r="A776" s="29"/>
    </row>
    <row r="777" ht="12.75">
      <c r="A777" s="29"/>
    </row>
    <row r="778" ht="12.75">
      <c r="A778" s="29"/>
    </row>
    <row r="779" ht="12.75">
      <c r="A779" s="29"/>
    </row>
    <row r="780" ht="12.75">
      <c r="A780" s="29"/>
    </row>
    <row r="781" ht="12.75">
      <c r="A781" s="29"/>
    </row>
    <row r="782" ht="12.75">
      <c r="A782" s="29"/>
    </row>
    <row r="783" ht="12.75">
      <c r="A783" s="29"/>
    </row>
    <row r="784" ht="12.75">
      <c r="A784" s="29"/>
    </row>
    <row r="785" ht="12.75">
      <c r="A785" s="29"/>
    </row>
    <row r="786" ht="12.75">
      <c r="A786" s="29"/>
    </row>
    <row r="787" ht="12.75">
      <c r="A787" s="29"/>
    </row>
    <row r="788" ht="12.75">
      <c r="A788" s="29"/>
    </row>
    <row r="789" ht="12.75">
      <c r="A789" s="29"/>
    </row>
    <row r="790" ht="12.75">
      <c r="A790" s="29"/>
    </row>
    <row r="791" ht="12.75">
      <c r="A791" s="29"/>
    </row>
    <row r="792" ht="12.75">
      <c r="A792" s="29"/>
    </row>
    <row r="793" ht="12.75">
      <c r="A793" s="29"/>
    </row>
    <row r="794" ht="12.75">
      <c r="A794" s="29"/>
    </row>
    <row r="795" ht="12.75">
      <c r="A795" s="29"/>
    </row>
    <row r="796" ht="12.75">
      <c r="A796" s="29"/>
    </row>
    <row r="797" ht="12.75">
      <c r="A797" s="29"/>
    </row>
    <row r="798" ht="12.75">
      <c r="A798" s="29"/>
    </row>
    <row r="799" ht="12.75">
      <c r="A799" s="29"/>
    </row>
    <row r="800" ht="12.75">
      <c r="A800" s="29"/>
    </row>
    <row r="801" ht="12.75">
      <c r="A801" s="29"/>
    </row>
    <row r="802" ht="12.75">
      <c r="A802" s="29"/>
    </row>
    <row r="803" ht="12.75">
      <c r="A803" s="29"/>
    </row>
    <row r="804" ht="12.75">
      <c r="A804" s="29"/>
    </row>
    <row r="805" ht="12.75">
      <c r="A805" s="29"/>
    </row>
    <row r="806" ht="12.75">
      <c r="A806" s="29"/>
    </row>
    <row r="807" ht="12.75">
      <c r="A807" s="29"/>
    </row>
    <row r="808" ht="12.75">
      <c r="A808" s="29"/>
    </row>
    <row r="809" ht="12.75">
      <c r="A809" s="29"/>
    </row>
    <row r="810" ht="12.75">
      <c r="A810" s="29"/>
    </row>
    <row r="811" ht="12.75">
      <c r="A811" s="29"/>
    </row>
    <row r="812" ht="12.75">
      <c r="A812" s="29"/>
    </row>
    <row r="813" ht="12.75">
      <c r="A813" s="29"/>
    </row>
    <row r="814" ht="12.75">
      <c r="A814" s="29"/>
    </row>
    <row r="815" ht="12.75">
      <c r="A815" s="29"/>
    </row>
    <row r="816" ht="12.75">
      <c r="A816" s="29"/>
    </row>
    <row r="817" ht="12.75">
      <c r="A817" s="29"/>
    </row>
    <row r="818" ht="12.75">
      <c r="A818" s="29"/>
    </row>
    <row r="819" ht="12.75">
      <c r="A819" s="29"/>
    </row>
    <row r="820" ht="12.75">
      <c r="A820" s="29"/>
    </row>
    <row r="821" ht="12.75">
      <c r="A821" s="29"/>
    </row>
    <row r="822" ht="12.75">
      <c r="A822" s="29"/>
    </row>
    <row r="823" ht="12.75">
      <c r="A823" s="29"/>
    </row>
    <row r="824" ht="12.75">
      <c r="A824" s="29"/>
    </row>
    <row r="825" ht="12.75">
      <c r="A825" s="29"/>
    </row>
    <row r="826" ht="12.75">
      <c r="A826" s="29"/>
    </row>
    <row r="827" ht="12.75">
      <c r="A827" s="29"/>
    </row>
    <row r="828" ht="12.75">
      <c r="A828" s="29"/>
    </row>
    <row r="829" ht="12.75">
      <c r="A829" s="29"/>
    </row>
    <row r="830" ht="12.75">
      <c r="A830" s="29"/>
    </row>
    <row r="831" ht="12.75">
      <c r="A831" s="29"/>
    </row>
    <row r="832" ht="12.75">
      <c r="A832" s="29"/>
    </row>
    <row r="833" ht="12.75">
      <c r="A833" s="29"/>
    </row>
    <row r="834" ht="12.75">
      <c r="A834" s="29"/>
    </row>
    <row r="835" ht="12.75">
      <c r="A835" s="29"/>
    </row>
    <row r="836" ht="12.75">
      <c r="A836" s="29"/>
    </row>
    <row r="837" ht="12.75">
      <c r="A837" s="29"/>
    </row>
    <row r="838" ht="12.75">
      <c r="A838" s="29"/>
    </row>
    <row r="839" ht="12.75">
      <c r="A839" s="29"/>
    </row>
    <row r="840" ht="12.75">
      <c r="A840" s="29"/>
    </row>
    <row r="841" ht="12.75">
      <c r="A841" s="29"/>
    </row>
    <row r="842" ht="12.75">
      <c r="A842" s="29"/>
    </row>
    <row r="843" ht="12.75">
      <c r="A843" s="29"/>
    </row>
    <row r="844" ht="12.75">
      <c r="A844" s="29"/>
    </row>
    <row r="845" ht="12.75">
      <c r="A845" s="29"/>
    </row>
    <row r="846" ht="12.75">
      <c r="A846" s="29"/>
    </row>
    <row r="847" ht="12.75">
      <c r="A847" s="29"/>
    </row>
    <row r="848" ht="12.75">
      <c r="A848" s="29"/>
    </row>
    <row r="849" ht="12.75">
      <c r="A849" s="29"/>
    </row>
    <row r="850" ht="12.75">
      <c r="A850" s="29"/>
    </row>
    <row r="851" ht="12.75">
      <c r="A851" s="29"/>
    </row>
    <row r="852" ht="12.75">
      <c r="A852" s="29"/>
    </row>
    <row r="853" ht="12.75">
      <c r="A853" s="29"/>
    </row>
    <row r="854" ht="12.75">
      <c r="A854" s="29"/>
    </row>
    <row r="855" ht="12.75">
      <c r="A855" s="29"/>
    </row>
    <row r="856" ht="12.75">
      <c r="A856" s="29"/>
    </row>
    <row r="857" ht="12.75">
      <c r="A857" s="29"/>
    </row>
    <row r="858" ht="12.75">
      <c r="A858" s="29"/>
    </row>
    <row r="859" ht="12.75">
      <c r="A859" s="29"/>
    </row>
    <row r="860" ht="12.75">
      <c r="A860" s="29"/>
    </row>
    <row r="861" ht="12.75">
      <c r="A861" s="29"/>
    </row>
    <row r="862" ht="12.75">
      <c r="A862" s="29"/>
    </row>
    <row r="863" ht="12.75">
      <c r="A863" s="29"/>
    </row>
    <row r="864" ht="12.75">
      <c r="A864" s="29"/>
    </row>
    <row r="865" ht="12.75">
      <c r="A865" s="29"/>
    </row>
    <row r="866" ht="12.75">
      <c r="A866" s="29"/>
    </row>
    <row r="867" ht="12.75">
      <c r="A867" s="29"/>
    </row>
    <row r="868" ht="12.75">
      <c r="A868" s="29"/>
    </row>
    <row r="869" ht="12.75">
      <c r="A869" s="29"/>
    </row>
    <row r="870" ht="12.75">
      <c r="A870" s="29"/>
    </row>
    <row r="871" ht="12.75">
      <c r="A871" s="29"/>
    </row>
    <row r="872" ht="12.75">
      <c r="A872" s="29"/>
    </row>
    <row r="873" ht="12.75">
      <c r="A873" s="29"/>
    </row>
    <row r="874" ht="12.75">
      <c r="A874" s="29"/>
    </row>
    <row r="875" ht="12.75">
      <c r="A875" s="29"/>
    </row>
    <row r="876" ht="12.75">
      <c r="A876" s="29"/>
    </row>
    <row r="877" ht="12.75">
      <c r="A877" s="29"/>
    </row>
    <row r="878" ht="12.75">
      <c r="A878" s="29"/>
    </row>
    <row r="879" ht="12.75">
      <c r="A879" s="29"/>
    </row>
    <row r="880" ht="12.75">
      <c r="A880" s="29"/>
    </row>
    <row r="881" ht="12.75">
      <c r="A881" s="29"/>
    </row>
    <row r="882" ht="12.75">
      <c r="A882" s="29"/>
    </row>
    <row r="883" ht="12.75">
      <c r="A883" s="29"/>
    </row>
    <row r="884" ht="12.75">
      <c r="A884" s="29"/>
    </row>
    <row r="885" ht="12.75">
      <c r="A885" s="29"/>
    </row>
    <row r="886" ht="12.75">
      <c r="A886" s="29"/>
    </row>
    <row r="887" ht="12.75">
      <c r="A887" s="29"/>
    </row>
    <row r="888" ht="12.75">
      <c r="A888" s="29"/>
    </row>
    <row r="889" ht="12.75">
      <c r="A889" s="29"/>
    </row>
    <row r="890" ht="12.75">
      <c r="A890" s="29"/>
    </row>
    <row r="891" ht="12.75">
      <c r="A891" s="29"/>
    </row>
    <row r="892" ht="12.75">
      <c r="A892" s="29"/>
    </row>
    <row r="893" ht="12.75">
      <c r="A893" s="29"/>
    </row>
    <row r="894" ht="12.75">
      <c r="A894" s="29"/>
    </row>
    <row r="895" ht="12.75">
      <c r="A895" s="29"/>
    </row>
    <row r="896" ht="12.75">
      <c r="A896" s="29"/>
    </row>
    <row r="897" ht="12.75">
      <c r="A897" s="29"/>
    </row>
    <row r="898" ht="12.75">
      <c r="A898" s="29"/>
    </row>
    <row r="899" ht="12.75">
      <c r="A899" s="29"/>
    </row>
    <row r="900" ht="12.75">
      <c r="A900" s="29"/>
    </row>
    <row r="901" ht="12.75">
      <c r="A901" s="29"/>
    </row>
    <row r="902" ht="12.75">
      <c r="A902" s="29"/>
    </row>
    <row r="903" ht="12.75">
      <c r="A903" s="29"/>
    </row>
    <row r="904" ht="12.75">
      <c r="A904" s="29"/>
    </row>
    <row r="905" ht="12.75">
      <c r="A905" s="29"/>
    </row>
    <row r="906" ht="12.75">
      <c r="A906" s="29"/>
    </row>
    <row r="907" ht="12.75">
      <c r="A907" s="29"/>
    </row>
    <row r="908" ht="12.75">
      <c r="A908" s="29"/>
    </row>
    <row r="909" ht="12.75">
      <c r="A909" s="29"/>
    </row>
    <row r="910" ht="12.75">
      <c r="A910" s="29"/>
    </row>
    <row r="911" ht="12.75">
      <c r="A911" s="29"/>
    </row>
    <row r="912" ht="12.75">
      <c r="A912" s="29"/>
    </row>
    <row r="913" ht="12.75">
      <c r="A913" s="29"/>
    </row>
    <row r="914" ht="12.75">
      <c r="A914" s="29"/>
    </row>
    <row r="915" ht="12.75">
      <c r="A915" s="29"/>
    </row>
    <row r="916" ht="12.75">
      <c r="A916" s="29"/>
    </row>
    <row r="917" ht="12.75">
      <c r="A917" s="29"/>
    </row>
    <row r="918" ht="12.75">
      <c r="A918" s="29"/>
    </row>
    <row r="919" ht="12.75">
      <c r="A919" s="29"/>
    </row>
    <row r="920" ht="12.75">
      <c r="A920" s="29"/>
    </row>
    <row r="921" ht="12.75">
      <c r="A921" s="29"/>
    </row>
    <row r="922" ht="12.75">
      <c r="A922" s="29"/>
    </row>
    <row r="923" ht="12.75">
      <c r="A923" s="29"/>
    </row>
    <row r="924" ht="12.75">
      <c r="A924" s="29"/>
    </row>
    <row r="925" ht="12.75">
      <c r="A925" s="29"/>
    </row>
    <row r="926" ht="12.75">
      <c r="A926" s="29"/>
    </row>
    <row r="927" ht="12.75">
      <c r="A927" s="29"/>
    </row>
    <row r="928" ht="12.75">
      <c r="A928" s="29"/>
    </row>
    <row r="929" ht="12.75">
      <c r="A929" s="29"/>
    </row>
    <row r="930" ht="12.75">
      <c r="A930" s="29"/>
    </row>
    <row r="931" ht="12.75">
      <c r="A931" s="29"/>
    </row>
    <row r="932" ht="12.75">
      <c r="A932" s="29"/>
    </row>
    <row r="933" ht="12.75">
      <c r="A933" s="29"/>
    </row>
    <row r="934" ht="12.75">
      <c r="A934" s="29"/>
    </row>
    <row r="935" ht="12.75">
      <c r="A935" s="29"/>
    </row>
    <row r="936" ht="12.75">
      <c r="A936" s="29"/>
    </row>
    <row r="937" ht="12.75">
      <c r="A937" s="29"/>
    </row>
    <row r="938" ht="12.75">
      <c r="A938" s="29"/>
    </row>
    <row r="939" ht="12.75">
      <c r="A939" s="29"/>
    </row>
    <row r="940" ht="12.75">
      <c r="A940" s="29"/>
    </row>
    <row r="941" ht="12.75">
      <c r="A941" s="29"/>
    </row>
    <row r="942" ht="12.75">
      <c r="A942" s="29"/>
    </row>
    <row r="943" ht="12.75">
      <c r="A943" s="29"/>
    </row>
    <row r="944" ht="12.75">
      <c r="A944" s="29"/>
    </row>
    <row r="945" ht="12.75">
      <c r="A945" s="29"/>
    </row>
    <row r="946" ht="12.75">
      <c r="A946" s="29"/>
    </row>
    <row r="947" ht="12.75">
      <c r="A947" s="29"/>
    </row>
    <row r="948" ht="12.75">
      <c r="A948" s="29"/>
    </row>
    <row r="949" ht="12.75">
      <c r="A949" s="29"/>
    </row>
    <row r="950" ht="12.75">
      <c r="A950" s="29"/>
    </row>
    <row r="951" ht="12.75">
      <c r="A951" s="29"/>
    </row>
    <row r="952" ht="12.75">
      <c r="A952" s="29"/>
    </row>
    <row r="953" ht="12.75">
      <c r="A953" s="29"/>
    </row>
    <row r="954" ht="12.75">
      <c r="A954" s="29"/>
    </row>
    <row r="955" ht="12.75">
      <c r="A955" s="29"/>
    </row>
    <row r="956" ht="12.75">
      <c r="A956" s="29"/>
    </row>
    <row r="957" ht="12.75">
      <c r="A957" s="29"/>
    </row>
    <row r="958" ht="12.75">
      <c r="A958" s="29"/>
    </row>
    <row r="959" ht="12.75">
      <c r="A959" s="29"/>
    </row>
    <row r="960" ht="12.75">
      <c r="A960" s="29"/>
    </row>
    <row r="961" ht="12.75">
      <c r="A961" s="29"/>
    </row>
    <row r="962" ht="12.75">
      <c r="A962" s="29"/>
    </row>
    <row r="963" ht="12.75">
      <c r="A963" s="29"/>
    </row>
    <row r="964" ht="12.75">
      <c r="A964" s="29"/>
    </row>
    <row r="965" ht="12.75">
      <c r="A965" s="29"/>
    </row>
    <row r="966" ht="12.75">
      <c r="A966" s="29"/>
    </row>
    <row r="967" ht="12.75">
      <c r="A967" s="29"/>
    </row>
    <row r="968" ht="12.75">
      <c r="A968" s="29"/>
    </row>
    <row r="969" ht="12.75">
      <c r="A969" s="29"/>
    </row>
    <row r="970" ht="12.75">
      <c r="A970" s="29"/>
    </row>
    <row r="971" ht="12.75">
      <c r="A971" s="29"/>
    </row>
    <row r="972" ht="12.75">
      <c r="A972" s="29"/>
    </row>
    <row r="973" ht="12.75">
      <c r="A973" s="29"/>
    </row>
    <row r="974" ht="12.75">
      <c r="A974" s="29"/>
    </row>
    <row r="975" ht="12.75">
      <c r="A975" s="29"/>
    </row>
    <row r="976" ht="12.75">
      <c r="A976" s="29"/>
    </row>
    <row r="977" ht="12.75">
      <c r="A977" s="29"/>
    </row>
    <row r="978" ht="12.75">
      <c r="A978" s="29"/>
    </row>
    <row r="979" ht="12.75">
      <c r="A979" s="29"/>
    </row>
    <row r="980" ht="12.75">
      <c r="A980" s="29"/>
    </row>
    <row r="981" ht="12.75">
      <c r="A981" s="29"/>
    </row>
    <row r="982" ht="12.75">
      <c r="A982" s="29"/>
    </row>
    <row r="983" ht="12.75">
      <c r="A983" s="29"/>
    </row>
    <row r="984" ht="12.75">
      <c r="A984" s="29"/>
    </row>
    <row r="985" ht="12.75">
      <c r="A985" s="29"/>
    </row>
    <row r="986" ht="12.75">
      <c r="A986" s="29"/>
    </row>
    <row r="987" ht="12.75">
      <c r="A987" s="29"/>
    </row>
    <row r="988" ht="12.75">
      <c r="A988" s="29"/>
    </row>
    <row r="989" ht="12.75">
      <c r="A989" s="29"/>
    </row>
    <row r="990" ht="12.75">
      <c r="A990" s="29"/>
    </row>
    <row r="991" ht="12.75">
      <c r="A991" s="29"/>
    </row>
    <row r="992" ht="12.75">
      <c r="A992" s="29"/>
    </row>
    <row r="993" ht="12.75">
      <c r="A993" s="29"/>
    </row>
    <row r="994" ht="12.75">
      <c r="A994" s="29"/>
    </row>
    <row r="995" ht="12.75">
      <c r="A995" s="29"/>
    </row>
    <row r="996" ht="12.75">
      <c r="A996" s="29"/>
    </row>
    <row r="997" ht="12.75">
      <c r="A997" s="29"/>
    </row>
    <row r="998" ht="12.75">
      <c r="A998" s="29"/>
    </row>
    <row r="999" ht="12.75">
      <c r="A999" s="29"/>
    </row>
    <row r="1000" ht="12.75">
      <c r="A1000" s="29"/>
    </row>
    <row r="1001" ht="12.75">
      <c r="A1001" s="29"/>
    </row>
    <row r="1002" ht="12.75">
      <c r="A1002" s="29"/>
    </row>
    <row r="1003" ht="12.75">
      <c r="A1003" s="29"/>
    </row>
    <row r="1004" ht="12.75">
      <c r="A1004" s="29"/>
    </row>
    <row r="1005" ht="12.75">
      <c r="A1005" s="29"/>
    </row>
    <row r="1006" ht="12.75">
      <c r="A1006" s="29"/>
    </row>
    <row r="1007" ht="12.75">
      <c r="A1007" s="29"/>
    </row>
    <row r="1008" ht="12.75">
      <c r="A1008" s="29"/>
    </row>
    <row r="1009" ht="12.75">
      <c r="A1009" s="29"/>
    </row>
    <row r="1010" ht="12.75">
      <c r="A1010" s="29"/>
    </row>
    <row r="1011" ht="12.75">
      <c r="A1011" s="29"/>
    </row>
    <row r="1012" ht="12.75">
      <c r="A1012" s="29"/>
    </row>
    <row r="1013" ht="12.75">
      <c r="A1013" s="29"/>
    </row>
    <row r="1014" ht="12.75">
      <c r="A1014" s="29"/>
    </row>
    <row r="1015" ht="12.75">
      <c r="A1015" s="29"/>
    </row>
    <row r="1016" ht="12.75">
      <c r="A1016" s="29"/>
    </row>
    <row r="1017" ht="12.75">
      <c r="A1017" s="29"/>
    </row>
    <row r="1018" ht="12.75">
      <c r="A1018" s="29"/>
    </row>
    <row r="1019" ht="12.75">
      <c r="A1019" s="29"/>
    </row>
    <row r="1020" ht="12.75">
      <c r="A1020" s="29"/>
    </row>
    <row r="1021" ht="12.75">
      <c r="A1021" s="29"/>
    </row>
    <row r="1022" ht="12.75">
      <c r="A1022" s="29"/>
    </row>
    <row r="1023" ht="12.75">
      <c r="A1023" s="29"/>
    </row>
    <row r="1024" ht="12.75">
      <c r="A1024" s="29"/>
    </row>
    <row r="1025" ht="12.75">
      <c r="A1025" s="29"/>
    </row>
    <row r="1026" ht="12.75">
      <c r="A1026" s="29"/>
    </row>
    <row r="1027" ht="12.75">
      <c r="A1027" s="29"/>
    </row>
    <row r="1028" ht="12.75">
      <c r="A1028" s="29"/>
    </row>
    <row r="1029" ht="12.75">
      <c r="A1029" s="29"/>
    </row>
    <row r="1030" ht="12.75">
      <c r="A1030" s="29"/>
    </row>
    <row r="1031" ht="12.75">
      <c r="A1031" s="29"/>
    </row>
    <row r="1032" ht="12.75">
      <c r="A1032" s="29"/>
    </row>
    <row r="1033" ht="12.75">
      <c r="A1033" s="29"/>
    </row>
    <row r="1034" ht="12.75">
      <c r="A1034" s="29"/>
    </row>
    <row r="1035" ht="12.75">
      <c r="A1035" s="29"/>
    </row>
    <row r="1036" ht="12.75">
      <c r="A1036" s="29"/>
    </row>
    <row r="1037" ht="12.75">
      <c r="A1037" s="29"/>
    </row>
    <row r="1038" ht="12.75">
      <c r="A1038" s="29"/>
    </row>
    <row r="1039" ht="12.75">
      <c r="A1039" s="29"/>
    </row>
    <row r="1040" ht="12.75">
      <c r="A1040" s="29"/>
    </row>
    <row r="1041" ht="12.75">
      <c r="A1041" s="29"/>
    </row>
    <row r="1042" ht="12.75">
      <c r="A1042" s="29"/>
    </row>
    <row r="1043" ht="12.75">
      <c r="A1043" s="29"/>
    </row>
    <row r="1044" ht="12.75">
      <c r="A1044" s="29"/>
    </row>
    <row r="1045" ht="12.75">
      <c r="A1045" s="29"/>
    </row>
    <row r="1046" ht="12.75">
      <c r="A1046" s="29"/>
    </row>
    <row r="1047" ht="12.75">
      <c r="A1047" s="29"/>
    </row>
    <row r="1048" ht="12.75">
      <c r="A1048" s="29"/>
    </row>
    <row r="1049" ht="12.75">
      <c r="A1049" s="29"/>
    </row>
    <row r="1050" ht="12.75">
      <c r="A1050" s="29"/>
    </row>
    <row r="1051" ht="12.75">
      <c r="A1051" s="29"/>
    </row>
    <row r="1052" ht="12.75">
      <c r="A1052" s="29"/>
    </row>
    <row r="1053" ht="12.75">
      <c r="A1053" s="29"/>
    </row>
    <row r="1054" ht="12.75">
      <c r="A1054" s="29"/>
    </row>
    <row r="1055" ht="12.75">
      <c r="A1055" s="29"/>
    </row>
    <row r="1056" ht="12.75">
      <c r="A1056" s="29"/>
    </row>
    <row r="1057" ht="12.75">
      <c r="A1057" s="29"/>
    </row>
    <row r="1058" ht="12.75">
      <c r="A1058" s="29"/>
    </row>
    <row r="1059" ht="12.75">
      <c r="A1059" s="29"/>
    </row>
    <row r="1060" ht="12.75">
      <c r="A1060" s="29"/>
    </row>
    <row r="1061" ht="12.75">
      <c r="A1061" s="29"/>
    </row>
    <row r="1062" ht="12.75">
      <c r="A1062" s="29"/>
    </row>
    <row r="1063" ht="12.75">
      <c r="A1063" s="29"/>
    </row>
    <row r="1064" ht="12.75">
      <c r="A1064" s="29"/>
    </row>
    <row r="1065" ht="12.75">
      <c r="A1065" s="29"/>
    </row>
    <row r="1066" ht="12.75">
      <c r="A1066" s="29"/>
    </row>
    <row r="1067" ht="12.75">
      <c r="A1067" s="29"/>
    </row>
    <row r="1068" ht="12.75">
      <c r="A1068" s="29"/>
    </row>
    <row r="1069" ht="12.75">
      <c r="A1069" s="29"/>
    </row>
    <row r="1070" ht="12.75">
      <c r="A1070" s="29"/>
    </row>
    <row r="1071" ht="12.75">
      <c r="A1071" s="29"/>
    </row>
    <row r="1072" ht="12.75">
      <c r="A1072" s="29"/>
    </row>
    <row r="1073" ht="12.75">
      <c r="A1073" s="29"/>
    </row>
    <row r="1074" ht="12.75">
      <c r="A1074" s="29"/>
    </row>
    <row r="1075" ht="12.75">
      <c r="A1075" s="29"/>
    </row>
    <row r="1076" ht="12.75">
      <c r="A1076" s="29"/>
    </row>
    <row r="1077" ht="12.75">
      <c r="A1077" s="29"/>
    </row>
    <row r="1078" ht="12.75">
      <c r="A1078" s="29"/>
    </row>
    <row r="1079" ht="12.75">
      <c r="A1079" s="29"/>
    </row>
    <row r="1080" ht="12.75">
      <c r="A1080" s="29"/>
    </row>
    <row r="1081" ht="12.75">
      <c r="A1081" s="29"/>
    </row>
    <row r="1082" ht="12.75">
      <c r="A1082" s="29"/>
    </row>
    <row r="1083" ht="12.75">
      <c r="A1083" s="29"/>
    </row>
    <row r="1084" ht="12.75">
      <c r="A1084" s="29"/>
    </row>
    <row r="1085" ht="12.75">
      <c r="A1085" s="29"/>
    </row>
    <row r="1086" ht="12.75">
      <c r="A1086" s="29"/>
    </row>
    <row r="1087" ht="12.75">
      <c r="A1087" s="29"/>
    </row>
    <row r="1088" ht="12.75">
      <c r="A1088" s="29"/>
    </row>
    <row r="1089" ht="12.75">
      <c r="A1089" s="29"/>
    </row>
    <row r="1090" ht="12.75">
      <c r="A1090" s="29"/>
    </row>
    <row r="1091" ht="12.75">
      <c r="A1091" s="29"/>
    </row>
    <row r="1092" ht="12.75">
      <c r="A1092" s="29"/>
    </row>
    <row r="1093" ht="12.75">
      <c r="A1093" s="29"/>
    </row>
    <row r="1094" ht="12.75">
      <c r="A1094" s="29"/>
    </row>
    <row r="1095" ht="12.75">
      <c r="A1095" s="29"/>
    </row>
    <row r="1096" ht="12.75">
      <c r="A1096" s="29"/>
    </row>
    <row r="1097" ht="12.75">
      <c r="A1097" s="29"/>
    </row>
    <row r="1098" ht="12.75">
      <c r="A1098" s="29"/>
    </row>
    <row r="1099" ht="12.75">
      <c r="A1099" s="29"/>
    </row>
    <row r="1100" ht="12.75">
      <c r="A1100" s="29"/>
    </row>
    <row r="1101" ht="12.75">
      <c r="A1101" s="29"/>
    </row>
    <row r="1102" ht="12.75">
      <c r="A1102" s="29"/>
    </row>
    <row r="1103" ht="12.75">
      <c r="A1103" s="29"/>
    </row>
    <row r="1104" ht="12.75">
      <c r="A1104" s="29"/>
    </row>
    <row r="1105" ht="12.75">
      <c r="A1105" s="29"/>
    </row>
    <row r="1106" ht="12.75">
      <c r="A1106" s="29"/>
    </row>
    <row r="1107" ht="12.75">
      <c r="A1107" s="29"/>
    </row>
    <row r="1108" ht="12.75">
      <c r="A1108" s="29"/>
    </row>
    <row r="1109" ht="12.75">
      <c r="A1109" s="29"/>
    </row>
    <row r="1110" ht="12.75">
      <c r="A1110" s="29"/>
    </row>
    <row r="1111" ht="12.75">
      <c r="A1111" s="29"/>
    </row>
    <row r="1112" ht="12.75">
      <c r="A1112" s="29"/>
    </row>
    <row r="1113" ht="12.75">
      <c r="A1113" s="29"/>
    </row>
    <row r="1114" ht="12.75">
      <c r="A1114" s="29"/>
    </row>
    <row r="1115" ht="12.75">
      <c r="A1115" s="29"/>
    </row>
    <row r="1116" ht="12.75">
      <c r="A1116" s="29"/>
    </row>
    <row r="1117" ht="12.75">
      <c r="A1117" s="29"/>
    </row>
    <row r="1118" ht="12.75">
      <c r="A1118" s="29"/>
    </row>
    <row r="1119" ht="12.75">
      <c r="A1119" s="29"/>
    </row>
    <row r="1120" ht="12.75">
      <c r="A1120" s="29"/>
    </row>
    <row r="1121" ht="12.75">
      <c r="A1121" s="29"/>
    </row>
    <row r="1122" ht="12.75">
      <c r="A1122" s="29"/>
    </row>
    <row r="1123" ht="12.75">
      <c r="A1123" s="29"/>
    </row>
    <row r="1124" ht="12.75">
      <c r="A1124" s="29"/>
    </row>
    <row r="1125" ht="12.75">
      <c r="A1125" s="29"/>
    </row>
    <row r="1126" ht="12.75">
      <c r="A1126" s="29"/>
    </row>
    <row r="1127" ht="12.75">
      <c r="A1127" s="29"/>
    </row>
    <row r="1128" ht="12.75">
      <c r="A1128" s="29"/>
    </row>
    <row r="1129" ht="12.75">
      <c r="A1129" s="29"/>
    </row>
    <row r="1130" ht="12.75">
      <c r="A1130" s="29"/>
    </row>
    <row r="1131" ht="12.75">
      <c r="A1131" s="29"/>
    </row>
    <row r="1132" ht="12.75">
      <c r="A1132" s="29"/>
    </row>
    <row r="1133" ht="12.75">
      <c r="A1133" s="29"/>
    </row>
    <row r="1134" ht="12.75">
      <c r="A1134" s="29"/>
    </row>
    <row r="1135" ht="12.75">
      <c r="A1135" s="29"/>
    </row>
    <row r="1136" ht="12.75">
      <c r="A1136" s="29"/>
    </row>
    <row r="1137" ht="12.75">
      <c r="A1137" s="29"/>
    </row>
    <row r="1138" ht="12.75">
      <c r="A1138" s="29"/>
    </row>
    <row r="1139" ht="12.75">
      <c r="A1139" s="29"/>
    </row>
    <row r="1140" ht="12.75">
      <c r="A1140" s="29"/>
    </row>
    <row r="1141" ht="12.75">
      <c r="A1141" s="29"/>
    </row>
    <row r="1142" ht="12.75">
      <c r="A1142" s="29"/>
    </row>
    <row r="1143" ht="12.75">
      <c r="A1143" s="29"/>
    </row>
    <row r="1144" ht="12.75">
      <c r="A1144" s="29"/>
    </row>
    <row r="1145" ht="12.75">
      <c r="A1145" s="29"/>
    </row>
    <row r="1146" ht="12.75">
      <c r="A1146" s="29"/>
    </row>
    <row r="1147" ht="12.75">
      <c r="A1147" s="29"/>
    </row>
    <row r="1148" ht="12.75">
      <c r="A1148" s="29"/>
    </row>
    <row r="1149" ht="12.75">
      <c r="A1149" s="29"/>
    </row>
    <row r="1150" ht="12.75">
      <c r="A1150" s="29"/>
    </row>
    <row r="1151" ht="12.75">
      <c r="A1151" s="29"/>
    </row>
    <row r="1152" ht="12.75">
      <c r="A1152" s="29"/>
    </row>
    <row r="1153" ht="12.75">
      <c r="A1153" s="29"/>
    </row>
    <row r="1154" ht="12.75">
      <c r="A1154" s="29"/>
    </row>
    <row r="1155" ht="12.75">
      <c r="A1155" s="29"/>
    </row>
    <row r="1156" ht="12.75">
      <c r="A1156" s="29"/>
    </row>
    <row r="1157" ht="12.75">
      <c r="A1157" s="29"/>
    </row>
    <row r="1158" ht="12.75">
      <c r="A1158" s="29"/>
    </row>
    <row r="1159" ht="12.75">
      <c r="A1159" s="29"/>
    </row>
    <row r="1160" ht="12.75">
      <c r="A1160" s="29"/>
    </row>
    <row r="1161" ht="12.75">
      <c r="A1161" s="29"/>
    </row>
    <row r="1162" ht="12.75">
      <c r="A1162" s="29"/>
    </row>
    <row r="1163" ht="12.75">
      <c r="A1163" s="29"/>
    </row>
    <row r="1164" ht="12.75">
      <c r="A1164" s="29"/>
    </row>
    <row r="1165" ht="12.75">
      <c r="A1165" s="29"/>
    </row>
    <row r="1166" ht="12.75">
      <c r="A1166" s="29"/>
    </row>
    <row r="1167" ht="12.75">
      <c r="A1167" s="29"/>
    </row>
    <row r="1168" ht="12.75">
      <c r="A1168" s="29"/>
    </row>
    <row r="1169" ht="12.75">
      <c r="A1169" s="29"/>
    </row>
    <row r="1170" ht="12.75">
      <c r="A1170" s="29"/>
    </row>
    <row r="1171" ht="12.75">
      <c r="A1171" s="29"/>
    </row>
    <row r="1172" ht="12.75">
      <c r="A1172" s="29"/>
    </row>
    <row r="1173" ht="12.75">
      <c r="A1173" s="29"/>
    </row>
    <row r="1174" ht="12.75">
      <c r="A1174" s="29"/>
    </row>
    <row r="1175" ht="12.75">
      <c r="A1175" s="29"/>
    </row>
    <row r="1176" ht="12.75">
      <c r="A1176" s="29"/>
    </row>
    <row r="1177" ht="12.75">
      <c r="A1177" s="29"/>
    </row>
    <row r="1178" ht="12.75">
      <c r="A1178" s="29"/>
    </row>
    <row r="1179" ht="12.75">
      <c r="A1179" s="29"/>
    </row>
    <row r="1180" ht="12.75">
      <c r="A1180" s="29"/>
    </row>
    <row r="1181" ht="12.75">
      <c r="A1181" s="29"/>
    </row>
    <row r="1182" ht="12.75">
      <c r="A1182" s="29"/>
    </row>
    <row r="1183" ht="12.75">
      <c r="A1183" s="29"/>
    </row>
    <row r="1184" ht="12.75">
      <c r="A1184" s="29"/>
    </row>
    <row r="1185" ht="12.75">
      <c r="A1185" s="29"/>
    </row>
    <row r="1186" ht="12.75">
      <c r="A1186" s="29"/>
    </row>
    <row r="1187" ht="12.75">
      <c r="A1187" s="29"/>
    </row>
    <row r="1188" ht="12.75">
      <c r="A1188" s="29"/>
    </row>
    <row r="1189" ht="12.75">
      <c r="A1189" s="29"/>
    </row>
    <row r="1190" ht="12.75">
      <c r="A1190" s="29"/>
    </row>
    <row r="1191" ht="12.75">
      <c r="A1191" s="29"/>
    </row>
    <row r="1192" ht="12.75">
      <c r="A1192" s="29"/>
    </row>
    <row r="1193" ht="12.75">
      <c r="A1193" s="29"/>
    </row>
    <row r="1194" ht="12.75">
      <c r="A1194" s="29"/>
    </row>
    <row r="1195" ht="12.75">
      <c r="A1195" s="29"/>
    </row>
    <row r="1196" ht="12.75">
      <c r="A1196" s="29"/>
    </row>
    <row r="1197" ht="12.75">
      <c r="A1197" s="29"/>
    </row>
    <row r="1198" ht="12.75">
      <c r="A1198" s="29"/>
    </row>
    <row r="1199" ht="12.75">
      <c r="A1199" s="29"/>
    </row>
    <row r="1200" ht="12.75">
      <c r="A1200" s="29"/>
    </row>
    <row r="1201" ht="12.75">
      <c r="A1201" s="29"/>
    </row>
    <row r="1202" ht="12.75">
      <c r="A1202" s="29"/>
    </row>
    <row r="1203" ht="12.75">
      <c r="A1203" s="29"/>
    </row>
    <row r="1204" ht="12.75">
      <c r="A1204" s="29"/>
    </row>
    <row r="1205" ht="12.75">
      <c r="A1205" s="29"/>
    </row>
    <row r="1206" ht="12.75">
      <c r="A1206" s="29"/>
    </row>
    <row r="1207" ht="12.75">
      <c r="A1207" s="29"/>
    </row>
    <row r="1208" ht="12.75">
      <c r="A1208" s="29"/>
    </row>
    <row r="1209" ht="12.75">
      <c r="A1209" s="29"/>
    </row>
    <row r="1210" ht="12.75">
      <c r="A1210" s="29"/>
    </row>
    <row r="1211" ht="12.75">
      <c r="A1211" s="29"/>
    </row>
    <row r="1212" ht="12.75">
      <c r="A1212" s="29"/>
    </row>
    <row r="1213" ht="12.75">
      <c r="A1213" s="29"/>
    </row>
    <row r="1214" ht="12.75">
      <c r="A1214" s="29"/>
    </row>
    <row r="1215" ht="12.75">
      <c r="A1215" s="29"/>
    </row>
    <row r="1216" ht="12.75">
      <c r="A1216" s="29"/>
    </row>
    <row r="1217" ht="12.75">
      <c r="A1217" s="29"/>
    </row>
    <row r="1218" ht="12.75">
      <c r="A1218" s="29"/>
    </row>
    <row r="1219" ht="12.75">
      <c r="A1219" s="29"/>
    </row>
    <row r="1220" ht="12.75">
      <c r="A1220" s="29"/>
    </row>
    <row r="1221" ht="12.75">
      <c r="A1221" s="29"/>
    </row>
    <row r="1222" ht="12.75">
      <c r="A1222" s="29"/>
    </row>
    <row r="1223" ht="12.75">
      <c r="A1223" s="29"/>
    </row>
    <row r="1224" ht="12.75">
      <c r="A1224" s="29"/>
    </row>
    <row r="1225" ht="12.75">
      <c r="A1225" s="29"/>
    </row>
    <row r="1226" ht="12.75">
      <c r="A1226" s="29"/>
    </row>
    <row r="1227" ht="12.75">
      <c r="A1227" s="29"/>
    </row>
    <row r="1228" ht="12.75">
      <c r="A1228" s="29"/>
    </row>
    <row r="1229" ht="12.75">
      <c r="A1229" s="29"/>
    </row>
    <row r="1230" ht="12.75">
      <c r="A1230" s="29"/>
    </row>
    <row r="1231" ht="12.75">
      <c r="A1231" s="29"/>
    </row>
    <row r="1232" ht="12.75">
      <c r="A1232" s="29"/>
    </row>
    <row r="1233" ht="12.75">
      <c r="A1233" s="29"/>
    </row>
    <row r="1234" ht="12.75">
      <c r="A1234" s="29"/>
    </row>
    <row r="1235" ht="12.75">
      <c r="A1235" s="29"/>
    </row>
    <row r="1236" ht="12.75">
      <c r="A1236" s="29"/>
    </row>
    <row r="1237" ht="12.75">
      <c r="A1237" s="29"/>
    </row>
    <row r="1238" ht="12.75">
      <c r="A1238" s="29"/>
    </row>
    <row r="1239" ht="12.75">
      <c r="A1239" s="29"/>
    </row>
    <row r="1240" ht="12.75">
      <c r="A1240" s="29"/>
    </row>
    <row r="1241" ht="12.75">
      <c r="A1241" s="29"/>
    </row>
    <row r="1242" ht="12.75">
      <c r="A1242" s="29"/>
    </row>
    <row r="1243" ht="12.75">
      <c r="A1243" s="29"/>
    </row>
    <row r="1244" ht="12.75">
      <c r="A1244" s="29"/>
    </row>
    <row r="1245" ht="12.75">
      <c r="A1245" s="29"/>
    </row>
    <row r="1246" ht="12.75">
      <c r="A1246" s="29"/>
    </row>
    <row r="1247" ht="12.75">
      <c r="A1247" s="29"/>
    </row>
    <row r="1248" ht="12.75">
      <c r="A1248" s="29"/>
    </row>
    <row r="1249" ht="12.75">
      <c r="A1249" s="29"/>
    </row>
    <row r="1250" ht="12.75">
      <c r="A1250" s="29"/>
    </row>
    <row r="1251" ht="12.75">
      <c r="A1251" s="29"/>
    </row>
    <row r="1252" ht="12.75">
      <c r="A1252" s="29"/>
    </row>
    <row r="1253" ht="12.75">
      <c r="A1253" s="29"/>
    </row>
    <row r="1254" ht="12.75">
      <c r="A1254" s="29"/>
    </row>
    <row r="1255" ht="12.75">
      <c r="A1255" s="29"/>
    </row>
    <row r="1256" ht="12.75">
      <c r="A1256" s="29"/>
    </row>
    <row r="1257" ht="12.75">
      <c r="A1257" s="29"/>
    </row>
    <row r="1258" ht="12.75">
      <c r="A1258" s="29"/>
    </row>
    <row r="1259" ht="12.75">
      <c r="A1259" s="29"/>
    </row>
    <row r="1260" ht="12.75">
      <c r="A1260" s="29"/>
    </row>
    <row r="1261" ht="12.75">
      <c r="A1261" s="29"/>
    </row>
    <row r="1262" ht="12.75">
      <c r="A1262" s="29"/>
    </row>
    <row r="1263" ht="12.75">
      <c r="A1263" s="29"/>
    </row>
    <row r="1264" ht="12.75">
      <c r="A1264" s="29"/>
    </row>
    <row r="1265" ht="12.75">
      <c r="A1265" s="29"/>
    </row>
    <row r="1266" ht="12.75">
      <c r="A1266" s="29"/>
    </row>
    <row r="1267" ht="12.75">
      <c r="A1267" s="29"/>
    </row>
    <row r="1268" ht="12.75">
      <c r="A1268" s="29"/>
    </row>
    <row r="1269" ht="12.75">
      <c r="A1269" s="29"/>
    </row>
    <row r="1270" ht="12.75">
      <c r="A1270" s="29"/>
    </row>
    <row r="1271" ht="12.75">
      <c r="A1271" s="29"/>
    </row>
    <row r="1272" ht="12.75">
      <c r="A1272" s="29"/>
    </row>
    <row r="1273" ht="12.75">
      <c r="A1273" s="29"/>
    </row>
    <row r="1274" ht="12.75">
      <c r="A1274" s="29"/>
    </row>
    <row r="1275" ht="12.75">
      <c r="A1275" s="29"/>
    </row>
    <row r="1276" ht="12.75">
      <c r="A1276" s="29"/>
    </row>
    <row r="1277" ht="12.75">
      <c r="A1277" s="29"/>
    </row>
    <row r="1278" ht="12.75">
      <c r="A1278" s="29"/>
    </row>
    <row r="1279" ht="12.75">
      <c r="A1279" s="29"/>
    </row>
    <row r="1280" ht="12.75">
      <c r="A1280" s="29"/>
    </row>
    <row r="1281" ht="12.75">
      <c r="A1281" s="29"/>
    </row>
    <row r="1282" ht="12.75">
      <c r="A1282" s="29"/>
    </row>
    <row r="1283" ht="12.75">
      <c r="A1283" s="29"/>
    </row>
    <row r="1284" ht="12.75">
      <c r="A1284" s="29"/>
    </row>
    <row r="1285" ht="12.75">
      <c r="A1285" s="29"/>
    </row>
    <row r="1286" ht="12.75">
      <c r="A1286" s="29"/>
    </row>
    <row r="1287" ht="12.75">
      <c r="A1287" s="29"/>
    </row>
    <row r="1288" ht="12.75">
      <c r="A1288" s="29"/>
    </row>
    <row r="1289" ht="12.75">
      <c r="A1289" s="29"/>
    </row>
    <row r="1290" ht="12.75">
      <c r="A1290" s="29"/>
    </row>
    <row r="1291" ht="12.75">
      <c r="A1291" s="29"/>
    </row>
    <row r="1292" ht="12.75">
      <c r="A1292" s="29"/>
    </row>
    <row r="1293" ht="12.75">
      <c r="A1293" s="29"/>
    </row>
    <row r="1294" ht="12.75">
      <c r="A1294" s="29"/>
    </row>
    <row r="1295" ht="12.75">
      <c r="A1295" s="29"/>
    </row>
    <row r="1296" ht="12.75">
      <c r="A1296" s="29"/>
    </row>
    <row r="1297" ht="12.75">
      <c r="A1297" s="29"/>
    </row>
    <row r="1298" ht="12.75">
      <c r="A1298" s="29"/>
    </row>
    <row r="1299" ht="12.75">
      <c r="A1299" s="29"/>
    </row>
    <row r="1300" ht="12.75">
      <c r="A1300" s="29"/>
    </row>
    <row r="1301" ht="12.75">
      <c r="A1301" s="29"/>
    </row>
    <row r="1302" ht="12.75">
      <c r="A1302" s="29"/>
    </row>
    <row r="1303" ht="12.75">
      <c r="A1303" s="29"/>
    </row>
    <row r="1304" ht="12.75">
      <c r="A1304" s="29"/>
    </row>
    <row r="1305" ht="12.75">
      <c r="A1305" s="29"/>
    </row>
    <row r="1306" ht="12.75">
      <c r="A1306" s="29"/>
    </row>
    <row r="1307" ht="12.75">
      <c r="A1307" s="29"/>
    </row>
    <row r="1308" ht="12.75">
      <c r="A1308" s="29"/>
    </row>
    <row r="1309" ht="12.75">
      <c r="A1309" s="29"/>
    </row>
    <row r="1310" ht="12.75">
      <c r="A1310" s="29"/>
    </row>
    <row r="1311" ht="12.75">
      <c r="A1311" s="29"/>
    </row>
    <row r="1312" ht="12.75">
      <c r="A1312" s="29"/>
    </row>
    <row r="1313" ht="12.75">
      <c r="A1313" s="29"/>
    </row>
    <row r="1314" ht="12.75">
      <c r="A1314" s="29"/>
    </row>
    <row r="1315" ht="12.75">
      <c r="A1315" s="29"/>
    </row>
    <row r="1316" ht="12.75">
      <c r="A1316" s="29"/>
    </row>
    <row r="1317" ht="12.75">
      <c r="A1317" s="29"/>
    </row>
    <row r="1318" ht="12.75">
      <c r="A1318" s="29"/>
    </row>
    <row r="1319" ht="12.75">
      <c r="A1319" s="29"/>
    </row>
    <row r="1320" ht="12.75">
      <c r="A1320" s="29"/>
    </row>
    <row r="1321" ht="12.75">
      <c r="A1321" s="29"/>
    </row>
    <row r="1322" ht="12.75">
      <c r="A1322" s="29"/>
    </row>
    <row r="1323" ht="12.75">
      <c r="A1323" s="29"/>
    </row>
    <row r="1324" ht="12.75">
      <c r="A1324" s="29"/>
    </row>
    <row r="1325" ht="12.75">
      <c r="A1325" s="29"/>
    </row>
    <row r="1326" ht="12.75">
      <c r="A1326" s="29"/>
    </row>
    <row r="1327" ht="12.75">
      <c r="A1327" s="29"/>
    </row>
    <row r="1328" ht="12.75">
      <c r="A1328" s="29"/>
    </row>
    <row r="1329" ht="12.75">
      <c r="A1329" s="29"/>
    </row>
    <row r="1330" ht="12.75">
      <c r="A1330" s="29"/>
    </row>
    <row r="1331" ht="12.75">
      <c r="A1331" s="29"/>
    </row>
    <row r="1332" ht="12.75">
      <c r="A1332" s="29"/>
    </row>
    <row r="1333" ht="12.75">
      <c r="A1333" s="29"/>
    </row>
    <row r="1334" ht="12.75">
      <c r="A1334" s="29"/>
    </row>
    <row r="1335" ht="12.75">
      <c r="A1335" s="29"/>
    </row>
    <row r="1336" ht="12.75">
      <c r="A1336" s="29"/>
    </row>
    <row r="1337" ht="12.75">
      <c r="A1337" s="29"/>
    </row>
    <row r="1338" ht="12.75">
      <c r="A1338" s="29"/>
    </row>
    <row r="1339" ht="12.75">
      <c r="A1339" s="29"/>
    </row>
    <row r="1340" ht="12.75">
      <c r="A1340" s="29"/>
    </row>
    <row r="1341" ht="12.75">
      <c r="A1341" s="29"/>
    </row>
    <row r="1342" ht="12.75">
      <c r="A1342" s="29"/>
    </row>
    <row r="1343" ht="12.75">
      <c r="A1343" s="29"/>
    </row>
    <row r="1344" ht="12.75">
      <c r="A1344" s="29"/>
    </row>
    <row r="1345" ht="12.75">
      <c r="A1345" s="29"/>
    </row>
    <row r="1346" ht="12.75">
      <c r="A1346" s="29"/>
    </row>
    <row r="1347" ht="12.75">
      <c r="A1347" s="29"/>
    </row>
    <row r="1348" ht="12.75">
      <c r="A1348" s="29"/>
    </row>
    <row r="1349" ht="12.75">
      <c r="A1349" s="29"/>
    </row>
    <row r="1350" ht="12.75">
      <c r="A1350" s="29"/>
    </row>
    <row r="1351" ht="12.75">
      <c r="A1351" s="29"/>
    </row>
    <row r="1352" ht="12.75">
      <c r="A1352" s="29"/>
    </row>
    <row r="1353" ht="12.75">
      <c r="A1353" s="29"/>
    </row>
    <row r="1354" ht="12.75">
      <c r="A1354" s="29"/>
    </row>
    <row r="1355" ht="12.75">
      <c r="A1355" s="29"/>
    </row>
    <row r="1356" ht="12.75">
      <c r="A1356" s="29"/>
    </row>
    <row r="1357" ht="12.75">
      <c r="A1357" s="29"/>
    </row>
    <row r="1358" ht="12.75">
      <c r="A1358" s="29"/>
    </row>
    <row r="1359" ht="12.75">
      <c r="A1359" s="29"/>
    </row>
    <row r="1360" ht="12.75">
      <c r="A1360" s="29"/>
    </row>
    <row r="1361" ht="12.75">
      <c r="A1361" s="29"/>
    </row>
    <row r="1362" ht="12.75">
      <c r="A1362" s="29"/>
    </row>
    <row r="1363" ht="12.75">
      <c r="A1363" s="29"/>
    </row>
    <row r="1364" ht="12.75">
      <c r="A1364" s="29"/>
    </row>
    <row r="1365" ht="12.75">
      <c r="A1365" s="29"/>
    </row>
    <row r="1366" ht="12.75">
      <c r="A1366" s="29"/>
    </row>
    <row r="1367" ht="12.75">
      <c r="A1367" s="29"/>
    </row>
    <row r="1368" ht="12.75">
      <c r="A1368" s="29"/>
    </row>
    <row r="1369" ht="12.75">
      <c r="A1369" s="29"/>
    </row>
    <row r="1370" ht="12.75">
      <c r="A1370" s="29"/>
    </row>
    <row r="1371" ht="12.75">
      <c r="A1371" s="29"/>
    </row>
    <row r="1372" ht="12.75">
      <c r="A1372" s="29"/>
    </row>
    <row r="1373" ht="12.75">
      <c r="A1373" s="29"/>
    </row>
    <row r="1374" ht="12.75">
      <c r="A1374" s="29"/>
    </row>
    <row r="1375" ht="12.75">
      <c r="A1375" s="29"/>
    </row>
    <row r="1376" ht="12.75">
      <c r="A1376" s="29"/>
    </row>
    <row r="1377" ht="12.75">
      <c r="A1377" s="29"/>
    </row>
    <row r="1378" ht="12.75">
      <c r="A1378" s="29"/>
    </row>
    <row r="1379" ht="12.75">
      <c r="A1379" s="29"/>
    </row>
    <row r="1380" ht="12.75">
      <c r="A1380" s="29"/>
    </row>
    <row r="1381" ht="12.75">
      <c r="A1381" s="29"/>
    </row>
    <row r="1382" ht="12.75">
      <c r="A1382" s="29"/>
    </row>
    <row r="1383" ht="12.75">
      <c r="A1383" s="29"/>
    </row>
    <row r="1384" ht="12.75">
      <c r="A1384" s="29"/>
    </row>
    <row r="1385" ht="12.75">
      <c r="A1385" s="29"/>
    </row>
    <row r="1386" ht="12.75">
      <c r="A1386" s="29"/>
    </row>
    <row r="1387" ht="12.75">
      <c r="A1387" s="29"/>
    </row>
    <row r="1388" ht="12.75">
      <c r="A1388" s="29"/>
    </row>
    <row r="1389" ht="12.75">
      <c r="A1389" s="29"/>
    </row>
    <row r="1390" ht="12.75">
      <c r="A1390" s="29"/>
    </row>
    <row r="1391" ht="12.75">
      <c r="A1391" s="29"/>
    </row>
    <row r="1392" ht="12.75">
      <c r="A1392" s="29"/>
    </row>
    <row r="1393" ht="12.75">
      <c r="A1393" s="29"/>
    </row>
    <row r="1394" ht="12.75">
      <c r="A1394" s="29"/>
    </row>
    <row r="1395" ht="12.75">
      <c r="A1395" s="29"/>
    </row>
    <row r="1396" ht="12.75">
      <c r="A1396" s="29"/>
    </row>
    <row r="1397" ht="12.75">
      <c r="A1397" s="29"/>
    </row>
    <row r="1398" ht="12.75">
      <c r="A1398" s="29"/>
    </row>
    <row r="1399" ht="12.75">
      <c r="A1399" s="29"/>
    </row>
    <row r="1400" ht="12.75">
      <c r="A1400" s="29"/>
    </row>
    <row r="1401" ht="12.75">
      <c r="A1401" s="29"/>
    </row>
    <row r="1402" ht="12.75">
      <c r="A1402" s="29"/>
    </row>
    <row r="1403" ht="12.75">
      <c r="A1403" s="29"/>
    </row>
    <row r="1404" ht="12.75">
      <c r="A1404" s="29"/>
    </row>
    <row r="1405" ht="12.75">
      <c r="A1405" s="29"/>
    </row>
    <row r="1406" ht="12.75">
      <c r="A1406" s="29"/>
    </row>
    <row r="1407" ht="12.75">
      <c r="A1407" s="29"/>
    </row>
    <row r="1408" ht="12.75">
      <c r="A1408" s="29"/>
    </row>
    <row r="1409" ht="12.75">
      <c r="A1409" s="29"/>
    </row>
    <row r="1410" ht="12.75">
      <c r="A1410" s="29"/>
    </row>
    <row r="1411" ht="12.75">
      <c r="A1411" s="29"/>
    </row>
    <row r="1412" ht="12.75">
      <c r="A1412" s="29"/>
    </row>
    <row r="1413" ht="12.75">
      <c r="A1413" s="29"/>
    </row>
    <row r="1414" ht="12.75">
      <c r="A1414" s="29"/>
    </row>
    <row r="1415" ht="12.75">
      <c r="A1415" s="29"/>
    </row>
    <row r="1416" ht="12.75">
      <c r="A1416" s="29"/>
    </row>
    <row r="1417" ht="12.75">
      <c r="A1417" s="29"/>
    </row>
    <row r="1418" ht="12.75">
      <c r="A1418" s="29"/>
    </row>
    <row r="1419" ht="12.75">
      <c r="A1419" s="29"/>
    </row>
    <row r="1420" ht="12.75">
      <c r="A1420" s="29"/>
    </row>
    <row r="1421" ht="12.75">
      <c r="A1421" s="29"/>
    </row>
    <row r="1422" ht="12.75">
      <c r="A1422" s="29"/>
    </row>
    <row r="1423" ht="12.75">
      <c r="A1423" s="29"/>
    </row>
    <row r="1424" ht="12.75">
      <c r="A1424" s="29"/>
    </row>
    <row r="1425" ht="12.75">
      <c r="A1425" s="29"/>
    </row>
    <row r="1426" ht="12.75">
      <c r="A1426" s="29"/>
    </row>
    <row r="1427" ht="12.75">
      <c r="A1427" s="29"/>
    </row>
    <row r="1428" ht="12.75">
      <c r="A1428" s="29"/>
    </row>
    <row r="1429" ht="12.75">
      <c r="A1429" s="29"/>
    </row>
    <row r="1430" ht="12.75">
      <c r="A1430" s="29"/>
    </row>
    <row r="1431" ht="12.75">
      <c r="A1431" s="29"/>
    </row>
    <row r="1432" ht="12.75">
      <c r="A1432" s="29"/>
    </row>
    <row r="1433" ht="12.75">
      <c r="A1433" s="29"/>
    </row>
    <row r="1434" ht="12.75">
      <c r="A1434" s="29"/>
    </row>
    <row r="1435" ht="12.75">
      <c r="A1435" s="29"/>
    </row>
    <row r="1436" ht="12.75">
      <c r="A1436" s="29"/>
    </row>
    <row r="1437" ht="12.75">
      <c r="A1437" s="29"/>
    </row>
    <row r="1438" ht="12.75">
      <c r="A1438" s="29"/>
    </row>
    <row r="1439" ht="12.75">
      <c r="A1439" s="29"/>
    </row>
    <row r="1440" ht="12.75">
      <c r="A1440" s="29"/>
    </row>
    <row r="1441" ht="12.75">
      <c r="A1441" s="29"/>
    </row>
    <row r="1442" ht="12.75">
      <c r="A1442" s="29"/>
    </row>
    <row r="1443" ht="12.75">
      <c r="A1443" s="29"/>
    </row>
    <row r="1444" ht="12.75">
      <c r="A1444" s="29"/>
    </row>
    <row r="1445" ht="12.75">
      <c r="A1445" s="29"/>
    </row>
    <row r="1446" ht="12.75">
      <c r="A1446" s="29"/>
    </row>
    <row r="1447" ht="12.75">
      <c r="A1447" s="29"/>
    </row>
    <row r="1448" ht="12.75">
      <c r="A1448" s="29"/>
    </row>
    <row r="1449" ht="12.75">
      <c r="A1449" s="29"/>
    </row>
    <row r="1450" ht="12.75">
      <c r="A1450" s="29"/>
    </row>
    <row r="1451" ht="12.75">
      <c r="A1451" s="29"/>
    </row>
    <row r="1452" ht="12.75">
      <c r="A1452" s="29"/>
    </row>
    <row r="1453" ht="12.75">
      <c r="A1453" s="29"/>
    </row>
    <row r="1454" ht="12.75">
      <c r="A1454" s="29"/>
    </row>
    <row r="1455" ht="12.75">
      <c r="A1455" s="29"/>
    </row>
    <row r="1456" ht="12.75">
      <c r="A1456" s="29"/>
    </row>
    <row r="1457" ht="12.75">
      <c r="A1457" s="29"/>
    </row>
    <row r="1458" ht="12.75">
      <c r="A1458" s="29"/>
    </row>
    <row r="1459" ht="12.75">
      <c r="A1459" s="29"/>
    </row>
    <row r="1460" ht="12.75">
      <c r="A1460" s="29"/>
    </row>
    <row r="1461" ht="12.75">
      <c r="A1461" s="29"/>
    </row>
    <row r="1462" ht="12.75">
      <c r="A1462" s="29"/>
    </row>
    <row r="1463" ht="12.75">
      <c r="A1463" s="29"/>
    </row>
    <row r="1464" ht="12.75">
      <c r="A1464" s="29"/>
    </row>
    <row r="1465" ht="12.75">
      <c r="A1465" s="29"/>
    </row>
    <row r="1466" ht="12.75">
      <c r="A1466" s="29"/>
    </row>
    <row r="1467" ht="12.75">
      <c r="A1467" s="29"/>
    </row>
    <row r="1468" ht="12.75">
      <c r="A1468" s="29"/>
    </row>
    <row r="1469" ht="12.75">
      <c r="A1469" s="29"/>
    </row>
    <row r="1470" ht="12.75">
      <c r="A1470" s="29"/>
    </row>
    <row r="1471" ht="12.75">
      <c r="A1471" s="29"/>
    </row>
    <row r="1472" ht="12.75">
      <c r="A1472" s="29"/>
    </row>
    <row r="1473" ht="12.75">
      <c r="A1473" s="29"/>
    </row>
    <row r="1474" ht="12.75">
      <c r="A1474" s="29"/>
    </row>
    <row r="1475" ht="12.75">
      <c r="A1475" s="29"/>
    </row>
    <row r="1476" ht="12.75">
      <c r="A1476" s="29"/>
    </row>
    <row r="1477" ht="12.75">
      <c r="A1477" s="29"/>
    </row>
    <row r="1478" ht="12.75">
      <c r="A1478" s="29"/>
    </row>
    <row r="1479" ht="12.75">
      <c r="A1479" s="29"/>
    </row>
    <row r="1480" ht="12.75">
      <c r="A1480" s="29"/>
    </row>
    <row r="1481" ht="12.75">
      <c r="A1481" s="29"/>
    </row>
    <row r="1482" ht="12.75">
      <c r="A1482" s="29"/>
    </row>
    <row r="1483" ht="12.75">
      <c r="A1483" s="29"/>
    </row>
    <row r="1484" ht="12.75">
      <c r="A1484" s="29"/>
    </row>
    <row r="1485" ht="12.75">
      <c r="A1485" s="29"/>
    </row>
    <row r="1486" ht="12.75">
      <c r="A1486" s="29"/>
    </row>
    <row r="1487" ht="12.75">
      <c r="A1487" s="29"/>
    </row>
    <row r="1488" ht="12.75">
      <c r="A1488" s="29"/>
    </row>
    <row r="1489" ht="12.75">
      <c r="A1489" s="29"/>
    </row>
    <row r="1490" ht="12.75">
      <c r="A1490" s="29"/>
    </row>
    <row r="1491" ht="12.75">
      <c r="A1491" s="29"/>
    </row>
    <row r="1492" ht="12.75">
      <c r="A1492" s="29"/>
    </row>
    <row r="1493" ht="12.75">
      <c r="A1493" s="29"/>
    </row>
    <row r="1494" ht="12.75">
      <c r="A1494" s="29"/>
    </row>
    <row r="1495" ht="12.75">
      <c r="A1495" s="29"/>
    </row>
    <row r="1496" ht="12.75">
      <c r="A1496" s="29"/>
    </row>
    <row r="1497" ht="12.75">
      <c r="A1497" s="29"/>
    </row>
    <row r="1498" ht="12.75">
      <c r="A1498" s="29"/>
    </row>
    <row r="1499" ht="12.75">
      <c r="A1499" s="29"/>
    </row>
    <row r="1500" ht="12.75">
      <c r="A1500" s="29"/>
    </row>
    <row r="1501" ht="12.75">
      <c r="A1501" s="29"/>
    </row>
    <row r="1502" ht="12.75">
      <c r="A1502" s="29"/>
    </row>
    <row r="1503" ht="12.75">
      <c r="A1503" s="29"/>
    </row>
    <row r="1504" ht="12.75">
      <c r="A1504" s="29"/>
    </row>
    <row r="1505" ht="12.75">
      <c r="A1505" s="29"/>
    </row>
    <row r="1506" ht="12.75">
      <c r="A1506" s="29"/>
    </row>
    <row r="1507" ht="12.75">
      <c r="A1507" s="29"/>
    </row>
    <row r="1508" ht="12.75">
      <c r="A1508" s="29"/>
    </row>
    <row r="1509" ht="12.75">
      <c r="A1509" s="29"/>
    </row>
    <row r="1510" ht="12.75">
      <c r="A1510" s="29"/>
    </row>
    <row r="1511" ht="12.75">
      <c r="A1511" s="29"/>
    </row>
    <row r="1512" ht="12.75">
      <c r="A1512" s="29"/>
    </row>
    <row r="1513" ht="12.75">
      <c r="A1513" s="29"/>
    </row>
    <row r="1514" ht="12.75">
      <c r="A1514" s="29"/>
    </row>
    <row r="1515" ht="12.75">
      <c r="A1515" s="29"/>
    </row>
    <row r="1516" ht="12.75">
      <c r="A1516" s="29"/>
    </row>
    <row r="1517" ht="12.75">
      <c r="A1517" s="29"/>
    </row>
    <row r="1518" ht="12.75">
      <c r="A1518" s="29"/>
    </row>
    <row r="1519" ht="12.75">
      <c r="A1519" s="29"/>
    </row>
    <row r="1520" ht="12.75">
      <c r="A1520" s="29"/>
    </row>
    <row r="1521" ht="12.75">
      <c r="A1521" s="29"/>
    </row>
    <row r="1522" ht="12.75">
      <c r="A1522" s="29"/>
    </row>
    <row r="1523" ht="12.75">
      <c r="A1523" s="29"/>
    </row>
    <row r="1524" ht="12.75">
      <c r="A1524" s="29"/>
    </row>
    <row r="1525" ht="12.75">
      <c r="A1525" s="29"/>
    </row>
    <row r="1526" ht="12.75">
      <c r="A1526" s="29"/>
    </row>
    <row r="1527" ht="12.75">
      <c r="A1527" s="29"/>
    </row>
    <row r="1528" ht="12.75">
      <c r="A1528" s="29"/>
    </row>
    <row r="1529" ht="12.75">
      <c r="A1529" s="29"/>
    </row>
    <row r="1530" ht="12.75">
      <c r="A1530" s="29"/>
    </row>
    <row r="1531" ht="12.75">
      <c r="A1531" s="29"/>
    </row>
    <row r="1532" ht="12.75">
      <c r="A1532" s="29"/>
    </row>
    <row r="1533" ht="12.75">
      <c r="A1533" s="29"/>
    </row>
    <row r="1534" ht="12.75">
      <c r="A1534" s="29"/>
    </row>
    <row r="1535" ht="12.75">
      <c r="A1535" s="29"/>
    </row>
    <row r="1536" ht="12.75">
      <c r="A1536" s="29"/>
    </row>
    <row r="1537" ht="12.75">
      <c r="A1537" s="29"/>
    </row>
    <row r="1538" ht="12.75">
      <c r="A1538" s="29"/>
    </row>
    <row r="1539" ht="12.75">
      <c r="A1539" s="29"/>
    </row>
    <row r="1540" ht="12.75">
      <c r="A1540" s="29"/>
    </row>
    <row r="1541" ht="12.75">
      <c r="A1541" s="29"/>
    </row>
    <row r="1542" ht="12.75">
      <c r="A1542" s="29"/>
    </row>
    <row r="1543" ht="12.75">
      <c r="A1543" s="29"/>
    </row>
    <row r="1544" ht="12.75">
      <c r="A1544" s="29"/>
    </row>
    <row r="1545" ht="12.75">
      <c r="A1545" s="29"/>
    </row>
    <row r="1546" ht="12.75">
      <c r="A1546" s="29"/>
    </row>
    <row r="1547" ht="12.75">
      <c r="A1547" s="29"/>
    </row>
    <row r="1548" ht="12.75">
      <c r="A1548" s="29"/>
    </row>
    <row r="1549" ht="12.75">
      <c r="A1549" s="29"/>
    </row>
    <row r="1550" ht="12.75">
      <c r="A1550" s="29"/>
    </row>
    <row r="1551" ht="12.75">
      <c r="A1551" s="29"/>
    </row>
    <row r="1552" ht="12.75">
      <c r="A1552" s="29"/>
    </row>
    <row r="1553" ht="12.75">
      <c r="A1553" s="29"/>
    </row>
    <row r="1554" ht="12.75">
      <c r="A1554" s="29"/>
    </row>
    <row r="1555" ht="12.75">
      <c r="A1555" s="29"/>
    </row>
    <row r="1556" ht="12.75">
      <c r="A1556" s="29"/>
    </row>
    <row r="1557" ht="12.75">
      <c r="A1557" s="29"/>
    </row>
    <row r="1558" ht="12.75">
      <c r="A1558" s="29"/>
    </row>
    <row r="1559" ht="12.75">
      <c r="A1559" s="29"/>
    </row>
    <row r="1560" ht="12.75">
      <c r="A1560" s="29"/>
    </row>
    <row r="1561" ht="12.75">
      <c r="A1561" s="29"/>
    </row>
    <row r="1562" ht="12.75">
      <c r="A1562" s="29"/>
    </row>
    <row r="1563" ht="12.75">
      <c r="A1563" s="29"/>
    </row>
    <row r="1564" ht="12.75">
      <c r="A1564" s="29"/>
    </row>
    <row r="1565" ht="12.75">
      <c r="A1565" s="29"/>
    </row>
    <row r="1566" ht="12.75">
      <c r="A1566" s="29"/>
    </row>
    <row r="1567" ht="12.75">
      <c r="A1567" s="29"/>
    </row>
    <row r="1568" ht="12.75">
      <c r="A1568" s="29"/>
    </row>
    <row r="1569" ht="12.75">
      <c r="A1569" s="29"/>
    </row>
    <row r="1570" ht="12.75">
      <c r="A1570" s="29"/>
    </row>
    <row r="1571" ht="12.75">
      <c r="A1571" s="29"/>
    </row>
    <row r="1572" ht="12.75">
      <c r="A1572" s="29"/>
    </row>
    <row r="1573" ht="12.75">
      <c r="A1573" s="29"/>
    </row>
    <row r="1574" ht="12.75">
      <c r="A1574" s="29"/>
    </row>
    <row r="1575" ht="12.75">
      <c r="A1575" s="29"/>
    </row>
    <row r="1576" ht="12.75">
      <c r="A1576" s="29"/>
    </row>
    <row r="1577" ht="12.75">
      <c r="A1577" s="29"/>
    </row>
    <row r="1578" ht="12.75">
      <c r="A1578" s="29"/>
    </row>
    <row r="1579" ht="12.75">
      <c r="A1579" s="29"/>
    </row>
    <row r="1580" ht="12.75">
      <c r="A1580" s="29"/>
    </row>
    <row r="1581" ht="12.75">
      <c r="A1581" s="29"/>
    </row>
    <row r="1582" ht="12.75">
      <c r="A1582" s="29"/>
    </row>
    <row r="1583" ht="12.75">
      <c r="A1583" s="29"/>
    </row>
    <row r="1584" ht="12.75">
      <c r="A1584" s="29"/>
    </row>
    <row r="1585" ht="12.75">
      <c r="A1585" s="29"/>
    </row>
    <row r="1586" ht="12.75">
      <c r="A1586" s="29"/>
    </row>
    <row r="1587" ht="12.75">
      <c r="A1587" s="29"/>
    </row>
    <row r="1588" ht="12.75">
      <c r="A1588" s="29"/>
    </row>
    <row r="1589" ht="12.75">
      <c r="A1589" s="29"/>
    </row>
    <row r="1590" ht="12.75">
      <c r="A1590" s="29"/>
    </row>
    <row r="1591" ht="12.75">
      <c r="A1591" s="29"/>
    </row>
    <row r="1592" ht="12.75">
      <c r="A1592" s="29"/>
    </row>
    <row r="1593" ht="12.75">
      <c r="A1593" s="29"/>
    </row>
    <row r="1594" ht="12.75">
      <c r="A1594" s="29"/>
    </row>
    <row r="1595" ht="12.75">
      <c r="A1595" s="29"/>
    </row>
    <row r="1596" ht="12.75">
      <c r="A1596" s="29"/>
    </row>
    <row r="1597" ht="12.75">
      <c r="A1597" s="29"/>
    </row>
    <row r="1598" ht="12.75">
      <c r="A1598" s="29"/>
    </row>
    <row r="1599" ht="12.75">
      <c r="A1599" s="29"/>
    </row>
    <row r="1600" ht="12.75">
      <c r="A1600" s="29"/>
    </row>
    <row r="1601" ht="12.75">
      <c r="A1601" s="29"/>
    </row>
    <row r="1602" ht="12.75">
      <c r="A1602" s="29"/>
    </row>
    <row r="1603" ht="12.75">
      <c r="A1603" s="29"/>
    </row>
    <row r="1604" ht="12.75">
      <c r="A1604" s="29"/>
    </row>
    <row r="1605" ht="12.75">
      <c r="A1605" s="29"/>
    </row>
    <row r="1606" ht="12.75">
      <c r="A1606" s="29"/>
    </row>
    <row r="1607" ht="12.75">
      <c r="A1607" s="29"/>
    </row>
    <row r="1608" ht="12.75">
      <c r="A1608" s="29"/>
    </row>
    <row r="1609" ht="12.75">
      <c r="A1609" s="29"/>
    </row>
    <row r="1610" ht="12.75">
      <c r="A1610" s="29"/>
    </row>
    <row r="1611" ht="12.75">
      <c r="A1611" s="29"/>
    </row>
    <row r="1612" ht="12.75">
      <c r="A1612" s="29"/>
    </row>
    <row r="1613" ht="12.75">
      <c r="A1613" s="29"/>
    </row>
    <row r="1614" ht="12.75">
      <c r="A1614" s="29"/>
    </row>
    <row r="1615" ht="12.75">
      <c r="A1615" s="29"/>
    </row>
    <row r="1616" ht="12.75">
      <c r="A1616" s="29"/>
    </row>
    <row r="1617" ht="12.75">
      <c r="A1617" s="29"/>
    </row>
    <row r="1618" ht="12.75">
      <c r="A1618" s="29"/>
    </row>
    <row r="1619" ht="12.75">
      <c r="A1619" s="29"/>
    </row>
    <row r="1620" ht="12.75">
      <c r="A1620" s="29"/>
    </row>
    <row r="1621" ht="12.75">
      <c r="A1621" s="29"/>
    </row>
    <row r="1622" ht="12.75">
      <c r="A1622" s="29"/>
    </row>
    <row r="1623" ht="12.75">
      <c r="A1623" s="29"/>
    </row>
    <row r="1624" ht="12.75">
      <c r="A1624" s="29"/>
    </row>
    <row r="1625" ht="12.75">
      <c r="A1625" s="29"/>
    </row>
    <row r="1626" ht="12.75">
      <c r="A1626" s="29"/>
    </row>
    <row r="1627" ht="12.75">
      <c r="A1627" s="29"/>
    </row>
    <row r="1628" ht="12.75">
      <c r="A1628" s="29"/>
    </row>
    <row r="1629" ht="12.75">
      <c r="A1629" s="29"/>
    </row>
    <row r="1630" ht="12.75">
      <c r="A1630" s="29"/>
    </row>
    <row r="1631" ht="12.75">
      <c r="A1631" s="29"/>
    </row>
    <row r="1632" ht="12.75">
      <c r="A1632" s="29"/>
    </row>
    <row r="1633" ht="12.75">
      <c r="A1633" s="29"/>
    </row>
    <row r="1634" ht="12.75">
      <c r="A1634" s="29"/>
    </row>
    <row r="1635" ht="12.75">
      <c r="A1635" s="29"/>
    </row>
    <row r="1636" ht="12.75">
      <c r="A1636" s="29"/>
    </row>
    <row r="1637" ht="12.75">
      <c r="A1637" s="29"/>
    </row>
    <row r="1638" ht="12.75">
      <c r="A1638" s="29"/>
    </row>
    <row r="1639" ht="12.75">
      <c r="A1639" s="29"/>
    </row>
    <row r="1640" ht="12.75">
      <c r="A1640" s="29"/>
    </row>
    <row r="1641" ht="12.75">
      <c r="A1641" s="29"/>
    </row>
    <row r="1642" ht="12.75">
      <c r="A1642" s="29"/>
    </row>
    <row r="1643" ht="12.75">
      <c r="A1643" s="29"/>
    </row>
    <row r="1644" ht="12.75">
      <c r="A1644" s="29"/>
    </row>
    <row r="1645" ht="12.75">
      <c r="A1645" s="29"/>
    </row>
    <row r="1646" ht="12.75">
      <c r="A1646" s="29"/>
    </row>
    <row r="1647" ht="12.75">
      <c r="A1647" s="29"/>
    </row>
    <row r="1648" ht="12.75">
      <c r="A1648" s="29"/>
    </row>
    <row r="1649" ht="12.75">
      <c r="A1649" s="29"/>
    </row>
    <row r="1650" ht="12.75">
      <c r="A1650" s="29"/>
    </row>
    <row r="1651" ht="12.75">
      <c r="A1651" s="29"/>
    </row>
    <row r="1652" ht="12.75">
      <c r="A1652" s="29"/>
    </row>
    <row r="1653" ht="12.75">
      <c r="A1653" s="29"/>
    </row>
    <row r="1654" ht="12.75">
      <c r="A1654" s="29"/>
    </row>
    <row r="1655" ht="12.75">
      <c r="A1655" s="29"/>
    </row>
    <row r="1656" ht="12.75">
      <c r="A1656" s="29"/>
    </row>
    <row r="1657" ht="12.75">
      <c r="A1657" s="29"/>
    </row>
    <row r="1658" ht="12.75">
      <c r="A1658" s="29"/>
    </row>
    <row r="1659" ht="12.75">
      <c r="A1659" s="29"/>
    </row>
    <row r="1660" ht="12.75">
      <c r="A1660" s="29"/>
    </row>
    <row r="1661" ht="12.75">
      <c r="A1661" s="29"/>
    </row>
    <row r="1662" ht="12.75">
      <c r="A1662" s="29"/>
    </row>
    <row r="1663" ht="12.75">
      <c r="A1663" s="29"/>
    </row>
    <row r="1664" ht="12.75">
      <c r="A1664" s="29"/>
    </row>
    <row r="1665" ht="12.75">
      <c r="A1665" s="29"/>
    </row>
    <row r="1666" ht="12.75">
      <c r="A1666" s="29"/>
    </row>
    <row r="1667" ht="12.75">
      <c r="A1667" s="29"/>
    </row>
    <row r="1668" ht="12.75">
      <c r="A1668" s="29"/>
    </row>
    <row r="1669" ht="12.75">
      <c r="A1669" s="29"/>
    </row>
    <row r="1670" ht="12.75">
      <c r="A1670" s="29"/>
    </row>
    <row r="1671" ht="12.75">
      <c r="A1671" s="29"/>
    </row>
    <row r="1672" ht="12.75">
      <c r="A1672" s="29"/>
    </row>
    <row r="1673" ht="12.75">
      <c r="A1673" s="29"/>
    </row>
    <row r="1674" ht="12.75">
      <c r="A1674" s="29"/>
    </row>
    <row r="1675" ht="12.75">
      <c r="A1675" s="29"/>
    </row>
    <row r="1676" ht="12.75">
      <c r="A1676" s="29"/>
    </row>
    <row r="1677" ht="12.75">
      <c r="A1677" s="29"/>
    </row>
    <row r="1678" ht="12.75">
      <c r="A1678" s="29"/>
    </row>
    <row r="1679" ht="12.75">
      <c r="A1679" s="29"/>
    </row>
    <row r="1680" ht="12.75">
      <c r="A1680" s="29"/>
    </row>
    <row r="1681" ht="12.75">
      <c r="A1681" s="29"/>
    </row>
    <row r="1682" ht="12.75">
      <c r="A1682" s="29"/>
    </row>
    <row r="1683" ht="12.75">
      <c r="A1683" s="29"/>
    </row>
    <row r="1684" ht="12.75">
      <c r="A1684" s="29"/>
    </row>
    <row r="1685" ht="12.75">
      <c r="A1685" s="29"/>
    </row>
    <row r="1686" ht="12.75">
      <c r="A1686" s="29"/>
    </row>
    <row r="1687" ht="12.75">
      <c r="A1687" s="29"/>
    </row>
    <row r="1688" ht="12.75">
      <c r="A1688" s="29"/>
    </row>
    <row r="1689" ht="12.75">
      <c r="A1689" s="29"/>
    </row>
    <row r="1690" ht="12.75">
      <c r="A1690" s="29"/>
    </row>
    <row r="1691" ht="12.75">
      <c r="A1691" s="29"/>
    </row>
    <row r="1692" ht="12.75">
      <c r="A1692" s="29"/>
    </row>
    <row r="1693" ht="12.75">
      <c r="A1693" s="29"/>
    </row>
    <row r="1694" ht="12.75">
      <c r="A1694" s="29"/>
    </row>
    <row r="1695" ht="12.75">
      <c r="A1695" s="29"/>
    </row>
    <row r="1696" ht="12.75">
      <c r="A1696" s="29"/>
    </row>
    <row r="1697" ht="12.75">
      <c r="A1697" s="29"/>
    </row>
    <row r="1698" ht="12.75">
      <c r="A1698" s="29"/>
    </row>
    <row r="1699" ht="12.75">
      <c r="A1699" s="29"/>
    </row>
    <row r="1700" ht="12.75">
      <c r="A1700" s="29"/>
    </row>
    <row r="1701" ht="12.75">
      <c r="A1701" s="29"/>
    </row>
    <row r="1702" ht="12.75">
      <c r="A1702" s="29"/>
    </row>
    <row r="1703" ht="12.75">
      <c r="A1703" s="29"/>
    </row>
    <row r="1704" ht="12.75">
      <c r="A1704" s="29"/>
    </row>
    <row r="1705" ht="12.75">
      <c r="A1705" s="29"/>
    </row>
    <row r="1706" ht="12.75">
      <c r="A1706" s="29"/>
    </row>
    <row r="1707" ht="12.75">
      <c r="A1707" s="29"/>
    </row>
    <row r="1708" ht="12.75">
      <c r="A1708" s="29"/>
    </row>
    <row r="1709" ht="12.75">
      <c r="A1709" s="29"/>
    </row>
    <row r="1710" ht="12.75">
      <c r="A1710" s="29"/>
    </row>
    <row r="1711" ht="12.75">
      <c r="A1711" s="29"/>
    </row>
    <row r="1712" ht="12.75">
      <c r="A1712" s="29"/>
    </row>
    <row r="1713" ht="12.75">
      <c r="A1713" s="29"/>
    </row>
    <row r="1714" ht="12.75">
      <c r="A1714" s="29"/>
    </row>
    <row r="1715" ht="12.75">
      <c r="A1715" s="29"/>
    </row>
    <row r="1716" ht="12.75">
      <c r="A1716" s="29"/>
    </row>
    <row r="1717" ht="12.75">
      <c r="A1717" s="29"/>
    </row>
    <row r="1718" ht="12.75">
      <c r="A1718" s="29"/>
    </row>
    <row r="1719" ht="12.75">
      <c r="A1719" s="29"/>
    </row>
    <row r="1720" ht="12.75">
      <c r="A1720" s="29"/>
    </row>
    <row r="1721" ht="12.75">
      <c r="A1721" s="29"/>
    </row>
    <row r="1722" ht="12.75">
      <c r="A1722" s="29"/>
    </row>
    <row r="1723" ht="12.75">
      <c r="A1723" s="29"/>
    </row>
    <row r="1724" ht="12.75">
      <c r="A1724" s="29"/>
    </row>
    <row r="1725" ht="12.75">
      <c r="A1725" s="29"/>
    </row>
    <row r="1726" ht="12.75">
      <c r="A1726" s="29"/>
    </row>
    <row r="1727" ht="12.75">
      <c r="A1727" s="29"/>
    </row>
    <row r="1728" ht="12.75">
      <c r="A1728" s="29"/>
    </row>
    <row r="1729" ht="12.75">
      <c r="A1729" s="29"/>
    </row>
    <row r="1730" ht="12.75">
      <c r="A1730" s="29"/>
    </row>
    <row r="1731" ht="12.75">
      <c r="A1731" s="29"/>
    </row>
    <row r="1732" ht="12.75">
      <c r="A1732" s="29"/>
    </row>
    <row r="1733" ht="12.75">
      <c r="A1733" s="29"/>
    </row>
    <row r="1734" ht="12.75">
      <c r="A1734" s="29"/>
    </row>
    <row r="1735" ht="12.75">
      <c r="A1735" s="29"/>
    </row>
    <row r="1736" ht="12.75">
      <c r="A1736" s="29"/>
    </row>
    <row r="1737" ht="12.75">
      <c r="A1737" s="29"/>
    </row>
    <row r="1738" ht="12.75">
      <c r="A1738" s="29"/>
    </row>
    <row r="1739" ht="12.75">
      <c r="A1739" s="29"/>
    </row>
    <row r="1740" ht="12.75">
      <c r="A1740" s="29"/>
    </row>
    <row r="1741" ht="12.75">
      <c r="A1741" s="29"/>
    </row>
    <row r="1742" ht="12.75">
      <c r="A1742" s="29"/>
    </row>
    <row r="1743" ht="12.75">
      <c r="A1743" s="29"/>
    </row>
    <row r="1744" ht="12.75">
      <c r="A1744" s="29"/>
    </row>
    <row r="1745" ht="12.75">
      <c r="A1745" s="29"/>
    </row>
    <row r="1746" ht="12.75">
      <c r="A1746" s="29"/>
    </row>
    <row r="1747" ht="12.75">
      <c r="A1747" s="29"/>
    </row>
    <row r="1748" ht="12.75">
      <c r="A1748" s="29"/>
    </row>
    <row r="1749" ht="12.75">
      <c r="A1749" s="29"/>
    </row>
    <row r="1750" ht="12.75">
      <c r="A1750" s="29"/>
    </row>
    <row r="1751" ht="12.75">
      <c r="A1751" s="29"/>
    </row>
    <row r="1752" ht="12.75">
      <c r="A1752" s="29"/>
    </row>
    <row r="1753" ht="12.75">
      <c r="A1753" s="29"/>
    </row>
    <row r="1754" ht="12.75">
      <c r="A1754" s="29"/>
    </row>
    <row r="1755" ht="12.75">
      <c r="A1755" s="29"/>
    </row>
    <row r="1756" ht="12.75">
      <c r="A1756" s="29"/>
    </row>
    <row r="1757" ht="12.75">
      <c r="A1757" s="29"/>
    </row>
    <row r="1758" ht="12.75">
      <c r="A1758" s="29"/>
    </row>
    <row r="1759" ht="12.75">
      <c r="A1759" s="29"/>
    </row>
    <row r="1760" ht="12.75">
      <c r="A1760" s="29"/>
    </row>
    <row r="1761" ht="12.75">
      <c r="A1761" s="29"/>
    </row>
    <row r="1762" ht="12.75">
      <c r="A1762" s="29"/>
    </row>
    <row r="1763" ht="12.75">
      <c r="A1763" s="29"/>
    </row>
    <row r="1764" ht="12.75">
      <c r="A1764" s="29"/>
    </row>
    <row r="1765" ht="12.75">
      <c r="A1765" s="29"/>
    </row>
    <row r="1766" ht="12.75">
      <c r="A1766" s="29"/>
    </row>
    <row r="1767" ht="12.75">
      <c r="A1767" s="29"/>
    </row>
    <row r="1768" ht="12.75">
      <c r="A1768" s="29"/>
    </row>
    <row r="1769" ht="12.75">
      <c r="A1769" s="29"/>
    </row>
    <row r="1770" ht="12.75">
      <c r="A1770" s="29"/>
    </row>
    <row r="1771" ht="12.75">
      <c r="A1771" s="29"/>
    </row>
    <row r="1772" ht="12.75">
      <c r="A1772" s="29"/>
    </row>
    <row r="1773" ht="12.75">
      <c r="A1773" s="29"/>
    </row>
    <row r="1774" ht="12.75">
      <c r="A1774" s="29"/>
    </row>
    <row r="1775" ht="12.75">
      <c r="A1775" s="29"/>
    </row>
    <row r="1776" ht="12.75">
      <c r="A1776" s="29"/>
    </row>
    <row r="1777" ht="12.75">
      <c r="A1777" s="29"/>
    </row>
    <row r="1778" ht="12.75">
      <c r="A1778" s="29"/>
    </row>
    <row r="1779" ht="12.75">
      <c r="A1779" s="29"/>
    </row>
    <row r="1780" ht="12.75">
      <c r="A1780" s="29"/>
    </row>
    <row r="1781" ht="12.75">
      <c r="A1781" s="29"/>
    </row>
    <row r="1782" ht="12.75">
      <c r="A1782" s="29"/>
    </row>
    <row r="1783" ht="12.75">
      <c r="A1783" s="29"/>
    </row>
    <row r="1784" ht="12.75">
      <c r="A1784" s="29"/>
    </row>
    <row r="1785" ht="12.75">
      <c r="A1785" s="29"/>
    </row>
    <row r="1786" ht="12.75">
      <c r="A1786" s="29"/>
    </row>
    <row r="1787" ht="12.75">
      <c r="A1787" s="29"/>
    </row>
    <row r="1788" ht="12.75">
      <c r="A1788" s="29"/>
    </row>
    <row r="1789" ht="12.75">
      <c r="A1789" s="29"/>
    </row>
    <row r="1790" ht="12.75">
      <c r="A1790" s="29"/>
    </row>
    <row r="1791" ht="12.75">
      <c r="A1791" s="29"/>
    </row>
    <row r="1792" ht="12.75">
      <c r="A1792" s="29"/>
    </row>
    <row r="1793" ht="12.75">
      <c r="A1793" s="29"/>
    </row>
    <row r="1794" ht="12.75">
      <c r="A1794" s="29"/>
    </row>
    <row r="1795" ht="12.75">
      <c r="A1795" s="29"/>
    </row>
    <row r="1796" ht="12.75">
      <c r="A1796" s="29"/>
    </row>
    <row r="1797" ht="12.75">
      <c r="A1797" s="29"/>
    </row>
    <row r="1798" ht="12.75">
      <c r="A1798" s="29"/>
    </row>
    <row r="1799" ht="12.75">
      <c r="A1799" s="29"/>
    </row>
    <row r="1800" ht="12.75">
      <c r="A1800" s="29"/>
    </row>
    <row r="1801" ht="12.75">
      <c r="A1801" s="29"/>
    </row>
    <row r="1802" ht="12.75">
      <c r="A1802" s="29"/>
    </row>
    <row r="1803" ht="12.75">
      <c r="A1803" s="29"/>
    </row>
    <row r="1804" ht="12.75">
      <c r="A1804" s="29"/>
    </row>
    <row r="1805" ht="12.75">
      <c r="A1805" s="29"/>
    </row>
    <row r="1806" ht="12.75">
      <c r="A1806" s="29"/>
    </row>
    <row r="1807" ht="12.75">
      <c r="A1807" s="29"/>
    </row>
    <row r="1808" ht="12.75">
      <c r="A1808" s="29"/>
    </row>
    <row r="1809" ht="12.75">
      <c r="A1809" s="29"/>
    </row>
    <row r="1810" ht="12.75">
      <c r="A1810" s="29"/>
    </row>
    <row r="1811" ht="12.75">
      <c r="A1811" s="29"/>
    </row>
    <row r="1812" ht="12.75">
      <c r="A1812" s="29"/>
    </row>
    <row r="1813" ht="12.75">
      <c r="A1813" s="29"/>
    </row>
    <row r="1814" ht="12.75">
      <c r="A1814" s="29"/>
    </row>
    <row r="1815" ht="12.75">
      <c r="A1815" s="29"/>
    </row>
    <row r="1816" ht="12.75">
      <c r="A1816" s="29"/>
    </row>
    <row r="1817" ht="12.75">
      <c r="A1817" s="29"/>
    </row>
    <row r="1818" ht="12.75">
      <c r="A1818" s="29"/>
    </row>
    <row r="1819" ht="12.75">
      <c r="A1819" s="29"/>
    </row>
    <row r="1820" ht="12.75">
      <c r="A1820" s="29"/>
    </row>
    <row r="1821" ht="12.75">
      <c r="A1821" s="29"/>
    </row>
    <row r="1822" ht="12.75">
      <c r="A1822" s="29"/>
    </row>
    <row r="1823" ht="12.75">
      <c r="A1823" s="29"/>
    </row>
    <row r="1824" ht="12.75">
      <c r="A1824" s="29"/>
    </row>
    <row r="1825" ht="12.75">
      <c r="A1825" s="29"/>
    </row>
    <row r="1826" ht="12.75">
      <c r="A1826" s="29"/>
    </row>
    <row r="1827" ht="12.75">
      <c r="A1827" s="29"/>
    </row>
    <row r="1828" ht="12.75">
      <c r="A1828" s="29"/>
    </row>
    <row r="1829" ht="12.75">
      <c r="A1829" s="29"/>
    </row>
    <row r="1830" ht="12.75">
      <c r="A1830" s="29"/>
    </row>
    <row r="1831" ht="12.75">
      <c r="A1831" s="29"/>
    </row>
    <row r="1832" ht="12.75">
      <c r="A1832" s="29"/>
    </row>
    <row r="1833" ht="12.75">
      <c r="A1833" s="29"/>
    </row>
    <row r="1834" ht="12.75">
      <c r="A1834" s="29"/>
    </row>
    <row r="1835" ht="12.75">
      <c r="A1835" s="29"/>
    </row>
    <row r="1836" ht="12.75">
      <c r="A1836" s="29"/>
    </row>
    <row r="1837" ht="12.75">
      <c r="A1837" s="29"/>
    </row>
    <row r="1838" ht="12.75">
      <c r="A1838" s="29"/>
    </row>
    <row r="1839" ht="12.75">
      <c r="A1839" s="29"/>
    </row>
    <row r="1840" ht="12.75">
      <c r="A1840" s="29"/>
    </row>
    <row r="1841" ht="12.75">
      <c r="A1841" s="29"/>
    </row>
    <row r="1842" ht="12.75">
      <c r="A1842" s="29"/>
    </row>
    <row r="1843" ht="12.75">
      <c r="A1843" s="29"/>
    </row>
    <row r="1844" ht="12.75">
      <c r="A1844" s="29"/>
    </row>
    <row r="1845" ht="12.75">
      <c r="A1845" s="29"/>
    </row>
    <row r="1846" ht="12.75">
      <c r="A1846" s="29"/>
    </row>
    <row r="1847" ht="12.75">
      <c r="A1847" s="29"/>
    </row>
    <row r="1848" ht="12.75">
      <c r="A1848" s="29"/>
    </row>
    <row r="1849" ht="12.75">
      <c r="A1849" s="29"/>
    </row>
    <row r="1850" ht="12.75">
      <c r="A1850" s="29"/>
    </row>
    <row r="1851" ht="12.75">
      <c r="A1851" s="29"/>
    </row>
    <row r="1852" ht="12.75">
      <c r="A1852" s="29"/>
    </row>
    <row r="1853" ht="12.75">
      <c r="A1853" s="29"/>
    </row>
    <row r="1854" ht="12.75">
      <c r="A1854" s="29"/>
    </row>
    <row r="1855" ht="12.75">
      <c r="A1855" s="29"/>
    </row>
    <row r="1856" ht="12.75">
      <c r="A1856" s="29"/>
    </row>
    <row r="1857" ht="12.75">
      <c r="A1857" s="29"/>
    </row>
    <row r="1858" ht="12.75">
      <c r="A1858" s="29"/>
    </row>
    <row r="1859" ht="12.75">
      <c r="A1859" s="29"/>
    </row>
    <row r="1860" ht="12.75">
      <c r="A1860" s="29"/>
    </row>
    <row r="1861" ht="12.75">
      <c r="A1861" s="29"/>
    </row>
    <row r="1862" ht="12.75">
      <c r="A1862" s="29"/>
    </row>
    <row r="1863" ht="12.75">
      <c r="A1863" s="29"/>
    </row>
    <row r="1864" ht="12.75">
      <c r="A1864" s="29"/>
    </row>
    <row r="1865" ht="12.75">
      <c r="A1865" s="29"/>
    </row>
    <row r="1866" ht="12.75">
      <c r="A1866" s="29"/>
    </row>
    <row r="1867" ht="12.75">
      <c r="A1867" s="29"/>
    </row>
    <row r="1868" ht="12.75">
      <c r="A1868" s="29"/>
    </row>
    <row r="1869" ht="12.75">
      <c r="A1869" s="29"/>
    </row>
    <row r="1870" ht="12.75">
      <c r="A1870" s="29"/>
    </row>
    <row r="1871" ht="12.75">
      <c r="A1871" s="29"/>
    </row>
    <row r="1872" ht="12.75">
      <c r="A1872" s="29"/>
    </row>
    <row r="1873" ht="12.75">
      <c r="A1873" s="29"/>
    </row>
    <row r="1874" ht="12.75">
      <c r="A1874" s="29"/>
    </row>
    <row r="1875" ht="12.75">
      <c r="A1875" s="29"/>
    </row>
    <row r="1876" ht="12.75">
      <c r="A1876" s="29"/>
    </row>
    <row r="1877" ht="12.75">
      <c r="A1877" s="29"/>
    </row>
    <row r="1878" ht="12.75">
      <c r="A1878" s="29"/>
    </row>
    <row r="1879" ht="12.75">
      <c r="A1879" s="29"/>
    </row>
    <row r="1880" ht="12.75">
      <c r="A1880" s="29"/>
    </row>
    <row r="1881" ht="12.75">
      <c r="A1881" s="29"/>
    </row>
    <row r="1882" ht="12.75">
      <c r="A1882" s="29"/>
    </row>
    <row r="1883" ht="12.75">
      <c r="A1883" s="29"/>
    </row>
    <row r="1884" ht="12.75">
      <c r="A1884" s="29"/>
    </row>
    <row r="1885" ht="12.75">
      <c r="A1885" s="29"/>
    </row>
    <row r="1886" ht="12.75">
      <c r="A1886" s="29"/>
    </row>
    <row r="1887" ht="12.75">
      <c r="A1887" s="29"/>
    </row>
    <row r="1888" ht="12.75">
      <c r="A1888" s="29"/>
    </row>
    <row r="1889" ht="12.75">
      <c r="A1889" s="29"/>
    </row>
    <row r="1890" ht="12.75">
      <c r="A1890" s="29"/>
    </row>
    <row r="1891" ht="12.75">
      <c r="A1891" s="29"/>
    </row>
    <row r="1892" ht="12.75">
      <c r="A1892" s="29"/>
    </row>
    <row r="1893" ht="12.75">
      <c r="A1893" s="29"/>
    </row>
    <row r="1894" ht="12.75">
      <c r="A1894" s="29"/>
    </row>
    <row r="1895" ht="12.75">
      <c r="A1895" s="29"/>
    </row>
    <row r="1896" ht="12.75">
      <c r="A1896" s="29"/>
    </row>
    <row r="1897" ht="12.75">
      <c r="A1897" s="29"/>
    </row>
    <row r="1898" ht="12.75">
      <c r="A1898" s="29"/>
    </row>
    <row r="1899" ht="12.75">
      <c r="A1899" s="29"/>
    </row>
    <row r="1900" ht="12.75">
      <c r="A1900" s="29"/>
    </row>
    <row r="1901" ht="12.75">
      <c r="A1901" s="29"/>
    </row>
    <row r="1902" ht="12.75">
      <c r="A1902" s="29"/>
    </row>
    <row r="1903" ht="12.75">
      <c r="A1903" s="29"/>
    </row>
    <row r="1904" ht="12.75">
      <c r="A1904" s="29"/>
    </row>
    <row r="1905" ht="12.75">
      <c r="A1905" s="29"/>
    </row>
    <row r="1906" ht="12.75">
      <c r="A1906" s="29"/>
    </row>
    <row r="1907" ht="12.75">
      <c r="A1907" s="29"/>
    </row>
    <row r="1908" ht="12.75">
      <c r="A1908" s="29"/>
    </row>
    <row r="1909" ht="12.75">
      <c r="A1909" s="29"/>
    </row>
    <row r="1910" ht="12.75">
      <c r="A1910" s="29"/>
    </row>
    <row r="1911" ht="12.75">
      <c r="A1911" s="29"/>
    </row>
    <row r="1912" ht="12.75">
      <c r="A1912" s="29"/>
    </row>
    <row r="1913" ht="12.75">
      <c r="A1913" s="29"/>
    </row>
    <row r="1914" ht="12.75">
      <c r="A1914" s="29"/>
    </row>
    <row r="1915" ht="12.75">
      <c r="A1915" s="29"/>
    </row>
    <row r="1916" ht="12.75">
      <c r="A1916" s="29"/>
    </row>
    <row r="1917" ht="12.75">
      <c r="A1917" s="29"/>
    </row>
    <row r="1918" ht="12.75">
      <c r="A1918" s="29"/>
    </row>
    <row r="1919" ht="12.75">
      <c r="A1919" s="29"/>
    </row>
    <row r="1920" ht="12.75">
      <c r="A1920" s="29"/>
    </row>
    <row r="1921" ht="12.75">
      <c r="A1921" s="29"/>
    </row>
    <row r="1922" ht="12.75">
      <c r="A1922" s="29"/>
    </row>
    <row r="1923" ht="12.75">
      <c r="A1923" s="29"/>
    </row>
    <row r="1924" ht="12.75">
      <c r="A1924" s="29"/>
    </row>
    <row r="1925" ht="12.75">
      <c r="A1925" s="29"/>
    </row>
    <row r="1926" ht="12.75">
      <c r="A1926" s="29"/>
    </row>
    <row r="1927" ht="12.75">
      <c r="A1927" s="29"/>
    </row>
    <row r="1928" ht="12.75">
      <c r="A1928" s="29"/>
    </row>
    <row r="1929" ht="12.75">
      <c r="A1929" s="29"/>
    </row>
    <row r="1930" ht="12.75">
      <c r="A1930" s="29"/>
    </row>
    <row r="1931" ht="12.75">
      <c r="A1931" s="29"/>
    </row>
    <row r="1932" ht="12.75">
      <c r="A1932" s="29"/>
    </row>
    <row r="1933" ht="12.75">
      <c r="A1933" s="29"/>
    </row>
    <row r="1934" ht="12.75">
      <c r="A1934" s="29"/>
    </row>
    <row r="1935" ht="12.75">
      <c r="A1935" s="29"/>
    </row>
    <row r="1936" ht="12.75">
      <c r="A1936" s="29"/>
    </row>
    <row r="1937" ht="12.75">
      <c r="A1937" s="29"/>
    </row>
    <row r="1938" ht="12.75">
      <c r="A1938" s="29"/>
    </row>
    <row r="1939" ht="12.75">
      <c r="A1939" s="29"/>
    </row>
    <row r="1940" ht="12.75">
      <c r="A1940" s="29"/>
    </row>
    <row r="1941" ht="12.75">
      <c r="A1941" s="29"/>
    </row>
    <row r="1942" ht="12.75">
      <c r="A1942" s="29"/>
    </row>
    <row r="1943" ht="12.75">
      <c r="A1943" s="29"/>
    </row>
    <row r="1944" ht="12.75">
      <c r="A1944" s="29"/>
    </row>
    <row r="1945" ht="12.75">
      <c r="A1945" s="29"/>
    </row>
    <row r="1946" ht="12.75">
      <c r="A1946" s="29"/>
    </row>
    <row r="1947" ht="12.75">
      <c r="A1947" s="29"/>
    </row>
    <row r="1948" ht="12.75">
      <c r="A1948" s="29"/>
    </row>
    <row r="1949" ht="12.75">
      <c r="A1949" s="29"/>
    </row>
    <row r="1950" ht="12.75">
      <c r="A1950" s="29"/>
    </row>
    <row r="1951" ht="12.75">
      <c r="A1951" s="29"/>
    </row>
    <row r="1952" ht="12.75">
      <c r="A1952" s="29"/>
    </row>
    <row r="1953" ht="12.75">
      <c r="A1953" s="29"/>
    </row>
    <row r="1954" ht="12.75">
      <c r="A1954" s="29"/>
    </row>
    <row r="1955" ht="12.75">
      <c r="A1955" s="29"/>
    </row>
    <row r="1956" ht="12.75">
      <c r="A1956" s="29"/>
    </row>
    <row r="1957" ht="12.75">
      <c r="A1957" s="29"/>
    </row>
    <row r="1958" ht="12.75">
      <c r="A1958" s="29"/>
    </row>
    <row r="1959" ht="12.75">
      <c r="A1959" s="29"/>
    </row>
    <row r="1960" ht="12.75">
      <c r="A1960" s="29"/>
    </row>
    <row r="1961" ht="12.75">
      <c r="A1961" s="29"/>
    </row>
    <row r="1962" ht="12.75">
      <c r="A1962" s="29"/>
    </row>
    <row r="1963" ht="12.75">
      <c r="A1963" s="29"/>
    </row>
    <row r="1964" ht="12.75">
      <c r="A1964" s="29"/>
    </row>
    <row r="1965" ht="12.75">
      <c r="A1965" s="29"/>
    </row>
    <row r="1966" ht="12.75">
      <c r="A1966" s="29"/>
    </row>
    <row r="1967" ht="12.75">
      <c r="A1967" s="29"/>
    </row>
    <row r="1968" ht="12.75">
      <c r="A1968" s="29"/>
    </row>
    <row r="1969" ht="12.75">
      <c r="A1969" s="29"/>
    </row>
    <row r="1970" ht="12.75">
      <c r="A1970" s="29"/>
    </row>
    <row r="1971" ht="12.75">
      <c r="A1971" s="29"/>
    </row>
    <row r="1972" ht="12.75">
      <c r="A1972" s="29"/>
    </row>
    <row r="1973" ht="12.75">
      <c r="A1973" s="29"/>
    </row>
    <row r="1974" ht="12.75">
      <c r="A1974" s="29"/>
    </row>
    <row r="1975" ht="12.75">
      <c r="A1975" s="29"/>
    </row>
    <row r="1976" ht="12.75">
      <c r="A1976" s="29"/>
    </row>
    <row r="1977" ht="12.75">
      <c r="A1977" s="29"/>
    </row>
    <row r="1978" ht="12.75">
      <c r="A1978" s="29"/>
    </row>
    <row r="1979" ht="12.75">
      <c r="A1979" s="29"/>
    </row>
    <row r="1980" ht="12.75">
      <c r="A1980" s="29"/>
    </row>
    <row r="1981" ht="12.75">
      <c r="A1981" s="29"/>
    </row>
    <row r="1982" ht="12.75">
      <c r="A1982" s="29"/>
    </row>
    <row r="1983" ht="12.75">
      <c r="A1983" s="29"/>
    </row>
    <row r="1984" ht="12.75">
      <c r="A1984" s="29"/>
    </row>
    <row r="1985" ht="12.75">
      <c r="A1985" s="29"/>
    </row>
    <row r="1986" ht="12.75">
      <c r="A1986" s="29"/>
    </row>
    <row r="1987" ht="12.75">
      <c r="A1987" s="29"/>
    </row>
    <row r="1988" ht="12.75">
      <c r="A1988" s="29"/>
    </row>
    <row r="1989" ht="12.75">
      <c r="A1989" s="29"/>
    </row>
    <row r="1990" ht="12.75">
      <c r="A1990" s="29"/>
    </row>
    <row r="1991" ht="12.75">
      <c r="A1991" s="29"/>
    </row>
    <row r="1992" ht="12.75">
      <c r="A1992" s="29"/>
    </row>
    <row r="1993" ht="12.75">
      <c r="A1993" s="29"/>
    </row>
    <row r="1994" ht="12.75">
      <c r="A1994" s="29"/>
    </row>
    <row r="1995" ht="12.75">
      <c r="A1995" s="29"/>
    </row>
    <row r="1996" ht="12.75">
      <c r="A1996" s="29"/>
    </row>
    <row r="1997" ht="12.75">
      <c r="A1997" s="29"/>
    </row>
    <row r="1998" ht="12.75">
      <c r="A1998" s="29"/>
    </row>
    <row r="1999" ht="12.75">
      <c r="A1999" s="29"/>
    </row>
    <row r="2000" ht="12.75">
      <c r="A2000" s="29"/>
    </row>
    <row r="2001" ht="12.75">
      <c r="A2001" s="29"/>
    </row>
    <row r="2002" ht="12.75">
      <c r="A2002" s="29"/>
    </row>
    <row r="2003" ht="12.75">
      <c r="A2003" s="29"/>
    </row>
    <row r="2004" ht="12.75">
      <c r="A2004" s="29"/>
    </row>
    <row r="2005" ht="12.75">
      <c r="A2005" s="29"/>
    </row>
    <row r="2006" ht="12.75">
      <c r="A2006" s="29"/>
    </row>
    <row r="2007" ht="12.75">
      <c r="A2007" s="29"/>
    </row>
    <row r="2008" ht="12.75">
      <c r="A2008" s="29"/>
    </row>
    <row r="2009" ht="12.75">
      <c r="A2009" s="29"/>
    </row>
    <row r="2010" ht="12.75">
      <c r="A2010" s="29"/>
    </row>
    <row r="2011" ht="12.75">
      <c r="A2011" s="29"/>
    </row>
    <row r="2012" ht="12.75">
      <c r="A2012" s="29"/>
    </row>
    <row r="2013" ht="12.75">
      <c r="A2013" s="29"/>
    </row>
    <row r="2014" ht="12.75">
      <c r="A2014" s="29"/>
    </row>
    <row r="2015" ht="12.75">
      <c r="A2015" s="29"/>
    </row>
    <row r="2016" ht="12.75">
      <c r="A2016" s="29"/>
    </row>
    <row r="2017" ht="12.75">
      <c r="A2017" s="29"/>
    </row>
    <row r="2018" ht="12.75">
      <c r="A2018" s="29"/>
    </row>
    <row r="2019" ht="12.75">
      <c r="A2019" s="29"/>
    </row>
    <row r="2020" ht="12.75">
      <c r="A2020" s="29"/>
    </row>
    <row r="2021" ht="12.75">
      <c r="A2021" s="29"/>
    </row>
    <row r="2022" ht="12.75">
      <c r="A2022" s="29"/>
    </row>
    <row r="2023" ht="12.75">
      <c r="A2023" s="29"/>
    </row>
    <row r="2024" ht="12.75">
      <c r="A2024" s="29"/>
    </row>
    <row r="2025" ht="12.75">
      <c r="A2025" s="29"/>
    </row>
    <row r="2026" ht="12.75">
      <c r="A2026" s="29"/>
    </row>
    <row r="2027" ht="12.75">
      <c r="A2027" s="29"/>
    </row>
    <row r="2028" ht="12.75">
      <c r="A2028" s="29"/>
    </row>
    <row r="2029" ht="12.75">
      <c r="A2029" s="29"/>
    </row>
    <row r="2030" ht="12.75">
      <c r="A2030" s="29"/>
    </row>
    <row r="2031" ht="12.75">
      <c r="A2031" s="29"/>
    </row>
    <row r="2032" ht="12.75">
      <c r="A2032" s="29"/>
    </row>
    <row r="2033" ht="12.75">
      <c r="A2033" s="29"/>
    </row>
    <row r="2034" ht="12.75">
      <c r="A2034" s="29"/>
    </row>
    <row r="2035" ht="12.75">
      <c r="A2035" s="29"/>
    </row>
    <row r="2036" ht="12.75">
      <c r="A2036" s="29"/>
    </row>
    <row r="2037" ht="12.75">
      <c r="A2037" s="29"/>
    </row>
    <row r="2038" ht="12.75">
      <c r="A2038" s="29"/>
    </row>
    <row r="2039" ht="12.75">
      <c r="A2039" s="29"/>
    </row>
    <row r="2040" ht="12.75">
      <c r="A2040" s="29"/>
    </row>
    <row r="2041" ht="12.75">
      <c r="A2041" s="29"/>
    </row>
    <row r="2042" ht="12.75">
      <c r="A2042" s="29"/>
    </row>
    <row r="2043" ht="12.75">
      <c r="A2043" s="29"/>
    </row>
    <row r="2044" ht="12.75">
      <c r="A2044" s="29"/>
    </row>
    <row r="2045" ht="12.75">
      <c r="A2045" s="29"/>
    </row>
    <row r="2046" ht="12.75">
      <c r="A2046" s="29"/>
    </row>
    <row r="2047" ht="12.75">
      <c r="A2047" s="29"/>
    </row>
    <row r="2048" ht="12.75">
      <c r="A2048" s="29"/>
    </row>
    <row r="2049" ht="12.75">
      <c r="A2049" s="29"/>
    </row>
    <row r="2050" ht="12.75">
      <c r="A2050" s="29"/>
    </row>
    <row r="2051" ht="12.75">
      <c r="A2051" s="29"/>
    </row>
    <row r="2052" ht="12.75">
      <c r="A2052" s="29"/>
    </row>
    <row r="2053" ht="12.75">
      <c r="A2053" s="29"/>
    </row>
    <row r="2054" ht="12.75">
      <c r="A2054" s="29"/>
    </row>
    <row r="2055" ht="12.75">
      <c r="A2055" s="29"/>
    </row>
    <row r="2056" ht="12.75">
      <c r="A2056" s="29"/>
    </row>
    <row r="2057" ht="12.75">
      <c r="A2057" s="29"/>
    </row>
    <row r="2058" ht="12.75">
      <c r="A2058" s="29"/>
    </row>
    <row r="2059" ht="12.75">
      <c r="A2059" s="29"/>
    </row>
    <row r="2060" ht="12.75">
      <c r="A2060" s="29"/>
    </row>
    <row r="2061" ht="12.75">
      <c r="A2061" s="29"/>
    </row>
    <row r="2062" ht="12.75">
      <c r="A2062" s="29"/>
    </row>
    <row r="2063" ht="12.75">
      <c r="A2063" s="29"/>
    </row>
    <row r="2064" ht="12.75">
      <c r="A2064" s="29"/>
    </row>
    <row r="2065" ht="12.75">
      <c r="A2065" s="29"/>
    </row>
    <row r="2066" ht="12.75">
      <c r="A2066" s="29"/>
    </row>
    <row r="2067" ht="12.75">
      <c r="A2067" s="29"/>
    </row>
    <row r="2068" ht="12.75">
      <c r="A2068" s="29"/>
    </row>
    <row r="2069" ht="12.75">
      <c r="A2069" s="29"/>
    </row>
    <row r="2070" ht="12.75">
      <c r="A2070" s="29"/>
    </row>
    <row r="2071" ht="12.75">
      <c r="A2071" s="29"/>
    </row>
    <row r="2072" ht="12.75">
      <c r="A2072" s="29"/>
    </row>
    <row r="2073" ht="12.75">
      <c r="A2073" s="29"/>
    </row>
    <row r="2074" ht="12.75">
      <c r="A2074" s="29"/>
    </row>
    <row r="2075" ht="12.75">
      <c r="A2075" s="29"/>
    </row>
    <row r="2076" ht="12.75">
      <c r="A2076" s="29"/>
    </row>
    <row r="2077" ht="12.75">
      <c r="A2077" s="29"/>
    </row>
    <row r="2078" ht="12.75">
      <c r="A2078" s="29"/>
    </row>
    <row r="2079" ht="12.75">
      <c r="A2079" s="29"/>
    </row>
    <row r="2080" ht="12.75">
      <c r="A2080" s="29"/>
    </row>
    <row r="2081" ht="12.75">
      <c r="A2081" s="29"/>
    </row>
    <row r="2082" ht="12.75">
      <c r="A2082" s="29"/>
    </row>
    <row r="2083" ht="12.75">
      <c r="A2083" s="29"/>
    </row>
    <row r="2084" ht="12.75">
      <c r="A2084" s="29"/>
    </row>
    <row r="2085" ht="12.75">
      <c r="A2085" s="29"/>
    </row>
    <row r="2086" ht="12.75">
      <c r="A2086" s="29"/>
    </row>
    <row r="2087" ht="12.75">
      <c r="A2087" s="29"/>
    </row>
    <row r="2088" ht="12.75">
      <c r="A2088" s="29"/>
    </row>
    <row r="2089" ht="12.75">
      <c r="A2089" s="29"/>
    </row>
    <row r="2090" ht="12.75">
      <c r="A2090" s="29"/>
    </row>
    <row r="2091" ht="12.75">
      <c r="A2091" s="29"/>
    </row>
    <row r="2092" ht="12.75">
      <c r="A2092" s="29"/>
    </row>
    <row r="2093" ht="12.75">
      <c r="A2093" s="29"/>
    </row>
    <row r="2094" ht="12.75">
      <c r="A2094" s="29"/>
    </row>
    <row r="2095" ht="12.75">
      <c r="A2095" s="29"/>
    </row>
    <row r="2096" ht="12.75">
      <c r="A2096" s="29"/>
    </row>
    <row r="2097" ht="12.75">
      <c r="A2097" s="29"/>
    </row>
    <row r="2098" ht="12.75">
      <c r="A2098" s="29"/>
    </row>
    <row r="2099" ht="12.75">
      <c r="A2099" s="29"/>
    </row>
    <row r="2100" ht="12.75">
      <c r="A2100" s="29"/>
    </row>
    <row r="2101" ht="12.75">
      <c r="A2101" s="29"/>
    </row>
    <row r="2102" ht="12.75">
      <c r="A2102" s="29"/>
    </row>
    <row r="2103" ht="12.75">
      <c r="A2103" s="29"/>
    </row>
    <row r="2104" ht="12.75">
      <c r="A2104" s="29"/>
    </row>
    <row r="2105" ht="12.75">
      <c r="A2105" s="29"/>
    </row>
    <row r="2106" ht="12.75">
      <c r="A2106" s="29"/>
    </row>
    <row r="2107" ht="12.75">
      <c r="A2107" s="29"/>
    </row>
    <row r="2108" ht="12.75">
      <c r="A2108" s="29"/>
    </row>
    <row r="2109" ht="12.75">
      <c r="A2109" s="29"/>
    </row>
    <row r="2110" ht="12.75">
      <c r="A2110" s="29"/>
    </row>
    <row r="2111" ht="12.75">
      <c r="A2111" s="29"/>
    </row>
    <row r="2112" ht="12.75">
      <c r="A2112" s="29"/>
    </row>
    <row r="2113" ht="12.75">
      <c r="A2113" s="29"/>
    </row>
    <row r="2114" ht="12.75">
      <c r="A2114" s="29"/>
    </row>
    <row r="2115" ht="12.75">
      <c r="A2115" s="29"/>
    </row>
    <row r="2116" ht="12.75">
      <c r="A2116" s="29"/>
    </row>
    <row r="2117" ht="12.75">
      <c r="A2117" s="29"/>
    </row>
    <row r="2118" ht="12.75">
      <c r="A2118" s="29"/>
    </row>
    <row r="2119" ht="12.75">
      <c r="A2119" s="29"/>
    </row>
    <row r="2120" ht="12.75">
      <c r="A2120" s="29"/>
    </row>
    <row r="2121" ht="12.75">
      <c r="A2121" s="29"/>
    </row>
    <row r="2122" ht="12.75">
      <c r="A2122" s="29"/>
    </row>
    <row r="2123" ht="12.75">
      <c r="A2123" s="29"/>
    </row>
    <row r="2124" ht="12.75">
      <c r="A2124" s="29"/>
    </row>
    <row r="2125" ht="12.75">
      <c r="A2125" s="29"/>
    </row>
    <row r="2126" ht="12.75">
      <c r="A2126" s="29"/>
    </row>
    <row r="2127" ht="12.75">
      <c r="A2127" s="29"/>
    </row>
    <row r="2128" ht="12.75">
      <c r="A2128" s="29"/>
    </row>
    <row r="2129" ht="12.75">
      <c r="A2129" s="29"/>
    </row>
    <row r="2130" ht="12.75">
      <c r="A2130" s="29"/>
    </row>
    <row r="2131" ht="12.75">
      <c r="A2131" s="29"/>
    </row>
    <row r="2132" ht="12.75">
      <c r="A2132" s="29"/>
    </row>
    <row r="2133" ht="12.75">
      <c r="A2133" s="29"/>
    </row>
    <row r="2134" ht="12.75">
      <c r="A2134" s="29"/>
    </row>
    <row r="2135" ht="12.75">
      <c r="A2135" s="29"/>
    </row>
    <row r="2136" ht="12.75">
      <c r="A2136" s="29"/>
    </row>
    <row r="2137" ht="12.75">
      <c r="A2137" s="29"/>
    </row>
    <row r="2138" ht="12.75">
      <c r="A2138" s="29"/>
    </row>
    <row r="2139" ht="12.75">
      <c r="A2139" s="29"/>
    </row>
    <row r="2140" ht="12.75">
      <c r="A2140" s="29"/>
    </row>
    <row r="2141" ht="12.75">
      <c r="A2141" s="29"/>
    </row>
    <row r="2142" ht="12.75">
      <c r="A2142" s="29"/>
    </row>
    <row r="2143" ht="12.75">
      <c r="A2143" s="29"/>
    </row>
    <row r="2144" ht="12.75">
      <c r="A2144" s="29"/>
    </row>
    <row r="2145" ht="12.75">
      <c r="A2145" s="29"/>
    </row>
    <row r="2146" ht="12.75">
      <c r="A2146" s="29"/>
    </row>
    <row r="2147" ht="12.75">
      <c r="A2147" s="29"/>
    </row>
    <row r="2148" ht="12.75">
      <c r="A2148" s="29"/>
    </row>
    <row r="2149" ht="12.75">
      <c r="A2149" s="29"/>
    </row>
    <row r="2150" ht="12.75">
      <c r="A2150" s="29"/>
    </row>
    <row r="2151" ht="12.75">
      <c r="A2151" s="29"/>
    </row>
    <row r="2152" ht="12.75">
      <c r="A2152" s="29"/>
    </row>
    <row r="2153" ht="12.75">
      <c r="A2153" s="29"/>
    </row>
    <row r="2154" ht="12.75">
      <c r="A2154" s="29"/>
    </row>
    <row r="2155" ht="12.75">
      <c r="A2155" s="29"/>
    </row>
    <row r="2156" ht="12.75">
      <c r="A2156" s="29"/>
    </row>
    <row r="2157" ht="12.75">
      <c r="A2157" s="29"/>
    </row>
    <row r="2158" ht="12.75">
      <c r="A2158" s="29"/>
    </row>
    <row r="2159" ht="12.75">
      <c r="A2159" s="29"/>
    </row>
    <row r="2160" ht="12.75">
      <c r="A2160" s="29"/>
    </row>
    <row r="2161" ht="12.75">
      <c r="A2161" s="29"/>
    </row>
    <row r="2162" ht="12.75">
      <c r="A2162" s="29"/>
    </row>
    <row r="2163" ht="12.75">
      <c r="A2163" s="29"/>
    </row>
    <row r="2164" ht="12.75">
      <c r="A2164" s="29"/>
    </row>
    <row r="2165" ht="12.75">
      <c r="A2165" s="29"/>
    </row>
    <row r="2166" ht="12.75">
      <c r="A2166" s="29"/>
    </row>
    <row r="2167" ht="12.75">
      <c r="A2167" s="29"/>
    </row>
    <row r="2168" ht="12.75">
      <c r="A2168" s="29"/>
    </row>
    <row r="2169" ht="12.75">
      <c r="A2169" s="29"/>
    </row>
    <row r="2170" ht="12.75">
      <c r="A2170" s="29"/>
    </row>
    <row r="2171" ht="12.75">
      <c r="A2171" s="29"/>
    </row>
    <row r="2172" ht="12.75">
      <c r="A2172" s="29"/>
    </row>
    <row r="2173" ht="12.75">
      <c r="A2173" s="29"/>
    </row>
    <row r="2174" ht="12.75">
      <c r="A2174" s="29"/>
    </row>
    <row r="2175" ht="12.75">
      <c r="A2175" s="29"/>
    </row>
    <row r="2176" ht="12.75">
      <c r="A2176" s="29"/>
    </row>
    <row r="2177" ht="12.75">
      <c r="A2177" s="29"/>
    </row>
    <row r="2178" ht="12.75">
      <c r="A2178" s="29"/>
    </row>
    <row r="2179" ht="12.75">
      <c r="A2179" s="29"/>
    </row>
    <row r="2180" ht="12.75">
      <c r="A2180" s="29"/>
    </row>
    <row r="2181" ht="12.75">
      <c r="A2181" s="29"/>
    </row>
    <row r="2182" ht="12.75">
      <c r="A2182" s="29"/>
    </row>
    <row r="2183" ht="12.75">
      <c r="A2183" s="29"/>
    </row>
    <row r="2184" ht="12.75">
      <c r="A2184" s="29"/>
    </row>
    <row r="2185" ht="12.75">
      <c r="A2185" s="29"/>
    </row>
    <row r="2186" ht="12.75">
      <c r="A2186" s="29"/>
    </row>
    <row r="2187" ht="12.75">
      <c r="A2187" s="29"/>
    </row>
    <row r="2188" ht="12.75">
      <c r="A2188" s="29"/>
    </row>
    <row r="2189" ht="12.75">
      <c r="A2189" s="29"/>
    </row>
    <row r="2190" ht="12.75">
      <c r="A2190" s="29"/>
    </row>
    <row r="2191" ht="12.75">
      <c r="A2191" s="29"/>
    </row>
    <row r="2192" ht="12.75">
      <c r="A2192" s="29"/>
    </row>
    <row r="2193" ht="12.75">
      <c r="A2193" s="29"/>
    </row>
    <row r="2194" ht="12.75">
      <c r="A2194" s="29"/>
    </row>
    <row r="2195" ht="12.75">
      <c r="A2195" s="29"/>
    </row>
    <row r="2196" ht="12.75">
      <c r="A2196" s="29"/>
    </row>
    <row r="2197" ht="12.75">
      <c r="A2197" s="29"/>
    </row>
    <row r="2198" ht="12.75">
      <c r="A2198" s="29"/>
    </row>
    <row r="2199" ht="12.75">
      <c r="A2199" s="29"/>
    </row>
    <row r="2200" ht="12.75">
      <c r="A2200" s="29"/>
    </row>
    <row r="2201" ht="12.75">
      <c r="A2201" s="29"/>
    </row>
    <row r="2202" ht="12.75">
      <c r="A2202" s="29"/>
    </row>
    <row r="2203" ht="12.75">
      <c r="A2203" s="29"/>
    </row>
    <row r="2204" ht="12.75">
      <c r="A2204" s="29"/>
    </row>
    <row r="2205" ht="12.75">
      <c r="A2205" s="29"/>
    </row>
    <row r="2206" ht="12.75">
      <c r="A2206" s="29"/>
    </row>
    <row r="2207" ht="12.75">
      <c r="A2207" s="29"/>
    </row>
    <row r="2208" ht="12.75">
      <c r="A2208" s="29"/>
    </row>
    <row r="2209" ht="12.75">
      <c r="A2209" s="29"/>
    </row>
    <row r="2210" ht="12.75">
      <c r="A2210" s="29"/>
    </row>
    <row r="2211" ht="12.75">
      <c r="A2211" s="29"/>
    </row>
    <row r="2212" ht="12.75">
      <c r="A2212" s="29"/>
    </row>
    <row r="2213" ht="12.75">
      <c r="A2213" s="29"/>
    </row>
    <row r="2214" ht="12.75">
      <c r="A2214" s="29"/>
    </row>
    <row r="2215" ht="12.75">
      <c r="A2215" s="29"/>
    </row>
    <row r="2216" ht="12.75">
      <c r="A2216" s="29"/>
    </row>
    <row r="2217" ht="12.75">
      <c r="A2217" s="29"/>
    </row>
    <row r="2218" ht="12.75">
      <c r="A2218" s="29"/>
    </row>
    <row r="2219" ht="12.75">
      <c r="A2219" s="29"/>
    </row>
    <row r="2220" ht="12.75">
      <c r="A2220" s="29"/>
    </row>
    <row r="2221" ht="12.75">
      <c r="A2221" s="29"/>
    </row>
    <row r="2222" ht="12.75">
      <c r="A2222" s="29"/>
    </row>
    <row r="2223" ht="12.75">
      <c r="A2223" s="29"/>
    </row>
    <row r="2224" ht="12.75">
      <c r="A2224" s="29"/>
    </row>
    <row r="2225" ht="12.75">
      <c r="A2225" s="29"/>
    </row>
    <row r="2226" ht="12.75">
      <c r="A2226" s="29"/>
    </row>
    <row r="2227" ht="12.75">
      <c r="A2227" s="29"/>
    </row>
    <row r="2228" ht="12.75">
      <c r="A2228" s="29"/>
    </row>
    <row r="2229" ht="12.75">
      <c r="A2229" s="29"/>
    </row>
    <row r="2230" ht="12.75">
      <c r="A2230" s="29"/>
    </row>
    <row r="2231" ht="12.75">
      <c r="A2231" s="29"/>
    </row>
    <row r="2232" ht="12.75">
      <c r="A2232" s="29"/>
    </row>
    <row r="2233" ht="12.75">
      <c r="A2233" s="29"/>
    </row>
    <row r="2234" ht="12.75">
      <c r="A2234" s="29"/>
    </row>
    <row r="2235" ht="12.75">
      <c r="A2235" s="29"/>
    </row>
    <row r="2236" ht="12.75">
      <c r="A2236" s="29"/>
    </row>
    <row r="2237" ht="12.75">
      <c r="A2237" s="29"/>
    </row>
    <row r="2238" ht="12.75">
      <c r="A2238" s="29"/>
    </row>
    <row r="2239" ht="12.75">
      <c r="A2239" s="29"/>
    </row>
    <row r="2240" ht="12.75">
      <c r="A2240" s="29"/>
    </row>
    <row r="2241" ht="12.75">
      <c r="A2241" s="29"/>
    </row>
    <row r="2242" ht="12.75">
      <c r="A2242" s="29"/>
    </row>
    <row r="2243" ht="12.75">
      <c r="A2243" s="29"/>
    </row>
    <row r="2244" ht="12.75">
      <c r="A2244" s="29"/>
    </row>
    <row r="2245" ht="12.75">
      <c r="A2245" s="29"/>
    </row>
    <row r="2246" ht="12.75">
      <c r="A2246" s="29"/>
    </row>
    <row r="2247" ht="12.75">
      <c r="A2247" s="29"/>
    </row>
    <row r="2248" ht="12.75">
      <c r="A2248" s="29"/>
    </row>
    <row r="2249" ht="12.75">
      <c r="A2249" s="29"/>
    </row>
    <row r="2250" ht="12.75">
      <c r="A2250" s="29"/>
    </row>
    <row r="2251" ht="12.75">
      <c r="A2251" s="29"/>
    </row>
    <row r="2252" ht="12.75">
      <c r="A2252" s="29"/>
    </row>
    <row r="2253" ht="12.75">
      <c r="A2253" s="29"/>
    </row>
    <row r="2254" ht="12.75">
      <c r="A2254" s="29"/>
    </row>
    <row r="2255" ht="12.75">
      <c r="A2255" s="29"/>
    </row>
    <row r="2256" ht="12.75">
      <c r="A2256" s="29"/>
    </row>
    <row r="2257" ht="12.75">
      <c r="A2257" s="29"/>
    </row>
    <row r="2258" ht="12.75">
      <c r="A2258" s="29"/>
    </row>
    <row r="2259" ht="12.75">
      <c r="A2259" s="29"/>
    </row>
    <row r="2260" ht="12.75">
      <c r="A2260" s="29"/>
    </row>
    <row r="2261" ht="12.75">
      <c r="A2261" s="29"/>
    </row>
    <row r="2262" ht="12.75">
      <c r="A2262" s="29"/>
    </row>
    <row r="2263" ht="12.75">
      <c r="A2263" s="29"/>
    </row>
    <row r="2264" ht="12.75">
      <c r="A2264" s="29"/>
    </row>
    <row r="2265" ht="12.75">
      <c r="A2265" s="29"/>
    </row>
    <row r="2266" ht="12.75">
      <c r="A2266" s="29"/>
    </row>
    <row r="2267" ht="12.75">
      <c r="A2267" s="29"/>
    </row>
    <row r="2268" ht="12.75">
      <c r="A2268" s="29"/>
    </row>
    <row r="2269" ht="12.75">
      <c r="A2269" s="29"/>
    </row>
    <row r="2270" ht="12.75">
      <c r="A2270" s="29"/>
    </row>
    <row r="2271" ht="12.75">
      <c r="A2271" s="29"/>
    </row>
    <row r="2272" ht="12.75">
      <c r="A2272" s="29"/>
    </row>
    <row r="2273" ht="12.75">
      <c r="A2273" s="29"/>
    </row>
    <row r="2274" ht="12.75">
      <c r="A2274" s="29"/>
    </row>
    <row r="2275" ht="12.75">
      <c r="A2275" s="29"/>
    </row>
    <row r="2276" ht="12.75">
      <c r="A2276" s="29"/>
    </row>
    <row r="2277" ht="12.75">
      <c r="A2277" s="29"/>
    </row>
    <row r="2278" ht="12.75">
      <c r="A2278" s="29"/>
    </row>
    <row r="2279" ht="12.75">
      <c r="A2279" s="29"/>
    </row>
    <row r="2280" ht="12.75">
      <c r="A2280" s="29"/>
    </row>
    <row r="2281" ht="12.75">
      <c r="A2281" s="29"/>
    </row>
    <row r="2282" ht="12.75">
      <c r="A2282" s="29"/>
    </row>
    <row r="2283" ht="12.75">
      <c r="A2283" s="29"/>
    </row>
    <row r="2284" ht="12.75">
      <c r="A2284" s="29"/>
    </row>
    <row r="2285" ht="12.75">
      <c r="A2285" s="29"/>
    </row>
    <row r="2286" ht="12.75">
      <c r="A2286" s="29"/>
    </row>
    <row r="2287" ht="12.75">
      <c r="A2287" s="29"/>
    </row>
    <row r="2288" ht="12.75">
      <c r="A2288" s="29"/>
    </row>
    <row r="2289" ht="12.75">
      <c r="A2289" s="29"/>
    </row>
    <row r="2290" ht="12.75">
      <c r="A2290" s="29"/>
    </row>
    <row r="2291" ht="12.75">
      <c r="A2291" s="29"/>
    </row>
    <row r="2292" ht="12.75">
      <c r="A2292" s="29"/>
    </row>
    <row r="2293" ht="12.75">
      <c r="A2293" s="29"/>
    </row>
    <row r="2294" ht="12.75">
      <c r="A2294" s="29"/>
    </row>
    <row r="2295" ht="12.75">
      <c r="A2295" s="29"/>
    </row>
    <row r="2296" ht="12.75">
      <c r="A2296" s="29"/>
    </row>
    <row r="2297" ht="12.75">
      <c r="A2297" s="29"/>
    </row>
    <row r="2298" ht="12.75">
      <c r="A2298" s="29"/>
    </row>
    <row r="2299" ht="12.75">
      <c r="A2299" s="29"/>
    </row>
    <row r="2300" ht="12.75">
      <c r="A2300" s="29"/>
    </row>
    <row r="2301" ht="12.75">
      <c r="A2301" s="29"/>
    </row>
    <row r="2302" ht="12.75">
      <c r="A2302" s="29"/>
    </row>
    <row r="2303" ht="12.75">
      <c r="A2303" s="29"/>
    </row>
    <row r="2304" ht="12.75">
      <c r="A2304" s="29"/>
    </row>
    <row r="2305" ht="12.75">
      <c r="A2305" s="29"/>
    </row>
    <row r="2306" ht="12.75">
      <c r="A2306" s="29"/>
    </row>
    <row r="2307" ht="12.75">
      <c r="A2307" s="29"/>
    </row>
    <row r="2308" ht="12.75">
      <c r="A2308" s="29"/>
    </row>
    <row r="2309" ht="12.75">
      <c r="A2309" s="29"/>
    </row>
    <row r="2310" ht="12.75">
      <c r="A2310" s="29"/>
    </row>
    <row r="2311" ht="12.75">
      <c r="A2311" s="29"/>
    </row>
    <row r="2312" ht="12.75">
      <c r="A2312" s="29"/>
    </row>
    <row r="2313" ht="12.75">
      <c r="A2313" s="29"/>
    </row>
    <row r="2314" ht="12.75">
      <c r="A2314" s="29"/>
    </row>
    <row r="2315" ht="12.75">
      <c r="A2315" s="29"/>
    </row>
    <row r="2316" ht="12.75">
      <c r="A2316" s="29"/>
    </row>
    <row r="2317" ht="12.75">
      <c r="A2317" s="29"/>
    </row>
    <row r="2318" ht="12.75">
      <c r="A2318" s="29"/>
    </row>
    <row r="2319" ht="12.75">
      <c r="A2319" s="29"/>
    </row>
    <row r="2320" ht="12.75">
      <c r="A2320" s="29"/>
    </row>
    <row r="2321" ht="12.75">
      <c r="A2321" s="29"/>
    </row>
    <row r="2322" ht="12.75">
      <c r="A2322" s="29"/>
    </row>
    <row r="2323" ht="12.75">
      <c r="A2323" s="29"/>
    </row>
    <row r="2324" ht="12.75">
      <c r="A2324" s="29"/>
    </row>
    <row r="2325" ht="12.75">
      <c r="A2325" s="29"/>
    </row>
    <row r="2326" ht="12.75">
      <c r="A2326" s="29"/>
    </row>
    <row r="2327" ht="12.75">
      <c r="A2327" s="29"/>
    </row>
    <row r="2328" ht="12.75">
      <c r="A2328" s="29"/>
    </row>
    <row r="2329" ht="12.75">
      <c r="A2329" s="29"/>
    </row>
    <row r="2330" ht="12.75">
      <c r="A2330" s="29"/>
    </row>
    <row r="2331" ht="12.75">
      <c r="A2331" s="29"/>
    </row>
    <row r="2332" ht="12.75">
      <c r="A2332" s="29"/>
    </row>
    <row r="2333" ht="12.75">
      <c r="A2333" s="29"/>
    </row>
    <row r="2334" ht="12.75">
      <c r="A2334" s="29"/>
    </row>
    <row r="2335" ht="12.75">
      <c r="A2335" s="29"/>
    </row>
    <row r="2336" ht="12.75">
      <c r="A2336" s="29"/>
    </row>
    <row r="2337" ht="12.75">
      <c r="A2337" s="29"/>
    </row>
    <row r="2338" ht="12.75">
      <c r="A2338" s="29"/>
    </row>
    <row r="2339" ht="12.75">
      <c r="A2339" s="29"/>
    </row>
    <row r="2340" ht="12.75">
      <c r="A2340" s="29"/>
    </row>
    <row r="2341" ht="12.75">
      <c r="A2341" s="29"/>
    </row>
    <row r="2342" ht="12.75">
      <c r="A2342" s="29"/>
    </row>
    <row r="2343" ht="12.75">
      <c r="A2343" s="29"/>
    </row>
    <row r="2344" ht="12.75">
      <c r="A2344" s="29"/>
    </row>
    <row r="2345" ht="12.75">
      <c r="A2345" s="29"/>
    </row>
    <row r="2346" ht="12.75">
      <c r="A2346" s="29"/>
    </row>
    <row r="2347" ht="12.75">
      <c r="A2347" s="29"/>
    </row>
    <row r="2348" ht="12.75">
      <c r="A2348" s="29"/>
    </row>
    <row r="2349" ht="12.75">
      <c r="A2349" s="29"/>
    </row>
    <row r="2350" ht="12.75">
      <c r="A2350" s="29"/>
    </row>
    <row r="2351" ht="12.75">
      <c r="A2351" s="29"/>
    </row>
    <row r="2352" ht="12.75">
      <c r="A2352" s="29"/>
    </row>
    <row r="2353" ht="12.75">
      <c r="A2353" s="29"/>
    </row>
    <row r="2354" ht="12.75">
      <c r="A2354" s="29"/>
    </row>
    <row r="2355" ht="12.75">
      <c r="A2355" s="29"/>
    </row>
    <row r="2356" ht="12.75">
      <c r="A2356" s="29"/>
    </row>
    <row r="2357" ht="12.75">
      <c r="A2357" s="29"/>
    </row>
    <row r="2358" ht="12.75">
      <c r="A2358" s="29"/>
    </row>
    <row r="2359" ht="12.75">
      <c r="A2359" s="29"/>
    </row>
    <row r="2360" ht="12.75">
      <c r="A2360" s="29"/>
    </row>
    <row r="2361" ht="12.75">
      <c r="A2361" s="29"/>
    </row>
    <row r="2362" ht="12.75">
      <c r="A2362" s="29"/>
    </row>
    <row r="2363" ht="12.75">
      <c r="A2363" s="29"/>
    </row>
    <row r="2364" ht="12.75">
      <c r="A2364" s="29"/>
    </row>
    <row r="2365" ht="12.75">
      <c r="A2365" s="29"/>
    </row>
    <row r="2366" ht="12.75">
      <c r="A2366" s="29"/>
    </row>
    <row r="2367" ht="12.75">
      <c r="A2367" s="29"/>
    </row>
    <row r="2368" ht="12.75">
      <c r="A2368" s="29"/>
    </row>
    <row r="2369" ht="12.75">
      <c r="A2369" s="29"/>
    </row>
    <row r="2370" ht="12.75">
      <c r="A2370" s="29"/>
    </row>
    <row r="2371" ht="12.75">
      <c r="A2371" s="29"/>
    </row>
    <row r="2372" ht="12.75">
      <c r="A2372" s="29"/>
    </row>
    <row r="2373" ht="12.75">
      <c r="A2373" s="29"/>
    </row>
    <row r="2374" ht="12.75">
      <c r="A2374" s="29"/>
    </row>
    <row r="2375" ht="12.75">
      <c r="A2375" s="29"/>
    </row>
    <row r="2376" ht="12.75">
      <c r="A2376" s="29"/>
    </row>
    <row r="2377" ht="12.75">
      <c r="A2377" s="29"/>
    </row>
    <row r="2378" ht="12.75">
      <c r="A2378" s="29"/>
    </row>
    <row r="2379" ht="12.75">
      <c r="A2379" s="29"/>
    </row>
    <row r="2380" ht="12.75">
      <c r="A2380" s="29"/>
    </row>
    <row r="2381" ht="12.75">
      <c r="A2381" s="29"/>
    </row>
    <row r="2382" ht="12.75">
      <c r="A2382" s="29"/>
    </row>
    <row r="2383" ht="12.75">
      <c r="A2383" s="29"/>
    </row>
    <row r="2384" ht="12.75">
      <c r="A2384" s="29"/>
    </row>
    <row r="2385" ht="12.75">
      <c r="A2385" s="29"/>
    </row>
    <row r="2386" ht="12.75">
      <c r="A2386" s="29"/>
    </row>
    <row r="2387" ht="12.75">
      <c r="A2387" s="29"/>
    </row>
    <row r="2388" ht="12.75">
      <c r="A2388" s="29"/>
    </row>
    <row r="2389" ht="12.75">
      <c r="A2389" s="29"/>
    </row>
    <row r="2390" ht="12.75">
      <c r="A2390" s="29"/>
    </row>
    <row r="2391" ht="12.75">
      <c r="A2391" s="29"/>
    </row>
    <row r="2392" ht="12.75">
      <c r="A2392" s="29"/>
    </row>
    <row r="2393" ht="12.75">
      <c r="A2393" s="29"/>
    </row>
    <row r="2394" ht="12.75">
      <c r="A2394" s="29"/>
    </row>
    <row r="2395" ht="12.75">
      <c r="A2395" s="29"/>
    </row>
    <row r="2396" ht="12.75">
      <c r="A2396" s="29"/>
    </row>
    <row r="2397" ht="12.75">
      <c r="A2397" s="29"/>
    </row>
    <row r="2398" ht="12.75">
      <c r="A2398" s="29"/>
    </row>
    <row r="2399" ht="12.75">
      <c r="A2399" s="29"/>
    </row>
    <row r="2400" ht="12.75">
      <c r="A2400" s="29"/>
    </row>
    <row r="2401" ht="12.75">
      <c r="A2401" s="29"/>
    </row>
    <row r="2402" ht="12.75">
      <c r="A2402" s="29"/>
    </row>
    <row r="2403" ht="12.75">
      <c r="A2403" s="29"/>
    </row>
    <row r="2404" ht="12.75">
      <c r="A2404" s="29"/>
    </row>
    <row r="2405" ht="12.75">
      <c r="A2405" s="29"/>
    </row>
    <row r="2406" ht="12.75">
      <c r="A2406" s="29"/>
    </row>
    <row r="2407" ht="12.75">
      <c r="A2407" s="29"/>
    </row>
    <row r="2408" ht="12.75">
      <c r="A2408" s="29"/>
    </row>
    <row r="2409" ht="12.75">
      <c r="A2409" s="29"/>
    </row>
    <row r="2410" ht="12.75">
      <c r="A2410" s="29"/>
    </row>
    <row r="2411" ht="12.75">
      <c r="A2411" s="29"/>
    </row>
    <row r="2412" ht="12.75">
      <c r="A2412" s="29"/>
    </row>
    <row r="2413" ht="12.75">
      <c r="A2413" s="29"/>
    </row>
    <row r="2414" ht="12.75">
      <c r="A2414" s="29"/>
    </row>
    <row r="2415" ht="12.75">
      <c r="A2415" s="29"/>
    </row>
    <row r="2416" ht="12.75">
      <c r="A2416" s="29"/>
    </row>
    <row r="2417" ht="12.75">
      <c r="A2417" s="29"/>
    </row>
    <row r="2418" ht="12.75">
      <c r="A2418" s="29"/>
    </row>
    <row r="2419" ht="12.75">
      <c r="A2419" s="29"/>
    </row>
    <row r="2420" ht="12.75">
      <c r="A2420" s="29"/>
    </row>
    <row r="2421" ht="12.75">
      <c r="A2421" s="29"/>
    </row>
    <row r="2422" ht="12.75">
      <c r="A2422" s="29"/>
    </row>
    <row r="2423" ht="12.75">
      <c r="A2423" s="29"/>
    </row>
    <row r="2424" ht="12.75">
      <c r="A2424" s="29"/>
    </row>
    <row r="2425" ht="12.75">
      <c r="A2425" s="29"/>
    </row>
    <row r="2426" ht="12.75">
      <c r="A2426" s="29"/>
    </row>
    <row r="2427" ht="12.75">
      <c r="A2427" s="29"/>
    </row>
    <row r="2428" ht="12.75">
      <c r="A2428" s="29"/>
    </row>
    <row r="2429" ht="12.75">
      <c r="A2429" s="29"/>
    </row>
    <row r="2430" ht="12.75">
      <c r="A2430" s="29"/>
    </row>
    <row r="2431" ht="12.75">
      <c r="A2431" s="29"/>
    </row>
    <row r="2432" ht="12.75">
      <c r="A2432" s="29"/>
    </row>
    <row r="2433" ht="12.75">
      <c r="A2433" s="29"/>
    </row>
    <row r="2434" ht="12.75">
      <c r="A2434" s="29"/>
    </row>
    <row r="2435" ht="12.75">
      <c r="A2435" s="29"/>
    </row>
    <row r="2436" ht="12.75">
      <c r="A2436" s="29"/>
    </row>
    <row r="2437" ht="12.75">
      <c r="A2437" s="29"/>
    </row>
    <row r="2438" ht="12.75">
      <c r="A2438" s="29"/>
    </row>
    <row r="2439" ht="12.75">
      <c r="A2439" s="29"/>
    </row>
    <row r="2440" ht="12.75">
      <c r="A2440" s="29"/>
    </row>
    <row r="2441" ht="12.75">
      <c r="A2441" s="29"/>
    </row>
    <row r="2442" ht="12.75">
      <c r="A2442" s="29"/>
    </row>
    <row r="2443" ht="12.75">
      <c r="A2443" s="29"/>
    </row>
    <row r="2444" ht="12.75">
      <c r="A2444" s="29"/>
    </row>
    <row r="2445" ht="12.75">
      <c r="A2445" s="29"/>
    </row>
    <row r="2446" ht="12.75">
      <c r="A2446" s="29"/>
    </row>
    <row r="2447" ht="12.75">
      <c r="A2447" s="29"/>
    </row>
    <row r="2448" ht="12.75">
      <c r="A2448" s="29"/>
    </row>
    <row r="2449" ht="12.75">
      <c r="A2449" s="29"/>
    </row>
    <row r="2450" ht="12.75">
      <c r="A2450" s="29"/>
    </row>
    <row r="2451" ht="12.75">
      <c r="A2451" s="29"/>
    </row>
    <row r="2452" ht="12.75">
      <c r="A2452" s="29"/>
    </row>
    <row r="2453" ht="12.75">
      <c r="A2453" s="29"/>
    </row>
    <row r="2454" ht="12.75">
      <c r="A2454" s="29"/>
    </row>
    <row r="2455" ht="12.75">
      <c r="A2455" s="29"/>
    </row>
    <row r="2456" ht="12.75">
      <c r="A2456" s="29"/>
    </row>
    <row r="2457" ht="12.75">
      <c r="A2457" s="29"/>
    </row>
    <row r="2458" ht="12.75">
      <c r="A2458" s="29"/>
    </row>
    <row r="2459" ht="12.75">
      <c r="A2459" s="29"/>
    </row>
    <row r="2460" ht="12.75">
      <c r="A2460" s="29"/>
    </row>
    <row r="2461" ht="12.75">
      <c r="A2461" s="29"/>
    </row>
    <row r="2462" ht="12.75">
      <c r="A2462" s="29"/>
    </row>
    <row r="2463" ht="12.75">
      <c r="A2463" s="29"/>
    </row>
    <row r="2464" ht="12.75">
      <c r="A2464" s="29"/>
    </row>
    <row r="2465" ht="12.75">
      <c r="A2465" s="29"/>
    </row>
    <row r="2466" ht="12.75">
      <c r="A2466" s="29"/>
    </row>
    <row r="2467" ht="12.75">
      <c r="A2467" s="29"/>
    </row>
    <row r="2468" ht="12.75">
      <c r="A2468" s="29"/>
    </row>
    <row r="2469" ht="12.75">
      <c r="A2469" s="29"/>
    </row>
    <row r="2470" ht="12.75">
      <c r="A2470" s="29"/>
    </row>
    <row r="2471" ht="12.75">
      <c r="A2471" s="29"/>
    </row>
    <row r="2472" ht="12.75">
      <c r="A2472" s="29"/>
    </row>
    <row r="2473" ht="12.75">
      <c r="A2473" s="29"/>
    </row>
    <row r="2474" ht="12.75">
      <c r="A2474" s="29"/>
    </row>
    <row r="2475" ht="12.75">
      <c r="A2475" s="29"/>
    </row>
    <row r="2476" ht="12.75">
      <c r="A2476" s="29"/>
    </row>
    <row r="2477" ht="12.75">
      <c r="A2477" s="29"/>
    </row>
    <row r="2478" ht="12.75">
      <c r="A2478" s="29"/>
    </row>
    <row r="2479" ht="12.75">
      <c r="A2479" s="29"/>
    </row>
    <row r="2480" ht="12.75">
      <c r="A2480" s="29"/>
    </row>
    <row r="2481" ht="12.75">
      <c r="A2481" s="29"/>
    </row>
    <row r="2482" ht="12.75">
      <c r="A2482" s="29"/>
    </row>
    <row r="2483" ht="12.75">
      <c r="A2483" s="29"/>
    </row>
    <row r="2484" ht="12.75">
      <c r="A2484" s="29"/>
    </row>
    <row r="2485" ht="12.75">
      <c r="A2485" s="29"/>
    </row>
    <row r="2486" ht="12.75">
      <c r="A2486" s="29"/>
    </row>
    <row r="2487" ht="12.75">
      <c r="A2487" s="29"/>
    </row>
    <row r="2488" ht="12.75">
      <c r="A2488" s="29"/>
    </row>
    <row r="2489" ht="12.75">
      <c r="A2489" s="29"/>
    </row>
    <row r="2490" ht="12.75">
      <c r="A2490" s="29"/>
    </row>
    <row r="2491" ht="12.75">
      <c r="A2491" s="29"/>
    </row>
    <row r="2492" ht="12.75">
      <c r="A2492" s="29"/>
    </row>
    <row r="2493" ht="12.75">
      <c r="A2493" s="29"/>
    </row>
    <row r="2494" ht="12.75">
      <c r="A2494" s="29"/>
    </row>
    <row r="2495" ht="12.75">
      <c r="A2495" s="29"/>
    </row>
    <row r="2496" ht="12.75">
      <c r="A2496" s="29"/>
    </row>
    <row r="2497" ht="12.75">
      <c r="A2497" s="29"/>
    </row>
    <row r="2498" ht="12.75">
      <c r="A2498" s="29"/>
    </row>
    <row r="2499" ht="12.75">
      <c r="A2499" s="29"/>
    </row>
    <row r="2500" ht="12.75">
      <c r="A2500" s="29"/>
    </row>
    <row r="2501" ht="12.75">
      <c r="A2501" s="29"/>
    </row>
    <row r="2502" ht="12.75">
      <c r="A2502" s="29"/>
    </row>
    <row r="2503" ht="12.75">
      <c r="A2503" s="29"/>
    </row>
    <row r="2504" ht="12.75">
      <c r="A2504" s="29"/>
    </row>
    <row r="2505" ht="12.75">
      <c r="A2505" s="29"/>
    </row>
    <row r="2506" ht="12.75">
      <c r="A2506" s="29"/>
    </row>
    <row r="2507" ht="12.75">
      <c r="A2507" s="29"/>
    </row>
    <row r="2508" ht="12.75">
      <c r="A2508" s="29"/>
    </row>
    <row r="2509" ht="12.75">
      <c r="A2509" s="29"/>
    </row>
    <row r="2510" ht="12.75">
      <c r="A2510" s="29"/>
    </row>
    <row r="2511" ht="12.75">
      <c r="A2511" s="29"/>
    </row>
    <row r="2512" ht="12.75">
      <c r="A2512" s="29"/>
    </row>
    <row r="2513" ht="12.75">
      <c r="A2513" s="29"/>
    </row>
    <row r="2514" ht="12.75">
      <c r="A2514" s="29"/>
    </row>
    <row r="2515" ht="12.75">
      <c r="A2515" s="29"/>
    </row>
    <row r="2516" ht="12.75">
      <c r="A2516" s="29"/>
    </row>
    <row r="2517" ht="12.75">
      <c r="A2517" s="29"/>
    </row>
    <row r="2518" ht="12.75">
      <c r="A2518" s="29"/>
    </row>
    <row r="2519" ht="12.75">
      <c r="A2519" s="29"/>
    </row>
    <row r="2520" ht="12.75">
      <c r="A2520" s="29"/>
    </row>
    <row r="2521" ht="12.75">
      <c r="A2521" s="29"/>
    </row>
    <row r="2522" ht="12.75">
      <c r="A2522" s="29"/>
    </row>
    <row r="2523" ht="12.75">
      <c r="A2523" s="29"/>
    </row>
    <row r="2524" ht="12.75">
      <c r="A2524" s="29"/>
    </row>
    <row r="2525" ht="12.75">
      <c r="A2525" s="29"/>
    </row>
    <row r="2526" ht="12.75">
      <c r="A2526" s="29"/>
    </row>
    <row r="2527" ht="12.75">
      <c r="A2527" s="29"/>
    </row>
    <row r="2528" ht="12.75">
      <c r="A2528" s="29"/>
    </row>
    <row r="2529" ht="12.75">
      <c r="A2529" s="29"/>
    </row>
    <row r="2530" ht="12.75">
      <c r="A2530" s="29"/>
    </row>
    <row r="2531" ht="12.75">
      <c r="A2531" s="29"/>
    </row>
    <row r="2532" ht="12.75">
      <c r="A2532" s="29"/>
    </row>
    <row r="2533" ht="12.75">
      <c r="A2533" s="29"/>
    </row>
    <row r="2534" ht="12.75">
      <c r="A2534" s="29"/>
    </row>
    <row r="2535" ht="12.75">
      <c r="A2535" s="29"/>
    </row>
    <row r="2536" ht="12.75">
      <c r="A2536" s="29"/>
    </row>
    <row r="2537" ht="12.75">
      <c r="A2537" s="29"/>
    </row>
    <row r="2538" ht="12.75">
      <c r="A2538" s="29"/>
    </row>
    <row r="2539" ht="12.75">
      <c r="A2539" s="29"/>
    </row>
    <row r="2540" ht="12.75">
      <c r="A2540" s="29"/>
    </row>
    <row r="2541" ht="12.75">
      <c r="A2541" s="29"/>
    </row>
    <row r="2542" ht="12.75">
      <c r="A2542" s="29"/>
    </row>
    <row r="2543" ht="12.75">
      <c r="A2543" s="29"/>
    </row>
    <row r="2544" ht="12.75">
      <c r="A2544" s="29"/>
    </row>
    <row r="2545" ht="12.75">
      <c r="A2545" s="29"/>
    </row>
    <row r="2546" ht="12.75">
      <c r="A2546" s="29"/>
    </row>
    <row r="2547" ht="12.75">
      <c r="A2547" s="29"/>
    </row>
    <row r="2548" ht="12.75">
      <c r="A2548" s="29"/>
    </row>
    <row r="2549" ht="12.75">
      <c r="A2549" s="29"/>
    </row>
    <row r="2550" ht="12.75">
      <c r="A2550" s="29"/>
    </row>
    <row r="2551" ht="12.75">
      <c r="A2551" s="29"/>
    </row>
    <row r="2552" ht="12.75">
      <c r="A2552" s="29"/>
    </row>
    <row r="2553" ht="12.75">
      <c r="A2553" s="29"/>
    </row>
    <row r="2554" ht="12.75">
      <c r="A2554" s="29"/>
    </row>
    <row r="2555" ht="12.75">
      <c r="A2555" s="29"/>
    </row>
    <row r="2556" ht="12.75">
      <c r="A2556" s="29"/>
    </row>
    <row r="2557" ht="12.75">
      <c r="A2557" s="29"/>
    </row>
    <row r="2558" ht="12.75">
      <c r="A2558" s="29"/>
    </row>
    <row r="2559" ht="12.75">
      <c r="A2559" s="29"/>
    </row>
    <row r="2560" ht="12.75">
      <c r="A2560" s="29"/>
    </row>
    <row r="2561" ht="12.75">
      <c r="A2561" s="29"/>
    </row>
    <row r="2562" ht="12.75">
      <c r="A2562" s="29"/>
    </row>
    <row r="2563" ht="12.75">
      <c r="A2563" s="29"/>
    </row>
    <row r="2564" ht="12.75">
      <c r="A2564" s="29"/>
    </row>
    <row r="2565" ht="12.75">
      <c r="A2565" s="29"/>
    </row>
    <row r="2566" ht="12.75">
      <c r="A2566" s="29"/>
    </row>
    <row r="2567" ht="12.75">
      <c r="A2567" s="29"/>
    </row>
    <row r="2568" ht="12.75">
      <c r="A2568" s="29"/>
    </row>
    <row r="2569" ht="12.75">
      <c r="A2569" s="29"/>
    </row>
    <row r="2570" ht="12.75">
      <c r="A2570" s="29"/>
    </row>
    <row r="2571" ht="12.75">
      <c r="A2571" s="29"/>
    </row>
    <row r="2572" ht="12.75">
      <c r="A2572" s="29"/>
    </row>
    <row r="2573" ht="12.75">
      <c r="A2573" s="29"/>
    </row>
    <row r="2574" ht="12.75">
      <c r="A2574" s="29"/>
    </row>
    <row r="2575" ht="12.75">
      <c r="A2575" s="29"/>
    </row>
    <row r="2576" ht="12.75">
      <c r="A2576" s="29"/>
    </row>
    <row r="2577" ht="12.75">
      <c r="A2577" s="29"/>
    </row>
    <row r="2578" ht="12.75">
      <c r="A2578" s="29"/>
    </row>
    <row r="2579" ht="12.75">
      <c r="A2579" s="29"/>
    </row>
    <row r="2580" ht="12.75">
      <c r="A2580" s="29"/>
    </row>
    <row r="2581" ht="12.75">
      <c r="A2581" s="29"/>
    </row>
    <row r="2582" ht="12.75">
      <c r="A2582" s="29"/>
    </row>
    <row r="2583" ht="12.75">
      <c r="A2583" s="29"/>
    </row>
    <row r="2584" ht="12.75">
      <c r="A2584" s="29"/>
    </row>
    <row r="2585" ht="12.75">
      <c r="A2585" s="29"/>
    </row>
    <row r="2586" ht="12.75">
      <c r="A2586" s="29"/>
    </row>
    <row r="2587" ht="12.75">
      <c r="A2587" s="29"/>
    </row>
    <row r="2588" ht="12.75">
      <c r="A2588" s="29"/>
    </row>
    <row r="2589" ht="12.75">
      <c r="A2589" s="29"/>
    </row>
    <row r="2590" ht="12.75">
      <c r="A2590" s="29"/>
    </row>
    <row r="2591" ht="12.75">
      <c r="A2591" s="29"/>
    </row>
    <row r="2592" ht="12.75">
      <c r="A2592" s="29"/>
    </row>
    <row r="2593" ht="12.75">
      <c r="A2593" s="29"/>
    </row>
    <row r="2594" ht="12.75">
      <c r="A2594" s="29"/>
    </row>
    <row r="2595" ht="12.75">
      <c r="A2595" s="29"/>
    </row>
    <row r="2596" ht="12.75">
      <c r="A2596" s="29"/>
    </row>
    <row r="2597" ht="12.75">
      <c r="A2597" s="29"/>
    </row>
    <row r="2598" ht="12.75">
      <c r="A2598" s="29"/>
    </row>
    <row r="2599" ht="12.75">
      <c r="A2599" s="29"/>
    </row>
    <row r="2600" ht="12.75">
      <c r="A2600" s="29"/>
    </row>
    <row r="2601" ht="12.75">
      <c r="A2601" s="29"/>
    </row>
    <row r="2602" ht="12.75">
      <c r="A2602" s="29"/>
    </row>
    <row r="2603" ht="12.75">
      <c r="A2603" s="29"/>
    </row>
    <row r="2604" ht="12.75">
      <c r="A2604" s="29"/>
    </row>
    <row r="2605" ht="12.75">
      <c r="A2605" s="29"/>
    </row>
    <row r="2606" ht="12.75">
      <c r="A2606" s="29"/>
    </row>
    <row r="2607" ht="12.75">
      <c r="A2607" s="29"/>
    </row>
    <row r="2608" ht="12.75">
      <c r="A2608" s="29"/>
    </row>
    <row r="2609" ht="12.75">
      <c r="A2609" s="29"/>
    </row>
    <row r="2610" ht="12.75">
      <c r="A2610" s="29"/>
    </row>
    <row r="2611" ht="12.75">
      <c r="A2611" s="29"/>
    </row>
    <row r="2612" ht="12.75">
      <c r="A2612" s="29"/>
    </row>
    <row r="2613" ht="12.75">
      <c r="A2613" s="29"/>
    </row>
    <row r="2614" ht="12.75">
      <c r="A2614" s="29"/>
    </row>
    <row r="2615" ht="12.75">
      <c r="A2615" s="29"/>
    </row>
    <row r="2616" ht="12.75">
      <c r="A2616" s="29"/>
    </row>
    <row r="2617" ht="12.75">
      <c r="A2617" s="29"/>
    </row>
    <row r="2618" ht="12.75">
      <c r="A2618" s="29"/>
    </row>
    <row r="2619" ht="12.75">
      <c r="A2619" s="29"/>
    </row>
    <row r="2620" ht="12.75">
      <c r="A2620" s="29"/>
    </row>
    <row r="2621" ht="12.75">
      <c r="A2621" s="29"/>
    </row>
    <row r="2622" ht="12.75">
      <c r="A2622" s="29"/>
    </row>
    <row r="2623" ht="12.75">
      <c r="A2623" s="29"/>
    </row>
    <row r="2624" ht="12.75">
      <c r="A2624" s="29"/>
    </row>
    <row r="2625" ht="12.75">
      <c r="A2625" s="29"/>
    </row>
    <row r="2626" ht="12.75">
      <c r="A2626" s="29"/>
    </row>
    <row r="2627" ht="12.75">
      <c r="A2627" s="29"/>
    </row>
    <row r="2628" ht="12.75">
      <c r="A2628" s="29"/>
    </row>
    <row r="2629" ht="12.75">
      <c r="A2629" s="29"/>
    </row>
    <row r="2630" ht="12.75">
      <c r="A2630" s="29"/>
    </row>
    <row r="2631" ht="12.75">
      <c r="A2631" s="29"/>
    </row>
    <row r="2632" ht="12.75">
      <c r="A2632" s="29"/>
    </row>
    <row r="2633" ht="12.75">
      <c r="A2633" s="29"/>
    </row>
    <row r="2634" ht="12.75">
      <c r="A2634" s="29"/>
    </row>
    <row r="2635" ht="12.75">
      <c r="A2635" s="29"/>
    </row>
    <row r="2636" ht="12.75">
      <c r="A2636" s="29"/>
    </row>
    <row r="2637" ht="12.75">
      <c r="A2637" s="29"/>
    </row>
    <row r="2638" ht="12.75">
      <c r="A2638" s="29"/>
    </row>
    <row r="2639" ht="12.75">
      <c r="A2639" s="29"/>
    </row>
    <row r="2640" ht="12.75">
      <c r="A2640" s="29"/>
    </row>
    <row r="2641" ht="12.75">
      <c r="A2641" s="29"/>
    </row>
    <row r="2642" ht="12.75">
      <c r="A2642" s="29"/>
    </row>
    <row r="2643" ht="12.75">
      <c r="A2643" s="29"/>
    </row>
    <row r="2644" ht="12.75">
      <c r="A2644" s="29"/>
    </row>
    <row r="2645" ht="12.75">
      <c r="A2645" s="29"/>
    </row>
    <row r="2646" ht="12.75">
      <c r="A2646" s="29"/>
    </row>
    <row r="2647" ht="12.75">
      <c r="A2647" s="29"/>
    </row>
    <row r="2648" ht="12.75">
      <c r="A2648" s="29"/>
    </row>
    <row r="2649" ht="12.75">
      <c r="A2649" s="29"/>
    </row>
    <row r="2650" ht="12.75">
      <c r="A2650" s="29"/>
    </row>
    <row r="2651" ht="12.75">
      <c r="A2651" s="29"/>
    </row>
    <row r="2652" ht="12.75">
      <c r="A2652" s="29"/>
    </row>
    <row r="2653" ht="12.75">
      <c r="A2653" s="29"/>
    </row>
    <row r="2654" ht="12.75">
      <c r="A2654" s="29"/>
    </row>
    <row r="2655" ht="12.75">
      <c r="A2655" s="29"/>
    </row>
    <row r="2656" ht="12.75">
      <c r="A2656" s="29"/>
    </row>
    <row r="2657" ht="12.75">
      <c r="A2657" s="29"/>
    </row>
    <row r="2658" ht="12.75">
      <c r="A2658" s="29"/>
    </row>
    <row r="2659" ht="12.75">
      <c r="A2659" s="29"/>
    </row>
    <row r="2660" ht="12.75">
      <c r="A2660" s="29"/>
    </row>
    <row r="2661" ht="12.75">
      <c r="A2661" s="29"/>
    </row>
    <row r="2662" ht="12.75">
      <c r="A2662" s="29"/>
    </row>
    <row r="2663" ht="12.75">
      <c r="A2663" s="29"/>
    </row>
    <row r="2664" ht="12.75">
      <c r="A2664" s="29"/>
    </row>
    <row r="2665" ht="12.75">
      <c r="A2665" s="29"/>
    </row>
    <row r="2666" ht="12.75">
      <c r="A2666" s="29"/>
    </row>
    <row r="2667" ht="12.75">
      <c r="A2667" s="29"/>
    </row>
    <row r="2668" ht="12.75">
      <c r="A2668" s="29"/>
    </row>
    <row r="2669" ht="12.75">
      <c r="A2669" s="29"/>
    </row>
    <row r="2670" ht="12.75">
      <c r="A2670" s="29"/>
    </row>
    <row r="2671" ht="12.75">
      <c r="A2671" s="29"/>
    </row>
    <row r="2672" ht="12.75">
      <c r="A2672" s="29"/>
    </row>
    <row r="2673" ht="12.75">
      <c r="A2673" s="29"/>
    </row>
    <row r="2674" ht="12.75">
      <c r="A2674" s="29"/>
    </row>
    <row r="2675" ht="12.75">
      <c r="A2675" s="29"/>
    </row>
    <row r="2676" ht="12.75">
      <c r="A2676" s="29"/>
    </row>
    <row r="2677" ht="12.75">
      <c r="A2677" s="29"/>
    </row>
    <row r="2678" ht="12.75">
      <c r="A2678" s="29"/>
    </row>
    <row r="2679" ht="12.75">
      <c r="A2679" s="29"/>
    </row>
    <row r="2680" ht="12.75">
      <c r="A2680" s="29"/>
    </row>
    <row r="2681" ht="12.75">
      <c r="A2681" s="29"/>
    </row>
    <row r="2682" ht="12.75">
      <c r="A2682" s="29"/>
    </row>
    <row r="2683" ht="12.75">
      <c r="A2683" s="29"/>
    </row>
    <row r="2684" ht="12.75">
      <c r="A2684" s="29"/>
    </row>
    <row r="2685" ht="12.75">
      <c r="A2685" s="29"/>
    </row>
    <row r="2686" ht="12.75">
      <c r="A2686" s="29"/>
    </row>
    <row r="2687" ht="12.75">
      <c r="A2687" s="29"/>
    </row>
    <row r="2688" ht="12.75">
      <c r="A2688" s="29"/>
    </row>
    <row r="2689" ht="12.75">
      <c r="A2689" s="29"/>
    </row>
    <row r="2690" ht="12.75">
      <c r="A2690" s="29"/>
    </row>
    <row r="2691" ht="12.75">
      <c r="A2691" s="29"/>
    </row>
    <row r="2692" ht="12.75">
      <c r="A2692" s="29"/>
    </row>
    <row r="2693" ht="12.75">
      <c r="A2693" s="29"/>
    </row>
    <row r="2694" ht="12.75">
      <c r="A2694" s="29"/>
    </row>
    <row r="2695" ht="12.75">
      <c r="A2695" s="29"/>
    </row>
    <row r="2696" ht="12.75">
      <c r="A2696" s="29"/>
    </row>
    <row r="2697" ht="12.75">
      <c r="A2697" s="29"/>
    </row>
    <row r="2698" ht="12.75">
      <c r="A2698" s="29"/>
    </row>
    <row r="2699" ht="12.75">
      <c r="A2699" s="29"/>
    </row>
    <row r="2700" ht="12.75">
      <c r="A2700" s="29"/>
    </row>
    <row r="2701" ht="12.75">
      <c r="A2701" s="29"/>
    </row>
    <row r="2702" ht="12.75">
      <c r="A2702" s="29"/>
    </row>
    <row r="2703" ht="12.75">
      <c r="A2703" s="29"/>
    </row>
    <row r="2704" ht="12.75">
      <c r="A2704" s="29"/>
    </row>
    <row r="2705" ht="12.75">
      <c r="A2705" s="29"/>
    </row>
    <row r="2706" ht="12.75">
      <c r="A2706" s="29"/>
    </row>
    <row r="2707" ht="12.75">
      <c r="A2707" s="29"/>
    </row>
    <row r="2708" ht="12.75">
      <c r="A2708" s="29"/>
    </row>
    <row r="2709" ht="12.75">
      <c r="A2709" s="29"/>
    </row>
    <row r="2710" ht="12.75">
      <c r="A2710" s="29"/>
    </row>
    <row r="2711" ht="12.75">
      <c r="A2711" s="29"/>
    </row>
    <row r="2712" ht="12.75">
      <c r="A2712" s="29"/>
    </row>
    <row r="2713" ht="12.75">
      <c r="A2713" s="29"/>
    </row>
    <row r="2714" ht="12.75">
      <c r="A2714" s="29"/>
    </row>
    <row r="2715" ht="12.75">
      <c r="A2715" s="29"/>
    </row>
    <row r="2716" ht="12.75">
      <c r="A2716" s="29"/>
    </row>
    <row r="2717" ht="12.75">
      <c r="A2717" s="29"/>
    </row>
    <row r="2718" ht="12.75">
      <c r="A2718" s="29"/>
    </row>
    <row r="2719" ht="12.75">
      <c r="A2719" s="29"/>
    </row>
    <row r="2720" ht="12.75">
      <c r="A2720" s="29"/>
    </row>
    <row r="2721" ht="12.75">
      <c r="A2721" s="29"/>
    </row>
    <row r="2722" ht="12.75">
      <c r="A2722" s="29"/>
    </row>
    <row r="2723" ht="12.75">
      <c r="A2723" s="29"/>
    </row>
    <row r="2724" ht="12.75">
      <c r="A2724" s="29"/>
    </row>
    <row r="2725" ht="12.75">
      <c r="A2725" s="29"/>
    </row>
    <row r="2726" ht="12.75">
      <c r="A2726" s="29"/>
    </row>
    <row r="2727" ht="12.75">
      <c r="A2727" s="29"/>
    </row>
    <row r="2728" ht="12.75">
      <c r="A2728" s="29"/>
    </row>
    <row r="2729" ht="12.75">
      <c r="A2729" s="29"/>
    </row>
    <row r="2730" ht="12.75">
      <c r="A2730" s="29"/>
    </row>
    <row r="2731" ht="12.75">
      <c r="A2731" s="29"/>
    </row>
    <row r="2732" ht="12.75">
      <c r="A2732" s="29"/>
    </row>
    <row r="2733" ht="12.75">
      <c r="A2733" s="29"/>
    </row>
    <row r="2734" ht="12.75">
      <c r="A2734" s="29"/>
    </row>
    <row r="2735" ht="12.75">
      <c r="A2735" s="29"/>
    </row>
    <row r="2736" ht="12.75">
      <c r="A2736" s="29"/>
    </row>
    <row r="2737" ht="12.75">
      <c r="A2737" s="29"/>
    </row>
    <row r="2738" ht="12.75">
      <c r="A2738" s="29"/>
    </row>
    <row r="2739" ht="12.75">
      <c r="A2739" s="29"/>
    </row>
    <row r="2740" ht="12.75">
      <c r="A2740" s="29"/>
    </row>
    <row r="2741" ht="12.75">
      <c r="A2741" s="29"/>
    </row>
    <row r="2742" ht="12.75">
      <c r="A2742" s="29"/>
    </row>
    <row r="2743" ht="12.75">
      <c r="A2743" s="29"/>
    </row>
    <row r="2744" ht="12.75">
      <c r="A2744" s="29"/>
    </row>
    <row r="2745" ht="12.75">
      <c r="A2745" s="29"/>
    </row>
    <row r="2746" ht="12.75">
      <c r="A2746" s="29"/>
    </row>
    <row r="2747" ht="12.75">
      <c r="A2747" s="29"/>
    </row>
    <row r="2748" ht="12.75">
      <c r="A2748" s="29"/>
    </row>
    <row r="2749" ht="12.75">
      <c r="A2749" s="29"/>
    </row>
    <row r="2750" ht="12.75">
      <c r="A2750" s="29"/>
    </row>
    <row r="2751" ht="12.75">
      <c r="A2751" s="29"/>
    </row>
    <row r="2752" ht="12.75">
      <c r="A2752" s="29"/>
    </row>
    <row r="2753" ht="12.75">
      <c r="A2753" s="29"/>
    </row>
    <row r="2754" ht="12.75">
      <c r="A2754" s="29"/>
    </row>
    <row r="2755" ht="12.75">
      <c r="A2755" s="29"/>
    </row>
    <row r="2756" ht="12.75">
      <c r="A2756" s="29"/>
    </row>
    <row r="2757" ht="12.75">
      <c r="A2757" s="29"/>
    </row>
    <row r="2758" ht="12.75">
      <c r="A2758" s="29"/>
    </row>
    <row r="2759" ht="12.75">
      <c r="A2759" s="29"/>
    </row>
    <row r="2760" ht="12.75">
      <c r="A2760" s="29"/>
    </row>
    <row r="2761" ht="12.75">
      <c r="A2761" s="29"/>
    </row>
    <row r="2762" ht="12.75">
      <c r="A2762" s="29"/>
    </row>
    <row r="2763" ht="12.75">
      <c r="A2763" s="29"/>
    </row>
    <row r="2764" ht="12.75">
      <c r="A2764" s="29"/>
    </row>
    <row r="2765" ht="12.75">
      <c r="A2765" s="29"/>
    </row>
    <row r="2766" ht="12.75">
      <c r="A2766" s="29"/>
    </row>
    <row r="2767" ht="12.75">
      <c r="A2767" s="29"/>
    </row>
    <row r="2768" ht="12.75">
      <c r="A2768" s="29"/>
    </row>
    <row r="2769" ht="12.75">
      <c r="A2769" s="29"/>
    </row>
    <row r="2770" ht="12.75">
      <c r="A2770" s="29"/>
    </row>
    <row r="2771" ht="12.75">
      <c r="A2771" s="29"/>
    </row>
    <row r="2772" ht="12.75">
      <c r="A2772" s="29"/>
    </row>
    <row r="2773" ht="12.75">
      <c r="A2773" s="29"/>
    </row>
    <row r="2774" ht="12.75">
      <c r="A2774" s="29"/>
    </row>
    <row r="2775" ht="12.75">
      <c r="A2775" s="29"/>
    </row>
    <row r="2776" ht="12.75">
      <c r="A2776" s="29"/>
    </row>
    <row r="2777" ht="12.75">
      <c r="A2777" s="29"/>
    </row>
    <row r="2778" ht="12.75">
      <c r="A2778" s="29"/>
    </row>
    <row r="2779" ht="12.75">
      <c r="A2779" s="29"/>
    </row>
    <row r="2780" ht="12.75">
      <c r="A2780" s="29"/>
    </row>
    <row r="2781" ht="12.75">
      <c r="A2781" s="29"/>
    </row>
    <row r="2782" ht="12.75">
      <c r="A2782" s="29"/>
    </row>
    <row r="2783" ht="12.75">
      <c r="A2783" s="29"/>
    </row>
    <row r="2784" ht="12.75">
      <c r="A2784" s="29"/>
    </row>
    <row r="2785" ht="12.75">
      <c r="A2785" s="29"/>
    </row>
    <row r="2786" ht="12.75">
      <c r="A2786" s="29"/>
    </row>
    <row r="2787" ht="12.75">
      <c r="A2787" s="29"/>
    </row>
    <row r="2788" ht="12.75">
      <c r="A2788" s="29"/>
    </row>
    <row r="2789" ht="12.75">
      <c r="A2789" s="29"/>
    </row>
    <row r="2790" ht="12.75">
      <c r="A2790" s="29"/>
    </row>
    <row r="2791" ht="12.75">
      <c r="A2791" s="29"/>
    </row>
    <row r="2792" ht="12.75">
      <c r="A2792" s="29"/>
    </row>
    <row r="2793" ht="12.75">
      <c r="A2793" s="29"/>
    </row>
    <row r="2794" ht="12.75">
      <c r="A2794" s="29"/>
    </row>
    <row r="2795" ht="12.75">
      <c r="A2795" s="29"/>
    </row>
    <row r="2796" ht="12.75">
      <c r="A2796" s="29"/>
    </row>
    <row r="2797" ht="12.75">
      <c r="A2797" s="29"/>
    </row>
    <row r="2798" ht="12.75">
      <c r="A2798" s="29"/>
    </row>
    <row r="2799" ht="12.75">
      <c r="A2799" s="29"/>
    </row>
    <row r="2800" ht="12.75">
      <c r="A2800" s="29"/>
    </row>
    <row r="2801" ht="12.75">
      <c r="A2801" s="29"/>
    </row>
    <row r="2802" ht="12.75">
      <c r="A2802" s="29"/>
    </row>
    <row r="2803" ht="12.75">
      <c r="A2803" s="29"/>
    </row>
    <row r="2804" ht="12.75">
      <c r="A2804" s="29"/>
    </row>
    <row r="2805" ht="12.75">
      <c r="A2805" s="29"/>
    </row>
    <row r="2806" ht="12.75">
      <c r="A2806" s="29"/>
    </row>
    <row r="2807" ht="12.75">
      <c r="A2807" s="29"/>
    </row>
    <row r="2808" ht="12.75">
      <c r="A2808" s="29"/>
    </row>
    <row r="2809" ht="12.75">
      <c r="A2809" s="29"/>
    </row>
    <row r="2810" ht="12.75">
      <c r="A2810" s="29"/>
    </row>
    <row r="2811" ht="12.75">
      <c r="A2811" s="29"/>
    </row>
    <row r="2812" ht="12.75">
      <c r="A2812" s="29"/>
    </row>
    <row r="2813" ht="12.75">
      <c r="A2813" s="29"/>
    </row>
    <row r="2814" ht="12.75">
      <c r="A2814" s="29"/>
    </row>
    <row r="2815" ht="12.75">
      <c r="A2815" s="29"/>
    </row>
    <row r="2816" ht="12.75">
      <c r="A2816" s="29"/>
    </row>
    <row r="2817" ht="12.75">
      <c r="A2817" s="29"/>
    </row>
    <row r="2818" ht="12.75">
      <c r="A2818" s="29"/>
    </row>
    <row r="2819" ht="12.75">
      <c r="A2819" s="29"/>
    </row>
    <row r="2820" ht="12.75">
      <c r="A2820" s="29"/>
    </row>
    <row r="2821" ht="12.75">
      <c r="A2821" s="29"/>
    </row>
    <row r="2822" ht="12.75">
      <c r="A2822" s="29"/>
    </row>
    <row r="2823" ht="12.75">
      <c r="A2823" s="29"/>
    </row>
    <row r="2824" ht="12.75">
      <c r="A2824" s="29"/>
    </row>
    <row r="2825" ht="12.75">
      <c r="A2825" s="29"/>
    </row>
    <row r="2826" ht="12.75">
      <c r="A2826" s="29"/>
    </row>
    <row r="2827" ht="12.75">
      <c r="A2827" s="29"/>
    </row>
    <row r="2828" ht="12.75">
      <c r="A2828" s="29"/>
    </row>
    <row r="2829" ht="12.75">
      <c r="A2829" s="29"/>
    </row>
    <row r="2830" ht="12.75">
      <c r="A2830" s="29"/>
    </row>
    <row r="2831" ht="12.75">
      <c r="A2831" s="29"/>
    </row>
    <row r="2832" ht="12.75">
      <c r="A2832" s="29"/>
    </row>
    <row r="2833" ht="12.75">
      <c r="A2833" s="29"/>
    </row>
    <row r="2834" ht="12.75">
      <c r="A2834" s="29"/>
    </row>
    <row r="2835" ht="12.75">
      <c r="A2835" s="29"/>
    </row>
    <row r="2836" ht="12.75">
      <c r="A2836" s="29"/>
    </row>
    <row r="2837" ht="12.75">
      <c r="A2837" s="29"/>
    </row>
    <row r="2838" ht="12.75">
      <c r="A2838" s="29"/>
    </row>
    <row r="2839" ht="12.75">
      <c r="A2839" s="29"/>
    </row>
    <row r="2840" ht="12.75">
      <c r="A2840" s="29"/>
    </row>
    <row r="2841" ht="12.75">
      <c r="A2841" s="29"/>
    </row>
    <row r="2842" ht="12.75">
      <c r="A2842" s="29"/>
    </row>
    <row r="2843" ht="12.75">
      <c r="A2843" s="29"/>
    </row>
    <row r="2844" ht="12.75">
      <c r="A2844" s="29"/>
    </row>
    <row r="2845" ht="12.75">
      <c r="A2845" s="29"/>
    </row>
    <row r="2846" ht="12.75">
      <c r="A2846" s="29"/>
    </row>
    <row r="2847" ht="12.75">
      <c r="A2847" s="29"/>
    </row>
    <row r="2848" ht="12.75">
      <c r="A2848" s="29"/>
    </row>
    <row r="2849" ht="12.75">
      <c r="A2849" s="29"/>
    </row>
    <row r="2850" ht="12.75">
      <c r="A2850" s="29"/>
    </row>
    <row r="2851" ht="12.75">
      <c r="A2851" s="29"/>
    </row>
    <row r="2852" ht="12.75">
      <c r="A2852" s="29"/>
    </row>
    <row r="2853" ht="12.75">
      <c r="A2853" s="29"/>
    </row>
    <row r="2854" ht="12.75">
      <c r="A2854" s="29"/>
    </row>
    <row r="2855" ht="12.75">
      <c r="A2855" s="29"/>
    </row>
    <row r="2856" ht="12.75">
      <c r="A2856" s="29"/>
    </row>
    <row r="2857" ht="12.75">
      <c r="A2857" s="29"/>
    </row>
    <row r="2858" ht="12.75">
      <c r="A2858" s="29"/>
    </row>
    <row r="2859" ht="12.75">
      <c r="A2859" s="29"/>
    </row>
    <row r="2860" ht="12.75">
      <c r="A2860" s="29"/>
    </row>
    <row r="2861" ht="12.75">
      <c r="A2861" s="29"/>
    </row>
    <row r="2862" ht="12.75">
      <c r="A2862" s="29"/>
    </row>
    <row r="2863" ht="12.75">
      <c r="A2863" s="29"/>
    </row>
    <row r="2864" ht="12.75">
      <c r="A2864" s="29"/>
    </row>
    <row r="2865" ht="12.75">
      <c r="A2865" s="29"/>
    </row>
    <row r="2866" ht="12.75">
      <c r="A2866" s="29"/>
    </row>
    <row r="2867" ht="12.75">
      <c r="A2867" s="29"/>
    </row>
    <row r="2868" ht="12.75">
      <c r="A2868" s="29"/>
    </row>
    <row r="2869" ht="12.75">
      <c r="A2869" s="29"/>
    </row>
    <row r="2870" ht="12.75">
      <c r="A2870" s="29"/>
    </row>
    <row r="2871" ht="12.75">
      <c r="A2871" s="29"/>
    </row>
    <row r="2872" ht="12.75">
      <c r="A2872" s="29"/>
    </row>
    <row r="2873" ht="12.75">
      <c r="A2873" s="29"/>
    </row>
    <row r="2874" ht="12.75">
      <c r="A2874" s="29"/>
    </row>
    <row r="2875" ht="12.75">
      <c r="A2875" s="29"/>
    </row>
    <row r="2876" ht="12.75">
      <c r="A2876" s="29"/>
    </row>
    <row r="2877" ht="12.75">
      <c r="A2877" s="29"/>
    </row>
    <row r="2878" ht="12.75">
      <c r="A2878" s="29"/>
    </row>
    <row r="2879" ht="12.75">
      <c r="A2879" s="29"/>
    </row>
    <row r="2880" ht="12.75">
      <c r="A2880" s="29"/>
    </row>
    <row r="2881" ht="12.75">
      <c r="A2881" s="29"/>
    </row>
    <row r="2882" ht="12.75">
      <c r="A2882" s="29"/>
    </row>
    <row r="2883" ht="12.75">
      <c r="A2883" s="29"/>
    </row>
    <row r="2884" ht="12.75">
      <c r="A2884" s="29"/>
    </row>
    <row r="2885" ht="12.75">
      <c r="A2885" s="29"/>
    </row>
    <row r="2886" ht="12.75">
      <c r="A2886" s="29"/>
    </row>
    <row r="2887" ht="12.75">
      <c r="A2887" s="29"/>
    </row>
    <row r="2888" ht="12.75">
      <c r="A2888" s="29"/>
    </row>
    <row r="2889" ht="12.75">
      <c r="A2889" s="29"/>
    </row>
    <row r="2890" ht="12.75">
      <c r="A2890" s="29"/>
    </row>
    <row r="2891" ht="12.75">
      <c r="A2891" s="29"/>
    </row>
    <row r="2892" ht="12.75">
      <c r="A2892" s="29"/>
    </row>
    <row r="2893" ht="12.75">
      <c r="A2893" s="29"/>
    </row>
    <row r="2894" ht="12.75">
      <c r="A2894" s="29"/>
    </row>
    <row r="2895" ht="12.75">
      <c r="A2895" s="29"/>
    </row>
    <row r="2896" ht="12.75">
      <c r="A2896" s="29"/>
    </row>
    <row r="2897" ht="12.75">
      <c r="A2897" s="29"/>
    </row>
    <row r="2898" ht="12.75">
      <c r="A2898" s="29"/>
    </row>
    <row r="2899" ht="12.75">
      <c r="A2899" s="29"/>
    </row>
    <row r="2900" ht="12.75">
      <c r="A2900" s="29"/>
    </row>
    <row r="2901" ht="12.75">
      <c r="A2901" s="29"/>
    </row>
    <row r="2902" ht="12.75">
      <c r="A2902" s="29"/>
    </row>
    <row r="2903" ht="12.75">
      <c r="A2903" s="29"/>
    </row>
    <row r="2904" ht="12.75">
      <c r="A2904" s="29"/>
    </row>
    <row r="2905" ht="12.75">
      <c r="A2905" s="29"/>
    </row>
    <row r="2906" ht="12.75">
      <c r="A2906" s="29"/>
    </row>
    <row r="2907" ht="12.75">
      <c r="A2907" s="29"/>
    </row>
    <row r="2908" ht="12.75">
      <c r="A2908" s="29"/>
    </row>
    <row r="2909" ht="12.75">
      <c r="A2909" s="29"/>
    </row>
    <row r="2910" ht="12.75">
      <c r="A2910" s="29"/>
    </row>
    <row r="2911" ht="12.75">
      <c r="A2911" s="29"/>
    </row>
    <row r="2912" ht="12.75">
      <c r="A2912" s="29"/>
    </row>
    <row r="2913" ht="12.75">
      <c r="A2913" s="29"/>
    </row>
    <row r="2914" ht="12.75">
      <c r="A2914" s="29"/>
    </row>
    <row r="2915" ht="12.75">
      <c r="A2915" s="29"/>
    </row>
    <row r="2916" ht="12.75">
      <c r="A2916" s="29"/>
    </row>
    <row r="2917" ht="12.75">
      <c r="A2917" s="29"/>
    </row>
    <row r="2918" ht="12.75">
      <c r="A2918" s="29"/>
    </row>
    <row r="2919" ht="12.75">
      <c r="A2919" s="29"/>
    </row>
    <row r="2920" ht="12.75">
      <c r="A2920" s="29"/>
    </row>
    <row r="2921" ht="12.75">
      <c r="A2921" s="29"/>
    </row>
    <row r="2922" ht="12.75">
      <c r="A2922" s="29"/>
    </row>
    <row r="2923" ht="12.75">
      <c r="A2923" s="29"/>
    </row>
    <row r="2924" ht="12.75">
      <c r="A2924" s="29"/>
    </row>
    <row r="2925" ht="12.75">
      <c r="A2925" s="29"/>
    </row>
    <row r="2926" ht="12.75">
      <c r="A2926" s="29"/>
    </row>
    <row r="2927" ht="12.75">
      <c r="A2927" s="29"/>
    </row>
    <row r="2928" ht="12.75">
      <c r="A2928" s="29"/>
    </row>
    <row r="2929" ht="12.75">
      <c r="A2929" s="29"/>
    </row>
    <row r="2930" ht="12.75">
      <c r="A2930" s="29"/>
    </row>
    <row r="2931" ht="12.75">
      <c r="A2931" s="29"/>
    </row>
    <row r="2932" ht="12.75">
      <c r="A2932" s="29"/>
    </row>
    <row r="2933" ht="12.75">
      <c r="A2933" s="29"/>
    </row>
    <row r="2934" ht="12.75">
      <c r="A2934" s="29"/>
    </row>
    <row r="2935" ht="12.75">
      <c r="A2935" s="29"/>
    </row>
    <row r="2936" ht="12.75">
      <c r="A2936" s="29"/>
    </row>
    <row r="2937" ht="12.75">
      <c r="A2937" s="29"/>
    </row>
    <row r="2938" ht="12.75">
      <c r="A2938" s="29"/>
    </row>
    <row r="2939" ht="12.75">
      <c r="A2939" s="29"/>
    </row>
    <row r="2940" ht="12.75">
      <c r="A2940" s="29"/>
    </row>
    <row r="2941" ht="12.75">
      <c r="A2941" s="29"/>
    </row>
    <row r="2942" ht="12.75">
      <c r="A2942" s="29"/>
    </row>
    <row r="2943" ht="12.75">
      <c r="A2943" s="29"/>
    </row>
    <row r="2944" ht="12.75">
      <c r="A2944" s="29"/>
    </row>
    <row r="2945" ht="12.75">
      <c r="A2945" s="29"/>
    </row>
    <row r="2946" ht="12.75">
      <c r="A2946" s="29"/>
    </row>
    <row r="2947" ht="12.75">
      <c r="A2947" s="29"/>
    </row>
    <row r="2948" ht="12.75">
      <c r="A2948" s="29"/>
    </row>
    <row r="2949" ht="12.75">
      <c r="A2949" s="29"/>
    </row>
    <row r="2950" ht="12.75">
      <c r="A2950" s="29"/>
    </row>
    <row r="2951" ht="12.75">
      <c r="A2951" s="29"/>
    </row>
    <row r="2952" ht="12.75">
      <c r="A2952" s="29"/>
    </row>
    <row r="2953" ht="12.75">
      <c r="A2953" s="29"/>
    </row>
    <row r="2954" ht="12.75">
      <c r="A2954" s="29"/>
    </row>
    <row r="2955" ht="12.75">
      <c r="A2955" s="29"/>
    </row>
    <row r="2956" ht="12.75">
      <c r="A2956" s="29"/>
    </row>
    <row r="2957" ht="12.75">
      <c r="A2957" s="29"/>
    </row>
    <row r="2958" ht="12.75">
      <c r="A2958" s="29"/>
    </row>
    <row r="2959" ht="12.75">
      <c r="A2959" s="29"/>
    </row>
    <row r="2960" ht="12.75">
      <c r="A2960" s="29"/>
    </row>
    <row r="2961" ht="12.75">
      <c r="A2961" s="29"/>
    </row>
    <row r="2962" ht="12.75">
      <c r="A2962" s="29"/>
    </row>
    <row r="2963" ht="12.75">
      <c r="A2963" s="29"/>
    </row>
    <row r="2964" ht="12.75">
      <c r="A2964" s="29"/>
    </row>
    <row r="2965" ht="12.75">
      <c r="A2965" s="29"/>
    </row>
    <row r="2966" ht="12.75">
      <c r="A2966" s="29"/>
    </row>
    <row r="2967" ht="12.75">
      <c r="A2967" s="29"/>
    </row>
    <row r="2968" ht="12.75">
      <c r="A2968" s="29"/>
    </row>
    <row r="2969" ht="12.75">
      <c r="A2969" s="29"/>
    </row>
    <row r="2970" ht="12.75">
      <c r="A2970" s="29"/>
    </row>
    <row r="2971" ht="12.75">
      <c r="A2971" s="29"/>
    </row>
    <row r="2972" ht="12.75">
      <c r="A2972" s="29"/>
    </row>
    <row r="2973" ht="12.75">
      <c r="A2973" s="29"/>
    </row>
    <row r="2974" ht="12.75">
      <c r="A2974" s="29"/>
    </row>
    <row r="2975" ht="12.75">
      <c r="A2975" s="29"/>
    </row>
    <row r="2976" ht="12.75">
      <c r="A2976" s="29"/>
    </row>
    <row r="2977" ht="12.75">
      <c r="A2977" s="29"/>
    </row>
    <row r="2978" ht="12.75">
      <c r="A2978" s="29"/>
    </row>
    <row r="2979" ht="12.75">
      <c r="A2979" s="29"/>
    </row>
    <row r="2980" ht="12.75">
      <c r="A2980" s="29"/>
    </row>
    <row r="2981" ht="12.75">
      <c r="A2981" s="29"/>
    </row>
    <row r="2982" ht="12.75">
      <c r="A2982" s="29"/>
    </row>
    <row r="2983" ht="12.75">
      <c r="A2983" s="29"/>
    </row>
    <row r="2984" ht="12.75">
      <c r="A2984" s="29"/>
    </row>
    <row r="2985" ht="12.75">
      <c r="A2985" s="29"/>
    </row>
    <row r="2986" ht="12.75">
      <c r="A2986" s="29"/>
    </row>
    <row r="2987" ht="12.75">
      <c r="A2987" s="29"/>
    </row>
    <row r="2988" ht="12.75">
      <c r="A2988" s="29"/>
    </row>
    <row r="2989" ht="12.75">
      <c r="A2989" s="29"/>
    </row>
    <row r="2990" ht="12.75">
      <c r="A2990" s="29"/>
    </row>
    <row r="2991" ht="12.75">
      <c r="A2991" s="29"/>
    </row>
    <row r="2992" ht="12.75">
      <c r="A2992" s="29"/>
    </row>
    <row r="2993" ht="12.75">
      <c r="A2993" s="29"/>
    </row>
    <row r="2994" ht="12.75">
      <c r="A2994" s="29"/>
    </row>
    <row r="2995" ht="12.75">
      <c r="A2995" s="29"/>
    </row>
    <row r="2996" ht="12.75">
      <c r="A2996" s="29"/>
    </row>
    <row r="2997" ht="12.75">
      <c r="A2997" s="29"/>
    </row>
    <row r="2998" ht="12.75">
      <c r="A2998" s="29"/>
    </row>
    <row r="2999" ht="12.75">
      <c r="A2999" s="29"/>
    </row>
    <row r="3000" ht="12.75">
      <c r="A3000" s="29"/>
    </row>
    <row r="3001" ht="12.75">
      <c r="A3001" s="29"/>
    </row>
    <row r="3002" ht="12.75">
      <c r="A3002" s="29"/>
    </row>
    <row r="3003" ht="12.75">
      <c r="A3003" s="29"/>
    </row>
    <row r="3004" ht="12.75">
      <c r="A3004" s="29"/>
    </row>
    <row r="3005" ht="12.75">
      <c r="A3005" s="29"/>
    </row>
    <row r="3006" ht="12.75">
      <c r="A3006" s="29"/>
    </row>
    <row r="3007" ht="12.75">
      <c r="A3007" s="29"/>
    </row>
    <row r="3008" ht="12.75">
      <c r="A3008" s="29"/>
    </row>
    <row r="3009" ht="12.75">
      <c r="A3009" s="29"/>
    </row>
    <row r="3010" ht="12.75">
      <c r="A3010" s="29"/>
    </row>
    <row r="3011" ht="12.75">
      <c r="A3011" s="29"/>
    </row>
    <row r="3012" ht="12.75">
      <c r="A3012" s="29"/>
    </row>
    <row r="3013" ht="12.75">
      <c r="A3013" s="29"/>
    </row>
    <row r="3014" ht="12.75">
      <c r="A3014" s="29"/>
    </row>
    <row r="3015" ht="12.75">
      <c r="A3015" s="29"/>
    </row>
    <row r="3016" ht="12.75">
      <c r="A3016" s="29"/>
    </row>
    <row r="3017" ht="12.75">
      <c r="A3017" s="29"/>
    </row>
    <row r="3018" ht="12.75">
      <c r="A3018" s="29"/>
    </row>
    <row r="3019" ht="12.75">
      <c r="A3019" s="29"/>
    </row>
    <row r="3020" ht="12.75">
      <c r="A3020" s="29"/>
    </row>
    <row r="3021" ht="12.75">
      <c r="A3021" s="29"/>
    </row>
    <row r="3022" ht="12.75">
      <c r="A3022" s="29"/>
    </row>
    <row r="3023" ht="12.75">
      <c r="A3023" s="29"/>
    </row>
    <row r="3024" ht="12.75">
      <c r="A3024" s="29"/>
    </row>
    <row r="3025" ht="12.75">
      <c r="A3025" s="29"/>
    </row>
    <row r="3026" ht="12.75">
      <c r="A3026" s="29"/>
    </row>
    <row r="3027" ht="12.75">
      <c r="A3027" s="29"/>
    </row>
    <row r="3028" ht="12.75">
      <c r="A3028" s="29"/>
    </row>
    <row r="3029" ht="12.75">
      <c r="A3029" s="29"/>
    </row>
    <row r="3030" ht="12.75">
      <c r="A3030" s="29"/>
    </row>
    <row r="3031" ht="12.75">
      <c r="A3031" s="29"/>
    </row>
    <row r="3032" ht="12.75">
      <c r="A3032" s="29"/>
    </row>
    <row r="3033" ht="12.75">
      <c r="A3033" s="29"/>
    </row>
    <row r="3034" ht="12.75">
      <c r="A3034" s="29"/>
    </row>
    <row r="3035" ht="12.75">
      <c r="A3035" s="29"/>
    </row>
    <row r="3036" ht="12.75">
      <c r="A3036" s="29"/>
    </row>
    <row r="3037" ht="12.75">
      <c r="A3037" s="29"/>
    </row>
    <row r="3038" ht="12.75">
      <c r="A3038" s="29"/>
    </row>
    <row r="3039" ht="12.75">
      <c r="A3039" s="29"/>
    </row>
    <row r="3040" ht="12.75">
      <c r="A3040" s="29"/>
    </row>
    <row r="3041" ht="12.75">
      <c r="A3041" s="29"/>
    </row>
    <row r="3042" ht="12.75">
      <c r="A3042" s="29"/>
    </row>
    <row r="3043" ht="12.75">
      <c r="A3043" s="29"/>
    </row>
    <row r="3044" ht="12.75">
      <c r="A3044" s="29"/>
    </row>
    <row r="3045" ht="12.75">
      <c r="A3045" s="29"/>
    </row>
    <row r="3046" ht="12.75">
      <c r="A3046" s="29"/>
    </row>
    <row r="3047" ht="12.75">
      <c r="A3047" s="29"/>
    </row>
    <row r="3048" ht="12.75">
      <c r="A3048" s="29"/>
    </row>
    <row r="3049" ht="12.75">
      <c r="A3049" s="29"/>
    </row>
    <row r="3050" ht="12.75">
      <c r="A3050" s="29"/>
    </row>
    <row r="3051" ht="12.75">
      <c r="A3051" s="29"/>
    </row>
    <row r="3052" ht="12.75">
      <c r="A3052" s="29"/>
    </row>
    <row r="3053" ht="12.75">
      <c r="A3053" s="29"/>
    </row>
    <row r="3054" ht="12.75">
      <c r="A3054" s="29"/>
    </row>
    <row r="3055" ht="12.75">
      <c r="A3055" s="29"/>
    </row>
    <row r="3056" ht="12.75">
      <c r="A3056" s="29"/>
    </row>
    <row r="3057" ht="12.75">
      <c r="A3057" s="29"/>
    </row>
    <row r="3058" ht="12.75">
      <c r="A3058" s="29"/>
    </row>
    <row r="3059" ht="12.75">
      <c r="A3059" s="29"/>
    </row>
    <row r="3060" ht="12.75">
      <c r="A3060" s="29"/>
    </row>
    <row r="3061" ht="12.75">
      <c r="A3061" s="29"/>
    </row>
    <row r="3062" ht="12.75">
      <c r="A3062" s="29"/>
    </row>
    <row r="3063" ht="12.75">
      <c r="A3063" s="29"/>
    </row>
    <row r="3064" ht="12.75">
      <c r="A3064" s="29"/>
    </row>
    <row r="3065" ht="12.75">
      <c r="A3065" s="29"/>
    </row>
    <row r="3066" ht="12.75">
      <c r="A3066" s="29"/>
    </row>
    <row r="3067" ht="12.75">
      <c r="A3067" s="29"/>
    </row>
    <row r="3068" ht="12.75">
      <c r="A3068" s="29"/>
    </row>
    <row r="3069" ht="12.75">
      <c r="A3069" s="29"/>
    </row>
    <row r="3070" ht="12.75">
      <c r="A3070" s="29"/>
    </row>
    <row r="3071" ht="12.75">
      <c r="A3071" s="29"/>
    </row>
    <row r="3072" ht="12.75">
      <c r="A3072" s="29"/>
    </row>
    <row r="3073" ht="12.75">
      <c r="A3073" s="29"/>
    </row>
    <row r="3074" ht="12.75">
      <c r="A3074" s="29"/>
    </row>
    <row r="3075" ht="12.75">
      <c r="A3075" s="29"/>
    </row>
    <row r="3076" ht="12.75">
      <c r="A3076" s="29"/>
    </row>
    <row r="3077" ht="12.75">
      <c r="A3077" s="29"/>
    </row>
    <row r="3078" ht="12.75">
      <c r="A3078" s="29"/>
    </row>
    <row r="3079" ht="12.75">
      <c r="A3079" s="29"/>
    </row>
    <row r="3080" ht="12.75">
      <c r="A3080" s="29"/>
    </row>
    <row r="3081" ht="12.75">
      <c r="A3081" s="29"/>
    </row>
    <row r="3082" ht="12.75">
      <c r="A3082" s="29"/>
    </row>
    <row r="3083" ht="12.75">
      <c r="A3083" s="29"/>
    </row>
    <row r="3084" ht="12.75">
      <c r="A3084" s="29"/>
    </row>
    <row r="3085" ht="12.75">
      <c r="A3085" s="29"/>
    </row>
    <row r="3086" ht="12.75">
      <c r="A3086" s="29"/>
    </row>
    <row r="3087" ht="12.75">
      <c r="A3087" s="29"/>
    </row>
    <row r="3088" ht="12.75">
      <c r="A3088" s="29"/>
    </row>
    <row r="3089" ht="12.75">
      <c r="A3089" s="29"/>
    </row>
    <row r="3090" ht="12.75">
      <c r="A3090" s="29"/>
    </row>
    <row r="3091" ht="12.75">
      <c r="A3091" s="29"/>
    </row>
    <row r="3092" ht="12.75">
      <c r="A3092" s="29"/>
    </row>
    <row r="3093" ht="12.75">
      <c r="A3093" s="29"/>
    </row>
    <row r="3094" ht="12.75">
      <c r="A3094" s="29"/>
    </row>
    <row r="3095" ht="12.75">
      <c r="A3095" s="29"/>
    </row>
    <row r="3096" ht="12.75">
      <c r="A3096" s="29"/>
    </row>
    <row r="3097" ht="12.75">
      <c r="A3097" s="29"/>
    </row>
    <row r="3098" ht="12.75">
      <c r="A3098" s="29"/>
    </row>
    <row r="3099" ht="12.75">
      <c r="A3099" s="29"/>
    </row>
    <row r="3100" ht="12.75">
      <c r="A3100" s="29"/>
    </row>
    <row r="3101" ht="12.75">
      <c r="A3101" s="29"/>
    </row>
    <row r="3102" ht="12.75">
      <c r="A3102" s="29"/>
    </row>
    <row r="3103" ht="12.75">
      <c r="A3103" s="29"/>
    </row>
    <row r="3104" ht="12.75">
      <c r="A3104" s="29"/>
    </row>
    <row r="3105" ht="12.75">
      <c r="A3105" s="29"/>
    </row>
    <row r="3106" ht="12.75">
      <c r="A3106" s="29"/>
    </row>
    <row r="3107" ht="12.75">
      <c r="A3107" s="29"/>
    </row>
    <row r="3108" ht="12.75">
      <c r="A3108" s="29"/>
    </row>
    <row r="3109" ht="12.75">
      <c r="A3109" s="29"/>
    </row>
    <row r="3110" ht="12.75">
      <c r="A3110" s="29"/>
    </row>
    <row r="3111" ht="12.75">
      <c r="A3111" s="29"/>
    </row>
    <row r="3112" ht="12.75">
      <c r="A3112" s="29"/>
    </row>
    <row r="3113" ht="12.75">
      <c r="A3113" s="29"/>
    </row>
    <row r="3114" ht="12.75">
      <c r="A3114" s="29"/>
    </row>
    <row r="3115" ht="12.75">
      <c r="A3115" s="29"/>
    </row>
    <row r="3116" ht="12.75">
      <c r="A3116" s="29"/>
    </row>
    <row r="3117" ht="12.75">
      <c r="A3117" s="29"/>
    </row>
    <row r="3118" ht="12.75">
      <c r="A3118" s="29"/>
    </row>
    <row r="3119" ht="12.75">
      <c r="A3119" s="29"/>
    </row>
    <row r="3120" ht="12.75">
      <c r="A3120" s="29"/>
    </row>
    <row r="3121" ht="12.75">
      <c r="A3121" s="29"/>
    </row>
    <row r="3122" ht="12.75">
      <c r="A3122" s="29"/>
    </row>
    <row r="3123" ht="12.75">
      <c r="A3123" s="29"/>
    </row>
    <row r="3124" ht="12.75">
      <c r="A3124" s="29"/>
    </row>
    <row r="3125" ht="12.75">
      <c r="A3125" s="29"/>
    </row>
    <row r="3126" ht="12.75">
      <c r="A3126" s="29"/>
    </row>
    <row r="3127" ht="12.75">
      <c r="A3127" s="29"/>
    </row>
    <row r="3128" ht="12.75">
      <c r="A3128" s="29"/>
    </row>
    <row r="3129" ht="12.75">
      <c r="A3129" s="29"/>
    </row>
    <row r="3130" ht="12.75">
      <c r="A3130" s="29"/>
    </row>
    <row r="3131" ht="12.75">
      <c r="A3131" s="29"/>
    </row>
    <row r="3132" ht="12.75">
      <c r="A3132" s="29"/>
    </row>
    <row r="3133" ht="12.75">
      <c r="A3133" s="29"/>
    </row>
    <row r="3134" ht="12.75">
      <c r="A3134" s="29"/>
    </row>
    <row r="3135" ht="12.75">
      <c r="A3135" s="29"/>
    </row>
    <row r="3136" ht="12.75">
      <c r="A3136" s="29"/>
    </row>
    <row r="3137" ht="12.75">
      <c r="A3137" s="29"/>
    </row>
    <row r="3138" ht="12.75">
      <c r="A3138" s="29"/>
    </row>
    <row r="3139" ht="12.75">
      <c r="A3139" s="29"/>
    </row>
    <row r="3140" ht="12.75">
      <c r="A3140" s="29"/>
    </row>
    <row r="3141" ht="12.75">
      <c r="A3141" s="29"/>
    </row>
    <row r="3142" ht="12.75">
      <c r="A3142" s="29"/>
    </row>
    <row r="3143" ht="12.75">
      <c r="A3143" s="29"/>
    </row>
    <row r="3144" ht="12.75">
      <c r="A3144" s="29"/>
    </row>
    <row r="3145" ht="12.75">
      <c r="A3145" s="29"/>
    </row>
    <row r="3146" ht="12.75">
      <c r="A3146" s="29"/>
    </row>
    <row r="3147" ht="12.75">
      <c r="A3147" s="29"/>
    </row>
    <row r="3148" ht="12.75">
      <c r="A3148" s="29"/>
    </row>
    <row r="3149" ht="12.75">
      <c r="A3149" s="29"/>
    </row>
    <row r="3150" ht="12.75">
      <c r="A3150" s="29"/>
    </row>
    <row r="3151" ht="12.75">
      <c r="A3151" s="29"/>
    </row>
    <row r="3152" ht="12.75">
      <c r="A3152" s="29"/>
    </row>
    <row r="3153" ht="12.75">
      <c r="A3153" s="29"/>
    </row>
    <row r="3154" ht="12.75">
      <c r="A3154" s="29"/>
    </row>
    <row r="3155" ht="12.75">
      <c r="A3155" s="29"/>
    </row>
    <row r="3156" ht="12.75">
      <c r="A3156" s="29"/>
    </row>
    <row r="3157" ht="12.75">
      <c r="A3157" s="29"/>
    </row>
    <row r="3158" ht="12.75">
      <c r="A3158" s="29"/>
    </row>
    <row r="3159" ht="12.75">
      <c r="A3159" s="29"/>
    </row>
    <row r="3160" ht="12.75">
      <c r="A3160" s="29"/>
    </row>
    <row r="3161" ht="12.75">
      <c r="A3161" s="29"/>
    </row>
    <row r="3162" ht="12.75">
      <c r="A3162" s="29"/>
    </row>
    <row r="3163" ht="12.75">
      <c r="A3163" s="29"/>
    </row>
    <row r="3164" ht="12.75">
      <c r="A3164" s="29"/>
    </row>
    <row r="3165" ht="12.75">
      <c r="A3165" s="29"/>
    </row>
    <row r="3166" ht="12.75">
      <c r="A3166" s="29"/>
    </row>
    <row r="3167" ht="12.75">
      <c r="A3167" s="29"/>
    </row>
    <row r="3168" ht="12.75">
      <c r="A3168" s="29"/>
    </row>
    <row r="3169" ht="12.75">
      <c r="A3169" s="29"/>
    </row>
    <row r="3170" ht="12.75">
      <c r="A3170" s="29"/>
    </row>
    <row r="3171" ht="12.75">
      <c r="A3171" s="29"/>
    </row>
    <row r="3172" ht="12.75">
      <c r="A3172" s="29"/>
    </row>
    <row r="3173" ht="12.75">
      <c r="A3173" s="29"/>
    </row>
    <row r="3174" ht="12.75">
      <c r="A3174" s="29"/>
    </row>
    <row r="3175" ht="12.75">
      <c r="A3175" s="29"/>
    </row>
    <row r="3176" ht="12.75">
      <c r="A3176" s="29"/>
    </row>
    <row r="3177" ht="12.75">
      <c r="A3177" s="29"/>
    </row>
    <row r="3178" ht="12.75">
      <c r="A3178" s="29"/>
    </row>
    <row r="3179" ht="12.75">
      <c r="A3179" s="29"/>
    </row>
    <row r="3180" ht="12.75">
      <c r="A3180" s="29"/>
    </row>
    <row r="3181" ht="12.75">
      <c r="A3181" s="29"/>
    </row>
    <row r="3182" ht="12.75">
      <c r="A3182" s="29"/>
    </row>
    <row r="3183" ht="12.75">
      <c r="A3183" s="29"/>
    </row>
    <row r="3184" ht="12.75">
      <c r="A3184" s="29"/>
    </row>
    <row r="3185" ht="12.75">
      <c r="A3185" s="29"/>
    </row>
    <row r="3186" ht="12.75">
      <c r="A3186" s="29"/>
    </row>
    <row r="3187" ht="12.75">
      <c r="A3187" s="29"/>
    </row>
    <row r="3188" ht="12.75">
      <c r="A3188" s="29"/>
    </row>
    <row r="3189" ht="12.75">
      <c r="A3189" s="29"/>
    </row>
    <row r="3190" ht="12.75">
      <c r="A3190" s="29"/>
    </row>
    <row r="3191" ht="12.75">
      <c r="A3191" s="29"/>
    </row>
    <row r="3192" ht="12.75">
      <c r="A3192" s="29"/>
    </row>
    <row r="3193" ht="12.75">
      <c r="A3193" s="29"/>
    </row>
    <row r="3194" ht="12.75">
      <c r="A3194" s="29"/>
    </row>
    <row r="3195" ht="12.75">
      <c r="A3195" s="29"/>
    </row>
    <row r="3196" ht="12.75">
      <c r="A3196" s="29"/>
    </row>
    <row r="3197" ht="12.75">
      <c r="A3197" s="29"/>
    </row>
    <row r="3198" ht="12.75">
      <c r="A3198" s="29"/>
    </row>
    <row r="3199" ht="12.75">
      <c r="A3199" s="29"/>
    </row>
    <row r="3200" ht="12.75">
      <c r="A3200" s="29"/>
    </row>
    <row r="3201" ht="12.75">
      <c r="A3201" s="29"/>
    </row>
    <row r="3202" ht="12.75">
      <c r="A3202" s="29"/>
    </row>
    <row r="3203" ht="12.75">
      <c r="A3203" s="29"/>
    </row>
    <row r="3204" ht="12.75">
      <c r="A3204" s="29"/>
    </row>
    <row r="3205" ht="12.75">
      <c r="A3205" s="29"/>
    </row>
    <row r="3206" ht="12.75">
      <c r="A3206" s="29"/>
    </row>
    <row r="3207" ht="12.75">
      <c r="A3207" s="29"/>
    </row>
    <row r="3208" ht="12.75">
      <c r="A3208" s="29"/>
    </row>
    <row r="3209" ht="12.75">
      <c r="A3209" s="29"/>
    </row>
    <row r="3210" ht="12.75">
      <c r="A3210" s="29"/>
    </row>
    <row r="3211" ht="12.75">
      <c r="A3211" s="29"/>
    </row>
    <row r="3212" ht="12.75">
      <c r="A3212" s="29"/>
    </row>
    <row r="3213" ht="12.75">
      <c r="A3213" s="29"/>
    </row>
    <row r="3214" ht="12.75">
      <c r="A3214" s="29"/>
    </row>
    <row r="3215" ht="12.75">
      <c r="A3215" s="29"/>
    </row>
    <row r="3216" ht="12.75">
      <c r="A3216" s="29"/>
    </row>
    <row r="3217" ht="12.75">
      <c r="A3217" s="29"/>
    </row>
    <row r="3218" ht="12.75">
      <c r="A3218" s="29"/>
    </row>
    <row r="3219" ht="12.75">
      <c r="A3219" s="29"/>
    </row>
    <row r="3220" ht="12.75">
      <c r="A3220" s="29"/>
    </row>
    <row r="3221" ht="12.75">
      <c r="A3221" s="29"/>
    </row>
    <row r="3222" ht="12.75">
      <c r="A3222" s="29"/>
    </row>
    <row r="3223" ht="12.75">
      <c r="A3223" s="29"/>
    </row>
    <row r="3224" ht="12.75">
      <c r="A3224" s="29"/>
    </row>
    <row r="3225" ht="12.75">
      <c r="A3225" s="29"/>
    </row>
    <row r="3226" ht="12.75">
      <c r="A3226" s="29"/>
    </row>
    <row r="3227" ht="12.75">
      <c r="A3227" s="29"/>
    </row>
    <row r="3228" ht="12.75">
      <c r="A3228" s="29"/>
    </row>
    <row r="3229" ht="12.75">
      <c r="A3229" s="29"/>
    </row>
    <row r="3230" ht="12.75">
      <c r="A3230" s="29"/>
    </row>
    <row r="3231" ht="12.75">
      <c r="A3231" s="29"/>
    </row>
    <row r="3232" ht="12.75">
      <c r="A3232" s="29"/>
    </row>
    <row r="3233" ht="12.75">
      <c r="A3233" s="29"/>
    </row>
    <row r="3234" ht="12.75">
      <c r="A3234" s="29"/>
    </row>
    <row r="3235" ht="12.75">
      <c r="A3235" s="29"/>
    </row>
    <row r="3236" ht="12.75">
      <c r="A3236" s="29"/>
    </row>
    <row r="3237" ht="12.75">
      <c r="A3237" s="29"/>
    </row>
    <row r="3238" ht="12.75">
      <c r="A3238" s="29"/>
    </row>
    <row r="3239" ht="12.75">
      <c r="A3239" s="29"/>
    </row>
    <row r="3240" ht="12.75">
      <c r="A3240" s="29"/>
    </row>
    <row r="3241" ht="12.75">
      <c r="A3241" s="29"/>
    </row>
    <row r="3242" ht="12.75">
      <c r="A3242" s="29"/>
    </row>
    <row r="3243" ht="12.75">
      <c r="A3243" s="29"/>
    </row>
    <row r="3244" ht="12.75">
      <c r="A3244" s="29"/>
    </row>
    <row r="3245" ht="12.75">
      <c r="A3245" s="29"/>
    </row>
    <row r="3246" ht="12.75">
      <c r="A3246" s="29"/>
    </row>
    <row r="3247" ht="12.75">
      <c r="A3247" s="29"/>
    </row>
    <row r="3248" ht="12.75">
      <c r="A3248" s="29"/>
    </row>
    <row r="3249" ht="12.75">
      <c r="A3249" s="29"/>
    </row>
    <row r="3250" ht="12.75">
      <c r="A3250" s="29"/>
    </row>
    <row r="3251" ht="12.75">
      <c r="A3251" s="29"/>
    </row>
    <row r="3252" ht="12.75">
      <c r="A3252" s="29"/>
    </row>
    <row r="3253" ht="12.75">
      <c r="A3253" s="29"/>
    </row>
    <row r="3254" ht="12.75">
      <c r="A3254" s="29"/>
    </row>
    <row r="3255" ht="12.75">
      <c r="A3255" s="29"/>
    </row>
    <row r="3256" ht="12.75">
      <c r="A3256" s="29"/>
    </row>
    <row r="3257" ht="12.75">
      <c r="A3257" s="29"/>
    </row>
    <row r="3258" ht="12.75">
      <c r="A3258" s="29"/>
    </row>
    <row r="3259" ht="12.75">
      <c r="A3259" s="29"/>
    </row>
    <row r="3260" ht="12.75">
      <c r="A3260" s="29"/>
    </row>
    <row r="3261" ht="12.75">
      <c r="A3261" s="29"/>
    </row>
    <row r="3262" ht="12.75">
      <c r="A3262" s="29"/>
    </row>
    <row r="3263" ht="12.75">
      <c r="A3263" s="29"/>
    </row>
    <row r="3264" ht="12.75">
      <c r="A3264" s="29"/>
    </row>
    <row r="3265" ht="12.75">
      <c r="A3265" s="29"/>
    </row>
    <row r="3266" ht="12.75">
      <c r="A3266" s="29"/>
    </row>
    <row r="3267" ht="12.75">
      <c r="A3267" s="29"/>
    </row>
    <row r="3268" ht="12.75">
      <c r="A3268" s="29"/>
    </row>
    <row r="3269" ht="12.75">
      <c r="A3269" s="29"/>
    </row>
    <row r="3270" ht="12.75">
      <c r="A3270" s="29"/>
    </row>
    <row r="3271" ht="12.75">
      <c r="A3271" s="29"/>
    </row>
    <row r="3272" ht="12.75">
      <c r="A3272" s="29"/>
    </row>
    <row r="3273" ht="12.75">
      <c r="A3273" s="29"/>
    </row>
    <row r="3274" ht="12.75">
      <c r="A3274" s="29"/>
    </row>
    <row r="3275" ht="12.75">
      <c r="A3275" s="29"/>
    </row>
    <row r="3276" ht="12.75">
      <c r="A3276" s="29"/>
    </row>
    <row r="3277" ht="12.75">
      <c r="A3277" s="29"/>
    </row>
    <row r="3278" ht="12.75">
      <c r="A3278" s="29"/>
    </row>
    <row r="3279" ht="12.75">
      <c r="A3279" s="29"/>
    </row>
    <row r="3280" ht="12.75">
      <c r="A3280" s="29"/>
    </row>
    <row r="3281" ht="12.75">
      <c r="A3281" s="29"/>
    </row>
    <row r="3282" ht="12.75">
      <c r="A3282" s="29"/>
    </row>
    <row r="3283" ht="12.75">
      <c r="A3283" s="29"/>
    </row>
    <row r="3284" ht="12.75">
      <c r="A3284" s="29"/>
    </row>
    <row r="3285" ht="12.75">
      <c r="A3285" s="29"/>
    </row>
    <row r="3286" ht="12.75">
      <c r="A3286" s="29"/>
    </row>
    <row r="3287" ht="12.75">
      <c r="A3287" s="29"/>
    </row>
    <row r="3288" ht="12.75">
      <c r="A3288" s="29"/>
    </row>
    <row r="3289" ht="12.75">
      <c r="A3289" s="29"/>
    </row>
    <row r="3290" ht="12.75">
      <c r="A3290" s="29"/>
    </row>
    <row r="3291" ht="12.75">
      <c r="A3291" s="29"/>
    </row>
    <row r="3292" ht="12.75">
      <c r="A3292" s="29"/>
    </row>
    <row r="3293" ht="12.75">
      <c r="A3293" s="29"/>
    </row>
    <row r="3294" ht="12.75">
      <c r="A3294" s="29"/>
    </row>
    <row r="3295" ht="12.75">
      <c r="A3295" s="29"/>
    </row>
    <row r="3296" ht="12.75">
      <c r="A3296" s="29"/>
    </row>
    <row r="3297" ht="12.75">
      <c r="A3297" s="29"/>
    </row>
    <row r="3298" ht="12.75">
      <c r="A3298" s="29"/>
    </row>
    <row r="3299" ht="12.75">
      <c r="A3299" s="29"/>
    </row>
    <row r="3300" ht="12.75">
      <c r="A3300" s="29"/>
    </row>
    <row r="3301" ht="12.75">
      <c r="A3301" s="29"/>
    </row>
    <row r="3302" ht="12.75">
      <c r="A3302" s="29"/>
    </row>
    <row r="3303" ht="12.75">
      <c r="A3303" s="29"/>
    </row>
    <row r="3304" ht="12.75">
      <c r="A3304" s="29"/>
    </row>
    <row r="3305" ht="12.75">
      <c r="A3305" s="29"/>
    </row>
    <row r="3306" ht="12.75">
      <c r="A3306" s="29"/>
    </row>
    <row r="3307" ht="12.75">
      <c r="A3307" s="29"/>
    </row>
    <row r="3308" ht="12.75">
      <c r="A3308" s="29"/>
    </row>
    <row r="3309" ht="12.75">
      <c r="A3309" s="29"/>
    </row>
    <row r="3310" ht="12.75">
      <c r="A3310" s="29"/>
    </row>
    <row r="3311" ht="12.75">
      <c r="A3311" s="29"/>
    </row>
    <row r="3312" ht="12.75">
      <c r="A3312" s="29"/>
    </row>
    <row r="3313" ht="12.75">
      <c r="A3313" s="29"/>
    </row>
    <row r="3314" ht="12.75">
      <c r="A3314" s="29"/>
    </row>
    <row r="3315" ht="12.75">
      <c r="A3315" s="29"/>
    </row>
    <row r="3316" ht="12.75">
      <c r="A3316" s="29"/>
    </row>
    <row r="3317" ht="12.75">
      <c r="A3317" s="29"/>
    </row>
    <row r="3318" ht="12.75">
      <c r="A3318" s="29"/>
    </row>
    <row r="3319" ht="12.75">
      <c r="A3319" s="29"/>
    </row>
    <row r="3320" ht="12.75">
      <c r="A3320" s="29"/>
    </row>
    <row r="3321" ht="12.75">
      <c r="A3321" s="29"/>
    </row>
    <row r="3322" ht="12.75">
      <c r="A3322" s="29"/>
    </row>
    <row r="3323" ht="12.75">
      <c r="A3323" s="29"/>
    </row>
    <row r="3324" ht="12.75">
      <c r="A3324" s="29"/>
    </row>
    <row r="3325" ht="12.75">
      <c r="A3325" s="29"/>
    </row>
    <row r="3326" ht="12.75">
      <c r="A3326" s="29"/>
    </row>
    <row r="3327" ht="12.75">
      <c r="A3327" s="29"/>
    </row>
    <row r="3328" ht="12.75">
      <c r="A3328" s="29"/>
    </row>
    <row r="3329" ht="12.75">
      <c r="A3329" s="29"/>
    </row>
    <row r="3330" ht="12.75">
      <c r="A3330" s="29"/>
    </row>
    <row r="3331" ht="12.75">
      <c r="A3331" s="29"/>
    </row>
    <row r="3332" ht="12.75">
      <c r="A3332" s="29"/>
    </row>
    <row r="3333" ht="12.75">
      <c r="A3333" s="29"/>
    </row>
    <row r="3334" ht="12.75">
      <c r="A3334" s="29"/>
    </row>
    <row r="3335" ht="12.75">
      <c r="A3335" s="29"/>
    </row>
    <row r="3336" ht="12.75">
      <c r="A3336" s="29"/>
    </row>
    <row r="3337" ht="12.75">
      <c r="A3337" s="29"/>
    </row>
    <row r="3338" ht="12.75">
      <c r="A3338" s="29"/>
    </row>
    <row r="3339" ht="12.75">
      <c r="A3339" s="29"/>
    </row>
    <row r="3340" ht="12.75">
      <c r="A3340" s="29"/>
    </row>
    <row r="3341" ht="12.75">
      <c r="A3341" s="29"/>
    </row>
    <row r="3342" ht="12.75">
      <c r="A3342" s="29"/>
    </row>
    <row r="3343" ht="12.75">
      <c r="A3343" s="29"/>
    </row>
    <row r="3344" ht="12.75">
      <c r="A3344" s="29"/>
    </row>
    <row r="3345" ht="12.75">
      <c r="A3345" s="29"/>
    </row>
    <row r="3346" ht="12.75">
      <c r="A3346" s="29"/>
    </row>
    <row r="3347" ht="12.75">
      <c r="A3347" s="29"/>
    </row>
    <row r="3348" ht="12.75">
      <c r="A3348" s="29"/>
    </row>
    <row r="3349" ht="12.75">
      <c r="A3349" s="29"/>
    </row>
    <row r="3350" ht="12.75">
      <c r="A3350" s="29"/>
    </row>
    <row r="3351" ht="12.75">
      <c r="A3351" s="29"/>
    </row>
    <row r="3352" ht="12.75">
      <c r="A3352" s="29"/>
    </row>
    <row r="3353" ht="12.75">
      <c r="A3353" s="29"/>
    </row>
    <row r="3354" ht="12.75">
      <c r="A3354" s="29"/>
    </row>
    <row r="3355" ht="12.75">
      <c r="A3355" s="29"/>
    </row>
    <row r="3356" ht="12.75">
      <c r="A3356" s="29"/>
    </row>
    <row r="3357" ht="12.75">
      <c r="A3357" s="29"/>
    </row>
    <row r="3358" ht="12.75">
      <c r="A3358" s="29"/>
    </row>
    <row r="3359" ht="12.75">
      <c r="A3359" s="29"/>
    </row>
    <row r="3360" ht="12.75">
      <c r="A3360" s="29"/>
    </row>
    <row r="3361" ht="12.75">
      <c r="A3361" s="29"/>
    </row>
    <row r="3362" ht="12.75">
      <c r="A3362" s="29"/>
    </row>
    <row r="3363" ht="12.75">
      <c r="A3363" s="29"/>
    </row>
    <row r="3364" ht="12.75">
      <c r="A3364" s="29"/>
    </row>
    <row r="3365" ht="12.75">
      <c r="A3365" s="29"/>
    </row>
    <row r="3366" ht="12.75">
      <c r="A3366" s="29"/>
    </row>
    <row r="3367" ht="12.75">
      <c r="A3367" s="29"/>
    </row>
    <row r="3368" ht="12.75">
      <c r="A3368" s="29"/>
    </row>
    <row r="3369" ht="12.75">
      <c r="A3369" s="29"/>
    </row>
    <row r="3370" ht="12.75">
      <c r="A3370" s="29"/>
    </row>
    <row r="3371" ht="12.75">
      <c r="A3371" s="29"/>
    </row>
    <row r="3372" ht="12.75">
      <c r="A3372" s="29"/>
    </row>
    <row r="3373" ht="12.75">
      <c r="A3373" s="29"/>
    </row>
    <row r="3374" ht="12.75">
      <c r="A3374" s="29"/>
    </row>
    <row r="3375" ht="12.75">
      <c r="A3375" s="29"/>
    </row>
    <row r="3376" ht="12.75">
      <c r="A3376" s="29"/>
    </row>
    <row r="3377" ht="12.75">
      <c r="A3377" s="29"/>
    </row>
    <row r="3378" ht="12.75">
      <c r="A3378" s="29"/>
    </row>
    <row r="3379" ht="12.75">
      <c r="A3379" s="29"/>
    </row>
    <row r="3380" ht="12.75">
      <c r="A3380" s="29"/>
    </row>
    <row r="3381" ht="12.75">
      <c r="A3381" s="29"/>
    </row>
    <row r="3382" ht="12.75">
      <c r="A3382" s="29"/>
    </row>
    <row r="3383" ht="12.75">
      <c r="A3383" s="29"/>
    </row>
    <row r="3384" ht="12.75">
      <c r="A3384" s="29"/>
    </row>
    <row r="3385" ht="12.75">
      <c r="A3385" s="29"/>
    </row>
    <row r="3386" ht="12.75">
      <c r="A3386" s="29"/>
    </row>
    <row r="3387" ht="12.75">
      <c r="A3387" s="29"/>
    </row>
    <row r="3388" ht="12.75">
      <c r="A3388" s="29"/>
    </row>
    <row r="3389" ht="12.75">
      <c r="A3389" s="29"/>
    </row>
    <row r="3390" ht="12.75">
      <c r="A3390" s="29"/>
    </row>
    <row r="3391" ht="12.75">
      <c r="A3391" s="29"/>
    </row>
    <row r="3392" ht="12.75">
      <c r="A3392" s="29"/>
    </row>
    <row r="3393" ht="12.75">
      <c r="A3393" s="29"/>
    </row>
    <row r="3394" ht="12.75">
      <c r="A3394" s="29"/>
    </row>
    <row r="3395" ht="12.75">
      <c r="A3395" s="29"/>
    </row>
    <row r="3396" ht="12.75">
      <c r="A3396" s="29"/>
    </row>
    <row r="3397" ht="12.75">
      <c r="A3397" s="29"/>
    </row>
    <row r="3398" ht="12.75">
      <c r="A3398" s="29"/>
    </row>
    <row r="3399" ht="12.75">
      <c r="A3399" s="29"/>
    </row>
    <row r="3400" ht="12.75">
      <c r="A3400" s="29"/>
    </row>
    <row r="3401" ht="12.75">
      <c r="A3401" s="29"/>
    </row>
    <row r="3402" ht="12.75">
      <c r="A3402" s="29"/>
    </row>
    <row r="3403" ht="12.75">
      <c r="A3403" s="29"/>
    </row>
    <row r="3404" ht="12.75">
      <c r="A3404" s="29"/>
    </row>
    <row r="3405" ht="12.75">
      <c r="A3405" s="29"/>
    </row>
    <row r="3406" ht="12.75">
      <c r="A3406" s="29"/>
    </row>
    <row r="3407" ht="12.75">
      <c r="A3407" s="29"/>
    </row>
    <row r="3408" ht="12.75">
      <c r="A3408" s="29"/>
    </row>
    <row r="3409" ht="12.75">
      <c r="A3409" s="29"/>
    </row>
    <row r="3410" ht="12.75">
      <c r="A3410" s="29"/>
    </row>
    <row r="3411" ht="12.75">
      <c r="A3411" s="29"/>
    </row>
    <row r="3412" ht="12.75">
      <c r="A3412" s="29"/>
    </row>
    <row r="3413" ht="12.75">
      <c r="A3413" s="29"/>
    </row>
    <row r="3414" ht="12.75">
      <c r="A3414" s="29"/>
    </row>
    <row r="3415" ht="12.75">
      <c r="A3415" s="29"/>
    </row>
    <row r="3416" ht="12.75">
      <c r="A3416" s="29"/>
    </row>
    <row r="3417" ht="12.75">
      <c r="A3417" s="29"/>
    </row>
    <row r="3418" ht="12.75">
      <c r="A3418" s="29"/>
    </row>
    <row r="3419" ht="12.75">
      <c r="A3419" s="29"/>
    </row>
    <row r="3420" ht="12.75">
      <c r="A3420" s="29"/>
    </row>
    <row r="3421" ht="12.75">
      <c r="A3421" s="29"/>
    </row>
    <row r="3422" ht="12.75">
      <c r="A3422" s="29"/>
    </row>
    <row r="3423" ht="12.75">
      <c r="A3423" s="29"/>
    </row>
    <row r="3424" ht="12.75">
      <c r="A3424" s="29"/>
    </row>
    <row r="3425" ht="12.75">
      <c r="A3425" s="29"/>
    </row>
    <row r="3426" ht="12.75">
      <c r="A3426" s="29"/>
    </row>
    <row r="3427" ht="12.75">
      <c r="A3427" s="29"/>
    </row>
    <row r="3428" ht="12.75">
      <c r="A3428" s="29"/>
    </row>
    <row r="3429" ht="12.75">
      <c r="A3429" s="29"/>
    </row>
    <row r="3430" ht="12.75">
      <c r="A3430" s="29"/>
    </row>
    <row r="3431" ht="12.75">
      <c r="A3431" s="29"/>
    </row>
    <row r="3432" ht="12.75">
      <c r="A3432" s="29"/>
    </row>
    <row r="3433" ht="12.75">
      <c r="A3433" s="29"/>
    </row>
    <row r="3434" ht="12.75">
      <c r="A3434" s="29"/>
    </row>
    <row r="3435" ht="12.75">
      <c r="A3435" s="29"/>
    </row>
    <row r="3436" ht="12.75">
      <c r="A3436" s="29"/>
    </row>
    <row r="3437" ht="12.75">
      <c r="A3437" s="29"/>
    </row>
    <row r="3438" ht="12.75">
      <c r="A3438" s="29"/>
    </row>
    <row r="3439" ht="12.75">
      <c r="A3439" s="29"/>
    </row>
    <row r="3440" ht="12.75">
      <c r="A3440" s="29"/>
    </row>
    <row r="3441" ht="12.75">
      <c r="A3441" s="29"/>
    </row>
    <row r="3442" ht="12.75">
      <c r="A3442" s="29"/>
    </row>
    <row r="3443" ht="12.75">
      <c r="A3443" s="29"/>
    </row>
    <row r="3444" ht="12.75">
      <c r="A3444" s="29"/>
    </row>
    <row r="3445" ht="12.75">
      <c r="A3445" s="29"/>
    </row>
    <row r="3446" ht="12.75">
      <c r="A3446" s="29"/>
    </row>
    <row r="3447" ht="12.75">
      <c r="A3447" s="29"/>
    </row>
    <row r="3448" ht="12.75">
      <c r="A3448" s="29"/>
    </row>
    <row r="3449" ht="12.75">
      <c r="A3449" s="29"/>
    </row>
    <row r="3450" ht="12.75">
      <c r="A3450" s="29"/>
    </row>
    <row r="3451" ht="12.75">
      <c r="A3451" s="29"/>
    </row>
    <row r="3452" ht="12.75">
      <c r="A3452" s="29"/>
    </row>
    <row r="3453" ht="12.75">
      <c r="A3453" s="29"/>
    </row>
    <row r="3454" ht="12.75">
      <c r="A3454" s="29"/>
    </row>
    <row r="3455" ht="12.75">
      <c r="A3455" s="29"/>
    </row>
    <row r="3456" ht="12.75">
      <c r="A3456" s="29"/>
    </row>
    <row r="3457" ht="12.75">
      <c r="A3457" s="29"/>
    </row>
    <row r="3458" ht="12.75">
      <c r="A3458" s="29"/>
    </row>
    <row r="3459" ht="12.75">
      <c r="A3459" s="29"/>
    </row>
    <row r="3460" ht="12.75">
      <c r="A3460" s="29"/>
    </row>
    <row r="3461" ht="12.75">
      <c r="A3461" s="29"/>
    </row>
    <row r="3462" ht="12.75">
      <c r="A3462" s="29"/>
    </row>
    <row r="3463" ht="12.75">
      <c r="A3463" s="29"/>
    </row>
    <row r="3464" ht="12.75">
      <c r="A3464" s="29"/>
    </row>
    <row r="3465" ht="12.75">
      <c r="A3465" s="29"/>
    </row>
    <row r="3466" ht="12.75">
      <c r="A3466" s="29"/>
    </row>
    <row r="3467" ht="12.75">
      <c r="A3467" s="29"/>
    </row>
    <row r="3468" ht="12.75">
      <c r="A3468" s="29"/>
    </row>
    <row r="3469" ht="12.75">
      <c r="A3469" s="29"/>
    </row>
    <row r="3470" ht="12.75">
      <c r="A3470" s="29"/>
    </row>
    <row r="3471" ht="12.75">
      <c r="A3471" s="29"/>
    </row>
    <row r="3472" ht="12.75">
      <c r="A3472" s="29"/>
    </row>
    <row r="3473" ht="12.75">
      <c r="A3473" s="29"/>
    </row>
    <row r="3474" ht="12.75">
      <c r="A3474" s="29"/>
    </row>
    <row r="3475" ht="12.75">
      <c r="A3475" s="29"/>
    </row>
    <row r="3476" ht="12.75">
      <c r="A3476" s="29"/>
    </row>
    <row r="3477" ht="12.75">
      <c r="A3477" s="29"/>
    </row>
    <row r="3478" ht="12.75">
      <c r="A3478" s="29"/>
    </row>
    <row r="3479" ht="12.75">
      <c r="A3479" s="29"/>
    </row>
    <row r="3480" ht="12.75">
      <c r="A3480" s="29"/>
    </row>
    <row r="3481" ht="12.75">
      <c r="A3481" s="29"/>
    </row>
    <row r="3482" ht="12.75">
      <c r="A3482" s="29"/>
    </row>
    <row r="3483" ht="12.75">
      <c r="A3483" s="29"/>
    </row>
    <row r="3484" ht="12.75">
      <c r="A3484" s="29"/>
    </row>
    <row r="3485" ht="12.75">
      <c r="A3485" s="29"/>
    </row>
    <row r="3486" ht="12.75">
      <c r="A3486" s="29"/>
    </row>
    <row r="3487" ht="12.75">
      <c r="A3487" s="29"/>
    </row>
    <row r="3488" ht="12.75">
      <c r="A3488" s="29"/>
    </row>
    <row r="3489" ht="12.75">
      <c r="A3489" s="29"/>
    </row>
    <row r="3490" ht="12.75">
      <c r="A3490" s="29"/>
    </row>
    <row r="3491" ht="12.75">
      <c r="A3491" s="29"/>
    </row>
    <row r="3492" ht="12.75">
      <c r="A3492" s="29"/>
    </row>
    <row r="3493" ht="12.75">
      <c r="A3493" s="29"/>
    </row>
    <row r="3494" ht="12.75">
      <c r="A3494" s="29"/>
    </row>
    <row r="3495" ht="12.75">
      <c r="A3495" s="29"/>
    </row>
    <row r="3496" ht="12.75">
      <c r="A3496" s="29"/>
    </row>
    <row r="3497" ht="12.75">
      <c r="A3497" s="29"/>
    </row>
    <row r="3498" ht="12.75">
      <c r="A3498" s="29"/>
    </row>
    <row r="3499" ht="12.75">
      <c r="A3499" s="29"/>
    </row>
    <row r="3500" ht="12.75">
      <c r="A3500" s="29"/>
    </row>
    <row r="3501" ht="12.75">
      <c r="A3501" s="29"/>
    </row>
    <row r="3502" ht="12.75">
      <c r="A3502" s="29"/>
    </row>
    <row r="3503" ht="12.75">
      <c r="A3503" s="29"/>
    </row>
    <row r="3504" ht="12.75">
      <c r="A3504" s="29"/>
    </row>
    <row r="3505" ht="12.75">
      <c r="A3505" s="29"/>
    </row>
    <row r="3506" ht="12.75">
      <c r="A3506" s="29"/>
    </row>
    <row r="3507" ht="12.75">
      <c r="A3507" s="29"/>
    </row>
    <row r="3508" ht="12.75">
      <c r="A3508" s="29"/>
    </row>
    <row r="3509" ht="12.75">
      <c r="A3509" s="29"/>
    </row>
    <row r="3510" ht="12.75">
      <c r="A3510" s="29"/>
    </row>
    <row r="3511" ht="12.75">
      <c r="A3511" s="29"/>
    </row>
    <row r="3512" ht="12.75">
      <c r="A3512" s="29"/>
    </row>
    <row r="3513" ht="12.75">
      <c r="A3513" s="29"/>
    </row>
    <row r="3514" ht="12.75">
      <c r="A3514" s="29"/>
    </row>
    <row r="3515" ht="12.75">
      <c r="A3515" s="29"/>
    </row>
    <row r="3516" ht="12.75">
      <c r="A3516" s="29"/>
    </row>
    <row r="3517" ht="12.75">
      <c r="A3517" s="29"/>
    </row>
    <row r="3518" ht="12.75">
      <c r="A3518" s="29"/>
    </row>
    <row r="3519" ht="12.75">
      <c r="A3519" s="29"/>
    </row>
    <row r="3520" ht="12.75">
      <c r="A3520" s="29"/>
    </row>
    <row r="3521" ht="12.75">
      <c r="A3521" s="29"/>
    </row>
    <row r="3522" ht="12.75">
      <c r="A3522" s="29"/>
    </row>
    <row r="3523" ht="12.75">
      <c r="A3523" s="29"/>
    </row>
    <row r="3524" ht="12.75">
      <c r="A3524" s="29"/>
    </row>
    <row r="3525" ht="12.75">
      <c r="A3525" s="29"/>
    </row>
    <row r="3526" ht="12.75">
      <c r="A3526" s="29"/>
    </row>
    <row r="3527" ht="12.75">
      <c r="A3527" s="29"/>
    </row>
    <row r="3528" ht="12.75">
      <c r="A3528" s="29"/>
    </row>
    <row r="3529" ht="12.75">
      <c r="A3529" s="29"/>
    </row>
    <row r="3530" ht="12.75">
      <c r="A3530" s="29"/>
    </row>
    <row r="3531" ht="12.75">
      <c r="A3531" s="29"/>
    </row>
    <row r="3532" ht="12.75">
      <c r="A3532" s="29"/>
    </row>
    <row r="3533" ht="12.75">
      <c r="A3533" s="29"/>
    </row>
    <row r="3534" ht="12.75">
      <c r="A3534" s="29"/>
    </row>
    <row r="3535" ht="12.75">
      <c r="A3535" s="29"/>
    </row>
    <row r="3536" ht="12.75">
      <c r="A3536" s="29"/>
    </row>
    <row r="3537" ht="12.75">
      <c r="A3537" s="29"/>
    </row>
    <row r="3538" ht="12.75">
      <c r="A3538" s="29"/>
    </row>
    <row r="3539" ht="12.75">
      <c r="A3539" s="29"/>
    </row>
    <row r="3540" ht="12.75">
      <c r="A3540" s="29"/>
    </row>
    <row r="3541" ht="12.75">
      <c r="A3541" s="29"/>
    </row>
    <row r="3542" ht="12.75">
      <c r="A3542" s="29"/>
    </row>
    <row r="3543" ht="12.75">
      <c r="A3543" s="29"/>
    </row>
    <row r="3544" ht="12.75">
      <c r="A3544" s="29"/>
    </row>
    <row r="3545" ht="12.75">
      <c r="A3545" s="29"/>
    </row>
    <row r="3546" ht="12.75">
      <c r="A3546" s="29"/>
    </row>
    <row r="3547" ht="12.75">
      <c r="A3547" s="29"/>
    </row>
    <row r="3548" ht="12.75">
      <c r="A3548" s="29"/>
    </row>
    <row r="3549" ht="12.75">
      <c r="A3549" s="29"/>
    </row>
    <row r="3550" ht="12.75">
      <c r="A3550" s="29"/>
    </row>
    <row r="3551" ht="12.75">
      <c r="A3551" s="29"/>
    </row>
    <row r="3552" ht="12.75">
      <c r="A3552" s="29"/>
    </row>
    <row r="3553" ht="12.75">
      <c r="A3553" s="29"/>
    </row>
    <row r="3554" ht="12.75">
      <c r="A3554" s="29"/>
    </row>
    <row r="3555" ht="12.75">
      <c r="A3555" s="29"/>
    </row>
    <row r="3556" ht="12.75">
      <c r="A3556" s="29"/>
    </row>
    <row r="3557" ht="12.75">
      <c r="A3557" s="29"/>
    </row>
    <row r="3558" ht="12.75">
      <c r="A3558" s="29"/>
    </row>
    <row r="3559" ht="12.75">
      <c r="A3559" s="29"/>
    </row>
    <row r="3560" ht="12.75">
      <c r="A3560" s="29"/>
    </row>
    <row r="3561" ht="12.75">
      <c r="A3561" s="29"/>
    </row>
    <row r="3562" ht="12.75">
      <c r="A3562" s="29"/>
    </row>
    <row r="3563" ht="12.75">
      <c r="A3563" s="29"/>
    </row>
    <row r="3564" ht="12.75">
      <c r="A3564" s="29"/>
    </row>
    <row r="3565" ht="12.75">
      <c r="A3565" s="29"/>
    </row>
    <row r="3566" ht="12.75">
      <c r="A3566" s="29"/>
    </row>
    <row r="3567" ht="12.75">
      <c r="A3567" s="29"/>
    </row>
    <row r="3568" ht="12.75">
      <c r="A3568" s="29"/>
    </row>
    <row r="3569" ht="12.75">
      <c r="A3569" s="29"/>
    </row>
    <row r="3570" ht="12.75">
      <c r="A3570" s="29"/>
    </row>
    <row r="3571" ht="12.75">
      <c r="A3571" s="29"/>
    </row>
    <row r="3572" ht="12.75">
      <c r="A3572" s="29"/>
    </row>
    <row r="3573" ht="12.75">
      <c r="A3573" s="29"/>
    </row>
    <row r="3574" ht="12.75">
      <c r="A3574" s="29"/>
    </row>
    <row r="3575" ht="12.75">
      <c r="A3575" s="29"/>
    </row>
    <row r="3576" ht="12.75">
      <c r="A3576" s="29"/>
    </row>
    <row r="3577" ht="12.75">
      <c r="A3577" s="29"/>
    </row>
    <row r="3578" ht="12.75">
      <c r="A3578" s="29"/>
    </row>
    <row r="3579" ht="12.75">
      <c r="A3579" s="29"/>
    </row>
    <row r="3580" ht="12.75">
      <c r="A3580" s="29"/>
    </row>
    <row r="3581" ht="12.75">
      <c r="A3581" s="29"/>
    </row>
    <row r="3582" ht="12.75">
      <c r="A3582" s="29"/>
    </row>
    <row r="3583" ht="12.75">
      <c r="A3583" s="29"/>
    </row>
    <row r="3584" ht="12.75">
      <c r="A3584" s="29"/>
    </row>
    <row r="3585" ht="12.75">
      <c r="A3585" s="29"/>
    </row>
    <row r="3586" ht="12.75">
      <c r="A3586" s="29"/>
    </row>
    <row r="3587" ht="12.75">
      <c r="A3587" s="29"/>
    </row>
    <row r="3588" ht="12.75">
      <c r="A3588" s="29"/>
    </row>
    <row r="3589" ht="12.75">
      <c r="A3589" s="29"/>
    </row>
    <row r="3590" ht="12.75">
      <c r="A3590" s="29"/>
    </row>
    <row r="3591" ht="12.75">
      <c r="A3591" s="29"/>
    </row>
    <row r="3592" ht="12.75">
      <c r="A3592" s="29"/>
    </row>
    <row r="3593" ht="12.75">
      <c r="A3593" s="29"/>
    </row>
    <row r="3594" ht="12.75">
      <c r="A3594" s="29"/>
    </row>
    <row r="3595" ht="12.75">
      <c r="A3595" s="29"/>
    </row>
    <row r="3596" ht="12.75">
      <c r="A3596" s="29"/>
    </row>
    <row r="3597" ht="12.75">
      <c r="A3597" s="29"/>
    </row>
    <row r="3598" ht="12.75">
      <c r="A3598" s="29"/>
    </row>
    <row r="3599" ht="12.75">
      <c r="A3599" s="29"/>
    </row>
    <row r="3600" ht="12.75">
      <c r="A3600" s="29"/>
    </row>
    <row r="3601" ht="12.75">
      <c r="A3601" s="29"/>
    </row>
    <row r="3602" ht="12.75">
      <c r="A3602" s="29"/>
    </row>
    <row r="3603" ht="12.75">
      <c r="A3603" s="29"/>
    </row>
    <row r="3604" ht="12.75">
      <c r="A3604" s="29"/>
    </row>
    <row r="3605" ht="12.75">
      <c r="A3605" s="29"/>
    </row>
    <row r="3606" ht="12.75">
      <c r="A3606" s="29"/>
    </row>
    <row r="3607" ht="12.75">
      <c r="A3607" s="29"/>
    </row>
    <row r="3608" ht="12.75">
      <c r="A3608" s="29"/>
    </row>
    <row r="3609" ht="12.75">
      <c r="A3609" s="29"/>
    </row>
    <row r="3610" ht="12.75">
      <c r="A3610" s="29"/>
    </row>
    <row r="3611" ht="12.75">
      <c r="A3611" s="29"/>
    </row>
    <row r="3612" ht="12.75">
      <c r="A3612" s="29"/>
    </row>
    <row r="3613" ht="12.75">
      <c r="A3613" s="29"/>
    </row>
    <row r="3614" ht="12.75">
      <c r="A3614" s="29"/>
    </row>
    <row r="3615" ht="12.75">
      <c r="A3615" s="29"/>
    </row>
    <row r="3616" ht="12.75">
      <c r="A3616" s="29"/>
    </row>
    <row r="3617" ht="12.75">
      <c r="A3617" s="29"/>
    </row>
    <row r="3618" ht="12.75">
      <c r="A3618" s="29"/>
    </row>
    <row r="3619" ht="12.75">
      <c r="A3619" s="29"/>
    </row>
    <row r="3620" ht="12.75">
      <c r="A3620" s="29"/>
    </row>
    <row r="3621" ht="12.75">
      <c r="A3621" s="29"/>
    </row>
    <row r="3622" ht="12.75">
      <c r="A3622" s="29"/>
    </row>
    <row r="3623" ht="12.75">
      <c r="A3623" s="29"/>
    </row>
    <row r="3624" ht="12.75">
      <c r="A3624" s="29"/>
    </row>
    <row r="3625" ht="12.75">
      <c r="A3625" s="29"/>
    </row>
    <row r="3626" ht="12.75">
      <c r="A3626" s="29"/>
    </row>
    <row r="3627" ht="12.75">
      <c r="A3627" s="29"/>
    </row>
    <row r="3628" ht="12.75">
      <c r="A3628" s="29"/>
    </row>
    <row r="3629" ht="12.75">
      <c r="A3629" s="29"/>
    </row>
    <row r="3630" ht="12.75">
      <c r="A3630" s="29"/>
    </row>
    <row r="3631" ht="12.75">
      <c r="A3631" s="29"/>
    </row>
    <row r="3632" ht="12.75">
      <c r="A3632" s="29"/>
    </row>
    <row r="3633" ht="12.75">
      <c r="A3633" s="29"/>
    </row>
    <row r="3634" ht="12.75">
      <c r="A3634" s="29"/>
    </row>
    <row r="3635" ht="12.75">
      <c r="A3635" s="29"/>
    </row>
    <row r="3636" ht="12.75">
      <c r="A3636" s="29"/>
    </row>
    <row r="3637" ht="12.75">
      <c r="A3637" s="29"/>
    </row>
    <row r="3638" ht="12.75">
      <c r="A3638" s="29"/>
    </row>
    <row r="3639" ht="12.75">
      <c r="A3639" s="29"/>
    </row>
    <row r="3640" ht="12.75">
      <c r="A3640" s="29"/>
    </row>
    <row r="3641" ht="12.75">
      <c r="A3641" s="29"/>
    </row>
    <row r="3642" ht="12.75">
      <c r="A3642" s="29"/>
    </row>
    <row r="3643" ht="12.75">
      <c r="A3643" s="29"/>
    </row>
    <row r="3644" ht="12.75">
      <c r="A3644" s="29"/>
    </row>
    <row r="3645" ht="12.75">
      <c r="A3645" s="29"/>
    </row>
    <row r="3646" ht="12.75">
      <c r="A3646" s="29"/>
    </row>
    <row r="3647" ht="12.75">
      <c r="A3647" s="29"/>
    </row>
    <row r="3648" ht="12.75">
      <c r="A3648" s="29"/>
    </row>
    <row r="3649" ht="12.75">
      <c r="A3649" s="29"/>
    </row>
    <row r="3650" ht="12.75">
      <c r="A3650" s="29"/>
    </row>
    <row r="3651" ht="12.75">
      <c r="A3651" s="29"/>
    </row>
    <row r="3652" ht="12.75">
      <c r="A3652" s="29"/>
    </row>
    <row r="3653" ht="12.75">
      <c r="A3653" s="29"/>
    </row>
    <row r="3654" ht="12.75">
      <c r="A3654" s="29"/>
    </row>
    <row r="3655" ht="12.75">
      <c r="A3655" s="29"/>
    </row>
    <row r="3656" ht="12.75">
      <c r="A3656" s="29"/>
    </row>
    <row r="3657" ht="12.75">
      <c r="A3657" s="29"/>
    </row>
    <row r="3658" ht="12.75">
      <c r="A3658" s="29"/>
    </row>
    <row r="3659" ht="12.75">
      <c r="A3659" s="29"/>
    </row>
    <row r="3660" ht="12.75">
      <c r="A3660" s="29"/>
    </row>
    <row r="3661" ht="12.75">
      <c r="A3661" s="29"/>
    </row>
    <row r="3662" ht="12.75">
      <c r="A3662" s="29"/>
    </row>
    <row r="3663" ht="12.75">
      <c r="A3663" s="29"/>
    </row>
    <row r="3664" ht="12.75">
      <c r="A3664" s="29"/>
    </row>
    <row r="3665" ht="12.75">
      <c r="A3665" s="29"/>
    </row>
    <row r="3666" ht="12.75">
      <c r="A3666" s="29"/>
    </row>
    <row r="3667" ht="12.75">
      <c r="A3667" s="29"/>
    </row>
    <row r="3668" ht="12.75">
      <c r="A3668" s="29"/>
    </row>
    <row r="3669" ht="12.75">
      <c r="A3669" s="29"/>
    </row>
    <row r="3670" ht="12.75">
      <c r="A3670" s="29"/>
    </row>
    <row r="3671" ht="12.75">
      <c r="A3671" s="29"/>
    </row>
    <row r="3672" ht="12.75">
      <c r="A3672" s="29"/>
    </row>
    <row r="3673" ht="12.75">
      <c r="A3673" s="29"/>
    </row>
    <row r="3674" ht="12.75">
      <c r="A3674" s="29"/>
    </row>
    <row r="3675" ht="12.75">
      <c r="A3675" s="29"/>
    </row>
    <row r="3676" ht="12.75">
      <c r="A3676" s="29"/>
    </row>
    <row r="3677" ht="12.75">
      <c r="A3677" s="29"/>
    </row>
    <row r="3678" ht="12.75">
      <c r="A3678" s="29"/>
    </row>
    <row r="3679" ht="12.75">
      <c r="A3679" s="29"/>
    </row>
    <row r="3680" ht="12.75">
      <c r="A3680" s="29"/>
    </row>
    <row r="3681" ht="12.75">
      <c r="A3681" s="29"/>
    </row>
    <row r="3682" ht="12.75">
      <c r="A3682" s="29"/>
    </row>
    <row r="3683" ht="12.75">
      <c r="A3683" s="29"/>
    </row>
    <row r="3684" ht="12.75">
      <c r="A3684" s="29"/>
    </row>
    <row r="3685" ht="12.75">
      <c r="A3685" s="29"/>
    </row>
    <row r="3686" ht="12.75">
      <c r="A3686" s="29"/>
    </row>
    <row r="3687" ht="12.75">
      <c r="A3687" s="29"/>
    </row>
    <row r="3688" ht="12.75">
      <c r="A3688" s="29"/>
    </row>
    <row r="3689" ht="12.75">
      <c r="A3689" s="29"/>
    </row>
    <row r="3690" ht="12.75">
      <c r="A3690" s="29"/>
    </row>
    <row r="3691" ht="12.75">
      <c r="A3691" s="29"/>
    </row>
    <row r="3692" ht="12.75">
      <c r="A3692" s="29"/>
    </row>
    <row r="3693" ht="12.75">
      <c r="A3693" s="29"/>
    </row>
    <row r="3694" ht="12.75">
      <c r="A3694" s="29"/>
    </row>
    <row r="3695" ht="12.75">
      <c r="A3695" s="29"/>
    </row>
    <row r="3696" ht="12.75">
      <c r="A3696" s="29"/>
    </row>
    <row r="3697" ht="12.75">
      <c r="A3697" s="29"/>
    </row>
    <row r="3698" ht="12.75">
      <c r="A3698" s="29"/>
    </row>
    <row r="3699" ht="12.75">
      <c r="A3699" s="29"/>
    </row>
    <row r="3700" ht="12.75">
      <c r="A3700" s="29"/>
    </row>
    <row r="3701" ht="12.75">
      <c r="A3701" s="29"/>
    </row>
    <row r="3702" ht="12.75">
      <c r="A3702" s="29"/>
    </row>
    <row r="3703" ht="12.75">
      <c r="A3703" s="29"/>
    </row>
    <row r="3704" ht="12.75">
      <c r="A3704" s="29"/>
    </row>
    <row r="3705" ht="12.75">
      <c r="A3705" s="29"/>
    </row>
    <row r="3706" ht="12.75">
      <c r="A3706" s="29"/>
    </row>
    <row r="3707" ht="12.75">
      <c r="A3707" s="29"/>
    </row>
    <row r="3708" ht="12.75">
      <c r="A3708" s="29"/>
    </row>
    <row r="3709" ht="12.75">
      <c r="A3709" s="29"/>
    </row>
    <row r="3710" ht="12.75">
      <c r="A3710" s="29"/>
    </row>
    <row r="3711" ht="12.75">
      <c r="A3711" s="29"/>
    </row>
    <row r="3712" ht="12.75">
      <c r="A3712" s="29"/>
    </row>
    <row r="3713" ht="12.75">
      <c r="A3713" s="29"/>
    </row>
    <row r="3714" ht="12.75">
      <c r="A3714" s="29"/>
    </row>
    <row r="3715" ht="12.75">
      <c r="A3715" s="29"/>
    </row>
    <row r="3716" ht="12.75">
      <c r="A3716" s="29"/>
    </row>
    <row r="3717" ht="12.75">
      <c r="A3717" s="29"/>
    </row>
    <row r="3718" ht="12.75">
      <c r="A3718" s="29"/>
    </row>
    <row r="3719" ht="12.75">
      <c r="A3719" s="29"/>
    </row>
    <row r="3720" ht="12.75">
      <c r="A3720" s="29"/>
    </row>
    <row r="3721" ht="12.75">
      <c r="A3721" s="29"/>
    </row>
    <row r="3722" ht="12.75">
      <c r="A3722" s="29"/>
    </row>
    <row r="3723" ht="12.75">
      <c r="A3723" s="29"/>
    </row>
    <row r="3724" ht="12.75">
      <c r="A3724" s="29"/>
    </row>
    <row r="3725" ht="12.75">
      <c r="A3725" s="29"/>
    </row>
    <row r="3726" ht="12.75">
      <c r="A3726" s="29"/>
    </row>
    <row r="3727" ht="12.75">
      <c r="A3727" s="29"/>
    </row>
    <row r="3728" ht="12.75">
      <c r="A3728" s="29"/>
    </row>
    <row r="3729" ht="12.75">
      <c r="A3729" s="29"/>
    </row>
    <row r="3730" ht="12.75">
      <c r="A3730" s="29"/>
    </row>
    <row r="3731" ht="12.75">
      <c r="A3731" s="29"/>
    </row>
    <row r="3732" ht="12.75">
      <c r="A3732" s="29"/>
    </row>
    <row r="3733" ht="12.75">
      <c r="A3733" s="29"/>
    </row>
    <row r="3734" ht="12.75">
      <c r="A3734" s="29"/>
    </row>
    <row r="3735" ht="12.75">
      <c r="A3735" s="29"/>
    </row>
    <row r="3736" ht="12.75">
      <c r="A3736" s="29"/>
    </row>
    <row r="3737" ht="12.75">
      <c r="A3737" s="29"/>
    </row>
    <row r="3738" ht="12.75">
      <c r="A3738" s="29"/>
    </row>
    <row r="3739" ht="12.75">
      <c r="A3739" s="29"/>
    </row>
    <row r="3740" ht="12.75">
      <c r="A3740" s="29"/>
    </row>
    <row r="3741" ht="12.75">
      <c r="A3741" s="29"/>
    </row>
    <row r="3742" ht="12.75">
      <c r="A3742" s="29"/>
    </row>
    <row r="3743" ht="12.75">
      <c r="A3743" s="29"/>
    </row>
    <row r="3744" ht="12.75">
      <c r="A3744" s="29"/>
    </row>
    <row r="3745" ht="12.75">
      <c r="A3745" s="29"/>
    </row>
    <row r="3746" ht="12.75">
      <c r="A3746" s="29"/>
    </row>
    <row r="3747" ht="12.75">
      <c r="A3747" s="29"/>
    </row>
    <row r="3748" ht="12.75">
      <c r="A3748" s="29"/>
    </row>
    <row r="3749" ht="12.75">
      <c r="A3749" s="29"/>
    </row>
    <row r="3750" ht="12.75">
      <c r="A3750" s="29"/>
    </row>
    <row r="3751" ht="12.75">
      <c r="A3751" s="29"/>
    </row>
    <row r="3752" ht="12.75">
      <c r="A3752" s="29"/>
    </row>
    <row r="3753" ht="12.75">
      <c r="A3753" s="29"/>
    </row>
    <row r="3754" ht="12.75">
      <c r="A3754" s="29"/>
    </row>
    <row r="3755" ht="12.75">
      <c r="A3755" s="29"/>
    </row>
    <row r="3756" ht="12.75">
      <c r="A3756" s="29"/>
    </row>
    <row r="3757" ht="12.75">
      <c r="A3757" s="29"/>
    </row>
    <row r="3758" ht="12.75">
      <c r="A3758" s="29"/>
    </row>
    <row r="3759" ht="12.75">
      <c r="A3759" s="29"/>
    </row>
    <row r="3760" ht="12.75">
      <c r="A3760" s="29"/>
    </row>
    <row r="3761" ht="12.75">
      <c r="A3761" s="29"/>
    </row>
    <row r="3762" ht="12.75">
      <c r="A3762" s="29"/>
    </row>
    <row r="3763" ht="12.75">
      <c r="A3763" s="29"/>
    </row>
    <row r="3764" ht="12.75">
      <c r="A3764" s="29"/>
    </row>
    <row r="3765" ht="12.75">
      <c r="A3765" s="29"/>
    </row>
    <row r="3766" ht="12.75">
      <c r="A3766" s="29"/>
    </row>
    <row r="3767" ht="12.75">
      <c r="A3767" s="29"/>
    </row>
    <row r="3768" ht="12.75">
      <c r="A3768" s="29"/>
    </row>
    <row r="3769" ht="12.75">
      <c r="A3769" s="29"/>
    </row>
    <row r="3770" ht="12.75">
      <c r="A3770" s="29"/>
    </row>
    <row r="3771" ht="12.75">
      <c r="A3771" s="29"/>
    </row>
    <row r="3772" ht="12.75">
      <c r="A3772" s="29"/>
    </row>
    <row r="3773" ht="12.75">
      <c r="A3773" s="29"/>
    </row>
    <row r="3774" ht="12.75">
      <c r="A3774" s="29"/>
    </row>
    <row r="3775" ht="12.75">
      <c r="A3775" s="29"/>
    </row>
    <row r="3776" ht="12.75">
      <c r="A3776" s="29"/>
    </row>
    <row r="3777" ht="12.75">
      <c r="A3777" s="29"/>
    </row>
    <row r="3778" ht="12.75">
      <c r="A3778" s="29"/>
    </row>
    <row r="3779" ht="12.75">
      <c r="A3779" s="29"/>
    </row>
    <row r="3780" ht="12.75">
      <c r="A3780" s="29"/>
    </row>
    <row r="3781" ht="12.75">
      <c r="A3781" s="29"/>
    </row>
    <row r="3782" ht="12.75">
      <c r="A3782" s="29"/>
    </row>
    <row r="3783" ht="12.75">
      <c r="A3783" s="29"/>
    </row>
    <row r="3784" ht="12.75">
      <c r="A3784" s="29"/>
    </row>
    <row r="3785" ht="12.75">
      <c r="A3785" s="29"/>
    </row>
    <row r="3786" ht="12.75">
      <c r="A3786" s="29"/>
    </row>
    <row r="3787" ht="12.75">
      <c r="A3787" s="29"/>
    </row>
    <row r="3788" ht="12.75">
      <c r="A3788" s="29"/>
    </row>
    <row r="3789" ht="12.75">
      <c r="A3789" s="29"/>
    </row>
    <row r="3790" ht="12.75">
      <c r="A3790" s="29"/>
    </row>
    <row r="3791" ht="12.75">
      <c r="A3791" s="29"/>
    </row>
    <row r="3792" ht="12.75">
      <c r="A3792" s="29"/>
    </row>
    <row r="3793" ht="12.75">
      <c r="A3793" s="29"/>
    </row>
    <row r="3794" ht="12.75">
      <c r="A3794" s="29"/>
    </row>
    <row r="3795" ht="12.75">
      <c r="A3795" s="29"/>
    </row>
    <row r="3796" ht="12.75">
      <c r="A3796" s="29"/>
    </row>
    <row r="3797" ht="12.75">
      <c r="A3797" s="29"/>
    </row>
    <row r="3798" ht="12.75">
      <c r="A3798" s="29"/>
    </row>
    <row r="3799" ht="12.75">
      <c r="A3799" s="29"/>
    </row>
    <row r="3800" ht="12.75">
      <c r="A3800" s="29"/>
    </row>
    <row r="3801" ht="12.75">
      <c r="A3801" s="29"/>
    </row>
    <row r="3802" ht="12.75">
      <c r="A3802" s="29"/>
    </row>
    <row r="3803" ht="12.75">
      <c r="A3803" s="29"/>
    </row>
    <row r="3804" ht="12.75">
      <c r="A3804" s="29"/>
    </row>
    <row r="3805" ht="12.75">
      <c r="A3805" s="29"/>
    </row>
    <row r="3806" ht="12.75">
      <c r="A3806" s="29"/>
    </row>
    <row r="3807" ht="12.75">
      <c r="A3807" s="29"/>
    </row>
    <row r="3808" ht="12.75">
      <c r="A3808" s="29"/>
    </row>
    <row r="3809" ht="12.75">
      <c r="A3809" s="29"/>
    </row>
    <row r="3810" ht="12.75">
      <c r="A3810" s="29"/>
    </row>
    <row r="3811" ht="12.75">
      <c r="A3811" s="29"/>
    </row>
    <row r="3812" ht="12.75">
      <c r="A3812" s="29"/>
    </row>
    <row r="3813" ht="12.75">
      <c r="A3813" s="29"/>
    </row>
    <row r="3814" ht="12.75">
      <c r="A3814" s="29"/>
    </row>
    <row r="3815" ht="12.75">
      <c r="A3815" s="29"/>
    </row>
    <row r="3816" ht="12.75">
      <c r="A3816" s="29"/>
    </row>
    <row r="3817" ht="12.75">
      <c r="A3817" s="29"/>
    </row>
    <row r="3818" ht="12.75">
      <c r="A3818" s="29"/>
    </row>
    <row r="3819" ht="12.75">
      <c r="A3819" s="29"/>
    </row>
    <row r="3820" ht="12.75">
      <c r="A3820" s="29"/>
    </row>
    <row r="3821" ht="12.75">
      <c r="A3821" s="29"/>
    </row>
    <row r="3822" ht="12.75">
      <c r="A3822" s="29"/>
    </row>
    <row r="3823" ht="12.75">
      <c r="A3823" s="29"/>
    </row>
    <row r="3824" ht="12.75">
      <c r="A3824" s="29"/>
    </row>
    <row r="3825" ht="12.75">
      <c r="A3825" s="29"/>
    </row>
    <row r="3826" ht="12.75">
      <c r="A3826" s="29"/>
    </row>
    <row r="3827" ht="12.75">
      <c r="A3827" s="29"/>
    </row>
    <row r="3828" ht="12.75">
      <c r="A3828" s="29"/>
    </row>
    <row r="3829" ht="12.75">
      <c r="A3829" s="29"/>
    </row>
    <row r="3830" ht="12.75">
      <c r="A3830" s="29"/>
    </row>
    <row r="3831" ht="12.75">
      <c r="A3831" s="29"/>
    </row>
    <row r="3832" ht="12.75">
      <c r="A3832" s="29"/>
    </row>
    <row r="3833" ht="12.75">
      <c r="A3833" s="29"/>
    </row>
    <row r="3834" ht="12.75">
      <c r="A3834" s="29"/>
    </row>
    <row r="3835" ht="12.75">
      <c r="A3835" s="29"/>
    </row>
    <row r="3836" ht="12.75">
      <c r="A3836" s="29"/>
    </row>
    <row r="3837" ht="12.75">
      <c r="A3837" s="29"/>
    </row>
    <row r="3838" ht="12.75">
      <c r="A3838" s="29"/>
    </row>
    <row r="3839" ht="12.75">
      <c r="A3839" s="29"/>
    </row>
    <row r="3840" ht="12.75">
      <c r="A3840" s="29"/>
    </row>
    <row r="3841" ht="12.75">
      <c r="A3841" s="29"/>
    </row>
    <row r="3842" ht="12.75">
      <c r="A3842" s="29"/>
    </row>
    <row r="3843" ht="12.75">
      <c r="A3843" s="29"/>
    </row>
    <row r="3844" ht="12.75">
      <c r="A3844" s="29"/>
    </row>
    <row r="3845" ht="12.75">
      <c r="A3845" s="29"/>
    </row>
    <row r="3846" ht="12.75">
      <c r="A3846" s="29"/>
    </row>
    <row r="3847" ht="12.75">
      <c r="A3847" s="29"/>
    </row>
    <row r="3848" ht="12.75">
      <c r="A3848" s="29"/>
    </row>
    <row r="3849" ht="12.75">
      <c r="A3849" s="29"/>
    </row>
    <row r="3850" ht="12.75">
      <c r="A3850" s="29"/>
    </row>
    <row r="3851" ht="12.75">
      <c r="A3851" s="29"/>
    </row>
    <row r="3852" ht="12.75">
      <c r="A3852" s="29"/>
    </row>
    <row r="3853" ht="12.75">
      <c r="A3853" s="29"/>
    </row>
    <row r="3854" ht="12.75">
      <c r="A3854" s="29"/>
    </row>
    <row r="3855" ht="12.75">
      <c r="A3855" s="29"/>
    </row>
    <row r="3856" ht="12.75">
      <c r="A3856" s="29"/>
    </row>
    <row r="3857" ht="12.75">
      <c r="A3857" s="29"/>
    </row>
    <row r="3858" ht="12.75">
      <c r="A3858" s="29"/>
    </row>
    <row r="3859" ht="12.75">
      <c r="A3859" s="29"/>
    </row>
    <row r="3860" ht="12.75">
      <c r="A3860" s="29"/>
    </row>
    <row r="3861" ht="12.75">
      <c r="A3861" s="29"/>
    </row>
    <row r="3862" ht="12.75">
      <c r="A3862" s="29"/>
    </row>
    <row r="3863" ht="12.75">
      <c r="A3863" s="29"/>
    </row>
    <row r="3864" ht="12.75">
      <c r="A3864" s="29"/>
    </row>
    <row r="3865" ht="12.75">
      <c r="A3865" s="29"/>
    </row>
    <row r="3866" ht="12.75">
      <c r="A3866" s="29"/>
    </row>
    <row r="3867" ht="12.75">
      <c r="A3867" s="29"/>
    </row>
    <row r="3868" ht="12.75">
      <c r="A3868" s="29"/>
    </row>
    <row r="3869" ht="12.75">
      <c r="A3869" s="29"/>
    </row>
    <row r="3870" ht="12.75">
      <c r="A3870" s="29"/>
    </row>
    <row r="3871" ht="12.75">
      <c r="A3871" s="29"/>
    </row>
    <row r="3872" ht="12.75">
      <c r="A3872" s="29"/>
    </row>
    <row r="3873" ht="12.75">
      <c r="A3873" s="29"/>
    </row>
    <row r="3874" ht="12.75">
      <c r="A3874" s="29"/>
    </row>
    <row r="3875" ht="12.75">
      <c r="A3875" s="29"/>
    </row>
    <row r="3876" ht="12.75">
      <c r="A3876" s="29"/>
    </row>
    <row r="3877" ht="12.75">
      <c r="A3877" s="29"/>
    </row>
    <row r="3878" ht="12.75">
      <c r="A3878" s="29"/>
    </row>
    <row r="3879" ht="12.75">
      <c r="A3879" s="29"/>
    </row>
    <row r="3880" ht="12.75">
      <c r="A3880" s="29"/>
    </row>
    <row r="3881" ht="12.75">
      <c r="A3881" s="29"/>
    </row>
    <row r="3882" ht="12.75">
      <c r="A3882" s="29"/>
    </row>
    <row r="3883" ht="12.75">
      <c r="A3883" s="29"/>
    </row>
    <row r="3884" ht="12.75">
      <c r="A3884" s="29"/>
    </row>
    <row r="3885" ht="12.75">
      <c r="A3885" s="29"/>
    </row>
    <row r="3886" ht="12.75">
      <c r="A3886" s="29"/>
    </row>
    <row r="3887" ht="12.75">
      <c r="A3887" s="29"/>
    </row>
    <row r="3888" ht="12.75">
      <c r="A3888" s="29"/>
    </row>
    <row r="3889" ht="12.75">
      <c r="A3889" s="29"/>
    </row>
    <row r="3890" ht="12.75">
      <c r="A3890" s="29"/>
    </row>
    <row r="3891" ht="12.75">
      <c r="A3891" s="29"/>
    </row>
    <row r="3892" ht="12.75">
      <c r="A3892" s="29"/>
    </row>
    <row r="3893" ht="12.75">
      <c r="A3893" s="29"/>
    </row>
    <row r="3894" ht="12.75">
      <c r="A3894" s="29"/>
    </row>
    <row r="3895" ht="12.75">
      <c r="A3895" s="29"/>
    </row>
    <row r="3896" ht="12.75">
      <c r="A3896" s="29"/>
    </row>
    <row r="3897" ht="12.75">
      <c r="A3897" s="29"/>
    </row>
    <row r="3898" ht="12.75">
      <c r="A3898" s="29"/>
    </row>
    <row r="3899" ht="12.75">
      <c r="A3899" s="29"/>
    </row>
    <row r="3900" ht="12.75">
      <c r="A3900" s="29"/>
    </row>
    <row r="3901" ht="12.75">
      <c r="A3901" s="29"/>
    </row>
    <row r="3902" ht="12.75">
      <c r="A3902" s="29"/>
    </row>
    <row r="3903" ht="12.75">
      <c r="A3903" s="29"/>
    </row>
    <row r="3904" ht="12.75">
      <c r="A3904" s="29"/>
    </row>
    <row r="3905" ht="12.75">
      <c r="A3905" s="29"/>
    </row>
    <row r="3906" ht="12.75">
      <c r="A3906" s="29"/>
    </row>
    <row r="3907" ht="12.75">
      <c r="A3907" s="29"/>
    </row>
    <row r="3908" ht="12.75">
      <c r="A3908" s="29"/>
    </row>
    <row r="3909" ht="12.75">
      <c r="A3909" s="29"/>
    </row>
    <row r="3910" ht="12.75">
      <c r="A3910" s="29"/>
    </row>
    <row r="3911" ht="12.75">
      <c r="A3911" s="29"/>
    </row>
    <row r="3912" ht="12.75">
      <c r="A3912" s="29"/>
    </row>
    <row r="3913" ht="12.75">
      <c r="A3913" s="29"/>
    </row>
    <row r="3914" ht="12.75">
      <c r="A3914" s="29"/>
    </row>
    <row r="3915" ht="12.75">
      <c r="A3915" s="29"/>
    </row>
    <row r="3916" ht="12.75">
      <c r="A3916" s="29"/>
    </row>
    <row r="3917" ht="12.75">
      <c r="A3917" s="29"/>
    </row>
    <row r="3918" ht="12.75">
      <c r="A3918" s="29"/>
    </row>
    <row r="3919" ht="12.75">
      <c r="A3919" s="29"/>
    </row>
    <row r="3920" ht="12.75">
      <c r="A3920" s="29"/>
    </row>
    <row r="3921" ht="12.75">
      <c r="A3921" s="29"/>
    </row>
    <row r="3922" ht="12.75">
      <c r="A3922" s="29"/>
    </row>
    <row r="3923" ht="12.75">
      <c r="A3923" s="29"/>
    </row>
    <row r="3924" ht="12.75">
      <c r="A3924" s="29"/>
    </row>
    <row r="3925" ht="12.75">
      <c r="A3925" s="29"/>
    </row>
    <row r="3926" ht="12.75">
      <c r="A3926" s="29"/>
    </row>
    <row r="3927" ht="12.75">
      <c r="A3927" s="29"/>
    </row>
    <row r="3928" ht="12.75">
      <c r="A3928" s="29"/>
    </row>
    <row r="3929" ht="12.75">
      <c r="A3929" s="29"/>
    </row>
    <row r="3930" ht="12.75">
      <c r="A3930" s="29"/>
    </row>
    <row r="3931" ht="12.75">
      <c r="A3931" s="29"/>
    </row>
    <row r="3932" ht="12.75">
      <c r="A3932" s="29"/>
    </row>
    <row r="3933" ht="12.75">
      <c r="A3933" s="29"/>
    </row>
    <row r="3934" ht="12.75">
      <c r="A3934" s="29"/>
    </row>
    <row r="3935" ht="12.75">
      <c r="A3935" s="29"/>
    </row>
    <row r="3936" ht="12.75">
      <c r="A3936" s="29"/>
    </row>
    <row r="3937" ht="12.75">
      <c r="A3937" s="29"/>
    </row>
    <row r="3938" ht="12.75">
      <c r="A3938" s="29"/>
    </row>
    <row r="3939" ht="12.75">
      <c r="A3939" s="29"/>
    </row>
    <row r="3940" ht="12.75">
      <c r="A3940" s="29"/>
    </row>
    <row r="3941" ht="12.75">
      <c r="A3941" s="29"/>
    </row>
    <row r="3942" ht="12.75">
      <c r="A3942" s="29"/>
    </row>
    <row r="3943" ht="12.75">
      <c r="A3943" s="29"/>
    </row>
    <row r="3944" ht="12.75">
      <c r="A3944" s="29"/>
    </row>
    <row r="3945" ht="12.75">
      <c r="A3945" s="29"/>
    </row>
    <row r="3946" ht="12.75">
      <c r="A3946" s="29"/>
    </row>
    <row r="3947" ht="12.75">
      <c r="A3947" s="29"/>
    </row>
    <row r="3948" ht="12.75">
      <c r="A3948" s="29"/>
    </row>
    <row r="3949" ht="12.75">
      <c r="A3949" s="29"/>
    </row>
    <row r="3950" ht="12.75">
      <c r="A3950" s="29"/>
    </row>
    <row r="3951" ht="12.75">
      <c r="A3951" s="29"/>
    </row>
    <row r="3952" ht="12.75">
      <c r="A3952" s="29"/>
    </row>
    <row r="3953" ht="12.75">
      <c r="A3953" s="29"/>
    </row>
    <row r="3954" ht="12.75">
      <c r="A3954" s="29"/>
    </row>
    <row r="3955" ht="12.75">
      <c r="A3955" s="29"/>
    </row>
    <row r="3956" ht="12.75">
      <c r="A3956" s="29"/>
    </row>
    <row r="3957" ht="12.75">
      <c r="A3957" s="29"/>
    </row>
    <row r="3958" ht="12.75">
      <c r="A3958" s="29"/>
    </row>
    <row r="3959" ht="12.75">
      <c r="A3959" s="29"/>
    </row>
    <row r="3960" ht="12.75">
      <c r="A3960" s="29"/>
    </row>
    <row r="3961" ht="12.75">
      <c r="A3961" s="29"/>
    </row>
    <row r="3962" ht="12.75">
      <c r="A3962" s="29"/>
    </row>
    <row r="3963" ht="12.75">
      <c r="A3963" s="29"/>
    </row>
    <row r="3964" ht="12.75">
      <c r="A3964" s="29"/>
    </row>
    <row r="3965" ht="12.75">
      <c r="A3965" s="29"/>
    </row>
    <row r="3966" ht="12.75">
      <c r="A3966" s="29"/>
    </row>
    <row r="3967" ht="12.75">
      <c r="A3967" s="29"/>
    </row>
    <row r="3968" ht="12.75">
      <c r="A3968" s="29"/>
    </row>
    <row r="3969" ht="12.75">
      <c r="A3969" s="29"/>
    </row>
    <row r="3970" ht="12.75">
      <c r="A3970" s="29"/>
    </row>
    <row r="3971" ht="12.75">
      <c r="A3971" s="29"/>
    </row>
    <row r="3972" ht="12.75">
      <c r="A3972" s="29"/>
    </row>
    <row r="3973" ht="12.75">
      <c r="A3973" s="29"/>
    </row>
    <row r="3974" ht="12.75">
      <c r="A3974" s="29"/>
    </row>
    <row r="3975" ht="12.75">
      <c r="A3975" s="29"/>
    </row>
    <row r="3976" ht="12.75">
      <c r="A3976" s="29"/>
    </row>
    <row r="3977" ht="12.75">
      <c r="A3977" s="29"/>
    </row>
    <row r="3978" ht="12.75">
      <c r="A3978" s="29"/>
    </row>
    <row r="3979" ht="12.75">
      <c r="A3979" s="29"/>
    </row>
    <row r="3980" ht="12.75">
      <c r="A3980" s="29"/>
    </row>
    <row r="3981" ht="12.75">
      <c r="A3981" s="29"/>
    </row>
    <row r="3982" ht="12.75">
      <c r="A3982" s="29"/>
    </row>
    <row r="3983" ht="12.75">
      <c r="A3983" s="29"/>
    </row>
    <row r="3984" ht="12.75">
      <c r="A3984" s="29"/>
    </row>
    <row r="3985" ht="12.75">
      <c r="A3985" s="29"/>
    </row>
    <row r="3986" ht="12.75">
      <c r="A3986" s="29"/>
    </row>
    <row r="3987" ht="12.75">
      <c r="A3987" s="29"/>
    </row>
    <row r="3988" ht="12.75">
      <c r="A3988" s="29"/>
    </row>
    <row r="3989" ht="12.75">
      <c r="A3989" s="29"/>
    </row>
    <row r="3990" ht="12.75">
      <c r="A3990" s="29"/>
    </row>
    <row r="3991" ht="12.75">
      <c r="A3991" s="29"/>
    </row>
    <row r="3992" ht="12.75">
      <c r="A3992" s="29"/>
    </row>
    <row r="3993" ht="12.75">
      <c r="A3993" s="29"/>
    </row>
    <row r="3994" ht="12.75">
      <c r="A3994" s="29"/>
    </row>
    <row r="3995" ht="12.75">
      <c r="A3995" s="29"/>
    </row>
    <row r="3996" ht="12.75">
      <c r="A3996" s="29"/>
    </row>
    <row r="3997" ht="12.75">
      <c r="A3997" s="29"/>
    </row>
    <row r="3998" ht="12.75">
      <c r="A3998" s="29"/>
    </row>
    <row r="3999" ht="12.75">
      <c r="A3999" s="29"/>
    </row>
    <row r="4000" ht="12.75">
      <c r="A4000" s="29"/>
    </row>
    <row r="4001" ht="12.75">
      <c r="A4001" s="29"/>
    </row>
    <row r="4002" ht="12.75">
      <c r="A4002" s="29"/>
    </row>
    <row r="4003" ht="12.75">
      <c r="A4003" s="29"/>
    </row>
    <row r="4004" ht="12.75">
      <c r="A4004" s="29"/>
    </row>
    <row r="4005" ht="12.75">
      <c r="A4005" s="29"/>
    </row>
    <row r="4006" ht="12.75">
      <c r="A4006" s="29"/>
    </row>
    <row r="4007" ht="12.75">
      <c r="A4007" s="29"/>
    </row>
    <row r="4008" ht="12.75">
      <c r="A4008" s="29"/>
    </row>
    <row r="4009" ht="12.75">
      <c r="A4009" s="29"/>
    </row>
    <row r="4010" ht="12.75">
      <c r="A4010" s="29"/>
    </row>
    <row r="4011" ht="12.75">
      <c r="A4011" s="29"/>
    </row>
    <row r="4012" ht="12.75">
      <c r="A4012" s="29"/>
    </row>
    <row r="4013" ht="12.75">
      <c r="A4013" s="29"/>
    </row>
    <row r="4014" ht="12.75">
      <c r="A4014" s="29"/>
    </row>
    <row r="4015" ht="12.75">
      <c r="A4015" s="29"/>
    </row>
    <row r="4016" ht="12.75">
      <c r="A4016" s="29"/>
    </row>
    <row r="4017" ht="12.75">
      <c r="A4017" s="29"/>
    </row>
    <row r="4018" ht="12.75">
      <c r="A4018" s="29"/>
    </row>
    <row r="4019" ht="12.75">
      <c r="A4019" s="29"/>
    </row>
    <row r="4020" ht="12.75">
      <c r="A4020" s="29"/>
    </row>
    <row r="4021" ht="12.75">
      <c r="A4021" s="29"/>
    </row>
    <row r="4022" ht="12.75">
      <c r="A4022" s="29"/>
    </row>
    <row r="4023" ht="12.75">
      <c r="A4023" s="29"/>
    </row>
    <row r="4024" ht="12.75">
      <c r="A4024" s="29"/>
    </row>
    <row r="4025" ht="12.75">
      <c r="A4025" s="29"/>
    </row>
    <row r="4026" ht="12.75">
      <c r="A4026" s="29"/>
    </row>
    <row r="4027" ht="12.75">
      <c r="A4027" s="29"/>
    </row>
    <row r="4028" ht="12.75">
      <c r="A4028" s="29"/>
    </row>
    <row r="4029" ht="12.75">
      <c r="A4029" s="29"/>
    </row>
    <row r="4030" ht="12.75">
      <c r="A4030" s="29"/>
    </row>
    <row r="4031" ht="12.75">
      <c r="A4031" s="29"/>
    </row>
    <row r="4032" ht="12.75">
      <c r="A4032" s="29"/>
    </row>
    <row r="4033" ht="12.75">
      <c r="A4033" s="29"/>
    </row>
    <row r="4034" ht="12.75">
      <c r="A4034" s="29"/>
    </row>
    <row r="4035" ht="12.75">
      <c r="A4035" s="29"/>
    </row>
    <row r="4036" ht="12.75">
      <c r="A4036" s="29"/>
    </row>
    <row r="4037" ht="12.75">
      <c r="A4037" s="29"/>
    </row>
    <row r="4038" ht="12.75">
      <c r="A4038" s="29"/>
    </row>
    <row r="4039" ht="12.75">
      <c r="A4039" s="29"/>
    </row>
    <row r="4040" ht="12.75">
      <c r="A4040" s="29"/>
    </row>
    <row r="4041" ht="12.75">
      <c r="A4041" s="29"/>
    </row>
    <row r="4042" ht="12.75">
      <c r="A4042" s="29"/>
    </row>
    <row r="4043" ht="12.75">
      <c r="A4043" s="29"/>
    </row>
    <row r="4044" ht="12.75">
      <c r="A4044" s="29"/>
    </row>
    <row r="4045" ht="12.75">
      <c r="A4045" s="29"/>
    </row>
    <row r="4046" ht="12.75">
      <c r="A4046" s="29"/>
    </row>
    <row r="4047" ht="12.75">
      <c r="A4047" s="29"/>
    </row>
    <row r="4048" ht="12.75">
      <c r="A4048" s="29"/>
    </row>
    <row r="4049" ht="12.75">
      <c r="A4049" s="29"/>
    </row>
    <row r="4050" ht="12.75">
      <c r="A4050" s="29"/>
    </row>
    <row r="4051" ht="12.75">
      <c r="A4051" s="29"/>
    </row>
    <row r="4052" ht="12.75">
      <c r="A4052" s="29"/>
    </row>
    <row r="4053" ht="12.75">
      <c r="A4053" s="29"/>
    </row>
    <row r="4054" ht="12.75">
      <c r="A4054" s="29"/>
    </row>
    <row r="4055" ht="12.75">
      <c r="A4055" s="29"/>
    </row>
    <row r="4056" ht="12.75">
      <c r="A4056" s="29"/>
    </row>
    <row r="4057" ht="12.75">
      <c r="A4057" s="29"/>
    </row>
    <row r="4058" ht="12.75">
      <c r="A4058" s="29"/>
    </row>
    <row r="4059" ht="12.75">
      <c r="A4059" s="29"/>
    </row>
    <row r="4060" ht="12.75">
      <c r="A4060" s="29"/>
    </row>
    <row r="4061" ht="12.75">
      <c r="A4061" s="29"/>
    </row>
    <row r="4062" ht="12.75">
      <c r="A4062" s="29"/>
    </row>
    <row r="4063" ht="12.75">
      <c r="A4063" s="29"/>
    </row>
    <row r="4064" ht="12.75">
      <c r="A4064" s="29"/>
    </row>
    <row r="4065" ht="12.75">
      <c r="A4065" s="29"/>
    </row>
    <row r="4066" ht="12.75">
      <c r="A4066" s="29"/>
    </row>
    <row r="4067" ht="12.75">
      <c r="A4067" s="29"/>
    </row>
    <row r="4068" ht="12.75">
      <c r="A4068" s="29"/>
    </row>
    <row r="4069" ht="12.75">
      <c r="A4069" s="29"/>
    </row>
    <row r="4070" ht="12.75">
      <c r="A4070" s="29"/>
    </row>
    <row r="4071" ht="12.75">
      <c r="A4071" s="29"/>
    </row>
    <row r="4072" ht="12.75">
      <c r="A4072" s="29"/>
    </row>
    <row r="4073" ht="12.75">
      <c r="A4073" s="29"/>
    </row>
    <row r="4074" ht="12.75">
      <c r="A4074" s="29"/>
    </row>
    <row r="4075" ht="12.75">
      <c r="A4075" s="29"/>
    </row>
    <row r="4076" ht="12.75">
      <c r="A4076" s="29"/>
    </row>
    <row r="4077" ht="12.75">
      <c r="A4077" s="29"/>
    </row>
    <row r="4078" ht="12.75">
      <c r="A4078" s="29"/>
    </row>
    <row r="4079" ht="12.75">
      <c r="A4079" s="29"/>
    </row>
    <row r="4080" ht="12.75">
      <c r="A4080" s="29"/>
    </row>
    <row r="4081" ht="12.75">
      <c r="A4081" s="29"/>
    </row>
    <row r="4082" ht="12.75">
      <c r="A4082" s="29"/>
    </row>
    <row r="4083" ht="12.75">
      <c r="A4083" s="29"/>
    </row>
    <row r="4084" ht="12.75">
      <c r="A4084" s="29"/>
    </row>
    <row r="4085" ht="12.75">
      <c r="A4085" s="29"/>
    </row>
    <row r="4086" ht="12.75">
      <c r="A4086" s="29"/>
    </row>
    <row r="4087" ht="12.75">
      <c r="A4087" s="29"/>
    </row>
    <row r="4088" ht="12.75">
      <c r="A4088" s="29"/>
    </row>
    <row r="4089" ht="12.75">
      <c r="A4089" s="29"/>
    </row>
    <row r="4090" ht="12.75">
      <c r="A4090" s="29"/>
    </row>
    <row r="4091" ht="12.75">
      <c r="A4091" s="29"/>
    </row>
    <row r="4092" ht="12.75">
      <c r="A4092" s="29"/>
    </row>
    <row r="4093" ht="12.75">
      <c r="A4093" s="29"/>
    </row>
    <row r="4094" ht="12.75">
      <c r="A4094" s="29"/>
    </row>
    <row r="4095" ht="12.75">
      <c r="A4095" s="29"/>
    </row>
    <row r="4096" ht="12.75">
      <c r="A4096" s="29"/>
    </row>
    <row r="4097" ht="12.75">
      <c r="A4097" s="29"/>
    </row>
    <row r="4098" ht="12.75">
      <c r="A4098" s="29"/>
    </row>
    <row r="4099" ht="12.75">
      <c r="A4099" s="29"/>
    </row>
    <row r="4100" ht="12.75">
      <c r="A4100" s="29"/>
    </row>
    <row r="4101" ht="12.75">
      <c r="A4101" s="29"/>
    </row>
    <row r="4102" ht="12.75">
      <c r="A4102" s="29"/>
    </row>
    <row r="4103" ht="12.75">
      <c r="A4103" s="29"/>
    </row>
    <row r="4104" ht="12.75">
      <c r="A4104" s="29"/>
    </row>
    <row r="4105" ht="12.75">
      <c r="A4105" s="29"/>
    </row>
    <row r="4106" ht="12.75">
      <c r="A4106" s="29"/>
    </row>
    <row r="4107" ht="12.75">
      <c r="A4107" s="29"/>
    </row>
    <row r="4108" ht="12.75">
      <c r="A4108" s="29"/>
    </row>
    <row r="4109" ht="12.75">
      <c r="A4109" s="29"/>
    </row>
    <row r="4110" ht="12.75">
      <c r="A4110" s="29"/>
    </row>
    <row r="4111" ht="12.75">
      <c r="A4111" s="29"/>
    </row>
    <row r="4112" ht="12.75">
      <c r="A4112" s="29"/>
    </row>
    <row r="4113" ht="12.75">
      <c r="A4113" s="29"/>
    </row>
    <row r="4114" ht="12.75">
      <c r="A4114" s="29"/>
    </row>
    <row r="4115" ht="12.75">
      <c r="A4115" s="29"/>
    </row>
    <row r="4116" ht="12.75">
      <c r="A4116" s="29"/>
    </row>
    <row r="4117" ht="12.75">
      <c r="A4117" s="29"/>
    </row>
    <row r="4118" ht="12.75">
      <c r="A4118" s="29"/>
    </row>
    <row r="4119" ht="12.75">
      <c r="A4119" s="29"/>
    </row>
    <row r="4120" ht="12.75">
      <c r="A4120" s="29"/>
    </row>
    <row r="4121" ht="12.75">
      <c r="A4121" s="29"/>
    </row>
    <row r="4122" ht="12.75">
      <c r="A4122" s="29"/>
    </row>
    <row r="4123" ht="12.75">
      <c r="A4123" s="29"/>
    </row>
    <row r="4124" ht="12.75">
      <c r="A4124" s="29"/>
    </row>
    <row r="4125" ht="12.75">
      <c r="A4125" s="29"/>
    </row>
    <row r="4126" ht="12.75">
      <c r="A4126" s="29"/>
    </row>
    <row r="4127" ht="12.75">
      <c r="A4127" s="29"/>
    </row>
    <row r="4128" ht="12.75">
      <c r="A4128" s="29"/>
    </row>
    <row r="4129" ht="12.75">
      <c r="A4129" s="29"/>
    </row>
    <row r="4130" ht="12.75">
      <c r="A4130" s="29"/>
    </row>
    <row r="4131" ht="12.75">
      <c r="A4131" s="29"/>
    </row>
    <row r="4132" ht="12.75">
      <c r="A4132" s="29"/>
    </row>
    <row r="4133" ht="12.75">
      <c r="A4133" s="29"/>
    </row>
    <row r="4134" ht="12.75">
      <c r="A4134" s="29"/>
    </row>
    <row r="4135" ht="12.75">
      <c r="A4135" s="29"/>
    </row>
    <row r="4136" ht="12.75">
      <c r="A4136" s="29"/>
    </row>
    <row r="4137" ht="12.75">
      <c r="A4137" s="29"/>
    </row>
    <row r="4138" ht="12.75">
      <c r="A4138" s="29"/>
    </row>
    <row r="4139" ht="12.75">
      <c r="A4139" s="29"/>
    </row>
    <row r="4140" ht="12.75">
      <c r="A4140" s="29"/>
    </row>
    <row r="4141" ht="12.75">
      <c r="A4141" s="29"/>
    </row>
    <row r="4142" ht="12.75">
      <c r="A4142" s="29"/>
    </row>
    <row r="4143" ht="12.75">
      <c r="A4143" s="29"/>
    </row>
    <row r="4144" ht="12.75">
      <c r="A4144" s="29"/>
    </row>
    <row r="4145" ht="12.75">
      <c r="A4145" s="29"/>
    </row>
    <row r="4146" ht="12.75">
      <c r="A4146" s="29"/>
    </row>
    <row r="4147" ht="12.75">
      <c r="A4147" s="29"/>
    </row>
    <row r="4148" ht="12.75">
      <c r="A4148" s="29"/>
    </row>
    <row r="4149" ht="12.75">
      <c r="A4149" s="29"/>
    </row>
    <row r="4150" ht="12.75">
      <c r="A4150" s="29"/>
    </row>
    <row r="4151" ht="12.75">
      <c r="A4151" s="29"/>
    </row>
    <row r="4152" ht="12.75">
      <c r="A4152" s="29"/>
    </row>
    <row r="4153" ht="12.75">
      <c r="A4153" s="29"/>
    </row>
    <row r="4154" ht="12.75">
      <c r="A4154" s="29"/>
    </row>
    <row r="4155" ht="12.75">
      <c r="A4155" s="29"/>
    </row>
    <row r="4156" ht="12.75">
      <c r="A4156" s="29"/>
    </row>
    <row r="4157" ht="12.75">
      <c r="A4157" s="29"/>
    </row>
    <row r="4158" ht="12.75">
      <c r="A4158" s="29"/>
    </row>
    <row r="4159" ht="12.75">
      <c r="A4159" s="29"/>
    </row>
    <row r="4160" ht="12.75">
      <c r="A4160" s="29"/>
    </row>
    <row r="4161" ht="12.75">
      <c r="A4161" s="29"/>
    </row>
    <row r="4162" ht="12.75">
      <c r="A4162" s="29"/>
    </row>
    <row r="4163" ht="12.75">
      <c r="A4163" s="29"/>
    </row>
    <row r="4164" ht="12.75">
      <c r="A4164" s="29"/>
    </row>
    <row r="4165" ht="12.75">
      <c r="A4165" s="29"/>
    </row>
    <row r="4166" ht="12.75">
      <c r="A4166" s="29"/>
    </row>
    <row r="4167" ht="12.75">
      <c r="A4167" s="29"/>
    </row>
    <row r="4168" ht="12.75">
      <c r="A4168" s="29"/>
    </row>
    <row r="4169" ht="12.75">
      <c r="A4169" s="29"/>
    </row>
    <row r="4170" ht="12.75">
      <c r="A4170" s="29"/>
    </row>
    <row r="4171" ht="12.75">
      <c r="A4171" s="29"/>
    </row>
    <row r="4172" ht="12.75">
      <c r="A4172" s="29"/>
    </row>
    <row r="4173" ht="12.75">
      <c r="A4173" s="29"/>
    </row>
    <row r="4174" ht="12.75">
      <c r="A4174" s="29"/>
    </row>
    <row r="4175" ht="12.75">
      <c r="A4175" s="29"/>
    </row>
    <row r="4176" ht="12.75">
      <c r="A4176" s="29"/>
    </row>
    <row r="4177" ht="12.75">
      <c r="A4177" s="29"/>
    </row>
    <row r="4178" ht="12.75">
      <c r="A4178" s="29"/>
    </row>
    <row r="4179" ht="12.75">
      <c r="A4179" s="29"/>
    </row>
    <row r="4180" ht="12.75">
      <c r="A4180" s="29"/>
    </row>
    <row r="4181" ht="12.75">
      <c r="A4181" s="29"/>
    </row>
    <row r="4182" ht="12.75">
      <c r="A4182" s="29"/>
    </row>
    <row r="4183" ht="12.75">
      <c r="A4183" s="29"/>
    </row>
    <row r="4184" ht="12.75">
      <c r="A4184" s="29"/>
    </row>
    <row r="4185" ht="12.75">
      <c r="A4185" s="29"/>
    </row>
    <row r="4186" ht="12.75">
      <c r="A4186" s="29"/>
    </row>
    <row r="4187" ht="12.75">
      <c r="A4187" s="29"/>
    </row>
    <row r="4188" ht="12.75">
      <c r="A4188" s="29"/>
    </row>
    <row r="4189" ht="12.75">
      <c r="A4189" s="29"/>
    </row>
    <row r="4190" ht="12.75">
      <c r="A4190" s="29"/>
    </row>
    <row r="4191" ht="12.75">
      <c r="A4191" s="29"/>
    </row>
    <row r="4192" ht="12.75">
      <c r="A4192" s="29"/>
    </row>
    <row r="4193" ht="12.75">
      <c r="A4193" s="29"/>
    </row>
    <row r="4194" ht="12.75">
      <c r="A4194" s="29"/>
    </row>
    <row r="4195" ht="12.75">
      <c r="A4195" s="29"/>
    </row>
    <row r="4196" ht="12.75">
      <c r="A4196" s="29"/>
    </row>
    <row r="4197" ht="12.75">
      <c r="A4197" s="29"/>
    </row>
    <row r="4198" ht="12.75">
      <c r="A4198" s="29"/>
    </row>
    <row r="4199" ht="12.75">
      <c r="A4199" s="29"/>
    </row>
    <row r="4200" ht="12.75">
      <c r="A4200" s="29"/>
    </row>
    <row r="4201" ht="12.75">
      <c r="A4201" s="29"/>
    </row>
    <row r="4202" ht="12.75">
      <c r="A4202" s="29"/>
    </row>
    <row r="4203" ht="12.75">
      <c r="A4203" s="29"/>
    </row>
    <row r="4204" ht="12.75">
      <c r="A4204" s="29"/>
    </row>
    <row r="4205" ht="12.75">
      <c r="A4205" s="29"/>
    </row>
    <row r="4206" ht="12.75">
      <c r="A4206" s="29"/>
    </row>
    <row r="4207" ht="12.75">
      <c r="A4207" s="29"/>
    </row>
    <row r="4208" ht="12.75">
      <c r="A4208" s="29"/>
    </row>
    <row r="4209" ht="12.75">
      <c r="A4209" s="29"/>
    </row>
    <row r="4210" ht="12.75">
      <c r="A4210" s="29"/>
    </row>
    <row r="4211" ht="12.75">
      <c r="A4211" s="29"/>
    </row>
    <row r="4212" ht="12.75">
      <c r="A4212" s="29"/>
    </row>
    <row r="4213" ht="12.75">
      <c r="A4213" s="29"/>
    </row>
    <row r="4214" ht="12.75">
      <c r="A4214" s="29"/>
    </row>
    <row r="4215" ht="12.75">
      <c r="A4215" s="29"/>
    </row>
    <row r="4216" ht="12.75">
      <c r="A4216" s="29"/>
    </row>
    <row r="4217" ht="12.75">
      <c r="A4217" s="29"/>
    </row>
    <row r="4218" ht="12.75">
      <c r="A4218" s="29"/>
    </row>
    <row r="4219" ht="12.75">
      <c r="A4219" s="29"/>
    </row>
    <row r="4220" ht="12.75">
      <c r="A4220" s="29"/>
    </row>
    <row r="4221" ht="12.75">
      <c r="A4221" s="29"/>
    </row>
    <row r="4222" ht="12.75">
      <c r="A4222" s="29"/>
    </row>
    <row r="4223" ht="12.75">
      <c r="A4223" s="29"/>
    </row>
    <row r="4224" ht="12.75">
      <c r="A4224" s="29"/>
    </row>
    <row r="4225" ht="12.75">
      <c r="A4225" s="29"/>
    </row>
    <row r="4226" ht="12.75">
      <c r="A4226" s="29"/>
    </row>
    <row r="4227" ht="12.75">
      <c r="A4227" s="29"/>
    </row>
    <row r="4228" ht="12.75">
      <c r="A4228" s="29"/>
    </row>
    <row r="4229" ht="12.75">
      <c r="A4229" s="29"/>
    </row>
    <row r="4230" ht="12.75">
      <c r="A4230" s="29"/>
    </row>
    <row r="4231" ht="12.75">
      <c r="A4231" s="29"/>
    </row>
    <row r="4232" ht="12.75">
      <c r="A4232" s="29"/>
    </row>
    <row r="4233" ht="12.75">
      <c r="A4233" s="29"/>
    </row>
    <row r="4234" ht="12.75">
      <c r="A4234" s="29"/>
    </row>
    <row r="4235" ht="12.75">
      <c r="A4235" s="29"/>
    </row>
    <row r="4236" ht="12.75">
      <c r="A4236" s="29"/>
    </row>
    <row r="4237" ht="12.75">
      <c r="A4237" s="29"/>
    </row>
    <row r="4238" ht="12.75">
      <c r="A4238" s="29"/>
    </row>
    <row r="4239" ht="12.75">
      <c r="A4239" s="29"/>
    </row>
    <row r="4240" ht="12.75">
      <c r="A4240" s="29"/>
    </row>
    <row r="4241" ht="12.75">
      <c r="A4241" s="29"/>
    </row>
    <row r="4242" ht="12.75">
      <c r="A4242" s="29"/>
    </row>
    <row r="4243" ht="12.75">
      <c r="A4243" s="29"/>
    </row>
    <row r="4244" ht="12.75">
      <c r="A4244" s="29"/>
    </row>
    <row r="4245" ht="12.75">
      <c r="A4245" s="29"/>
    </row>
    <row r="4246" ht="12.75">
      <c r="A4246" s="29"/>
    </row>
    <row r="4247" ht="12.75">
      <c r="A4247" s="29"/>
    </row>
    <row r="4248" ht="12.75">
      <c r="A4248" s="29"/>
    </row>
    <row r="4249" ht="12.75">
      <c r="A4249" s="29"/>
    </row>
    <row r="4250" ht="12.75">
      <c r="A4250" s="29"/>
    </row>
    <row r="4251" ht="12.75">
      <c r="A4251" s="29"/>
    </row>
    <row r="4252" ht="12.75">
      <c r="A4252" s="29"/>
    </row>
    <row r="4253" ht="12.75">
      <c r="A4253" s="29"/>
    </row>
    <row r="4254" ht="12.75">
      <c r="A4254" s="29"/>
    </row>
    <row r="4255" ht="12.75">
      <c r="A4255" s="29"/>
    </row>
    <row r="4256" ht="12.75">
      <c r="A4256" s="29"/>
    </row>
    <row r="4257" ht="12.75">
      <c r="A4257" s="29"/>
    </row>
    <row r="4258" ht="12.75">
      <c r="A4258" s="29"/>
    </row>
    <row r="4259" ht="12.75">
      <c r="A4259" s="29"/>
    </row>
    <row r="4260" ht="12.75">
      <c r="A4260" s="29"/>
    </row>
    <row r="4261" ht="12.75">
      <c r="A4261" s="29"/>
    </row>
    <row r="4262" ht="12.75">
      <c r="A4262" s="29"/>
    </row>
    <row r="4263" ht="12.75">
      <c r="A4263" s="29"/>
    </row>
    <row r="4264" ht="12.75">
      <c r="A4264" s="29"/>
    </row>
    <row r="4265" ht="12.75">
      <c r="A4265" s="29"/>
    </row>
    <row r="4266" ht="12.75">
      <c r="A4266" s="29"/>
    </row>
    <row r="4267" ht="12.75">
      <c r="A4267" s="29"/>
    </row>
    <row r="4268" ht="12.75">
      <c r="A4268" s="29"/>
    </row>
    <row r="4269" ht="12.75">
      <c r="A4269" s="29"/>
    </row>
    <row r="4270" ht="12.75">
      <c r="A4270" s="29"/>
    </row>
    <row r="4271" ht="12.75">
      <c r="A4271" s="29"/>
    </row>
    <row r="4272" ht="12.75">
      <c r="A4272" s="29"/>
    </row>
    <row r="4273" ht="12.75">
      <c r="A4273" s="29"/>
    </row>
    <row r="4274" ht="12.75">
      <c r="A4274" s="29"/>
    </row>
    <row r="4275" ht="12.75">
      <c r="A4275" s="29"/>
    </row>
    <row r="4276" ht="12.75">
      <c r="A4276" s="29"/>
    </row>
    <row r="4277" ht="12.75">
      <c r="A4277" s="29"/>
    </row>
    <row r="4278" ht="12.75">
      <c r="A4278" s="29"/>
    </row>
    <row r="4279" ht="12.75">
      <c r="A4279" s="29"/>
    </row>
    <row r="4280" ht="12.75">
      <c r="A4280" s="29"/>
    </row>
    <row r="4281" ht="12.75">
      <c r="A4281" s="29"/>
    </row>
    <row r="4282" ht="12.75">
      <c r="A4282" s="29"/>
    </row>
    <row r="4283" ht="12.75">
      <c r="A4283" s="29"/>
    </row>
    <row r="4284" ht="12.75">
      <c r="A4284" s="29"/>
    </row>
    <row r="4285" ht="12.75">
      <c r="A4285" s="29"/>
    </row>
    <row r="4286" ht="12.75">
      <c r="A4286" s="29"/>
    </row>
    <row r="4287" ht="12.75">
      <c r="A4287" s="29"/>
    </row>
    <row r="4288" ht="12.75">
      <c r="A4288" s="29"/>
    </row>
    <row r="4289" ht="12.75">
      <c r="A4289" s="29"/>
    </row>
    <row r="4290" ht="12.75">
      <c r="A4290" s="29"/>
    </row>
    <row r="4291" ht="12.75">
      <c r="A4291" s="29"/>
    </row>
    <row r="4292" ht="12.75">
      <c r="A4292" s="29"/>
    </row>
    <row r="4293" ht="12.75">
      <c r="A4293" s="29"/>
    </row>
    <row r="4294" ht="12.75">
      <c r="A4294" s="29"/>
    </row>
    <row r="4295" ht="12.75">
      <c r="A4295" s="29"/>
    </row>
    <row r="4296" ht="12.75">
      <c r="A4296" s="29"/>
    </row>
    <row r="4297" ht="12.75">
      <c r="A4297" s="29"/>
    </row>
    <row r="4298" ht="12.75">
      <c r="A4298" s="29"/>
    </row>
    <row r="4299" ht="12.75">
      <c r="A4299" s="29"/>
    </row>
    <row r="4300" ht="12.75">
      <c r="A4300" s="29"/>
    </row>
    <row r="4301" ht="12.75">
      <c r="A4301" s="29"/>
    </row>
    <row r="4302" ht="12.75">
      <c r="A4302" s="29"/>
    </row>
    <row r="4303" ht="12.75">
      <c r="A4303" s="29"/>
    </row>
    <row r="4304" ht="12.75">
      <c r="A4304" s="29"/>
    </row>
    <row r="4305" ht="12.75">
      <c r="A4305" s="29"/>
    </row>
    <row r="4306" ht="12.75">
      <c r="A4306" s="29"/>
    </row>
    <row r="4307" ht="12.75">
      <c r="A4307" s="29"/>
    </row>
    <row r="4308" ht="12.75">
      <c r="A4308" s="29"/>
    </row>
    <row r="4309" ht="12.75">
      <c r="A4309" s="29"/>
    </row>
    <row r="4310" ht="12.75">
      <c r="A4310" s="29"/>
    </row>
    <row r="4311" ht="12.75">
      <c r="A4311" s="29"/>
    </row>
    <row r="4312" ht="12.75">
      <c r="A4312" s="29"/>
    </row>
    <row r="4313" ht="12.75">
      <c r="A4313" s="29"/>
    </row>
    <row r="4314" ht="12.75">
      <c r="A4314" s="29"/>
    </row>
    <row r="4315" ht="12.75">
      <c r="A4315" s="29"/>
    </row>
    <row r="4316" ht="12.75">
      <c r="A4316" s="29"/>
    </row>
    <row r="4317" ht="12.75">
      <c r="A4317" s="29"/>
    </row>
    <row r="4318" ht="12.75">
      <c r="A4318" s="29"/>
    </row>
    <row r="4319" ht="12.75">
      <c r="A4319" s="29"/>
    </row>
    <row r="4320" ht="12.75">
      <c r="A4320" s="29"/>
    </row>
    <row r="4321" ht="12.75">
      <c r="A4321" s="29"/>
    </row>
    <row r="4322" ht="12.75">
      <c r="A4322" s="29"/>
    </row>
    <row r="4323" ht="12.75">
      <c r="A4323" s="29"/>
    </row>
    <row r="4324" ht="12.75">
      <c r="A4324" s="29"/>
    </row>
    <row r="4325" ht="12.75">
      <c r="A4325" s="29"/>
    </row>
    <row r="4326" ht="12.75">
      <c r="A4326" s="29"/>
    </row>
    <row r="4327" ht="12.75">
      <c r="A4327" s="29"/>
    </row>
    <row r="4328" ht="12.75">
      <c r="A4328" s="29"/>
    </row>
    <row r="4329" ht="12.75">
      <c r="A4329" s="29"/>
    </row>
    <row r="4330" ht="12.75">
      <c r="A4330" s="29"/>
    </row>
    <row r="4331" ht="12.75">
      <c r="A4331" s="29"/>
    </row>
    <row r="4332" ht="12.75">
      <c r="A4332" s="29"/>
    </row>
    <row r="4333" ht="12.75">
      <c r="A4333" s="29"/>
    </row>
    <row r="4334" ht="12.75">
      <c r="A4334" s="29"/>
    </row>
    <row r="4335" ht="12.75">
      <c r="A4335" s="29"/>
    </row>
    <row r="4336" ht="12.75">
      <c r="A4336" s="29"/>
    </row>
    <row r="4337" ht="12.75">
      <c r="A4337" s="29"/>
    </row>
    <row r="4338" ht="12.75">
      <c r="A4338" s="29"/>
    </row>
    <row r="4339" ht="12.75">
      <c r="A4339" s="29"/>
    </row>
    <row r="4340" ht="12.75">
      <c r="A4340" s="29"/>
    </row>
    <row r="4341" ht="12.75">
      <c r="A4341" s="29"/>
    </row>
    <row r="4342" ht="12.75">
      <c r="A4342" s="29"/>
    </row>
    <row r="4343" ht="12.75">
      <c r="A4343" s="29"/>
    </row>
    <row r="4344" ht="12.75">
      <c r="A4344" s="29"/>
    </row>
    <row r="4345" ht="12.75">
      <c r="A4345" s="29"/>
    </row>
    <row r="4346" ht="12.75">
      <c r="A4346" s="29"/>
    </row>
    <row r="4347" ht="12.75">
      <c r="A4347" s="29"/>
    </row>
    <row r="4348" ht="12.75">
      <c r="A4348" s="29"/>
    </row>
    <row r="4349" ht="12.75">
      <c r="A4349" s="29"/>
    </row>
    <row r="4350" ht="12.75">
      <c r="A4350" s="29"/>
    </row>
    <row r="4351" ht="12.75">
      <c r="A4351" s="29"/>
    </row>
    <row r="4352" ht="12.75">
      <c r="A4352" s="29"/>
    </row>
    <row r="4353" ht="12.75">
      <c r="A4353" s="29"/>
    </row>
    <row r="4354" ht="12.75">
      <c r="A4354" s="29"/>
    </row>
    <row r="4355" ht="12.75">
      <c r="A4355" s="29"/>
    </row>
    <row r="4356" ht="12.75">
      <c r="A4356" s="29"/>
    </row>
    <row r="4357" ht="12.75">
      <c r="A4357" s="29"/>
    </row>
    <row r="4358" ht="12.75">
      <c r="A4358" s="29"/>
    </row>
    <row r="4359" ht="12.75">
      <c r="A4359" s="29"/>
    </row>
    <row r="4360" ht="12.75">
      <c r="A4360" s="29"/>
    </row>
    <row r="4361" ht="12.75">
      <c r="A4361" s="29"/>
    </row>
    <row r="4362" ht="12.75">
      <c r="A4362" s="29"/>
    </row>
    <row r="4363" ht="12.75">
      <c r="A4363" s="29"/>
    </row>
    <row r="4364" ht="12.75">
      <c r="A4364" s="29"/>
    </row>
    <row r="4365" ht="12.75">
      <c r="A4365" s="29"/>
    </row>
    <row r="4366" ht="12.75">
      <c r="A4366" s="29"/>
    </row>
    <row r="4367" ht="12.75">
      <c r="A4367" s="29"/>
    </row>
    <row r="4368" ht="12.75">
      <c r="A4368" s="29"/>
    </row>
    <row r="4369" ht="12.75">
      <c r="A4369" s="29"/>
    </row>
    <row r="4370" ht="12.75">
      <c r="A4370" s="29"/>
    </row>
    <row r="4371" ht="12.75">
      <c r="A4371" s="29"/>
    </row>
    <row r="4372" ht="12.75">
      <c r="A4372" s="29"/>
    </row>
    <row r="4373" ht="12.75">
      <c r="A4373" s="29"/>
    </row>
    <row r="4374" ht="12.75">
      <c r="A4374" s="29"/>
    </row>
    <row r="4375" ht="12.75">
      <c r="A4375" s="29"/>
    </row>
    <row r="4376" ht="12.75">
      <c r="A4376" s="29"/>
    </row>
    <row r="4377" ht="12.75">
      <c r="A4377" s="29"/>
    </row>
    <row r="4378" ht="12.75">
      <c r="A4378" s="29"/>
    </row>
    <row r="4379" ht="12.75">
      <c r="A4379" s="29"/>
    </row>
    <row r="4380" ht="12.75">
      <c r="A4380" s="29"/>
    </row>
    <row r="4381" ht="12.75">
      <c r="A4381" s="29"/>
    </row>
    <row r="4382" ht="12.75">
      <c r="A4382" s="29"/>
    </row>
    <row r="4383" ht="12.75">
      <c r="A4383" s="29"/>
    </row>
    <row r="4384" ht="12.75">
      <c r="A4384" s="29"/>
    </row>
    <row r="4385" ht="12.75">
      <c r="A4385" s="29"/>
    </row>
    <row r="4386" ht="12.75">
      <c r="A4386" s="29"/>
    </row>
    <row r="4387" ht="12.75">
      <c r="A4387" s="29"/>
    </row>
    <row r="4388" ht="12.75">
      <c r="A4388" s="29"/>
    </row>
    <row r="4389" ht="12.75">
      <c r="A4389" s="29"/>
    </row>
    <row r="4390" ht="12.75">
      <c r="A4390" s="29"/>
    </row>
    <row r="4391" ht="12.75">
      <c r="A4391" s="29"/>
    </row>
    <row r="4392" ht="12.75">
      <c r="A4392" s="29"/>
    </row>
    <row r="4393" ht="12.75">
      <c r="A4393" s="29"/>
    </row>
    <row r="4394" ht="12.75">
      <c r="A4394" s="29"/>
    </row>
    <row r="4395" ht="12.75">
      <c r="A4395" s="29"/>
    </row>
    <row r="4396" ht="12.75">
      <c r="A4396" s="29"/>
    </row>
    <row r="4397" ht="12.75">
      <c r="A4397" s="29"/>
    </row>
    <row r="4398" ht="12.75">
      <c r="A4398" s="29"/>
    </row>
    <row r="4399" ht="12.75">
      <c r="A4399" s="29"/>
    </row>
    <row r="4400" ht="12.75">
      <c r="A4400" s="29"/>
    </row>
    <row r="4401" ht="12.75">
      <c r="A4401" s="29"/>
    </row>
    <row r="4402" ht="12.75">
      <c r="A4402" s="29"/>
    </row>
    <row r="4403" ht="12.75">
      <c r="A4403" s="29"/>
    </row>
    <row r="4404" ht="12.75">
      <c r="A4404" s="29"/>
    </row>
    <row r="4405" ht="12.75">
      <c r="A4405" s="29"/>
    </row>
    <row r="4406" ht="12.75">
      <c r="A4406" s="29"/>
    </row>
    <row r="4407" ht="12.75">
      <c r="A4407" s="29"/>
    </row>
    <row r="4408" ht="12.75">
      <c r="A4408" s="29"/>
    </row>
    <row r="4409" ht="12.75">
      <c r="A4409" s="29"/>
    </row>
    <row r="4410" ht="12.75">
      <c r="A4410" s="29"/>
    </row>
    <row r="4411" ht="12.75">
      <c r="A4411" s="29"/>
    </row>
    <row r="4412" ht="12.75">
      <c r="A4412" s="29"/>
    </row>
    <row r="4413" ht="12.75">
      <c r="A4413" s="29"/>
    </row>
    <row r="4414" ht="12.75">
      <c r="A4414" s="29"/>
    </row>
    <row r="4415" ht="12.75">
      <c r="A4415" s="29"/>
    </row>
    <row r="4416" ht="12.75">
      <c r="A4416" s="29"/>
    </row>
    <row r="4417" ht="12.75">
      <c r="A4417" s="29"/>
    </row>
    <row r="4418" ht="12.75">
      <c r="A4418" s="29"/>
    </row>
    <row r="4419" ht="12.75">
      <c r="A4419" s="29"/>
    </row>
    <row r="4420" ht="12.75">
      <c r="A4420" s="29"/>
    </row>
    <row r="4421" ht="12.75">
      <c r="A4421" s="29"/>
    </row>
    <row r="4422" ht="12.75">
      <c r="A4422" s="29"/>
    </row>
    <row r="4423" ht="12.75">
      <c r="A4423" s="29"/>
    </row>
    <row r="4424" ht="12.75">
      <c r="A4424" s="29"/>
    </row>
    <row r="4425" ht="12.75">
      <c r="A4425" s="29"/>
    </row>
    <row r="4426" ht="12.75">
      <c r="A4426" s="29"/>
    </row>
    <row r="4427" ht="12.75">
      <c r="A4427" s="29"/>
    </row>
    <row r="4428" ht="12.75">
      <c r="A4428" s="29"/>
    </row>
    <row r="4429" ht="12.75">
      <c r="A4429" s="29"/>
    </row>
    <row r="4430" ht="12.75">
      <c r="A4430" s="29"/>
    </row>
    <row r="4431" ht="12.75">
      <c r="A4431" s="29"/>
    </row>
    <row r="4432" ht="12.75">
      <c r="A4432" s="29"/>
    </row>
    <row r="4433" ht="12.75">
      <c r="A4433" s="29"/>
    </row>
    <row r="4434" ht="12.75">
      <c r="A4434" s="29"/>
    </row>
    <row r="4435" ht="12.75">
      <c r="A4435" s="29"/>
    </row>
    <row r="4436" ht="12.75">
      <c r="A4436" s="29"/>
    </row>
    <row r="4437" ht="12.75">
      <c r="A4437" s="29"/>
    </row>
    <row r="4438" ht="12.75">
      <c r="A4438" s="29"/>
    </row>
    <row r="4439" ht="12.75">
      <c r="A4439" s="29"/>
    </row>
    <row r="4440" ht="12.75">
      <c r="A4440" s="29"/>
    </row>
    <row r="4441" ht="12.75">
      <c r="A4441" s="29"/>
    </row>
    <row r="4442" ht="12.75">
      <c r="A4442" s="29"/>
    </row>
    <row r="4443" ht="12.75">
      <c r="A4443" s="29"/>
    </row>
    <row r="4444" ht="12.75">
      <c r="A4444" s="29"/>
    </row>
    <row r="4445" ht="12.75">
      <c r="A4445" s="29"/>
    </row>
    <row r="4446" ht="12.75">
      <c r="A4446" s="29"/>
    </row>
    <row r="4447" ht="12.75">
      <c r="A4447" s="29"/>
    </row>
    <row r="4448" ht="12.75">
      <c r="A4448" s="29"/>
    </row>
    <row r="4449" ht="12.75">
      <c r="A4449" s="29"/>
    </row>
    <row r="4450" ht="12.75">
      <c r="A4450" s="29"/>
    </row>
    <row r="4451" ht="12.75">
      <c r="A4451" s="29"/>
    </row>
    <row r="4452" ht="12.75">
      <c r="A4452" s="29"/>
    </row>
    <row r="4453" ht="12.75">
      <c r="A4453" s="29"/>
    </row>
    <row r="4454" ht="12.75">
      <c r="A4454" s="29"/>
    </row>
    <row r="4455" ht="12.75">
      <c r="A4455" s="29"/>
    </row>
    <row r="4456" ht="12.75">
      <c r="A4456" s="29"/>
    </row>
    <row r="4457" ht="12.75">
      <c r="A4457" s="29"/>
    </row>
    <row r="4458" ht="12.75">
      <c r="A4458" s="29"/>
    </row>
    <row r="4459" ht="12.75">
      <c r="A4459" s="29"/>
    </row>
    <row r="4460" ht="12.75">
      <c r="A4460" s="29"/>
    </row>
    <row r="4461" ht="12.75">
      <c r="A4461" s="29"/>
    </row>
    <row r="4462" ht="12.75">
      <c r="A4462" s="29"/>
    </row>
    <row r="4463" ht="12.75">
      <c r="A4463" s="29"/>
    </row>
    <row r="4464" ht="12.75">
      <c r="A4464" s="29"/>
    </row>
    <row r="4465" ht="12.75">
      <c r="A4465" s="29"/>
    </row>
    <row r="4466" ht="12.75">
      <c r="A4466" s="29"/>
    </row>
    <row r="4467" ht="12.75">
      <c r="A4467" s="29"/>
    </row>
    <row r="4468" ht="12.75">
      <c r="A4468" s="29"/>
    </row>
    <row r="4469" ht="12.75">
      <c r="A4469" s="29"/>
    </row>
    <row r="4470" ht="12.75">
      <c r="A4470" s="29"/>
    </row>
    <row r="4471" ht="12.75">
      <c r="A4471" s="29"/>
    </row>
    <row r="4472" ht="12.75">
      <c r="A4472" s="29"/>
    </row>
    <row r="4473" ht="12.75">
      <c r="A4473" s="29"/>
    </row>
    <row r="4474" ht="12.75">
      <c r="A4474" s="29"/>
    </row>
    <row r="4475" ht="12.75">
      <c r="A4475" s="29"/>
    </row>
    <row r="4476" ht="12.75">
      <c r="A4476" s="29"/>
    </row>
    <row r="4477" ht="12.75">
      <c r="A4477" s="29"/>
    </row>
    <row r="4478" ht="12.75">
      <c r="A4478" s="29"/>
    </row>
    <row r="4479" ht="12.75">
      <c r="A4479" s="29"/>
    </row>
    <row r="4480" ht="12.75">
      <c r="A4480" s="29"/>
    </row>
    <row r="4481" ht="12.75">
      <c r="A4481" s="29"/>
    </row>
    <row r="4482" ht="12.75">
      <c r="A4482" s="29"/>
    </row>
    <row r="4483" ht="12.75">
      <c r="A4483" s="29"/>
    </row>
    <row r="4484" ht="12.75">
      <c r="A4484" s="29"/>
    </row>
    <row r="4485" ht="12.75">
      <c r="A4485" s="29"/>
    </row>
    <row r="4486" ht="12.75">
      <c r="A4486" s="29"/>
    </row>
    <row r="4487" ht="12.75">
      <c r="A4487" s="29"/>
    </row>
    <row r="4488" ht="12.75">
      <c r="A4488" s="29"/>
    </row>
    <row r="4489" ht="12.75">
      <c r="A4489" s="29"/>
    </row>
    <row r="4490" ht="12.75">
      <c r="A4490" s="29"/>
    </row>
    <row r="4491" ht="12.75">
      <c r="A4491" s="29"/>
    </row>
    <row r="4492" ht="12.75">
      <c r="A4492" s="29"/>
    </row>
    <row r="4493" ht="12.75">
      <c r="A4493" s="29"/>
    </row>
    <row r="4494" ht="12.75">
      <c r="A4494" s="29"/>
    </row>
    <row r="4495" ht="12.75">
      <c r="A4495" s="29"/>
    </row>
    <row r="4496" ht="12.75">
      <c r="A4496" s="29"/>
    </row>
    <row r="4497" ht="12.75">
      <c r="A4497" s="29"/>
    </row>
    <row r="4498" ht="12.75">
      <c r="A4498" s="29"/>
    </row>
    <row r="4499" ht="12.75">
      <c r="A4499" s="29"/>
    </row>
    <row r="4500" ht="12.75">
      <c r="A4500" s="29"/>
    </row>
    <row r="4501" ht="12.75">
      <c r="A4501" s="29"/>
    </row>
    <row r="4502" ht="12.75">
      <c r="A4502" s="29"/>
    </row>
    <row r="4503" ht="12.75">
      <c r="A4503" s="29"/>
    </row>
    <row r="4504" ht="12.75">
      <c r="A4504" s="29"/>
    </row>
    <row r="4505" ht="12.75">
      <c r="A4505" s="29"/>
    </row>
    <row r="4506" ht="12.75">
      <c r="A4506" s="29"/>
    </row>
    <row r="4507" ht="12.75">
      <c r="A4507" s="29"/>
    </row>
    <row r="4508" ht="12.75">
      <c r="A4508" s="29"/>
    </row>
    <row r="4509" ht="12.75">
      <c r="A4509" s="29"/>
    </row>
    <row r="4510" ht="12.75">
      <c r="A4510" s="29"/>
    </row>
    <row r="4511" ht="12.75">
      <c r="A4511" s="29"/>
    </row>
    <row r="4512" ht="12.75">
      <c r="A4512" s="29"/>
    </row>
    <row r="4513" ht="12.75">
      <c r="A4513" s="29"/>
    </row>
    <row r="4514" ht="12.75">
      <c r="A4514" s="29"/>
    </row>
    <row r="4515" ht="12.75">
      <c r="A4515" s="29"/>
    </row>
    <row r="4516" ht="12.75">
      <c r="A4516" s="29"/>
    </row>
    <row r="4517" ht="12.75">
      <c r="A4517" s="29"/>
    </row>
    <row r="4518" ht="12.75">
      <c r="A4518" s="29"/>
    </row>
    <row r="4519" ht="12.75">
      <c r="A4519" s="29"/>
    </row>
    <row r="4520" ht="12.75">
      <c r="A4520" s="29"/>
    </row>
    <row r="4521" ht="12.75">
      <c r="A4521" s="29"/>
    </row>
    <row r="4522" ht="12.75">
      <c r="A4522" s="29"/>
    </row>
    <row r="4523" ht="12.75">
      <c r="A4523" s="29"/>
    </row>
    <row r="4524" ht="12.75">
      <c r="A4524" s="29"/>
    </row>
    <row r="4525" ht="12.75">
      <c r="A4525" s="29"/>
    </row>
    <row r="4526" ht="12.75">
      <c r="A4526" s="29"/>
    </row>
    <row r="4527" ht="12.75">
      <c r="A4527" s="29"/>
    </row>
    <row r="4528" ht="12.75">
      <c r="A4528" s="29"/>
    </row>
    <row r="4529" ht="12.75">
      <c r="A4529" s="29"/>
    </row>
    <row r="4530" ht="12.75">
      <c r="A4530" s="29"/>
    </row>
    <row r="4531" ht="12.75">
      <c r="A4531" s="29"/>
    </row>
    <row r="4532" ht="12.75">
      <c r="A4532" s="29"/>
    </row>
    <row r="4533" ht="12.75">
      <c r="A4533" s="29"/>
    </row>
    <row r="4534" ht="12.75">
      <c r="A4534" s="29"/>
    </row>
    <row r="4535" ht="12.75">
      <c r="A4535" s="29"/>
    </row>
    <row r="4536" ht="12.75">
      <c r="A4536" s="29"/>
    </row>
    <row r="4537" ht="12.75">
      <c r="A4537" s="29"/>
    </row>
    <row r="4538" ht="12.75">
      <c r="A4538" s="29"/>
    </row>
    <row r="4539" ht="12.75">
      <c r="A4539" s="29"/>
    </row>
    <row r="4540" ht="12.75">
      <c r="A4540" s="29"/>
    </row>
    <row r="4541" ht="12.75">
      <c r="A4541" s="29"/>
    </row>
    <row r="4542" ht="12.75">
      <c r="A4542" s="29"/>
    </row>
    <row r="4543" ht="12.75">
      <c r="A4543" s="29"/>
    </row>
    <row r="4544" ht="12.75">
      <c r="A4544" s="29"/>
    </row>
    <row r="4545" ht="12.75">
      <c r="A4545" s="29"/>
    </row>
    <row r="4546" ht="12.75">
      <c r="A4546" s="29"/>
    </row>
    <row r="4547" ht="12.75">
      <c r="A4547" s="29"/>
    </row>
    <row r="4548" ht="12.75">
      <c r="A4548" s="29"/>
    </row>
    <row r="4549" ht="12.75">
      <c r="A4549" s="29"/>
    </row>
    <row r="4550" ht="12.75">
      <c r="A4550" s="29"/>
    </row>
    <row r="4551" ht="12.75">
      <c r="A4551" s="29"/>
    </row>
    <row r="4552" ht="12.75">
      <c r="A4552" s="29"/>
    </row>
    <row r="4553" ht="12.75">
      <c r="A4553" s="29"/>
    </row>
    <row r="4554" ht="12.75">
      <c r="A4554" s="29"/>
    </row>
    <row r="4555" ht="12.75">
      <c r="A4555" s="29"/>
    </row>
    <row r="4556" ht="12.75">
      <c r="A4556" s="29"/>
    </row>
    <row r="4557" ht="12.75">
      <c r="A4557" s="29"/>
    </row>
    <row r="4558" ht="12.75">
      <c r="A4558" s="29"/>
    </row>
    <row r="4559" ht="12.75">
      <c r="A4559" s="29"/>
    </row>
    <row r="4560" ht="12.75">
      <c r="A4560" s="29"/>
    </row>
    <row r="4561" ht="12.75">
      <c r="A4561" s="29"/>
    </row>
    <row r="4562" ht="12.75">
      <c r="A4562" s="29"/>
    </row>
    <row r="4563" ht="12.75">
      <c r="A4563" s="29"/>
    </row>
    <row r="4564" ht="12.75">
      <c r="A4564" s="29"/>
    </row>
    <row r="4565" ht="12.75">
      <c r="A4565" s="29"/>
    </row>
    <row r="4566" ht="12.75">
      <c r="A4566" s="29"/>
    </row>
    <row r="4567" ht="12.75">
      <c r="A4567" s="29"/>
    </row>
    <row r="4568" ht="12.75">
      <c r="A4568" s="29"/>
    </row>
    <row r="4569" ht="12.75">
      <c r="A4569" s="29"/>
    </row>
    <row r="4570" ht="12.75">
      <c r="A4570" s="29"/>
    </row>
    <row r="4571" ht="12.75">
      <c r="A4571" s="29"/>
    </row>
    <row r="4572" ht="12.75">
      <c r="A4572" s="29"/>
    </row>
    <row r="4573" ht="12.75">
      <c r="A4573" s="29"/>
    </row>
    <row r="4574" ht="12.75">
      <c r="A4574" s="29"/>
    </row>
    <row r="4575" ht="12.75">
      <c r="A4575" s="29"/>
    </row>
    <row r="4576" ht="12.75">
      <c r="A4576" s="29"/>
    </row>
    <row r="4577" ht="12.75">
      <c r="A4577" s="29"/>
    </row>
    <row r="4578" ht="12.75">
      <c r="A4578" s="29"/>
    </row>
    <row r="4579" ht="12.75">
      <c r="A4579" s="29"/>
    </row>
    <row r="4580" ht="12.75">
      <c r="A4580" s="29"/>
    </row>
    <row r="4581" ht="12.75">
      <c r="A4581" s="29"/>
    </row>
    <row r="4582" ht="12.75">
      <c r="A4582" s="29"/>
    </row>
    <row r="4583" ht="12.75">
      <c r="A4583" s="29"/>
    </row>
    <row r="4584" ht="12.75">
      <c r="A4584" s="29"/>
    </row>
    <row r="4585" ht="12.75">
      <c r="A4585" s="29"/>
    </row>
    <row r="4586" ht="12.75">
      <c r="A4586" s="29"/>
    </row>
    <row r="4587" ht="12.75">
      <c r="A4587" s="29"/>
    </row>
    <row r="4588" ht="12.75">
      <c r="A4588" s="29"/>
    </row>
    <row r="4589" ht="12.75">
      <c r="A4589" s="29"/>
    </row>
    <row r="4590" ht="12.75">
      <c r="A4590" s="29"/>
    </row>
    <row r="4591" ht="12.75">
      <c r="A4591" s="29"/>
    </row>
    <row r="4592" ht="12.75">
      <c r="A4592" s="29"/>
    </row>
    <row r="4593" ht="12.75">
      <c r="A4593" s="29"/>
    </row>
    <row r="4594" ht="12.75">
      <c r="A4594" s="29"/>
    </row>
    <row r="4595" ht="12.75">
      <c r="A4595" s="29"/>
    </row>
    <row r="4596" ht="12.75">
      <c r="A4596" s="29"/>
    </row>
    <row r="4597" ht="12.75">
      <c r="A4597" s="29"/>
    </row>
    <row r="4598" ht="12.75">
      <c r="A4598" s="29"/>
    </row>
    <row r="4599" ht="12.75">
      <c r="A4599" s="29"/>
    </row>
    <row r="4600" ht="12.75">
      <c r="A4600" s="29"/>
    </row>
    <row r="4601" ht="12.75">
      <c r="A4601" s="29"/>
    </row>
    <row r="4602" ht="12.75">
      <c r="A4602" s="29"/>
    </row>
    <row r="4603" ht="12.75">
      <c r="A4603" s="29"/>
    </row>
    <row r="4604" ht="12.75">
      <c r="A4604" s="29"/>
    </row>
    <row r="4605" ht="12.75">
      <c r="A4605" s="29"/>
    </row>
    <row r="4606" ht="12.75">
      <c r="A4606" s="29"/>
    </row>
    <row r="4607" ht="12.75">
      <c r="A4607" s="29"/>
    </row>
    <row r="4608" ht="12.75">
      <c r="A4608" s="29"/>
    </row>
    <row r="4609" ht="12.75">
      <c r="A4609" s="29"/>
    </row>
    <row r="4610" ht="12.75">
      <c r="A4610" s="29"/>
    </row>
    <row r="4611" ht="12.75">
      <c r="A4611" s="29"/>
    </row>
    <row r="4612" ht="12.75">
      <c r="A4612" s="29"/>
    </row>
    <row r="4613" ht="12.75">
      <c r="A4613" s="29"/>
    </row>
    <row r="4614" ht="12.75">
      <c r="A4614" s="29"/>
    </row>
    <row r="4615" ht="12.75">
      <c r="A4615" s="29"/>
    </row>
    <row r="4616" ht="12.75">
      <c r="A4616" s="29"/>
    </row>
    <row r="4617" ht="12.75">
      <c r="A4617" s="29"/>
    </row>
    <row r="4618" ht="12.75">
      <c r="A4618" s="29"/>
    </row>
    <row r="4619" ht="12.75">
      <c r="A4619" s="29"/>
    </row>
    <row r="4620" ht="12.75">
      <c r="A4620" s="29"/>
    </row>
    <row r="4621" ht="12.75">
      <c r="A4621" s="29"/>
    </row>
    <row r="4622" ht="12.75">
      <c r="A4622" s="29"/>
    </row>
    <row r="4623" ht="12.75">
      <c r="A4623" s="29"/>
    </row>
    <row r="4624" ht="12.75">
      <c r="A4624" s="29"/>
    </row>
    <row r="4625" ht="12.75">
      <c r="A4625" s="29"/>
    </row>
    <row r="4626" ht="12.75">
      <c r="A4626" s="29"/>
    </row>
    <row r="4627" ht="12.75">
      <c r="A4627" s="29"/>
    </row>
    <row r="4628" ht="12.75">
      <c r="A4628" s="29"/>
    </row>
    <row r="4629" ht="12.75">
      <c r="A4629" s="29"/>
    </row>
    <row r="4630" ht="12.75">
      <c r="A4630" s="29"/>
    </row>
    <row r="4631" ht="12.75">
      <c r="A4631" s="29"/>
    </row>
    <row r="4632" ht="12.75">
      <c r="A4632" s="29"/>
    </row>
    <row r="4633" ht="12.75">
      <c r="A4633" s="29"/>
    </row>
    <row r="4634" ht="12.75">
      <c r="A4634" s="29"/>
    </row>
    <row r="4635" ht="12.75">
      <c r="A4635" s="29"/>
    </row>
    <row r="4636" ht="12.75">
      <c r="A4636" s="29"/>
    </row>
    <row r="4637" ht="12.75">
      <c r="A4637" s="29"/>
    </row>
    <row r="4638" ht="12.75">
      <c r="A4638" s="29"/>
    </row>
    <row r="4639" ht="12.75">
      <c r="A4639" s="29"/>
    </row>
    <row r="4640" ht="12.75">
      <c r="A4640" s="29"/>
    </row>
    <row r="4641" ht="12.75">
      <c r="A4641" s="29"/>
    </row>
    <row r="4642" ht="12.75">
      <c r="A4642" s="29"/>
    </row>
    <row r="4643" ht="12.75">
      <c r="A4643" s="29"/>
    </row>
    <row r="4644" ht="12.75">
      <c r="A4644" s="29"/>
    </row>
    <row r="4645" ht="12.75">
      <c r="A4645" s="29"/>
    </row>
    <row r="4646" ht="12.75">
      <c r="A4646" s="29"/>
    </row>
    <row r="4647" ht="12.75">
      <c r="A4647" s="29"/>
    </row>
    <row r="4648" ht="12.75">
      <c r="A4648" s="29"/>
    </row>
    <row r="4649" ht="12.75">
      <c r="A4649" s="29"/>
    </row>
    <row r="4650" ht="12.75">
      <c r="A4650" s="29"/>
    </row>
    <row r="4651" ht="12.75">
      <c r="A4651" s="29"/>
    </row>
    <row r="4652" ht="12.75">
      <c r="A4652" s="29"/>
    </row>
    <row r="4653" ht="12.75">
      <c r="A4653" s="29"/>
    </row>
    <row r="4654" ht="12.75">
      <c r="A4654" s="29"/>
    </row>
    <row r="4655" ht="12.75">
      <c r="A4655" s="29"/>
    </row>
    <row r="4656" ht="12.75">
      <c r="A4656" s="29"/>
    </row>
    <row r="4657" ht="12.75">
      <c r="A4657" s="29"/>
    </row>
    <row r="4658" ht="12.75">
      <c r="A4658" s="29"/>
    </row>
    <row r="4659" ht="12.75">
      <c r="A4659" s="29"/>
    </row>
    <row r="4660" ht="12.75">
      <c r="A4660" s="29"/>
    </row>
    <row r="4661" ht="12.75">
      <c r="A4661" s="29"/>
    </row>
    <row r="4662" ht="12.75">
      <c r="A4662" s="29"/>
    </row>
    <row r="4663" ht="12.75">
      <c r="A4663" s="29"/>
    </row>
    <row r="4664" ht="12.75">
      <c r="A4664" s="29"/>
    </row>
    <row r="4665" ht="12.75">
      <c r="A4665" s="29"/>
    </row>
    <row r="4666" ht="12.75">
      <c r="A4666" s="29"/>
    </row>
    <row r="4667" ht="12.75">
      <c r="A4667" s="29"/>
    </row>
    <row r="4668" ht="12.75">
      <c r="A4668" s="29"/>
    </row>
    <row r="4669" ht="12.75">
      <c r="A4669" s="29"/>
    </row>
    <row r="4670" ht="12.75">
      <c r="A4670" s="29"/>
    </row>
    <row r="4671" ht="12.75">
      <c r="A4671" s="29"/>
    </row>
    <row r="4672" ht="12.75">
      <c r="A4672" s="29"/>
    </row>
    <row r="4673" ht="12.75">
      <c r="A4673" s="29"/>
    </row>
    <row r="4674" ht="12.75">
      <c r="A4674" s="29"/>
    </row>
    <row r="4675" ht="12.75">
      <c r="A4675" s="29"/>
    </row>
    <row r="4676" ht="12.75">
      <c r="A4676" s="29"/>
    </row>
    <row r="4677" ht="12.75">
      <c r="A4677" s="29"/>
    </row>
    <row r="4678" ht="12.75">
      <c r="A4678" s="29"/>
    </row>
    <row r="4679" ht="12.75">
      <c r="A4679" s="29"/>
    </row>
    <row r="4680" ht="12.75">
      <c r="A4680" s="29"/>
    </row>
    <row r="4681" ht="12.75">
      <c r="A4681" s="29"/>
    </row>
    <row r="4682" ht="12.75">
      <c r="A4682" s="29"/>
    </row>
    <row r="4683" ht="12.75">
      <c r="A4683" s="29"/>
    </row>
    <row r="4684" ht="12.75">
      <c r="A4684" s="29"/>
    </row>
    <row r="4685" ht="12.75">
      <c r="A4685" s="29"/>
    </row>
    <row r="4686" ht="12.75">
      <c r="A4686" s="29"/>
    </row>
    <row r="4687" ht="12.75">
      <c r="A4687" s="29"/>
    </row>
    <row r="4688" ht="12.75">
      <c r="A4688" s="29"/>
    </row>
    <row r="4689" ht="12.75">
      <c r="A4689" s="29"/>
    </row>
    <row r="4690" ht="12.75">
      <c r="A4690" s="29"/>
    </row>
    <row r="4691" ht="12.75">
      <c r="A4691" s="29"/>
    </row>
    <row r="4692" ht="12.75">
      <c r="A4692" s="29"/>
    </row>
    <row r="4693" ht="12.75">
      <c r="A4693" s="29"/>
    </row>
    <row r="4694" ht="12.75">
      <c r="A4694" s="29"/>
    </row>
    <row r="4695" ht="12.75">
      <c r="A4695" s="29"/>
    </row>
    <row r="4696" ht="12.75">
      <c r="A4696" s="29"/>
    </row>
    <row r="4697" ht="12.75">
      <c r="A4697" s="29"/>
    </row>
    <row r="4698" ht="12.75">
      <c r="A4698" s="29"/>
    </row>
    <row r="4699" ht="12.75">
      <c r="A4699" s="29"/>
    </row>
    <row r="4700" ht="12.75">
      <c r="A4700" s="29"/>
    </row>
    <row r="4701" ht="12.75">
      <c r="A4701" s="29"/>
    </row>
    <row r="4702" ht="12.75">
      <c r="A4702" s="29"/>
    </row>
    <row r="4703" ht="12.75">
      <c r="A4703" s="29"/>
    </row>
    <row r="4704" ht="12.75">
      <c r="A4704" s="29"/>
    </row>
    <row r="4705" ht="12.75">
      <c r="A4705" s="29"/>
    </row>
    <row r="4706" ht="12.75">
      <c r="A4706" s="29"/>
    </row>
    <row r="4707" ht="12.75">
      <c r="A4707" s="29"/>
    </row>
    <row r="4708" ht="12.75">
      <c r="A4708" s="29"/>
    </row>
    <row r="4709" ht="12.75">
      <c r="A4709" s="29"/>
    </row>
    <row r="4710" ht="12.75">
      <c r="A4710" s="29"/>
    </row>
    <row r="4711" ht="12.75">
      <c r="A4711" s="29"/>
    </row>
    <row r="4712" ht="12.75">
      <c r="A4712" s="29"/>
    </row>
    <row r="4713" ht="12.75">
      <c r="A4713" s="29"/>
    </row>
    <row r="4714" ht="12.75">
      <c r="A4714" s="29"/>
    </row>
    <row r="4715" ht="12.75">
      <c r="A4715" s="29"/>
    </row>
    <row r="4716" ht="12.75">
      <c r="A4716" s="29"/>
    </row>
    <row r="4717" ht="12.75">
      <c r="A4717" s="29"/>
    </row>
    <row r="4718" ht="12.75">
      <c r="A4718" s="29"/>
    </row>
    <row r="4719" ht="12.75">
      <c r="A4719" s="29"/>
    </row>
    <row r="4720" ht="12.75">
      <c r="A4720" s="29"/>
    </row>
    <row r="4721" ht="12.75">
      <c r="A4721" s="29"/>
    </row>
    <row r="4722" ht="12.75">
      <c r="A4722" s="29"/>
    </row>
    <row r="4723" ht="12.75">
      <c r="A4723" s="29"/>
    </row>
    <row r="4724" ht="12.75">
      <c r="A4724" s="29"/>
    </row>
    <row r="4725" ht="12.75">
      <c r="A4725" s="29"/>
    </row>
    <row r="4726" ht="12.75">
      <c r="A4726" s="29"/>
    </row>
    <row r="4727" ht="12.75">
      <c r="A4727" s="29"/>
    </row>
    <row r="4728" ht="12.75">
      <c r="A4728" s="29"/>
    </row>
    <row r="4729" ht="12.75">
      <c r="A4729" s="29"/>
    </row>
    <row r="4730" ht="12.75">
      <c r="A4730" s="29"/>
    </row>
    <row r="4731" ht="12.75">
      <c r="A4731" s="29"/>
    </row>
    <row r="4732" ht="12.75">
      <c r="A4732" s="29"/>
    </row>
    <row r="4733" ht="12.75">
      <c r="A4733" s="29"/>
    </row>
    <row r="4734" ht="12.75">
      <c r="A4734" s="29"/>
    </row>
    <row r="4735" ht="12.75">
      <c r="A4735" s="29"/>
    </row>
    <row r="4736" ht="12.75">
      <c r="A4736" s="29"/>
    </row>
    <row r="4737" ht="12.75">
      <c r="A4737" s="29"/>
    </row>
    <row r="4738" ht="12.75">
      <c r="A4738" s="29"/>
    </row>
    <row r="4739" ht="12.75">
      <c r="A4739" s="29"/>
    </row>
    <row r="4740" ht="12.75">
      <c r="A4740" s="29"/>
    </row>
    <row r="4741" ht="12.75">
      <c r="A4741" s="29"/>
    </row>
    <row r="4742" ht="12.75">
      <c r="A4742" s="29"/>
    </row>
    <row r="4743" ht="12.75">
      <c r="A4743" s="29"/>
    </row>
    <row r="4744" ht="12.75">
      <c r="A4744" s="29"/>
    </row>
    <row r="4745" ht="12.75">
      <c r="A4745" s="29"/>
    </row>
    <row r="4746" ht="12.75">
      <c r="A4746" s="29"/>
    </row>
    <row r="4747" ht="12.75">
      <c r="A4747" s="29"/>
    </row>
    <row r="4748" ht="12.75">
      <c r="A4748" s="29"/>
    </row>
    <row r="4749" ht="12.75">
      <c r="A4749" s="29"/>
    </row>
    <row r="4750" ht="12.75">
      <c r="A4750" s="29"/>
    </row>
    <row r="4751" ht="12.75">
      <c r="A4751" s="29"/>
    </row>
    <row r="4752" ht="12.75">
      <c r="A4752" s="29"/>
    </row>
    <row r="4753" ht="12.75">
      <c r="A4753" s="29"/>
    </row>
    <row r="4754" ht="12.75">
      <c r="A4754" s="29"/>
    </row>
    <row r="4755" ht="12.75">
      <c r="A4755" s="29"/>
    </row>
    <row r="4756" ht="12.75">
      <c r="A4756" s="29"/>
    </row>
    <row r="4757" ht="12.75">
      <c r="A4757" s="29"/>
    </row>
    <row r="4758" ht="12.75">
      <c r="A4758" s="29"/>
    </row>
    <row r="4759" ht="12.75">
      <c r="A4759" s="29"/>
    </row>
    <row r="4760" ht="12.75">
      <c r="A4760" s="29"/>
    </row>
    <row r="4761" ht="12.75">
      <c r="A4761" s="29"/>
    </row>
    <row r="4762" ht="12.75">
      <c r="A4762" s="29"/>
    </row>
    <row r="4763" ht="12.75">
      <c r="A4763" s="29"/>
    </row>
    <row r="4764" ht="12.75">
      <c r="A4764" s="29"/>
    </row>
    <row r="4765" ht="12.75">
      <c r="A4765" s="29"/>
    </row>
    <row r="4766" ht="12.75">
      <c r="A4766" s="29"/>
    </row>
    <row r="4767" ht="12.75">
      <c r="A4767" s="29"/>
    </row>
    <row r="4768" ht="12.75">
      <c r="A4768" s="29"/>
    </row>
    <row r="4769" ht="12.75">
      <c r="A4769" s="29"/>
    </row>
    <row r="4770" ht="12.75">
      <c r="A4770" s="29"/>
    </row>
    <row r="4771" ht="12.75">
      <c r="A4771" s="29"/>
    </row>
    <row r="4772" ht="12.75">
      <c r="A4772" s="29"/>
    </row>
    <row r="4773" ht="12.75">
      <c r="A4773" s="29"/>
    </row>
    <row r="4774" ht="12.75">
      <c r="A4774" s="29"/>
    </row>
    <row r="4775" ht="12.75">
      <c r="A4775" s="29"/>
    </row>
    <row r="4776" ht="12.75">
      <c r="A4776" s="29"/>
    </row>
    <row r="4777" ht="12.75">
      <c r="A4777" s="29"/>
    </row>
    <row r="4778" ht="12.75">
      <c r="A4778" s="29"/>
    </row>
    <row r="4779" ht="12.75">
      <c r="A4779" s="29"/>
    </row>
    <row r="4780" ht="12.75">
      <c r="A4780" s="29"/>
    </row>
    <row r="4781" ht="12.75">
      <c r="A4781" s="29"/>
    </row>
    <row r="4782" ht="12.75">
      <c r="A4782" s="29"/>
    </row>
    <row r="4783" ht="12.75">
      <c r="A4783" s="29"/>
    </row>
    <row r="4784" ht="12.75">
      <c r="A4784" s="29"/>
    </row>
    <row r="4785" ht="12.75">
      <c r="A4785" s="29"/>
    </row>
    <row r="4786" ht="12.75">
      <c r="A4786" s="29"/>
    </row>
    <row r="4787" ht="12.75">
      <c r="A4787" s="29"/>
    </row>
    <row r="4788" ht="12.75">
      <c r="A4788" s="29"/>
    </row>
    <row r="4789" ht="12.75">
      <c r="A4789" s="29"/>
    </row>
    <row r="4790" ht="12.75">
      <c r="A4790" s="29"/>
    </row>
    <row r="4791" ht="12.75">
      <c r="A4791" s="29"/>
    </row>
    <row r="4792" ht="12.75">
      <c r="A4792" s="29"/>
    </row>
    <row r="4793" ht="12.75">
      <c r="A4793" s="29"/>
    </row>
    <row r="4794" ht="12.75">
      <c r="A4794" s="29"/>
    </row>
    <row r="4795" ht="12.75">
      <c r="A4795" s="29"/>
    </row>
    <row r="4796" ht="12.75">
      <c r="A4796" s="29"/>
    </row>
    <row r="4797" ht="12.75">
      <c r="A4797" s="29"/>
    </row>
    <row r="4798" ht="12.75">
      <c r="A4798" s="29"/>
    </row>
    <row r="4799" ht="12.75">
      <c r="A4799" s="29"/>
    </row>
    <row r="4800" ht="12.75">
      <c r="A4800" s="29"/>
    </row>
    <row r="4801" ht="12.75">
      <c r="A4801" s="29"/>
    </row>
    <row r="4802" ht="12.75">
      <c r="A4802" s="29"/>
    </row>
    <row r="4803" ht="12.75">
      <c r="A4803" s="29"/>
    </row>
    <row r="4804" ht="12.75">
      <c r="A4804" s="29"/>
    </row>
    <row r="4805" ht="12.75">
      <c r="A4805" s="29"/>
    </row>
    <row r="4806" ht="12.75">
      <c r="A4806" s="29"/>
    </row>
    <row r="4807" ht="12.75">
      <c r="A4807" s="29"/>
    </row>
    <row r="4808" ht="12.75">
      <c r="A4808" s="29"/>
    </row>
    <row r="4809" ht="12.75">
      <c r="A4809" s="29"/>
    </row>
    <row r="4810" ht="12.75">
      <c r="A4810" s="29"/>
    </row>
    <row r="4811" ht="12.75">
      <c r="A4811" s="29"/>
    </row>
    <row r="4812" ht="12.75">
      <c r="A4812" s="29"/>
    </row>
    <row r="4813" ht="12.75">
      <c r="A4813" s="29"/>
    </row>
    <row r="4814" ht="12.75">
      <c r="A4814" s="29"/>
    </row>
    <row r="4815" ht="12.75">
      <c r="A4815" s="29"/>
    </row>
    <row r="4816" ht="12.75">
      <c r="A4816" s="29"/>
    </row>
    <row r="4817" ht="12.75">
      <c r="A4817" s="29"/>
    </row>
    <row r="4818" ht="12.75">
      <c r="A4818" s="29"/>
    </row>
    <row r="4819" ht="12.75">
      <c r="A4819" s="29"/>
    </row>
    <row r="4820" ht="12.75">
      <c r="A4820" s="29"/>
    </row>
    <row r="4821" ht="12.75">
      <c r="A4821" s="29"/>
    </row>
    <row r="4822" ht="12.75">
      <c r="A4822" s="29"/>
    </row>
    <row r="4823" ht="12.75">
      <c r="A4823" s="29"/>
    </row>
    <row r="4824" ht="12.75">
      <c r="A4824" s="29"/>
    </row>
    <row r="4825" ht="12.75">
      <c r="A4825" s="29"/>
    </row>
    <row r="4826" ht="12.75">
      <c r="A4826" s="29"/>
    </row>
    <row r="4827" ht="12.75">
      <c r="A4827" s="29"/>
    </row>
    <row r="4828" ht="12.75">
      <c r="A4828" s="29"/>
    </row>
    <row r="4829" ht="12.75">
      <c r="A4829" s="29"/>
    </row>
    <row r="4830" ht="12.75">
      <c r="A4830" s="29"/>
    </row>
    <row r="4831" ht="12.75">
      <c r="A4831" s="29"/>
    </row>
    <row r="4832" ht="12.75">
      <c r="A4832" s="29"/>
    </row>
    <row r="4833" ht="12.75">
      <c r="A4833" s="29"/>
    </row>
    <row r="4834" ht="12.75">
      <c r="A4834" s="29"/>
    </row>
    <row r="4835" ht="12.75">
      <c r="A4835" s="29"/>
    </row>
    <row r="4836" ht="12.75">
      <c r="A4836" s="29"/>
    </row>
    <row r="4837" ht="12.75">
      <c r="A4837" s="29"/>
    </row>
    <row r="4838" ht="12.75">
      <c r="A4838" s="29"/>
    </row>
    <row r="4839" ht="12.75">
      <c r="A4839" s="29"/>
    </row>
    <row r="4840" ht="12.75">
      <c r="A4840" s="29"/>
    </row>
    <row r="4841" ht="12.75">
      <c r="A4841" s="29"/>
    </row>
    <row r="4842" ht="12.75">
      <c r="A4842" s="29"/>
    </row>
    <row r="4843" ht="12.75">
      <c r="A4843" s="29"/>
    </row>
    <row r="4844" ht="12.75">
      <c r="A4844" s="29"/>
    </row>
    <row r="4845" ht="12.75">
      <c r="A4845" s="29"/>
    </row>
    <row r="4846" ht="12.75">
      <c r="A4846" s="29"/>
    </row>
    <row r="4847" ht="12.75">
      <c r="A4847" s="29"/>
    </row>
    <row r="4848" ht="12.75">
      <c r="A4848" s="29"/>
    </row>
    <row r="4849" ht="12.75">
      <c r="A4849" s="29"/>
    </row>
    <row r="4850" ht="12.75">
      <c r="A4850" s="29"/>
    </row>
    <row r="4851" ht="12.75">
      <c r="A4851" s="29"/>
    </row>
    <row r="4852" ht="12.75">
      <c r="A4852" s="29"/>
    </row>
    <row r="4853" ht="12.75">
      <c r="A4853" s="29"/>
    </row>
    <row r="4854" ht="12.75">
      <c r="A4854" s="29"/>
    </row>
    <row r="4855" ht="12.75">
      <c r="A4855" s="29"/>
    </row>
    <row r="4856" ht="12.75">
      <c r="A4856" s="29"/>
    </row>
    <row r="4857" ht="12.75">
      <c r="A4857" s="29"/>
    </row>
    <row r="4858" ht="12.75">
      <c r="A4858" s="29"/>
    </row>
    <row r="4859" ht="12.75">
      <c r="A4859" s="29"/>
    </row>
    <row r="4860" ht="12.75">
      <c r="A4860" s="29"/>
    </row>
    <row r="4861" ht="12.75">
      <c r="A4861" s="29"/>
    </row>
    <row r="4862" ht="12.75">
      <c r="A4862" s="29"/>
    </row>
    <row r="4863" ht="12.75">
      <c r="A4863" s="29"/>
    </row>
    <row r="4864" ht="12.75">
      <c r="A4864" s="29"/>
    </row>
    <row r="4865" ht="12.75">
      <c r="A4865" s="29"/>
    </row>
    <row r="4866" ht="12.75">
      <c r="A4866" s="29"/>
    </row>
    <row r="4867" ht="12.75">
      <c r="A4867" s="29"/>
    </row>
    <row r="4868" ht="12.75">
      <c r="A4868" s="29"/>
    </row>
    <row r="4869" ht="12.75">
      <c r="A4869" s="29"/>
    </row>
    <row r="4870" ht="12.75">
      <c r="A4870" s="29"/>
    </row>
    <row r="4871" ht="12.75">
      <c r="A4871" s="29"/>
    </row>
    <row r="4872" ht="12.75">
      <c r="A4872" s="29"/>
    </row>
    <row r="4873" ht="12.75">
      <c r="A4873" s="29"/>
    </row>
    <row r="4874" ht="12.75">
      <c r="A4874" s="29"/>
    </row>
    <row r="4875" ht="12.75">
      <c r="A4875" s="29"/>
    </row>
    <row r="4876" ht="12.75">
      <c r="A4876" s="29"/>
    </row>
    <row r="4877" ht="12.75">
      <c r="A4877" s="29"/>
    </row>
    <row r="4878" ht="12.75">
      <c r="A4878" s="29"/>
    </row>
    <row r="4879" ht="12.75">
      <c r="A4879" s="29"/>
    </row>
    <row r="4880" ht="12.75">
      <c r="A4880" s="29"/>
    </row>
    <row r="4881" ht="12.75">
      <c r="A4881" s="29"/>
    </row>
    <row r="4882" ht="12.75">
      <c r="A4882" s="29"/>
    </row>
    <row r="4883" ht="12.75">
      <c r="A4883" s="29"/>
    </row>
    <row r="4884" ht="12.75">
      <c r="A4884" s="29"/>
    </row>
    <row r="4885" ht="12.75">
      <c r="A4885" s="29"/>
    </row>
    <row r="4886" ht="12.75">
      <c r="A4886" s="29"/>
    </row>
    <row r="4887" ht="12.75">
      <c r="A4887" s="29"/>
    </row>
    <row r="4888" ht="12.75">
      <c r="A4888" s="29"/>
    </row>
    <row r="4889" ht="12.75">
      <c r="A4889" s="29"/>
    </row>
    <row r="4890" ht="12.75">
      <c r="A4890" s="29"/>
    </row>
    <row r="4891" ht="12.75">
      <c r="A4891" s="29"/>
    </row>
    <row r="4892" ht="12.75">
      <c r="A4892" s="29"/>
    </row>
    <row r="4893" ht="12.75">
      <c r="A4893" s="29"/>
    </row>
    <row r="4894" ht="12.75">
      <c r="A4894" s="29"/>
    </row>
    <row r="4895" ht="12.75">
      <c r="A4895" s="29"/>
    </row>
    <row r="4896" ht="12.75">
      <c r="A4896" s="29"/>
    </row>
    <row r="4897" ht="12.75">
      <c r="A4897" s="29"/>
    </row>
    <row r="4898" ht="12.75">
      <c r="A4898" s="29"/>
    </row>
    <row r="4899" ht="12.75">
      <c r="A4899" s="29"/>
    </row>
    <row r="4900" ht="12.75">
      <c r="A4900" s="29"/>
    </row>
    <row r="4901" ht="12.75">
      <c r="A4901" s="29"/>
    </row>
    <row r="4902" ht="12.75">
      <c r="A4902" s="29"/>
    </row>
    <row r="4903" ht="12.75">
      <c r="A4903" s="29"/>
    </row>
    <row r="4904" ht="12.75">
      <c r="A4904" s="29"/>
    </row>
    <row r="4905" ht="12.75">
      <c r="A4905" s="29"/>
    </row>
    <row r="4906" ht="12.75">
      <c r="A4906" s="29"/>
    </row>
    <row r="4907" ht="12.75">
      <c r="A4907" s="29"/>
    </row>
    <row r="4908" ht="12.75">
      <c r="A4908" s="29"/>
    </row>
    <row r="4909" ht="12.75">
      <c r="A4909" s="29"/>
    </row>
    <row r="4910" ht="12.75">
      <c r="A4910" s="29"/>
    </row>
    <row r="4911" ht="12.75">
      <c r="A4911" s="29"/>
    </row>
    <row r="4912" ht="12.75">
      <c r="A4912" s="29"/>
    </row>
    <row r="4913" ht="12.75">
      <c r="A4913" s="29"/>
    </row>
    <row r="4914" ht="12.75">
      <c r="A4914" s="29"/>
    </row>
    <row r="4915" ht="12.75">
      <c r="A4915" s="29"/>
    </row>
    <row r="4916" ht="12.75">
      <c r="A4916" s="29"/>
    </row>
    <row r="4917" ht="12.75">
      <c r="A4917" s="29"/>
    </row>
    <row r="4918" ht="12.75">
      <c r="A4918" s="29"/>
    </row>
    <row r="4919" ht="12.75">
      <c r="A4919" s="29"/>
    </row>
    <row r="4920" ht="12.75">
      <c r="A4920" s="29"/>
    </row>
    <row r="4921" ht="12.75">
      <c r="A4921" s="29"/>
    </row>
    <row r="4922" ht="12.75">
      <c r="A4922" s="29"/>
    </row>
    <row r="4923" ht="12.75">
      <c r="A4923" s="29"/>
    </row>
    <row r="4924" ht="12.75">
      <c r="A4924" s="29"/>
    </row>
    <row r="4925" ht="12.75">
      <c r="A4925" s="29"/>
    </row>
    <row r="4926" ht="12.75">
      <c r="A4926" s="29"/>
    </row>
    <row r="4927" ht="12.75">
      <c r="A4927" s="29"/>
    </row>
    <row r="4928" ht="12.75">
      <c r="A4928" s="29"/>
    </row>
    <row r="4929" ht="12.75">
      <c r="A4929" s="29"/>
    </row>
    <row r="4930" ht="12.75">
      <c r="A4930" s="29"/>
    </row>
    <row r="4931" ht="12.75">
      <c r="A4931" s="29"/>
    </row>
    <row r="4932" ht="12.75">
      <c r="A4932" s="29"/>
    </row>
    <row r="4933" ht="12.75">
      <c r="A4933" s="29"/>
    </row>
    <row r="4934" ht="12.75">
      <c r="A4934" s="29"/>
    </row>
    <row r="4935" ht="12.75">
      <c r="A4935" s="29"/>
    </row>
    <row r="4936" ht="12.75">
      <c r="A4936" s="29"/>
    </row>
    <row r="4937" ht="12.75">
      <c r="A4937" s="29"/>
    </row>
    <row r="4938" ht="12.75">
      <c r="A4938" s="29"/>
    </row>
    <row r="4939" ht="12.75">
      <c r="A4939" s="29"/>
    </row>
    <row r="4940" ht="12.75">
      <c r="A4940" s="29"/>
    </row>
    <row r="4941" ht="12.75">
      <c r="A4941" s="29"/>
    </row>
    <row r="4942" ht="12.75">
      <c r="A4942" s="29"/>
    </row>
    <row r="4943" ht="12.75">
      <c r="A4943" s="29"/>
    </row>
    <row r="4944" ht="12.75">
      <c r="A4944" s="29"/>
    </row>
    <row r="4945" ht="12.75">
      <c r="A4945" s="29"/>
    </row>
    <row r="4946" ht="12.75">
      <c r="A4946" s="29"/>
    </row>
    <row r="4947" ht="12.75">
      <c r="A4947" s="29"/>
    </row>
    <row r="4948" ht="12.75">
      <c r="A4948" s="29"/>
    </row>
    <row r="4949" ht="12.75">
      <c r="A4949" s="29"/>
    </row>
    <row r="4950" ht="12.75">
      <c r="A4950" s="29"/>
    </row>
    <row r="4951" ht="12.75">
      <c r="A4951" s="29"/>
    </row>
    <row r="4952" ht="12.75">
      <c r="A4952" s="29"/>
    </row>
    <row r="4953" ht="12.75">
      <c r="A4953" s="29"/>
    </row>
    <row r="4954" ht="12.75">
      <c r="A4954" s="29"/>
    </row>
    <row r="4955" ht="12.75">
      <c r="A4955" s="29"/>
    </row>
    <row r="4956" ht="12.75">
      <c r="A4956" s="29"/>
    </row>
    <row r="4957" ht="12.75">
      <c r="A4957" s="29"/>
    </row>
    <row r="4958" ht="12.75">
      <c r="A4958" s="29"/>
    </row>
    <row r="4959" ht="12.75">
      <c r="A4959" s="29"/>
    </row>
    <row r="4960" ht="12.75">
      <c r="A4960" s="29"/>
    </row>
    <row r="4961" ht="12.75">
      <c r="A4961" s="29"/>
    </row>
    <row r="4962" ht="12.75">
      <c r="A4962" s="29"/>
    </row>
    <row r="4963" ht="12.75">
      <c r="A4963" s="29"/>
    </row>
    <row r="4964" ht="12.75">
      <c r="A4964" s="29"/>
    </row>
    <row r="4965" ht="12.75">
      <c r="A4965" s="29"/>
    </row>
    <row r="4966" ht="12.75">
      <c r="A4966" s="29"/>
    </row>
    <row r="4967" ht="12.75">
      <c r="A4967" s="29"/>
    </row>
    <row r="4968" ht="12.75">
      <c r="A4968" s="29"/>
    </row>
    <row r="4969" ht="12.75">
      <c r="A4969" s="29"/>
    </row>
    <row r="4970" ht="12.75">
      <c r="A4970" s="29"/>
    </row>
    <row r="4971" ht="12.75">
      <c r="A4971" s="29"/>
    </row>
    <row r="4972" ht="12.75">
      <c r="A4972" s="29"/>
    </row>
    <row r="4973" ht="12.75">
      <c r="A4973" s="29"/>
    </row>
    <row r="4974" ht="12.75">
      <c r="A4974" s="29"/>
    </row>
    <row r="4975" ht="12.75">
      <c r="A4975" s="29"/>
    </row>
    <row r="4976" ht="12.75">
      <c r="A4976" s="29"/>
    </row>
    <row r="4977" ht="12.75">
      <c r="A4977" s="29"/>
    </row>
    <row r="4978" ht="12.75">
      <c r="A4978" s="29"/>
    </row>
    <row r="4979" ht="12.75">
      <c r="A4979" s="29"/>
    </row>
    <row r="4980" ht="12.75">
      <c r="A4980" s="29"/>
    </row>
    <row r="4981" ht="12.75">
      <c r="A4981" s="29"/>
    </row>
    <row r="4982" ht="12.75">
      <c r="A4982" s="29"/>
    </row>
    <row r="4983" ht="12.75">
      <c r="A4983" s="29"/>
    </row>
    <row r="4984" ht="12.75">
      <c r="A4984" s="29"/>
    </row>
    <row r="4985" ht="12.75">
      <c r="A4985" s="29"/>
    </row>
    <row r="4986" ht="12.75">
      <c r="A4986" s="29"/>
    </row>
    <row r="4987" ht="12.75">
      <c r="A4987" s="29"/>
    </row>
    <row r="4988" ht="12.75">
      <c r="A4988" s="29"/>
    </row>
    <row r="4989" ht="12.75">
      <c r="A4989" s="29"/>
    </row>
    <row r="4990" ht="12.75">
      <c r="A4990" s="29"/>
    </row>
    <row r="4991" ht="12.75">
      <c r="A4991" s="29"/>
    </row>
    <row r="4992" ht="12.75">
      <c r="A4992" s="29"/>
    </row>
    <row r="4993" ht="12.75">
      <c r="A4993" s="29"/>
    </row>
    <row r="4994" ht="12.75">
      <c r="A4994" s="29"/>
    </row>
    <row r="4995" ht="12.75">
      <c r="A4995" s="29"/>
    </row>
    <row r="4996" ht="12.75">
      <c r="A4996" s="29"/>
    </row>
    <row r="4997" ht="12.75">
      <c r="A4997" s="29"/>
    </row>
    <row r="4998" ht="12.75">
      <c r="A4998" s="29"/>
    </row>
    <row r="4999" ht="12.75">
      <c r="A4999" s="29"/>
    </row>
    <row r="5000" ht="12.75">
      <c r="A5000" s="29"/>
    </row>
    <row r="5001" ht="12.75">
      <c r="A5001" s="29"/>
    </row>
    <row r="5002" ht="12.75">
      <c r="A5002" s="29"/>
    </row>
    <row r="5003" ht="12.75">
      <c r="A5003" s="29"/>
    </row>
    <row r="5004" ht="12.75">
      <c r="A5004" s="29"/>
    </row>
    <row r="5005" ht="12.75">
      <c r="A5005" s="29"/>
    </row>
    <row r="5006" ht="12.75">
      <c r="A5006" s="29"/>
    </row>
    <row r="5007" ht="12.75">
      <c r="A5007" s="29"/>
    </row>
    <row r="5008" ht="12.75">
      <c r="A5008" s="29"/>
    </row>
    <row r="5009" ht="12.75">
      <c r="A5009" s="29"/>
    </row>
    <row r="5010" ht="12.75">
      <c r="A5010" s="29"/>
    </row>
    <row r="5011" ht="12.75">
      <c r="A5011" s="29"/>
    </row>
    <row r="5012" ht="12.75">
      <c r="A5012" s="29"/>
    </row>
    <row r="5013" ht="12.75">
      <c r="A5013" s="29"/>
    </row>
    <row r="5014" ht="12.75">
      <c r="A5014" s="29"/>
    </row>
    <row r="5015" ht="12.75">
      <c r="A5015" s="29"/>
    </row>
    <row r="5016" ht="12.75">
      <c r="A5016" s="29"/>
    </row>
    <row r="5017" ht="12.75">
      <c r="A5017" s="29"/>
    </row>
    <row r="5018" ht="12.75">
      <c r="A5018" s="29"/>
    </row>
    <row r="5019" ht="12.75">
      <c r="A5019" s="29"/>
    </row>
    <row r="5020" ht="12.75">
      <c r="A5020" s="29"/>
    </row>
    <row r="5021" ht="12.75">
      <c r="A5021" s="29"/>
    </row>
    <row r="5022" ht="12.75">
      <c r="A5022" s="29"/>
    </row>
    <row r="5023" ht="12.75">
      <c r="A5023" s="29"/>
    </row>
    <row r="5024" ht="12.75">
      <c r="A5024" s="29"/>
    </row>
    <row r="5025" ht="12.75">
      <c r="A5025" s="29"/>
    </row>
    <row r="5026" ht="12.75">
      <c r="A5026" s="29"/>
    </row>
    <row r="5027" ht="12.75">
      <c r="A5027" s="29"/>
    </row>
    <row r="5028" ht="12.75">
      <c r="A5028" s="29"/>
    </row>
    <row r="5029" ht="12.75">
      <c r="A5029" s="29"/>
    </row>
    <row r="5030" ht="12.75">
      <c r="A5030" s="29"/>
    </row>
    <row r="5031" ht="12.75">
      <c r="A5031" s="29"/>
    </row>
    <row r="5032" ht="12.75">
      <c r="A5032" s="29"/>
    </row>
    <row r="5033" ht="12.75">
      <c r="A5033" s="29"/>
    </row>
    <row r="5034" ht="12.75">
      <c r="A5034" s="29"/>
    </row>
    <row r="5035" ht="12.75">
      <c r="A5035" s="29"/>
    </row>
    <row r="5036" ht="12.75">
      <c r="A5036" s="29"/>
    </row>
    <row r="5037" ht="12.75">
      <c r="A5037" s="29"/>
    </row>
    <row r="5038" ht="12.75">
      <c r="A5038" s="29"/>
    </row>
    <row r="5039" ht="12.75">
      <c r="A5039" s="29"/>
    </row>
    <row r="5040" ht="12.75">
      <c r="A5040" s="29"/>
    </row>
    <row r="5041" ht="12.75">
      <c r="A5041" s="29"/>
    </row>
    <row r="5042" ht="12.75">
      <c r="A5042" s="29"/>
    </row>
    <row r="5043" ht="12.75">
      <c r="A5043" s="29"/>
    </row>
    <row r="5044" ht="12.75">
      <c r="A5044" s="29"/>
    </row>
    <row r="5045" ht="12.75">
      <c r="A5045" s="29"/>
    </row>
    <row r="5046" ht="12.75">
      <c r="A5046" s="29"/>
    </row>
    <row r="5047" ht="12.75">
      <c r="A5047" s="29"/>
    </row>
    <row r="5048" ht="12.75">
      <c r="A5048" s="29"/>
    </row>
    <row r="5049" ht="12.75">
      <c r="A5049" s="29"/>
    </row>
    <row r="5050" ht="12.75">
      <c r="A5050" s="29"/>
    </row>
    <row r="5051" ht="12.75">
      <c r="A5051" s="29"/>
    </row>
    <row r="5052" ht="12.75">
      <c r="A5052" s="29"/>
    </row>
    <row r="5053" ht="12.75">
      <c r="A5053" s="29"/>
    </row>
    <row r="5054" ht="12.75">
      <c r="A5054" s="29"/>
    </row>
    <row r="5055" ht="12.75">
      <c r="A5055" s="29"/>
    </row>
    <row r="5056" ht="12.75">
      <c r="A5056" s="29"/>
    </row>
    <row r="5057" ht="12.75">
      <c r="A5057" s="29"/>
    </row>
    <row r="5058" ht="12.75">
      <c r="A5058" s="29"/>
    </row>
    <row r="5059" ht="12.75">
      <c r="A5059" s="29"/>
    </row>
    <row r="5060" ht="12.75">
      <c r="A5060" s="29"/>
    </row>
    <row r="5061" ht="12.75">
      <c r="A5061" s="29"/>
    </row>
    <row r="5062" ht="12.75">
      <c r="A5062" s="29"/>
    </row>
    <row r="5063" ht="12.75">
      <c r="A5063" s="29"/>
    </row>
    <row r="5064" ht="12.75">
      <c r="A5064" s="29"/>
    </row>
    <row r="5065" ht="12.75">
      <c r="A5065" s="29"/>
    </row>
    <row r="5066" ht="12.75">
      <c r="A5066" s="29"/>
    </row>
    <row r="5067" ht="12.75">
      <c r="A5067" s="29"/>
    </row>
    <row r="5068" ht="12.75">
      <c r="A5068" s="29"/>
    </row>
    <row r="5069" ht="12.75">
      <c r="A5069" s="29"/>
    </row>
    <row r="5070" ht="12.75">
      <c r="A5070" s="29"/>
    </row>
    <row r="5071" ht="12.75">
      <c r="A5071" s="29"/>
    </row>
    <row r="5072" ht="12.75">
      <c r="A5072" s="29"/>
    </row>
    <row r="5073" ht="12.75">
      <c r="A5073" s="29"/>
    </row>
    <row r="5074" ht="12.75">
      <c r="A5074" s="29"/>
    </row>
    <row r="5075" ht="12.75">
      <c r="A5075" s="29"/>
    </row>
    <row r="5076" ht="12.75">
      <c r="A5076" s="29"/>
    </row>
    <row r="5077" ht="12.75">
      <c r="A5077" s="29"/>
    </row>
    <row r="5078" ht="12.75">
      <c r="A5078" s="29"/>
    </row>
    <row r="5079" ht="12.75">
      <c r="A5079" s="29"/>
    </row>
    <row r="5080" ht="12.75">
      <c r="A5080" s="29"/>
    </row>
    <row r="5081" ht="12.75">
      <c r="A5081" s="29"/>
    </row>
    <row r="5082" ht="12.75">
      <c r="A5082" s="29"/>
    </row>
    <row r="5083" ht="12.75">
      <c r="A5083" s="29"/>
    </row>
    <row r="5084" ht="12.75">
      <c r="A5084" s="29"/>
    </row>
    <row r="5085" ht="12.75">
      <c r="A5085" s="29"/>
    </row>
    <row r="5086" ht="12.75">
      <c r="A5086" s="29"/>
    </row>
    <row r="5087" ht="12.75">
      <c r="A5087" s="29"/>
    </row>
    <row r="5088" ht="12.75">
      <c r="A5088" s="29"/>
    </row>
    <row r="5089" ht="12.75">
      <c r="A5089" s="29"/>
    </row>
    <row r="5090" ht="12.75">
      <c r="A5090" s="29"/>
    </row>
    <row r="5091" ht="12.75">
      <c r="A5091" s="29"/>
    </row>
    <row r="5092" ht="12.75">
      <c r="A5092" s="29"/>
    </row>
    <row r="5093" ht="12.75">
      <c r="A5093" s="29"/>
    </row>
    <row r="5094" ht="12.75">
      <c r="A5094" s="29"/>
    </row>
    <row r="5095" ht="12.75">
      <c r="A5095" s="29"/>
    </row>
    <row r="5096" ht="12.75">
      <c r="A5096" s="29"/>
    </row>
    <row r="5097" ht="12.75">
      <c r="A5097" s="29"/>
    </row>
    <row r="5098" ht="12.75">
      <c r="A5098" s="29"/>
    </row>
    <row r="5099" ht="12.75">
      <c r="A5099" s="29"/>
    </row>
    <row r="5100" ht="12.75">
      <c r="A5100" s="29"/>
    </row>
    <row r="5101" ht="12.75">
      <c r="A5101" s="29"/>
    </row>
    <row r="5102" ht="12.75">
      <c r="A5102" s="29"/>
    </row>
    <row r="5103" ht="12.75">
      <c r="A5103" s="29"/>
    </row>
    <row r="5104" ht="12.75">
      <c r="A5104" s="29"/>
    </row>
    <row r="5105" ht="12.75">
      <c r="A5105" s="29"/>
    </row>
    <row r="5106" ht="12.75">
      <c r="A5106" s="29"/>
    </row>
    <row r="5107" ht="12.75">
      <c r="A5107" s="29"/>
    </row>
    <row r="5108" ht="12.75">
      <c r="A5108" s="29"/>
    </row>
    <row r="5109" ht="12.75">
      <c r="A5109" s="29"/>
    </row>
    <row r="5110" ht="12.75">
      <c r="A5110" s="29"/>
    </row>
    <row r="5111" ht="12.75">
      <c r="A5111" s="29"/>
    </row>
    <row r="5112" ht="12.75">
      <c r="A5112" s="29"/>
    </row>
    <row r="5113" ht="12.75">
      <c r="A5113" s="29"/>
    </row>
    <row r="5114" ht="12.75">
      <c r="A5114" s="29"/>
    </row>
    <row r="5115" ht="12.75">
      <c r="A5115" s="29"/>
    </row>
    <row r="5116" ht="12.75">
      <c r="A5116" s="29"/>
    </row>
    <row r="5117" ht="12.75">
      <c r="A5117" s="29"/>
    </row>
    <row r="5118" ht="12.75">
      <c r="A5118" s="29"/>
    </row>
    <row r="5119" ht="12.75">
      <c r="A5119" s="29"/>
    </row>
    <row r="5120" ht="12.75">
      <c r="A5120" s="29"/>
    </row>
    <row r="5121" ht="12.75">
      <c r="A5121" s="29"/>
    </row>
    <row r="5122" ht="12.75">
      <c r="A5122" s="29"/>
    </row>
    <row r="5123" ht="12.75">
      <c r="A5123" s="29"/>
    </row>
    <row r="5124" ht="12.75">
      <c r="A5124" s="29"/>
    </row>
    <row r="5125" ht="12.75">
      <c r="A5125" s="29"/>
    </row>
    <row r="5126" ht="12.75">
      <c r="A5126" s="29"/>
    </row>
    <row r="5127" ht="12.75">
      <c r="A5127" s="29"/>
    </row>
    <row r="5128" ht="12.75">
      <c r="A5128" s="29"/>
    </row>
    <row r="5129" ht="12.75">
      <c r="A5129" s="29"/>
    </row>
    <row r="5130" ht="12.75">
      <c r="A5130" s="29"/>
    </row>
    <row r="5131" ht="12.75">
      <c r="A5131" s="29"/>
    </row>
    <row r="5132" ht="12.75">
      <c r="A5132" s="29"/>
    </row>
    <row r="5133" ht="12.75">
      <c r="A5133" s="29"/>
    </row>
    <row r="5134" ht="12.75">
      <c r="A5134" s="29"/>
    </row>
    <row r="5135" ht="12.75">
      <c r="A5135" s="29"/>
    </row>
    <row r="5136" ht="12.75">
      <c r="A5136" s="29"/>
    </row>
    <row r="5137" ht="12.75">
      <c r="A5137" s="29"/>
    </row>
    <row r="5138" ht="12.75">
      <c r="A5138" s="29"/>
    </row>
    <row r="5139" ht="12.75">
      <c r="A5139" s="29"/>
    </row>
    <row r="5140" ht="12.75">
      <c r="A5140" s="29"/>
    </row>
    <row r="5141" ht="12.75">
      <c r="A5141" s="29"/>
    </row>
    <row r="5142" ht="12.75">
      <c r="A5142" s="29"/>
    </row>
    <row r="5143" ht="12.75">
      <c r="A5143" s="29"/>
    </row>
    <row r="5144" ht="12.75">
      <c r="A5144" s="29"/>
    </row>
    <row r="5145" ht="12.75">
      <c r="A5145" s="29"/>
    </row>
    <row r="5146" ht="12.75">
      <c r="A5146" s="29"/>
    </row>
    <row r="5147" ht="12.75">
      <c r="A5147" s="29"/>
    </row>
    <row r="5148" ht="12.75">
      <c r="A5148" s="29"/>
    </row>
    <row r="5149" ht="12.75">
      <c r="A5149" s="29"/>
    </row>
    <row r="5150" ht="12.75">
      <c r="A5150" s="29"/>
    </row>
    <row r="5151" ht="12.75">
      <c r="A5151" s="29"/>
    </row>
    <row r="5152" ht="12.75">
      <c r="A5152" s="29"/>
    </row>
    <row r="5153" ht="12.75">
      <c r="A5153" s="29"/>
    </row>
    <row r="5154" ht="12.75">
      <c r="A5154" s="29"/>
    </row>
    <row r="5155" ht="12.75">
      <c r="A5155" s="29"/>
    </row>
    <row r="5156" ht="12.75">
      <c r="A5156" s="29"/>
    </row>
    <row r="5157" ht="12.75">
      <c r="A5157" s="29"/>
    </row>
    <row r="5158" ht="12.75">
      <c r="A5158" s="29"/>
    </row>
    <row r="5159" ht="12.75">
      <c r="A5159" s="29"/>
    </row>
    <row r="5160" ht="12.75">
      <c r="A5160" s="29"/>
    </row>
    <row r="5161" ht="12.75">
      <c r="A5161" s="29"/>
    </row>
    <row r="5162" ht="12.75">
      <c r="A5162" s="29"/>
    </row>
    <row r="5163" ht="12.75">
      <c r="A5163" s="29"/>
    </row>
    <row r="5164" ht="12.75">
      <c r="A5164" s="29"/>
    </row>
    <row r="5165" ht="12.75">
      <c r="A5165" s="29"/>
    </row>
    <row r="5166" ht="12.75">
      <c r="A5166" s="29"/>
    </row>
    <row r="5167" ht="12.75">
      <c r="A5167" s="29"/>
    </row>
    <row r="5168" ht="12.75">
      <c r="A5168" s="29"/>
    </row>
    <row r="5169" ht="12.75">
      <c r="A5169" s="29"/>
    </row>
    <row r="5170" ht="12.75">
      <c r="A5170" s="29"/>
    </row>
    <row r="5171" ht="12.75">
      <c r="A5171" s="29"/>
    </row>
    <row r="5172" ht="12.75">
      <c r="A5172" s="29"/>
    </row>
    <row r="5173" ht="12.75">
      <c r="A5173" s="29"/>
    </row>
    <row r="5174" ht="12.75">
      <c r="A5174" s="29"/>
    </row>
    <row r="5175" ht="12.75">
      <c r="A5175" s="29"/>
    </row>
    <row r="5176" ht="12.75">
      <c r="A5176" s="29"/>
    </row>
    <row r="5177" ht="12.75">
      <c r="A5177" s="29"/>
    </row>
    <row r="5178" ht="12.75">
      <c r="A5178" s="29"/>
    </row>
    <row r="5179" ht="12.75">
      <c r="A5179" s="29"/>
    </row>
    <row r="5180" ht="12.75">
      <c r="A5180" s="29"/>
    </row>
    <row r="5181" ht="12.75">
      <c r="A5181" s="29"/>
    </row>
    <row r="5182" ht="12.75">
      <c r="A5182" s="29"/>
    </row>
    <row r="5183" ht="12.75">
      <c r="A5183" s="29"/>
    </row>
    <row r="5184" ht="12.75">
      <c r="A5184" s="29"/>
    </row>
    <row r="5185" ht="12.75">
      <c r="A5185" s="29"/>
    </row>
    <row r="5186" ht="12.75">
      <c r="A5186" s="29"/>
    </row>
    <row r="5187" ht="12.75">
      <c r="A5187" s="29"/>
    </row>
    <row r="5188" ht="12.75">
      <c r="A5188" s="29"/>
    </row>
    <row r="5189" ht="12.75">
      <c r="A5189" s="29"/>
    </row>
    <row r="5190" ht="12.75">
      <c r="A5190" s="29"/>
    </row>
    <row r="5191" ht="12.75">
      <c r="A5191" s="29"/>
    </row>
    <row r="5192" ht="12.75">
      <c r="A5192" s="29"/>
    </row>
    <row r="5193" ht="12.75">
      <c r="A5193" s="29"/>
    </row>
    <row r="5194" ht="12.75">
      <c r="A5194" s="29"/>
    </row>
    <row r="5195" ht="12.75">
      <c r="A5195" s="29"/>
    </row>
    <row r="5196" ht="12.75">
      <c r="A5196" s="29"/>
    </row>
    <row r="5197" ht="12.75">
      <c r="A5197" s="29"/>
    </row>
    <row r="5198" ht="12.75">
      <c r="A5198" s="29"/>
    </row>
    <row r="5199" ht="12.75">
      <c r="A5199" s="29"/>
    </row>
    <row r="5200" ht="12.75">
      <c r="A5200" s="29"/>
    </row>
    <row r="5201" ht="12.75">
      <c r="A5201" s="29"/>
    </row>
    <row r="5202" ht="12.75">
      <c r="A5202" s="29"/>
    </row>
    <row r="5203" ht="12.75">
      <c r="A5203" s="29"/>
    </row>
    <row r="5204" ht="12.75">
      <c r="A5204" s="29"/>
    </row>
    <row r="5205" ht="12.75">
      <c r="A5205" s="29"/>
    </row>
    <row r="5206" ht="12.75">
      <c r="A5206" s="29"/>
    </row>
    <row r="5207" ht="12.75">
      <c r="A5207" s="29"/>
    </row>
    <row r="5208" ht="12.75">
      <c r="A5208" s="29"/>
    </row>
    <row r="5209" ht="12.75">
      <c r="A5209" s="29"/>
    </row>
    <row r="5210" ht="12.75">
      <c r="A5210" s="29"/>
    </row>
    <row r="5211" ht="12.75">
      <c r="A5211" s="29"/>
    </row>
    <row r="5212" ht="12.75">
      <c r="A5212" s="29"/>
    </row>
    <row r="5213" ht="12.75">
      <c r="A5213" s="29"/>
    </row>
    <row r="5214" ht="12.75">
      <c r="A5214" s="29"/>
    </row>
    <row r="5215" ht="12.75">
      <c r="A5215" s="29"/>
    </row>
    <row r="5216" ht="12.75">
      <c r="A5216" s="29"/>
    </row>
    <row r="5217" ht="12.75">
      <c r="A5217" s="29"/>
    </row>
    <row r="5218" ht="12.75">
      <c r="A5218" s="29"/>
    </row>
    <row r="5219" ht="12.75">
      <c r="A5219" s="29"/>
    </row>
    <row r="5220" ht="12.75">
      <c r="A5220" s="29"/>
    </row>
    <row r="5221" ht="12.75">
      <c r="A5221" s="29"/>
    </row>
    <row r="5222" ht="12.75">
      <c r="A5222" s="29"/>
    </row>
    <row r="5223" ht="12.75">
      <c r="A5223" s="29"/>
    </row>
    <row r="5224" ht="12.75">
      <c r="A5224" s="29"/>
    </row>
    <row r="5225" ht="12.75">
      <c r="A5225" s="29"/>
    </row>
    <row r="5226" ht="12.75">
      <c r="A5226" s="29"/>
    </row>
    <row r="5227" ht="12.75">
      <c r="A5227" s="29"/>
    </row>
    <row r="5228" ht="12.75">
      <c r="A5228" s="29"/>
    </row>
    <row r="5229" ht="12.75">
      <c r="A5229" s="29"/>
    </row>
    <row r="5230" ht="12.75">
      <c r="A5230" s="29"/>
    </row>
    <row r="5231" ht="12.75">
      <c r="A5231" s="29"/>
    </row>
    <row r="5232" ht="12.75">
      <c r="A5232" s="29"/>
    </row>
    <row r="5233" ht="12.75">
      <c r="A5233" s="29"/>
    </row>
    <row r="5234" ht="12.75">
      <c r="A5234" s="29"/>
    </row>
    <row r="5235" ht="12.75">
      <c r="A5235" s="29"/>
    </row>
    <row r="5236" ht="12.75">
      <c r="A5236" s="29"/>
    </row>
    <row r="5237" ht="12.75">
      <c r="A5237" s="29"/>
    </row>
    <row r="5238" ht="12.75">
      <c r="A5238" s="29"/>
    </row>
    <row r="5239" ht="12.75">
      <c r="A5239" s="29"/>
    </row>
    <row r="5240" ht="12.75">
      <c r="A5240" s="29"/>
    </row>
    <row r="5241" ht="12.75">
      <c r="A5241" s="29"/>
    </row>
    <row r="5242" ht="12.75">
      <c r="A5242" s="29"/>
    </row>
    <row r="5243" ht="12.75">
      <c r="A5243" s="29"/>
    </row>
    <row r="5244" ht="12.75">
      <c r="A5244" s="29"/>
    </row>
    <row r="5245" ht="12.75">
      <c r="A5245" s="29"/>
    </row>
    <row r="5246" ht="12.75">
      <c r="A5246" s="29"/>
    </row>
    <row r="5247" ht="12.75">
      <c r="A5247" s="29"/>
    </row>
    <row r="5248" ht="12.75">
      <c r="A5248" s="29"/>
    </row>
    <row r="5249" ht="12.75">
      <c r="A5249" s="29"/>
    </row>
    <row r="5250" ht="12.75">
      <c r="A5250" s="29"/>
    </row>
    <row r="5251" ht="12.75">
      <c r="A5251" s="29"/>
    </row>
    <row r="5252" ht="12.75">
      <c r="A5252" s="29"/>
    </row>
    <row r="5253" ht="12.75">
      <c r="A5253" s="29"/>
    </row>
    <row r="5254" ht="12.75">
      <c r="A5254" s="29"/>
    </row>
    <row r="5255" ht="12.75">
      <c r="A5255" s="29"/>
    </row>
    <row r="5256" ht="12.75">
      <c r="A5256" s="29"/>
    </row>
    <row r="5257" ht="12.75">
      <c r="A5257" s="29"/>
    </row>
    <row r="5258" ht="12.75">
      <c r="A5258" s="29"/>
    </row>
    <row r="5259" ht="12.75">
      <c r="A5259" s="29"/>
    </row>
    <row r="5260" ht="12.75">
      <c r="A5260" s="29"/>
    </row>
    <row r="5261" ht="12.75">
      <c r="A5261" s="29"/>
    </row>
    <row r="5262" ht="12.75">
      <c r="A5262" s="29"/>
    </row>
    <row r="5263" ht="12.75">
      <c r="A5263" s="29"/>
    </row>
    <row r="5264" ht="12.75">
      <c r="A5264" s="29"/>
    </row>
    <row r="5265" ht="12.75">
      <c r="A5265" s="29"/>
    </row>
    <row r="5266" ht="12.75">
      <c r="A5266" s="29"/>
    </row>
    <row r="5267" ht="12.75">
      <c r="A5267" s="29"/>
    </row>
    <row r="5268" ht="12.75">
      <c r="A5268" s="29"/>
    </row>
    <row r="5269" ht="12.75">
      <c r="A5269" s="29"/>
    </row>
    <row r="5270" ht="12.75">
      <c r="A5270" s="29"/>
    </row>
    <row r="5271" ht="12.75">
      <c r="A5271" s="29"/>
    </row>
    <row r="5272" ht="12.75">
      <c r="A5272" s="29"/>
    </row>
    <row r="5273" ht="12.75">
      <c r="A5273" s="29"/>
    </row>
    <row r="5274" ht="12.75">
      <c r="A5274" s="29"/>
    </row>
    <row r="5275" ht="12.75">
      <c r="A5275" s="29"/>
    </row>
    <row r="5276" ht="12.75">
      <c r="A5276" s="29"/>
    </row>
    <row r="5277" ht="12.75">
      <c r="A5277" s="29"/>
    </row>
    <row r="5278" ht="12.75">
      <c r="A5278" s="29"/>
    </row>
    <row r="5279" ht="12.75">
      <c r="A5279" s="29"/>
    </row>
    <row r="5280" ht="12.75">
      <c r="A5280" s="29"/>
    </row>
    <row r="5281" ht="12.75">
      <c r="A5281" s="29"/>
    </row>
    <row r="5282" ht="12.75">
      <c r="A5282" s="29"/>
    </row>
    <row r="5283" ht="12.75">
      <c r="A5283" s="29"/>
    </row>
    <row r="5284" ht="12.75">
      <c r="A5284" s="29"/>
    </row>
    <row r="5285" ht="12.75">
      <c r="A5285" s="29"/>
    </row>
    <row r="5286" ht="12.75">
      <c r="A5286" s="29"/>
    </row>
    <row r="5287" ht="12.75">
      <c r="A5287" s="29"/>
    </row>
    <row r="5288" ht="12.75">
      <c r="A5288" s="29"/>
    </row>
    <row r="5289" ht="12.75">
      <c r="A5289" s="29"/>
    </row>
    <row r="5290" ht="12.75">
      <c r="A5290" s="29"/>
    </row>
    <row r="5291" ht="12.75">
      <c r="A5291" s="29"/>
    </row>
    <row r="5292" ht="12.75">
      <c r="A5292" s="29"/>
    </row>
    <row r="5293" ht="12.75">
      <c r="A5293" s="29"/>
    </row>
    <row r="5294" ht="12.75">
      <c r="A5294" s="29"/>
    </row>
    <row r="5295" ht="12.75">
      <c r="A5295" s="29"/>
    </row>
    <row r="5296" ht="12.75">
      <c r="A5296" s="29"/>
    </row>
    <row r="5297" ht="12.75">
      <c r="A5297" s="29"/>
    </row>
    <row r="5298" ht="12.75">
      <c r="A5298" s="29"/>
    </row>
    <row r="5299" ht="12.75">
      <c r="A5299" s="29"/>
    </row>
    <row r="5300" ht="12.75">
      <c r="A5300" s="29"/>
    </row>
    <row r="5301" ht="12.75">
      <c r="A5301" s="29"/>
    </row>
    <row r="5302" ht="12.75">
      <c r="A5302" s="29"/>
    </row>
    <row r="5303" ht="12.75">
      <c r="A5303" s="29"/>
    </row>
    <row r="5304" ht="12.75">
      <c r="A5304" s="29"/>
    </row>
    <row r="5305" ht="12.75">
      <c r="A5305" s="29"/>
    </row>
    <row r="5306" ht="12.75">
      <c r="A5306" s="29"/>
    </row>
    <row r="5307" ht="12.75">
      <c r="A5307" s="29"/>
    </row>
    <row r="5308" ht="12.75">
      <c r="A5308" s="29"/>
    </row>
    <row r="5309" ht="12.75">
      <c r="A5309" s="29"/>
    </row>
    <row r="5310" ht="12.75">
      <c r="A5310" s="29"/>
    </row>
    <row r="5311" ht="12.75">
      <c r="A5311" s="29"/>
    </row>
    <row r="5312" ht="12.75">
      <c r="A5312" s="29"/>
    </row>
    <row r="5313" ht="12.75">
      <c r="A5313" s="29"/>
    </row>
    <row r="5314" ht="12.75">
      <c r="A5314" s="29"/>
    </row>
    <row r="5315" ht="12.75">
      <c r="A5315" s="29"/>
    </row>
    <row r="5316" ht="12.75">
      <c r="A5316" s="29"/>
    </row>
    <row r="5317" ht="12.75">
      <c r="A5317" s="29"/>
    </row>
    <row r="5318" ht="12.75">
      <c r="A5318" s="29"/>
    </row>
    <row r="5319" ht="12.75">
      <c r="A5319" s="29"/>
    </row>
    <row r="5320" ht="12.75">
      <c r="A5320" s="29"/>
    </row>
    <row r="5321" ht="12.75">
      <c r="A5321" s="29"/>
    </row>
    <row r="5322" ht="12.75">
      <c r="A5322" s="29"/>
    </row>
    <row r="5323" ht="12.75">
      <c r="A5323" s="29"/>
    </row>
    <row r="5324" ht="12.75">
      <c r="A5324" s="29"/>
    </row>
    <row r="5325" ht="12.75">
      <c r="A5325" s="29"/>
    </row>
    <row r="5326" ht="12.75">
      <c r="A5326" s="29"/>
    </row>
    <row r="5327" ht="12.75">
      <c r="A5327" s="29"/>
    </row>
    <row r="5328" ht="12.75">
      <c r="A5328" s="29"/>
    </row>
    <row r="5329" ht="12.75">
      <c r="A5329" s="29"/>
    </row>
    <row r="5330" ht="12.75">
      <c r="A5330" s="29"/>
    </row>
    <row r="5331" ht="12.75">
      <c r="A5331" s="29"/>
    </row>
    <row r="5332" ht="12.75">
      <c r="A5332" s="29"/>
    </row>
    <row r="5333" ht="12.75">
      <c r="A5333" s="29"/>
    </row>
    <row r="5334" ht="12.75">
      <c r="A5334" s="29"/>
    </row>
    <row r="5335" ht="12.75">
      <c r="A5335" s="29"/>
    </row>
    <row r="5336" ht="12.75">
      <c r="A5336" s="29"/>
    </row>
    <row r="5337" ht="12.75">
      <c r="A5337" s="29"/>
    </row>
    <row r="5338" ht="12.75">
      <c r="A5338" s="29"/>
    </row>
    <row r="5339" ht="12.75">
      <c r="A5339" s="29"/>
    </row>
    <row r="5340" ht="12.75">
      <c r="A5340" s="29"/>
    </row>
    <row r="5341" ht="12.75">
      <c r="A5341" s="29"/>
    </row>
    <row r="5342" ht="12.75">
      <c r="A5342" s="29"/>
    </row>
    <row r="5343" ht="12.75">
      <c r="A5343" s="29"/>
    </row>
    <row r="5344" ht="12.75">
      <c r="A5344" s="29"/>
    </row>
    <row r="5345" ht="12.75">
      <c r="A5345" s="29"/>
    </row>
    <row r="5346" ht="12.75">
      <c r="A5346" s="29"/>
    </row>
    <row r="5347" ht="12.75">
      <c r="A5347" s="29"/>
    </row>
    <row r="5348" ht="12.75">
      <c r="A5348" s="29"/>
    </row>
    <row r="5349" ht="12.75">
      <c r="A5349" s="29"/>
    </row>
    <row r="5350" ht="12.75">
      <c r="A5350" s="29"/>
    </row>
    <row r="5351" ht="12.75">
      <c r="A5351" s="29"/>
    </row>
    <row r="5352" ht="12.75">
      <c r="A5352" s="29"/>
    </row>
    <row r="5353" ht="12.75">
      <c r="A5353" s="29"/>
    </row>
    <row r="5354" ht="12.75">
      <c r="A5354" s="29"/>
    </row>
    <row r="5355" ht="12.75">
      <c r="A5355" s="29"/>
    </row>
    <row r="5356" ht="12.75">
      <c r="A5356" s="29"/>
    </row>
    <row r="5357" ht="12.75">
      <c r="A5357" s="29"/>
    </row>
    <row r="5358" ht="12.75">
      <c r="A5358" s="29"/>
    </row>
    <row r="5359" ht="12.75">
      <c r="A5359" s="29"/>
    </row>
    <row r="5360" ht="12.75">
      <c r="A5360" s="29"/>
    </row>
    <row r="5361" ht="12.75">
      <c r="A5361" s="29"/>
    </row>
    <row r="5362" ht="12.75">
      <c r="A5362" s="29"/>
    </row>
    <row r="5363" ht="12.75">
      <c r="A5363" s="29"/>
    </row>
    <row r="5364" ht="12.75">
      <c r="A5364" s="29"/>
    </row>
    <row r="5365" ht="12.75">
      <c r="A5365" s="29"/>
    </row>
    <row r="5366" ht="12.75">
      <c r="A5366" s="29"/>
    </row>
    <row r="5367" ht="12.75">
      <c r="A5367" s="29"/>
    </row>
    <row r="5368" ht="12.75">
      <c r="A5368" s="29"/>
    </row>
    <row r="5369" ht="12.75">
      <c r="A5369" s="29"/>
    </row>
    <row r="5370" ht="12.75">
      <c r="A5370" s="29"/>
    </row>
    <row r="5371" ht="12.75">
      <c r="A5371" s="29"/>
    </row>
    <row r="5372" ht="12.75">
      <c r="A5372" s="29"/>
    </row>
    <row r="5373" ht="12.75">
      <c r="A5373" s="29"/>
    </row>
    <row r="5374" ht="12.75">
      <c r="A5374" s="29"/>
    </row>
    <row r="5375" ht="12.75">
      <c r="A5375" s="29"/>
    </row>
    <row r="5376" ht="12.75">
      <c r="A5376" s="29"/>
    </row>
    <row r="5377" ht="12.75">
      <c r="A5377" s="29"/>
    </row>
    <row r="5378" ht="12.75">
      <c r="A5378" s="29"/>
    </row>
    <row r="5379" ht="12.75">
      <c r="A5379" s="29"/>
    </row>
    <row r="5380" ht="12.75">
      <c r="A5380" s="29"/>
    </row>
    <row r="5381" ht="12.75">
      <c r="A5381" s="29"/>
    </row>
    <row r="5382" ht="12.75">
      <c r="A5382" s="29"/>
    </row>
    <row r="5383" ht="12.75">
      <c r="A5383" s="29"/>
    </row>
    <row r="5384" ht="12.75">
      <c r="A5384" s="29"/>
    </row>
    <row r="5385" ht="12.75">
      <c r="A5385" s="29"/>
    </row>
    <row r="5386" ht="12.75">
      <c r="A5386" s="29"/>
    </row>
    <row r="5387" ht="12.75">
      <c r="A5387" s="29"/>
    </row>
    <row r="5388" ht="12.75">
      <c r="A5388" s="29"/>
    </row>
    <row r="5389" ht="12.75">
      <c r="A5389" s="29"/>
    </row>
    <row r="5390" ht="12.75">
      <c r="A5390" s="29"/>
    </row>
    <row r="5391" ht="12.75">
      <c r="A5391" s="29"/>
    </row>
    <row r="5392" ht="12.75">
      <c r="A5392" s="29"/>
    </row>
    <row r="5393" ht="12.75">
      <c r="A5393" s="29"/>
    </row>
    <row r="5394" ht="12.75">
      <c r="A5394" s="29"/>
    </row>
    <row r="5395" ht="12.75">
      <c r="A5395" s="29"/>
    </row>
    <row r="5396" ht="12.75">
      <c r="A5396" s="29"/>
    </row>
    <row r="5397" ht="12.75">
      <c r="A5397" s="29"/>
    </row>
    <row r="5398" ht="12.75">
      <c r="A5398" s="29"/>
    </row>
    <row r="5399" ht="12.75">
      <c r="A5399" s="29"/>
    </row>
    <row r="5400" ht="12.75">
      <c r="A5400" s="29"/>
    </row>
    <row r="5401" ht="12.75">
      <c r="A5401" s="29"/>
    </row>
    <row r="5402" ht="12.75">
      <c r="A5402" s="29"/>
    </row>
    <row r="5403" ht="12.75">
      <c r="A5403" s="29"/>
    </row>
    <row r="5404" ht="12.75">
      <c r="A5404" s="29"/>
    </row>
    <row r="5405" ht="12.75">
      <c r="A5405" s="29"/>
    </row>
    <row r="5406" ht="12.75">
      <c r="A5406" s="29"/>
    </row>
    <row r="5407" ht="12.75">
      <c r="A5407" s="29"/>
    </row>
    <row r="5408" ht="12.75">
      <c r="A5408" s="29"/>
    </row>
    <row r="5409" ht="12.75">
      <c r="A5409" s="29"/>
    </row>
    <row r="5410" ht="12.75">
      <c r="A5410" s="29"/>
    </row>
    <row r="5411" ht="12.75">
      <c r="A5411" s="29"/>
    </row>
    <row r="5412" ht="12.75">
      <c r="A5412" s="29"/>
    </row>
    <row r="5413" ht="12.75">
      <c r="A5413" s="29"/>
    </row>
    <row r="5414" ht="12.75">
      <c r="A5414" s="29"/>
    </row>
    <row r="5415" ht="12.75">
      <c r="A5415" s="29"/>
    </row>
    <row r="5416" ht="12.75">
      <c r="A5416" s="29"/>
    </row>
    <row r="5417" ht="12.75">
      <c r="A5417" s="29"/>
    </row>
    <row r="5418" ht="12.75">
      <c r="A5418" s="29"/>
    </row>
    <row r="5419" ht="12.75">
      <c r="A5419" s="29"/>
    </row>
    <row r="5420" ht="12.75">
      <c r="A5420" s="29"/>
    </row>
    <row r="5421" ht="12.75">
      <c r="A5421" s="29"/>
    </row>
    <row r="5422" ht="12.75">
      <c r="A5422" s="29"/>
    </row>
    <row r="5423" ht="12.75">
      <c r="A5423" s="29"/>
    </row>
    <row r="5424" ht="12.75">
      <c r="A5424" s="29"/>
    </row>
    <row r="5425" ht="12.75">
      <c r="A5425" s="29"/>
    </row>
    <row r="5426" ht="12.75">
      <c r="A5426" s="29"/>
    </row>
    <row r="5427" ht="12.75">
      <c r="A5427" s="29"/>
    </row>
    <row r="5428" ht="12.75">
      <c r="A5428" s="29"/>
    </row>
    <row r="5429" ht="12.75">
      <c r="A5429" s="29"/>
    </row>
    <row r="5430" ht="12.75">
      <c r="A5430" s="29"/>
    </row>
    <row r="5431" ht="12.75">
      <c r="A5431" s="29"/>
    </row>
    <row r="5432" ht="12.75">
      <c r="A5432" s="29"/>
    </row>
    <row r="5433" ht="12.75">
      <c r="A5433" s="29"/>
    </row>
    <row r="5434" ht="12.75">
      <c r="A5434" s="29"/>
    </row>
    <row r="5435" ht="12.75">
      <c r="A5435" s="29"/>
    </row>
    <row r="5436" ht="12.75">
      <c r="A5436" s="29"/>
    </row>
    <row r="5437" ht="12.75">
      <c r="A5437" s="29"/>
    </row>
    <row r="5438" ht="12.75">
      <c r="A5438" s="29"/>
    </row>
    <row r="5439" ht="12.75">
      <c r="A5439" s="29"/>
    </row>
    <row r="5440" ht="12.75">
      <c r="A5440" s="29"/>
    </row>
    <row r="5441" ht="12.75">
      <c r="A5441" s="29"/>
    </row>
    <row r="5442" ht="12.75">
      <c r="A5442" s="29"/>
    </row>
    <row r="5443" ht="12.75">
      <c r="A5443" s="29"/>
    </row>
    <row r="5444" ht="12.75">
      <c r="A5444" s="29"/>
    </row>
    <row r="5445" ht="12.75">
      <c r="A5445" s="29"/>
    </row>
    <row r="5446" ht="12.75">
      <c r="A5446" s="29"/>
    </row>
    <row r="5447" ht="12.75">
      <c r="A5447" s="29"/>
    </row>
    <row r="5448" ht="12.75">
      <c r="A5448" s="29"/>
    </row>
    <row r="5449" ht="12.75">
      <c r="A5449" s="29"/>
    </row>
    <row r="5450" ht="12.75">
      <c r="A5450" s="29"/>
    </row>
    <row r="5451" ht="12.75">
      <c r="A5451" s="29"/>
    </row>
    <row r="5452" ht="12.75">
      <c r="A5452" s="29"/>
    </row>
    <row r="5453" ht="12.75">
      <c r="A5453" s="29"/>
    </row>
    <row r="5454" ht="12.75">
      <c r="A5454" s="29"/>
    </row>
    <row r="5455" ht="12.75">
      <c r="A5455" s="29"/>
    </row>
    <row r="5456" ht="12.75">
      <c r="A5456" s="29"/>
    </row>
    <row r="5457" ht="12.75">
      <c r="A5457" s="29"/>
    </row>
    <row r="5458" ht="12.75">
      <c r="A5458" s="29"/>
    </row>
    <row r="5459" ht="12.75">
      <c r="A5459" s="29"/>
    </row>
    <row r="5460" ht="12.75">
      <c r="A5460" s="29"/>
    </row>
    <row r="5461" ht="12.75">
      <c r="A5461" s="29"/>
    </row>
    <row r="5462" ht="12.75">
      <c r="A5462" s="29"/>
    </row>
    <row r="5463" ht="12.75">
      <c r="A5463" s="29"/>
    </row>
    <row r="5464" ht="12.75">
      <c r="A5464" s="29"/>
    </row>
    <row r="5465" ht="12.75">
      <c r="A5465" s="29"/>
    </row>
    <row r="5466" ht="12.75">
      <c r="A5466" s="29"/>
    </row>
    <row r="5467" ht="12.75">
      <c r="A5467" s="29"/>
    </row>
    <row r="5468" ht="12.75">
      <c r="A5468" s="29"/>
    </row>
    <row r="5469" ht="12.75">
      <c r="A5469" s="29"/>
    </row>
    <row r="5470" ht="12.75">
      <c r="A5470" s="29"/>
    </row>
    <row r="5471" ht="12.75">
      <c r="A5471" s="29"/>
    </row>
    <row r="5472" ht="12.75">
      <c r="A5472" s="29"/>
    </row>
    <row r="5473" ht="12.75">
      <c r="A5473" s="29"/>
    </row>
    <row r="5474" ht="12.75">
      <c r="A5474" s="29"/>
    </row>
    <row r="5475" ht="12.75">
      <c r="A5475" s="29"/>
    </row>
    <row r="5476" ht="12.75">
      <c r="A5476" s="29"/>
    </row>
    <row r="5477" ht="12.75">
      <c r="A5477" s="29"/>
    </row>
    <row r="5478" ht="12.75">
      <c r="A5478" s="29"/>
    </row>
    <row r="5479" ht="12.75">
      <c r="A5479" s="29"/>
    </row>
    <row r="5480" ht="12.75">
      <c r="A5480" s="29"/>
    </row>
    <row r="5481" ht="12.75">
      <c r="A5481" s="29"/>
    </row>
    <row r="5482" ht="12.75">
      <c r="A5482" s="29"/>
    </row>
    <row r="5483" ht="12.75">
      <c r="A5483" s="29"/>
    </row>
    <row r="5484" ht="12.75">
      <c r="A5484" s="29"/>
    </row>
    <row r="5485" ht="12.75">
      <c r="A5485" s="29"/>
    </row>
    <row r="5486" ht="12.75">
      <c r="A5486" s="29"/>
    </row>
    <row r="5487" ht="12.75">
      <c r="A5487" s="29"/>
    </row>
    <row r="5488" ht="12.75">
      <c r="A5488" s="29"/>
    </row>
    <row r="5489" ht="12.75">
      <c r="A5489" s="29"/>
    </row>
    <row r="5490" ht="12.75">
      <c r="A5490" s="29"/>
    </row>
    <row r="5491" ht="12.75">
      <c r="A5491" s="29"/>
    </row>
    <row r="5492" ht="12.75">
      <c r="A5492" s="29"/>
    </row>
    <row r="5493" ht="12.75">
      <c r="A5493" s="29"/>
    </row>
    <row r="5494" ht="12.75">
      <c r="A5494" s="29"/>
    </row>
    <row r="5495" ht="12.75">
      <c r="A5495" s="29"/>
    </row>
    <row r="5496" ht="12.75">
      <c r="A5496" s="29"/>
    </row>
    <row r="5497" ht="12.75">
      <c r="A5497" s="29"/>
    </row>
    <row r="5498" ht="12.75">
      <c r="A5498" s="29"/>
    </row>
    <row r="5499" ht="12.75">
      <c r="A5499" s="29"/>
    </row>
    <row r="5500" ht="12.75">
      <c r="A5500" s="29"/>
    </row>
    <row r="5501" ht="12.75">
      <c r="A5501" s="29"/>
    </row>
    <row r="5502" ht="12.75">
      <c r="A5502" s="29"/>
    </row>
    <row r="5503" ht="12.75">
      <c r="A5503" s="29"/>
    </row>
    <row r="5504" ht="12.75">
      <c r="A5504" s="29"/>
    </row>
    <row r="5505" ht="12.75">
      <c r="A5505" s="29"/>
    </row>
    <row r="5506" ht="12.75">
      <c r="A5506" s="29"/>
    </row>
    <row r="5507" ht="12.75">
      <c r="A5507" s="29"/>
    </row>
    <row r="5508" ht="12.75">
      <c r="A5508" s="29"/>
    </row>
    <row r="5509" ht="12.75">
      <c r="A5509" s="29"/>
    </row>
    <row r="5510" ht="12.75">
      <c r="A5510" s="29"/>
    </row>
    <row r="5511" ht="12.75">
      <c r="A5511" s="29"/>
    </row>
    <row r="5512" ht="12.75">
      <c r="A5512" s="29"/>
    </row>
    <row r="5513" ht="12.75">
      <c r="A5513" s="29"/>
    </row>
    <row r="5514" ht="12.75">
      <c r="A5514" s="29"/>
    </row>
    <row r="5515" ht="12.75">
      <c r="A5515" s="29"/>
    </row>
    <row r="5516" ht="12.75">
      <c r="A5516" s="29"/>
    </row>
    <row r="5517" ht="12.75">
      <c r="A5517" s="29"/>
    </row>
    <row r="5518" ht="12.75">
      <c r="A5518" s="29"/>
    </row>
    <row r="5519" ht="12.75">
      <c r="A5519" s="29"/>
    </row>
    <row r="5520" ht="12.75">
      <c r="A5520" s="29"/>
    </row>
    <row r="5521" ht="12.75">
      <c r="A5521" s="29"/>
    </row>
    <row r="5522" ht="12.75">
      <c r="A5522" s="29"/>
    </row>
    <row r="5523" ht="12.75">
      <c r="A5523" s="29"/>
    </row>
    <row r="5524" ht="12.75">
      <c r="A5524" s="29"/>
    </row>
    <row r="5525" ht="12.75">
      <c r="A5525" s="29"/>
    </row>
    <row r="5526" ht="12.75">
      <c r="A5526" s="29"/>
    </row>
    <row r="5527" ht="12.75">
      <c r="A5527" s="29"/>
    </row>
    <row r="5528" ht="12.75">
      <c r="A5528" s="29"/>
    </row>
    <row r="5529" ht="12.75">
      <c r="A5529" s="29"/>
    </row>
    <row r="5530" ht="12.75">
      <c r="A5530" s="29"/>
    </row>
    <row r="5531" ht="12.75">
      <c r="A5531" s="29"/>
    </row>
    <row r="5532" ht="12.75">
      <c r="A5532" s="29"/>
    </row>
    <row r="5533" ht="12.75">
      <c r="A5533" s="29"/>
    </row>
    <row r="5534" ht="12.75">
      <c r="A5534" s="29"/>
    </row>
    <row r="5535" ht="12.75">
      <c r="A5535" s="29"/>
    </row>
    <row r="5536" ht="12.75">
      <c r="A5536" s="29"/>
    </row>
    <row r="5537" ht="12.75">
      <c r="A5537" s="29"/>
    </row>
    <row r="5538" ht="12.75">
      <c r="A5538" s="29"/>
    </row>
    <row r="5539" ht="12.75">
      <c r="A5539" s="29"/>
    </row>
    <row r="5540" ht="12.75">
      <c r="A5540" s="29"/>
    </row>
    <row r="5541" ht="12.75">
      <c r="A5541" s="29"/>
    </row>
    <row r="5542" ht="12.75">
      <c r="A5542" s="29"/>
    </row>
    <row r="5543" ht="12.75">
      <c r="A5543" s="29"/>
    </row>
    <row r="5544" ht="12.75">
      <c r="A5544" s="29"/>
    </row>
    <row r="5545" ht="12.75">
      <c r="A5545" s="29"/>
    </row>
    <row r="5546" ht="12.75">
      <c r="A5546" s="29"/>
    </row>
    <row r="5547" ht="12.75">
      <c r="A5547" s="29"/>
    </row>
    <row r="5548" ht="12.75">
      <c r="A5548" s="29"/>
    </row>
    <row r="5549" ht="12.75">
      <c r="A5549" s="29"/>
    </row>
    <row r="5550" ht="12.75">
      <c r="A5550" s="29"/>
    </row>
    <row r="5551" ht="12.75">
      <c r="A5551" s="29"/>
    </row>
    <row r="5552" ht="12.75">
      <c r="A5552" s="29"/>
    </row>
    <row r="5553" ht="12.75">
      <c r="A5553" s="29"/>
    </row>
    <row r="5554" ht="12.75">
      <c r="A5554" s="29"/>
    </row>
    <row r="5555" ht="12.75">
      <c r="A5555" s="29"/>
    </row>
    <row r="5556" ht="12.75">
      <c r="A5556" s="29"/>
    </row>
    <row r="5557" ht="12.75">
      <c r="A5557" s="29"/>
    </row>
    <row r="5558" ht="12.75">
      <c r="A5558" s="29"/>
    </row>
    <row r="5559" ht="12.75">
      <c r="A5559" s="29"/>
    </row>
    <row r="5560" ht="12.75">
      <c r="A5560" s="29"/>
    </row>
    <row r="5561" ht="12.75">
      <c r="A5561" s="29"/>
    </row>
    <row r="5562" ht="12.75">
      <c r="A5562" s="29"/>
    </row>
    <row r="5563" ht="12.75">
      <c r="A5563" s="29"/>
    </row>
    <row r="5564" ht="12.75">
      <c r="A5564" s="29"/>
    </row>
    <row r="5565" ht="12.75">
      <c r="A5565" s="29"/>
    </row>
    <row r="5566" ht="12.75">
      <c r="A5566" s="29"/>
    </row>
    <row r="5567" ht="12.75">
      <c r="A5567" s="29"/>
    </row>
    <row r="5568" ht="12.75">
      <c r="A5568" s="29"/>
    </row>
    <row r="5569" ht="12.75">
      <c r="A5569" s="29"/>
    </row>
    <row r="5570" ht="12.75">
      <c r="A5570" s="29"/>
    </row>
    <row r="5571" ht="12.75">
      <c r="A5571" s="29"/>
    </row>
    <row r="5572" ht="12.75">
      <c r="A5572" s="29"/>
    </row>
    <row r="5573" ht="12.75">
      <c r="A5573" s="29"/>
    </row>
    <row r="5574" ht="12.75">
      <c r="A5574" s="29"/>
    </row>
    <row r="5575" ht="12.75">
      <c r="A5575" s="29"/>
    </row>
    <row r="5576" ht="12.75">
      <c r="A5576" s="29"/>
    </row>
    <row r="5577" ht="12.75">
      <c r="A5577" s="29"/>
    </row>
    <row r="5578" ht="12.75">
      <c r="A5578" s="29"/>
    </row>
    <row r="5579" ht="12.75">
      <c r="A5579" s="29"/>
    </row>
    <row r="5580" ht="12.75">
      <c r="A5580" s="29"/>
    </row>
    <row r="5581" ht="12.75">
      <c r="A5581" s="29"/>
    </row>
    <row r="5582" ht="12.75">
      <c r="A5582" s="29"/>
    </row>
    <row r="5583" ht="12.75">
      <c r="A5583" s="29"/>
    </row>
    <row r="5584" ht="12.75">
      <c r="A5584" s="29"/>
    </row>
    <row r="5585" ht="12.75">
      <c r="A5585" s="29"/>
    </row>
    <row r="5586" ht="12.75">
      <c r="A5586" s="29"/>
    </row>
    <row r="5587" ht="12.75">
      <c r="A5587" s="29"/>
    </row>
    <row r="5588" ht="12.75">
      <c r="A5588" s="29"/>
    </row>
    <row r="5589" ht="12.75">
      <c r="A5589" s="29"/>
    </row>
    <row r="5590" ht="12.75">
      <c r="A5590" s="29"/>
    </row>
    <row r="5591" ht="12.75">
      <c r="A5591" s="29"/>
    </row>
    <row r="5592" ht="12.75">
      <c r="A5592" s="29"/>
    </row>
    <row r="5593" ht="12.75">
      <c r="A5593" s="29"/>
    </row>
    <row r="5594" ht="12.75">
      <c r="A5594" s="29"/>
    </row>
    <row r="5595" ht="12.75">
      <c r="A5595" s="29"/>
    </row>
    <row r="5596" ht="12.75">
      <c r="A5596" s="29"/>
    </row>
    <row r="5597" ht="12.75">
      <c r="A5597" s="29"/>
    </row>
    <row r="5598" ht="12.75">
      <c r="A5598" s="29"/>
    </row>
    <row r="5599" ht="12.75">
      <c r="A5599" s="29"/>
    </row>
    <row r="5600" ht="12.75">
      <c r="A5600" s="29"/>
    </row>
    <row r="5601" ht="12.75">
      <c r="A5601" s="29"/>
    </row>
    <row r="5602" ht="12.75">
      <c r="A5602" s="29"/>
    </row>
    <row r="5603" ht="12.75">
      <c r="A5603" s="29"/>
    </row>
    <row r="5604" ht="12.75">
      <c r="A5604" s="29"/>
    </row>
    <row r="5605" ht="12.75">
      <c r="A5605" s="29"/>
    </row>
    <row r="5606" ht="12.75">
      <c r="A5606" s="29"/>
    </row>
    <row r="5607" ht="12.75">
      <c r="A5607" s="29"/>
    </row>
    <row r="5608" ht="12.75">
      <c r="A5608" s="29"/>
    </row>
    <row r="5609" ht="12.75">
      <c r="A5609" s="29"/>
    </row>
    <row r="5610" ht="12.75">
      <c r="A5610" s="29"/>
    </row>
    <row r="5611" ht="12.75">
      <c r="A5611" s="29"/>
    </row>
    <row r="5612" ht="12.75">
      <c r="A5612" s="29"/>
    </row>
    <row r="5613" ht="12.75">
      <c r="A5613" s="29"/>
    </row>
    <row r="5614" ht="12.75">
      <c r="A5614" s="29"/>
    </row>
    <row r="5615" ht="12.75">
      <c r="A5615" s="29"/>
    </row>
    <row r="5616" ht="12.75">
      <c r="A5616" s="29"/>
    </row>
    <row r="5617" ht="12.75">
      <c r="A5617" s="29"/>
    </row>
    <row r="5618" ht="12.75">
      <c r="A5618" s="29"/>
    </row>
    <row r="5619" ht="12.75">
      <c r="A5619" s="29"/>
    </row>
    <row r="5620" ht="12.75">
      <c r="A5620" s="29"/>
    </row>
    <row r="5621" ht="12.75">
      <c r="A5621" s="29"/>
    </row>
    <row r="5622" ht="12.75">
      <c r="A5622" s="29"/>
    </row>
    <row r="5623" ht="12.75">
      <c r="A5623" s="29"/>
    </row>
    <row r="5624" ht="12.75">
      <c r="A5624" s="29"/>
    </row>
    <row r="5625" ht="12.75">
      <c r="A5625" s="29"/>
    </row>
    <row r="5626" ht="12.75">
      <c r="A5626" s="29"/>
    </row>
    <row r="5627" ht="12.75">
      <c r="A5627" s="29"/>
    </row>
    <row r="5628" ht="12.75">
      <c r="A5628" s="29"/>
    </row>
    <row r="5629" ht="12.75">
      <c r="A5629" s="29"/>
    </row>
    <row r="5630" ht="12.75">
      <c r="A5630" s="29"/>
    </row>
    <row r="5631" ht="12.75">
      <c r="A5631" s="29"/>
    </row>
    <row r="5632" ht="12.75">
      <c r="A5632" s="29"/>
    </row>
    <row r="5633" ht="12.75">
      <c r="A5633" s="29"/>
    </row>
    <row r="5634" ht="12.75">
      <c r="A5634" s="29"/>
    </row>
    <row r="5635" ht="12.75">
      <c r="A5635" s="29"/>
    </row>
    <row r="5636" ht="12.75">
      <c r="A5636" s="29"/>
    </row>
    <row r="5637" ht="12.75">
      <c r="A5637" s="29"/>
    </row>
    <row r="5638" ht="12.75">
      <c r="A5638" s="29"/>
    </row>
    <row r="5639" ht="12.75">
      <c r="A5639" s="29"/>
    </row>
    <row r="5640" ht="12.75">
      <c r="A5640" s="29"/>
    </row>
    <row r="5641" ht="12.75">
      <c r="A5641" s="29"/>
    </row>
    <row r="5642" ht="12.75">
      <c r="A5642" s="29"/>
    </row>
    <row r="5643" ht="12.75">
      <c r="A5643" s="29"/>
    </row>
    <row r="5644" ht="12.75">
      <c r="A5644" s="29"/>
    </row>
    <row r="5645" ht="12.75">
      <c r="A5645" s="29"/>
    </row>
    <row r="5646" ht="12.75">
      <c r="A5646" s="29"/>
    </row>
    <row r="5647" ht="12.75">
      <c r="A5647" s="29"/>
    </row>
    <row r="5648" ht="12.75">
      <c r="A5648" s="29"/>
    </row>
    <row r="5649" ht="12.75">
      <c r="A5649" s="29"/>
    </row>
    <row r="5650" ht="12.75">
      <c r="A5650" s="29"/>
    </row>
    <row r="5651" ht="12.75">
      <c r="A5651" s="29"/>
    </row>
    <row r="5652" ht="12.75">
      <c r="A5652" s="29"/>
    </row>
    <row r="5653" ht="12.75">
      <c r="A5653" s="29"/>
    </row>
    <row r="5654" ht="12.75">
      <c r="A5654" s="29"/>
    </row>
    <row r="5655" ht="12.75">
      <c r="A5655" s="29"/>
    </row>
    <row r="5656" ht="12.75">
      <c r="A5656" s="29"/>
    </row>
    <row r="5657" ht="12.75">
      <c r="A5657" s="29"/>
    </row>
    <row r="5658" ht="12.75">
      <c r="A5658" s="29"/>
    </row>
    <row r="5659" ht="12.75">
      <c r="A5659" s="29"/>
    </row>
    <row r="5660" ht="12.75">
      <c r="A5660" s="29"/>
    </row>
    <row r="5661" ht="12.75">
      <c r="A5661" s="29"/>
    </row>
    <row r="5662" ht="12.75">
      <c r="A5662" s="29"/>
    </row>
    <row r="5663" ht="12.75">
      <c r="A5663" s="29"/>
    </row>
    <row r="5664" ht="12.75">
      <c r="A5664" s="29"/>
    </row>
    <row r="5665" ht="12.75">
      <c r="A5665" s="29"/>
    </row>
    <row r="5666" ht="12.75">
      <c r="A5666" s="29"/>
    </row>
    <row r="5667" ht="12.75">
      <c r="A5667" s="29"/>
    </row>
    <row r="5668" ht="12.75">
      <c r="A5668" s="29"/>
    </row>
    <row r="5669" ht="12.75">
      <c r="A5669" s="29"/>
    </row>
    <row r="5670" ht="12.75">
      <c r="A5670" s="29"/>
    </row>
    <row r="5671" ht="12.75">
      <c r="A5671" s="29"/>
    </row>
    <row r="5672" ht="12.75">
      <c r="A5672" s="29"/>
    </row>
    <row r="5673" ht="12.75">
      <c r="A5673" s="29"/>
    </row>
    <row r="5674" ht="12.75">
      <c r="A5674" s="29"/>
    </row>
    <row r="5675" ht="12.75">
      <c r="A5675" s="29"/>
    </row>
    <row r="5676" ht="12.75">
      <c r="A5676" s="29"/>
    </row>
    <row r="5677" ht="12.75">
      <c r="A5677" s="29"/>
    </row>
    <row r="5678" ht="12.75">
      <c r="A5678" s="29"/>
    </row>
    <row r="5679" ht="12.75">
      <c r="A5679" s="29"/>
    </row>
    <row r="5680" ht="12.75">
      <c r="A5680" s="29"/>
    </row>
    <row r="5681" ht="12.75">
      <c r="A5681" s="29"/>
    </row>
    <row r="5682" ht="12.75">
      <c r="A5682" s="29"/>
    </row>
    <row r="5683" ht="12.75">
      <c r="A5683" s="29"/>
    </row>
    <row r="5684" ht="12.75">
      <c r="A5684" s="29"/>
    </row>
    <row r="5685" ht="12.75">
      <c r="A5685" s="29"/>
    </row>
    <row r="5686" ht="12.75">
      <c r="A5686" s="29"/>
    </row>
    <row r="5687" ht="12.75">
      <c r="A5687" s="29"/>
    </row>
    <row r="5688" ht="12.75">
      <c r="A5688" s="29"/>
    </row>
    <row r="5689" ht="12.75">
      <c r="A5689" s="29"/>
    </row>
    <row r="5690" ht="12.75">
      <c r="A5690" s="29"/>
    </row>
    <row r="5691" ht="12.75">
      <c r="A5691" s="29"/>
    </row>
    <row r="5692" ht="12.75">
      <c r="A5692" s="29"/>
    </row>
    <row r="5693" ht="12.75">
      <c r="A5693" s="29"/>
    </row>
    <row r="5694" ht="12.75">
      <c r="A5694" s="29"/>
    </row>
    <row r="5695" ht="12.75">
      <c r="A5695" s="29"/>
    </row>
    <row r="5696" ht="12.75">
      <c r="A5696" s="29"/>
    </row>
    <row r="5697" ht="12.75">
      <c r="A5697" s="29"/>
    </row>
    <row r="5698" ht="12.75">
      <c r="A5698" s="29"/>
    </row>
    <row r="5699" ht="12.75">
      <c r="A5699" s="29"/>
    </row>
    <row r="5700" ht="12.75">
      <c r="A5700" s="29"/>
    </row>
    <row r="5701" ht="12.75">
      <c r="A5701" s="29"/>
    </row>
    <row r="5702" ht="12.75">
      <c r="A5702" s="29"/>
    </row>
    <row r="5703" ht="12.75">
      <c r="A5703" s="29"/>
    </row>
    <row r="5704" ht="12.75">
      <c r="A5704" s="29"/>
    </row>
    <row r="5705" ht="12.75">
      <c r="A5705" s="29"/>
    </row>
    <row r="5706" ht="12.75">
      <c r="A5706" s="29"/>
    </row>
    <row r="5707" ht="12.75">
      <c r="A5707" s="29"/>
    </row>
    <row r="5708" ht="12.75">
      <c r="A5708" s="29"/>
    </row>
    <row r="5709" ht="12.75">
      <c r="A5709" s="29"/>
    </row>
    <row r="5710" ht="12.75">
      <c r="A5710" s="29"/>
    </row>
    <row r="5711" ht="12.75">
      <c r="A5711" s="29"/>
    </row>
    <row r="5712" ht="12.75">
      <c r="A5712" s="29"/>
    </row>
    <row r="5713" ht="12.75">
      <c r="A5713" s="29"/>
    </row>
    <row r="5714" ht="12.75">
      <c r="A5714" s="29"/>
    </row>
    <row r="5715" ht="12.75">
      <c r="A5715" s="29"/>
    </row>
    <row r="5716" ht="12.75">
      <c r="A5716" s="29"/>
    </row>
    <row r="5717" ht="12.75">
      <c r="A5717" s="29"/>
    </row>
    <row r="5718" ht="12.75">
      <c r="A5718" s="29"/>
    </row>
    <row r="5719" ht="12.75">
      <c r="A5719" s="29"/>
    </row>
    <row r="5720" ht="12.75">
      <c r="A5720" s="29"/>
    </row>
    <row r="5721" ht="12.75">
      <c r="A5721" s="29"/>
    </row>
    <row r="5722" ht="12.75">
      <c r="A5722" s="29"/>
    </row>
    <row r="5723" ht="12.75">
      <c r="A5723" s="29"/>
    </row>
    <row r="5724" ht="12.75">
      <c r="A5724" s="29"/>
    </row>
    <row r="5725" ht="12.75">
      <c r="A5725" s="29"/>
    </row>
    <row r="5726" ht="12.75">
      <c r="A5726" s="29"/>
    </row>
    <row r="5727" ht="12.75">
      <c r="A5727" s="29"/>
    </row>
    <row r="5728" ht="12.75">
      <c r="A5728" s="29"/>
    </row>
    <row r="5729" ht="12.75">
      <c r="A5729" s="29"/>
    </row>
    <row r="5730" ht="12.75">
      <c r="A5730" s="29"/>
    </row>
    <row r="5731" ht="12.75">
      <c r="A5731" s="29"/>
    </row>
    <row r="5732" ht="12.75">
      <c r="A5732" s="29"/>
    </row>
    <row r="5733" ht="12.75">
      <c r="A5733" s="29"/>
    </row>
    <row r="5734" ht="12.75">
      <c r="A5734" s="29"/>
    </row>
    <row r="5735" ht="12.75">
      <c r="A5735" s="29"/>
    </row>
    <row r="5736" ht="12.75">
      <c r="A5736" s="29"/>
    </row>
    <row r="5737" ht="12.75">
      <c r="A5737" s="29"/>
    </row>
    <row r="5738" ht="12.75">
      <c r="A5738" s="29"/>
    </row>
    <row r="5739" ht="12.75">
      <c r="A5739" s="29"/>
    </row>
    <row r="5740" ht="12.75">
      <c r="A5740" s="29"/>
    </row>
    <row r="5741" ht="12.75">
      <c r="A5741" s="29"/>
    </row>
    <row r="5742" ht="12.75">
      <c r="A5742" s="29"/>
    </row>
    <row r="5743" ht="12.75">
      <c r="A5743" s="29"/>
    </row>
    <row r="5744" ht="12.75">
      <c r="A5744" s="29"/>
    </row>
    <row r="5745" ht="12.75">
      <c r="A5745" s="29"/>
    </row>
    <row r="5746" ht="12.75">
      <c r="A5746" s="29"/>
    </row>
    <row r="5747" ht="12.75">
      <c r="A5747" s="29"/>
    </row>
    <row r="5748" ht="12.75">
      <c r="A5748" s="29"/>
    </row>
    <row r="5749" ht="12.75">
      <c r="A5749" s="29"/>
    </row>
    <row r="5750" ht="12.75">
      <c r="A5750" s="29"/>
    </row>
    <row r="5751" ht="12.75">
      <c r="A5751" s="29"/>
    </row>
    <row r="5752" ht="12.75">
      <c r="A5752" s="29"/>
    </row>
    <row r="5753" ht="12.75">
      <c r="A5753" s="29"/>
    </row>
    <row r="5754" ht="12.75">
      <c r="A5754" s="29"/>
    </row>
    <row r="5755" ht="12.75">
      <c r="A5755" s="29"/>
    </row>
    <row r="5756" ht="12.75">
      <c r="A5756" s="29"/>
    </row>
    <row r="5757" ht="12.75">
      <c r="A5757" s="29"/>
    </row>
    <row r="5758" ht="12.75">
      <c r="A5758" s="29"/>
    </row>
    <row r="5759" ht="12.75">
      <c r="A5759" s="29"/>
    </row>
    <row r="5760" ht="12.75">
      <c r="A5760" s="29"/>
    </row>
    <row r="5761" ht="12.75">
      <c r="A5761" s="29"/>
    </row>
    <row r="5762" ht="12.75">
      <c r="A5762" s="29"/>
    </row>
    <row r="5763" ht="12.75">
      <c r="A5763" s="29"/>
    </row>
    <row r="5764" ht="12.75">
      <c r="A5764" s="29"/>
    </row>
    <row r="5765" ht="12.75">
      <c r="A5765" s="29"/>
    </row>
    <row r="5766" ht="12.75">
      <c r="A5766" s="29"/>
    </row>
    <row r="5767" ht="12.75">
      <c r="A5767" s="29"/>
    </row>
    <row r="5768" ht="12.75">
      <c r="A5768" s="29"/>
    </row>
    <row r="5769" ht="12.75">
      <c r="A5769" s="29"/>
    </row>
    <row r="5770" ht="12.75">
      <c r="A5770" s="29"/>
    </row>
    <row r="5771" ht="12.75">
      <c r="A5771" s="29"/>
    </row>
    <row r="5772" ht="12.75">
      <c r="A5772" s="29"/>
    </row>
    <row r="5773" ht="12.75">
      <c r="A5773" s="29"/>
    </row>
    <row r="5774" ht="12.75">
      <c r="A5774" s="29"/>
    </row>
    <row r="5775" ht="12.75">
      <c r="A5775" s="29"/>
    </row>
    <row r="5776" ht="12.75">
      <c r="A5776" s="29"/>
    </row>
    <row r="5777" ht="12.75">
      <c r="A5777" s="29"/>
    </row>
    <row r="5778" ht="12.75">
      <c r="A5778" s="29"/>
    </row>
    <row r="5779" ht="12.75">
      <c r="A5779" s="29"/>
    </row>
    <row r="5780" ht="12.75">
      <c r="A5780" s="29"/>
    </row>
    <row r="5781" ht="12.75">
      <c r="A5781" s="29"/>
    </row>
    <row r="5782" ht="12.75">
      <c r="A5782" s="29"/>
    </row>
    <row r="5783" ht="12.75">
      <c r="A5783" s="29"/>
    </row>
    <row r="5784" ht="12.75">
      <c r="A5784" s="29"/>
    </row>
    <row r="5785" ht="12.75">
      <c r="A5785" s="29"/>
    </row>
    <row r="5786" ht="12.75">
      <c r="A5786" s="29"/>
    </row>
    <row r="5787" ht="12.75">
      <c r="A5787" s="29"/>
    </row>
    <row r="5788" ht="12.75">
      <c r="A5788" s="29"/>
    </row>
    <row r="5789" ht="12.75">
      <c r="A5789" s="29"/>
    </row>
    <row r="5790" ht="12.75">
      <c r="A5790" s="29"/>
    </row>
    <row r="5791" ht="12.75">
      <c r="A5791" s="29"/>
    </row>
    <row r="5792" ht="12.75">
      <c r="A5792" s="29"/>
    </row>
    <row r="5793" ht="12.75">
      <c r="A5793" s="29"/>
    </row>
    <row r="5794" ht="12.75">
      <c r="A5794" s="29"/>
    </row>
    <row r="5795" ht="12.75">
      <c r="A5795" s="29"/>
    </row>
    <row r="5796" ht="12.75">
      <c r="A5796" s="29"/>
    </row>
    <row r="5797" ht="12.75">
      <c r="A5797" s="29"/>
    </row>
    <row r="5798" ht="12.75">
      <c r="A5798" s="29"/>
    </row>
    <row r="5799" ht="12.75">
      <c r="A5799" s="29"/>
    </row>
    <row r="5800" ht="12.75">
      <c r="A5800" s="29"/>
    </row>
    <row r="5801" ht="12.75">
      <c r="A5801" s="29"/>
    </row>
    <row r="5802" ht="12.75">
      <c r="A5802" s="29"/>
    </row>
    <row r="5803" ht="12.75">
      <c r="A5803" s="29"/>
    </row>
    <row r="5804" ht="12.75">
      <c r="A5804" s="29"/>
    </row>
    <row r="5805" ht="12.75">
      <c r="A5805" s="29"/>
    </row>
    <row r="5806" ht="12.75">
      <c r="A5806" s="29"/>
    </row>
    <row r="5807" ht="12.75">
      <c r="A5807" s="29"/>
    </row>
    <row r="5808" ht="12.75">
      <c r="A5808" s="29"/>
    </row>
    <row r="5809" ht="12.75">
      <c r="A5809" s="29"/>
    </row>
    <row r="5810" ht="12.75">
      <c r="A5810" s="29"/>
    </row>
    <row r="5811" ht="12.75">
      <c r="A5811" s="29"/>
    </row>
    <row r="5812" ht="12.75">
      <c r="A5812" s="29"/>
    </row>
    <row r="5813" ht="12.75">
      <c r="A5813" s="29"/>
    </row>
    <row r="5814" ht="12.75">
      <c r="A5814" s="29"/>
    </row>
    <row r="5815" ht="12.75">
      <c r="A5815" s="29"/>
    </row>
    <row r="5816" ht="12.75">
      <c r="A5816" s="29"/>
    </row>
    <row r="5817" ht="12.75">
      <c r="A5817" s="29"/>
    </row>
    <row r="5818" ht="12.75">
      <c r="A5818" s="29"/>
    </row>
    <row r="5819" ht="12.75">
      <c r="A5819" s="29"/>
    </row>
    <row r="5820" ht="12.75">
      <c r="A5820" s="29"/>
    </row>
    <row r="5821" ht="12.75">
      <c r="A5821" s="29"/>
    </row>
    <row r="5822" ht="12.75">
      <c r="A5822" s="29"/>
    </row>
    <row r="5823" ht="12.75">
      <c r="A5823" s="29"/>
    </row>
    <row r="5824" ht="12.75">
      <c r="A5824" s="29"/>
    </row>
    <row r="5825" ht="12.75">
      <c r="A5825" s="29"/>
    </row>
    <row r="5826" ht="12.75">
      <c r="A5826" s="29"/>
    </row>
    <row r="5827" ht="12.75">
      <c r="A5827" s="29"/>
    </row>
    <row r="5828" ht="12.75">
      <c r="A5828" s="29"/>
    </row>
    <row r="5829" ht="12.75">
      <c r="A5829" s="29"/>
    </row>
    <row r="5830" ht="12.75">
      <c r="A5830" s="29"/>
    </row>
    <row r="5831" ht="12.75">
      <c r="A5831" s="29"/>
    </row>
    <row r="5832" ht="12.75">
      <c r="A5832" s="29"/>
    </row>
    <row r="5833" ht="12.75">
      <c r="A5833" s="29"/>
    </row>
    <row r="5834" ht="12.75">
      <c r="A5834" s="29"/>
    </row>
    <row r="5835" ht="12.75">
      <c r="A5835" s="29"/>
    </row>
    <row r="5836" ht="12.75">
      <c r="A5836" s="29"/>
    </row>
    <row r="5837" ht="12.75">
      <c r="A5837" s="29"/>
    </row>
    <row r="5838" ht="12.75">
      <c r="A5838" s="29"/>
    </row>
    <row r="5839" ht="12.75">
      <c r="A5839" s="29"/>
    </row>
    <row r="5840" ht="12.75">
      <c r="A5840" s="29"/>
    </row>
    <row r="5841" ht="12.75">
      <c r="A5841" s="29"/>
    </row>
    <row r="5842" ht="12.75">
      <c r="A5842" s="29"/>
    </row>
    <row r="5843" ht="12.75">
      <c r="A5843" s="29"/>
    </row>
    <row r="5844" ht="12.75">
      <c r="A5844" s="29"/>
    </row>
    <row r="5845" ht="12.75">
      <c r="A5845" s="29"/>
    </row>
    <row r="5846" ht="12.75">
      <c r="A5846" s="29"/>
    </row>
    <row r="5847" ht="12.75">
      <c r="A5847" s="29"/>
    </row>
    <row r="5848" ht="12.75">
      <c r="A5848" s="29"/>
    </row>
    <row r="5849" ht="12.75">
      <c r="A5849" s="29"/>
    </row>
    <row r="5850" ht="12.75">
      <c r="A5850" s="29"/>
    </row>
    <row r="5851" ht="12.75">
      <c r="A5851" s="29"/>
    </row>
    <row r="5852" ht="12.75">
      <c r="A5852" s="29"/>
    </row>
    <row r="5853" ht="12.75">
      <c r="A5853" s="29"/>
    </row>
    <row r="5854" ht="12.75">
      <c r="A5854" s="29"/>
    </row>
    <row r="5855" ht="12.75">
      <c r="A5855" s="29"/>
    </row>
    <row r="5856" ht="12.75">
      <c r="A5856" s="29"/>
    </row>
    <row r="5857" ht="12.75">
      <c r="A5857" s="29"/>
    </row>
    <row r="5858" ht="12.75">
      <c r="A5858" s="29"/>
    </row>
    <row r="5859" ht="12.75">
      <c r="A5859" s="29"/>
    </row>
    <row r="5860" ht="12.75">
      <c r="A5860" s="29"/>
    </row>
    <row r="5861" ht="12.75">
      <c r="A5861" s="29"/>
    </row>
    <row r="5862" ht="12.75">
      <c r="A5862" s="29"/>
    </row>
    <row r="5863" ht="12.75">
      <c r="A5863" s="29"/>
    </row>
    <row r="5864" ht="12.75">
      <c r="A5864" s="29"/>
    </row>
    <row r="5865" ht="12.75">
      <c r="A5865" s="29"/>
    </row>
    <row r="5866" ht="12.75">
      <c r="A5866" s="29"/>
    </row>
    <row r="5867" ht="12.75">
      <c r="A5867" s="29"/>
    </row>
    <row r="5868" ht="12.75">
      <c r="A5868" s="29"/>
    </row>
    <row r="5869" ht="12.75">
      <c r="A5869" s="29"/>
    </row>
    <row r="5870" ht="12.75">
      <c r="A5870" s="29"/>
    </row>
    <row r="5871" ht="12.75">
      <c r="A5871" s="29"/>
    </row>
    <row r="5872" ht="12.75">
      <c r="A5872" s="29"/>
    </row>
    <row r="5873" ht="12.75">
      <c r="A5873" s="29"/>
    </row>
    <row r="5874" ht="12.75">
      <c r="A5874" s="29"/>
    </row>
    <row r="5875" ht="12.75">
      <c r="A5875" s="29"/>
    </row>
    <row r="5876" ht="12.75">
      <c r="A5876" s="29"/>
    </row>
    <row r="5877" ht="12.75">
      <c r="A5877" s="29"/>
    </row>
    <row r="5878" ht="12.75">
      <c r="A5878" s="29"/>
    </row>
    <row r="5879" ht="12.75">
      <c r="A5879" s="29"/>
    </row>
    <row r="5880" ht="12.75">
      <c r="A5880" s="29"/>
    </row>
    <row r="5881" ht="12.75">
      <c r="A5881" s="29"/>
    </row>
    <row r="5882" ht="12.75">
      <c r="A5882" s="29"/>
    </row>
    <row r="5883" ht="12.75">
      <c r="A5883" s="29"/>
    </row>
    <row r="5884" ht="12.75">
      <c r="A5884" s="29"/>
    </row>
    <row r="5885" ht="12.75">
      <c r="A5885" s="29"/>
    </row>
    <row r="5886" ht="12.75">
      <c r="A5886" s="29"/>
    </row>
    <row r="5887" ht="12.75">
      <c r="A5887" s="29"/>
    </row>
    <row r="5888" ht="12.75">
      <c r="A5888" s="29"/>
    </row>
    <row r="5889" ht="12.75">
      <c r="A5889" s="29"/>
    </row>
    <row r="5890" ht="12.75">
      <c r="A5890" s="29"/>
    </row>
    <row r="5891" ht="12.75">
      <c r="A5891" s="29"/>
    </row>
    <row r="5892" ht="12.75">
      <c r="A5892" s="29"/>
    </row>
    <row r="5893" ht="12.75">
      <c r="A5893" s="29"/>
    </row>
    <row r="5894" ht="12.75">
      <c r="A5894" s="29"/>
    </row>
    <row r="5895" ht="12.75">
      <c r="A5895" s="29"/>
    </row>
    <row r="5896" ht="12.75">
      <c r="A5896" s="29"/>
    </row>
    <row r="5897" ht="12.75">
      <c r="A5897" s="29"/>
    </row>
    <row r="5898" ht="12.75">
      <c r="A5898" s="29"/>
    </row>
    <row r="5899" ht="12.75">
      <c r="A5899" s="29"/>
    </row>
    <row r="5900" ht="12.75">
      <c r="A5900" s="29"/>
    </row>
    <row r="5901" ht="12.75">
      <c r="A5901" s="29"/>
    </row>
    <row r="5902" ht="12.75">
      <c r="A5902" s="29"/>
    </row>
    <row r="5903" ht="12.75">
      <c r="A5903" s="29"/>
    </row>
    <row r="5904" ht="12.75">
      <c r="A5904" s="29"/>
    </row>
    <row r="5905" ht="12.75">
      <c r="A5905" s="29"/>
    </row>
    <row r="5906" ht="12.75">
      <c r="A5906" s="29"/>
    </row>
    <row r="5907" ht="12.75">
      <c r="A5907" s="29"/>
    </row>
    <row r="5908" ht="12.75">
      <c r="A5908" s="29"/>
    </row>
    <row r="5909" ht="12.75">
      <c r="A5909" s="29"/>
    </row>
    <row r="5910" ht="12.75">
      <c r="A5910" s="29"/>
    </row>
    <row r="5911" ht="12.75">
      <c r="A5911" s="29"/>
    </row>
    <row r="5912" ht="12.75">
      <c r="A5912" s="29"/>
    </row>
    <row r="5913" ht="12.75">
      <c r="A5913" s="29"/>
    </row>
    <row r="5914" ht="12.75">
      <c r="A5914" s="29"/>
    </row>
    <row r="5915" ht="12.75">
      <c r="A5915" s="29"/>
    </row>
    <row r="5916" ht="12.75">
      <c r="A5916" s="29"/>
    </row>
    <row r="5917" ht="12.75">
      <c r="A5917" s="29"/>
    </row>
    <row r="5918" ht="12.75">
      <c r="A5918" s="29"/>
    </row>
    <row r="5919" ht="12.75">
      <c r="A5919" s="29"/>
    </row>
    <row r="5920" ht="12.75">
      <c r="A5920" s="29"/>
    </row>
    <row r="5921" ht="12.75">
      <c r="A5921" s="29"/>
    </row>
    <row r="5922" ht="12.75">
      <c r="A5922" s="29"/>
    </row>
    <row r="5923" ht="12.75">
      <c r="A5923" s="29"/>
    </row>
    <row r="5924" ht="12.75">
      <c r="A5924" s="29"/>
    </row>
    <row r="5925" ht="12.75">
      <c r="A5925" s="29"/>
    </row>
    <row r="5926" ht="12.75">
      <c r="A5926" s="29"/>
    </row>
    <row r="5927" ht="12.75">
      <c r="A5927" s="29"/>
    </row>
    <row r="5928" ht="12.75">
      <c r="A5928" s="29"/>
    </row>
    <row r="5929" ht="12.75">
      <c r="A5929" s="29"/>
    </row>
    <row r="5930" ht="12.75">
      <c r="A5930" s="29"/>
    </row>
    <row r="5931" ht="12.75">
      <c r="A5931" s="29"/>
    </row>
    <row r="5932" ht="12.75">
      <c r="A5932" s="29"/>
    </row>
    <row r="5933" ht="12.75">
      <c r="A5933" s="29"/>
    </row>
    <row r="5934" ht="12.75">
      <c r="A5934" s="29"/>
    </row>
    <row r="5935" ht="12.75">
      <c r="A5935" s="29"/>
    </row>
    <row r="5936" ht="12.75">
      <c r="A5936" s="29"/>
    </row>
    <row r="5937" ht="12.75">
      <c r="A5937" s="29"/>
    </row>
    <row r="5938" ht="12.75">
      <c r="A5938" s="29"/>
    </row>
    <row r="5939" ht="12.75">
      <c r="A5939" s="29"/>
    </row>
    <row r="5940" ht="12.75">
      <c r="A5940" s="29"/>
    </row>
    <row r="5941" ht="12.75">
      <c r="A5941" s="29"/>
    </row>
    <row r="5942" ht="12.75">
      <c r="A5942" s="29"/>
    </row>
    <row r="5943" ht="12.75">
      <c r="A5943" s="29"/>
    </row>
    <row r="5944" ht="12.75">
      <c r="A5944" s="29"/>
    </row>
    <row r="5945" ht="12.75">
      <c r="A5945" s="29"/>
    </row>
    <row r="5946" ht="12.75">
      <c r="A5946" s="29"/>
    </row>
    <row r="5947" ht="12.75">
      <c r="A5947" s="29"/>
    </row>
    <row r="5948" ht="12.75">
      <c r="A5948" s="29"/>
    </row>
    <row r="5949" ht="12.75">
      <c r="A5949" s="29"/>
    </row>
    <row r="5950" ht="12.75">
      <c r="A5950" s="29"/>
    </row>
    <row r="5951" ht="12.75">
      <c r="A5951" s="29"/>
    </row>
    <row r="5952" ht="12.75">
      <c r="A5952" s="29"/>
    </row>
    <row r="5953" ht="12.75">
      <c r="A5953" s="29"/>
    </row>
    <row r="5954" ht="12.75">
      <c r="A5954" s="29"/>
    </row>
    <row r="5955" ht="12.75">
      <c r="A5955" s="29"/>
    </row>
    <row r="5956" ht="12.75">
      <c r="A5956" s="29"/>
    </row>
    <row r="5957" ht="12.75">
      <c r="A5957" s="29"/>
    </row>
    <row r="5958" ht="12.75">
      <c r="A5958" s="29"/>
    </row>
    <row r="5959" ht="12.75">
      <c r="A5959" s="29"/>
    </row>
    <row r="5960" ht="12.75">
      <c r="A5960" s="29"/>
    </row>
    <row r="5961" ht="12.75">
      <c r="A5961" s="29"/>
    </row>
    <row r="5962" ht="12.75">
      <c r="A5962" s="29"/>
    </row>
    <row r="5963" ht="12.75">
      <c r="A5963" s="29"/>
    </row>
    <row r="5964" ht="12.75">
      <c r="A5964" s="29"/>
    </row>
    <row r="5965" ht="12.75">
      <c r="A5965" s="29"/>
    </row>
    <row r="5966" ht="12.75">
      <c r="A5966" s="29"/>
    </row>
    <row r="5967" ht="12.75">
      <c r="A5967" s="29"/>
    </row>
    <row r="5968" ht="12.75">
      <c r="A5968" s="29"/>
    </row>
    <row r="5969" ht="12.75">
      <c r="A5969" s="29"/>
    </row>
    <row r="5970" ht="12.75">
      <c r="A5970" s="29"/>
    </row>
    <row r="5971" ht="12.75">
      <c r="A5971" s="29"/>
    </row>
    <row r="5972" ht="12.75">
      <c r="A5972" s="29"/>
    </row>
    <row r="5973" ht="12.75">
      <c r="A5973" s="29"/>
    </row>
    <row r="5974" ht="12.75">
      <c r="A5974" s="29"/>
    </row>
    <row r="5975" ht="12.75">
      <c r="A5975" s="29"/>
    </row>
    <row r="5976" ht="12.75">
      <c r="A5976" s="29"/>
    </row>
    <row r="5977" ht="12.75">
      <c r="A5977" s="29"/>
    </row>
    <row r="5978" ht="12.75">
      <c r="A5978" s="29"/>
    </row>
    <row r="5979" ht="12.75">
      <c r="A5979" s="29"/>
    </row>
    <row r="5980" ht="12.75">
      <c r="A5980" s="29"/>
    </row>
    <row r="5981" ht="12.75">
      <c r="A5981" s="29"/>
    </row>
    <row r="5982" ht="12.75">
      <c r="A5982" s="29"/>
    </row>
    <row r="5983" ht="12.75">
      <c r="A5983" s="29"/>
    </row>
    <row r="5984" ht="12.75">
      <c r="A5984" s="29"/>
    </row>
    <row r="5985" ht="12.75">
      <c r="A5985" s="29"/>
    </row>
    <row r="5986" ht="12.75">
      <c r="A5986" s="29"/>
    </row>
    <row r="5987" ht="12.75">
      <c r="A5987" s="29"/>
    </row>
    <row r="5988" ht="12.75">
      <c r="A5988" s="29"/>
    </row>
    <row r="5989" ht="12.75">
      <c r="A5989" s="29"/>
    </row>
    <row r="5990" ht="12.75">
      <c r="A5990" s="29"/>
    </row>
    <row r="5991" ht="12.75">
      <c r="A5991" s="29"/>
    </row>
    <row r="5992" ht="12.75">
      <c r="A5992" s="29"/>
    </row>
    <row r="5993" ht="12.75">
      <c r="A5993" s="29"/>
    </row>
    <row r="5994" ht="12.75">
      <c r="A5994" s="29"/>
    </row>
    <row r="5995" ht="12.75">
      <c r="A5995" s="29"/>
    </row>
    <row r="5996" ht="12.75">
      <c r="A5996" s="29"/>
    </row>
    <row r="5997" ht="12.75">
      <c r="A5997" s="29"/>
    </row>
    <row r="5998" ht="12.75">
      <c r="A5998" s="29"/>
    </row>
    <row r="5999" ht="12.75">
      <c r="A5999" s="29"/>
    </row>
    <row r="6000" ht="12.75">
      <c r="A6000" s="29"/>
    </row>
    <row r="6001" ht="12.75">
      <c r="A6001" s="29"/>
    </row>
    <row r="6002" ht="12.75">
      <c r="A6002" s="29"/>
    </row>
    <row r="6003" ht="12.75">
      <c r="A6003" s="29"/>
    </row>
    <row r="6004" ht="12.75">
      <c r="A6004" s="29"/>
    </row>
    <row r="6005" ht="12.75">
      <c r="A6005" s="29"/>
    </row>
    <row r="6006" ht="12.75">
      <c r="A6006" s="29"/>
    </row>
    <row r="6007" ht="12.75">
      <c r="A6007" s="29"/>
    </row>
    <row r="6008" ht="12.75">
      <c r="A6008" s="29"/>
    </row>
    <row r="6009" ht="12.75">
      <c r="A6009" s="29"/>
    </row>
    <row r="6010" ht="12.75">
      <c r="A6010" s="29"/>
    </row>
    <row r="6011" ht="12.75">
      <c r="A6011" s="29"/>
    </row>
    <row r="6012" ht="12.75">
      <c r="A6012" s="29"/>
    </row>
    <row r="6013" ht="12.75">
      <c r="A6013" s="29"/>
    </row>
    <row r="6014" ht="12.75">
      <c r="A6014" s="29"/>
    </row>
    <row r="6015" ht="12.75">
      <c r="A6015" s="29"/>
    </row>
    <row r="6016" ht="12.75">
      <c r="A6016" s="29"/>
    </row>
    <row r="6017" ht="12.75">
      <c r="A6017" s="29"/>
    </row>
    <row r="6018" ht="12.75">
      <c r="A6018" s="29"/>
    </row>
    <row r="6019" ht="12.75">
      <c r="A6019" s="29"/>
    </row>
    <row r="6020" ht="12.75">
      <c r="A6020" s="29"/>
    </row>
    <row r="6021" ht="12.75">
      <c r="A6021" s="29"/>
    </row>
    <row r="6022" ht="12.75">
      <c r="A6022" s="29"/>
    </row>
    <row r="6023" ht="12.75">
      <c r="A6023" s="29"/>
    </row>
    <row r="6024" ht="12.75">
      <c r="A6024" s="29"/>
    </row>
    <row r="6025" ht="12.75">
      <c r="A6025" s="29"/>
    </row>
    <row r="6026" ht="12.75">
      <c r="A6026" s="29"/>
    </row>
    <row r="6027" ht="12.75">
      <c r="A6027" s="29"/>
    </row>
    <row r="6028" ht="12.75">
      <c r="A6028" s="29"/>
    </row>
    <row r="6029" ht="12.75">
      <c r="A6029" s="29"/>
    </row>
    <row r="6030" ht="12.75">
      <c r="A6030" s="29"/>
    </row>
    <row r="6031" ht="12.75">
      <c r="A6031" s="29"/>
    </row>
    <row r="6032" ht="12.75">
      <c r="A6032" s="29"/>
    </row>
    <row r="6033" ht="12.75">
      <c r="A6033" s="29"/>
    </row>
    <row r="6034" ht="12.75">
      <c r="A6034" s="29"/>
    </row>
    <row r="6035" ht="12.75">
      <c r="A6035" s="29"/>
    </row>
    <row r="6036" ht="12.75">
      <c r="A6036" s="29"/>
    </row>
    <row r="6037" ht="12.75">
      <c r="A6037" s="29"/>
    </row>
    <row r="6038" ht="12.75">
      <c r="A6038" s="29"/>
    </row>
    <row r="6039" ht="12.75">
      <c r="A6039" s="29"/>
    </row>
    <row r="6040" ht="12.75">
      <c r="A6040" s="29"/>
    </row>
    <row r="6041" ht="12.75">
      <c r="A6041" s="29"/>
    </row>
    <row r="6042" ht="12.75">
      <c r="A6042" s="29"/>
    </row>
    <row r="6043" ht="12.75">
      <c r="A6043" s="29"/>
    </row>
    <row r="6044" ht="12.75">
      <c r="A6044" s="29"/>
    </row>
    <row r="6045" ht="12.75">
      <c r="A6045" s="29"/>
    </row>
    <row r="6046" ht="12.75">
      <c r="A6046" s="29"/>
    </row>
    <row r="6047" ht="12.75">
      <c r="A6047" s="29"/>
    </row>
    <row r="6048" ht="12.75">
      <c r="A6048" s="29"/>
    </row>
    <row r="6049" ht="12.75">
      <c r="A6049" s="29"/>
    </row>
    <row r="6050" ht="12.75">
      <c r="A6050" s="29"/>
    </row>
    <row r="6051" ht="12.75">
      <c r="A6051" s="29"/>
    </row>
    <row r="6052" ht="12.75">
      <c r="A6052" s="29"/>
    </row>
    <row r="6053" ht="12.75">
      <c r="A6053" s="29"/>
    </row>
    <row r="6054" ht="12.75">
      <c r="A6054" s="29"/>
    </row>
    <row r="6055" ht="12.75">
      <c r="A6055" s="29"/>
    </row>
    <row r="6056" ht="12.75">
      <c r="A6056" s="29"/>
    </row>
    <row r="6057" ht="12.75">
      <c r="A6057" s="29"/>
    </row>
    <row r="6058" ht="12.75">
      <c r="A6058" s="29"/>
    </row>
    <row r="6059" ht="12.75">
      <c r="A6059" s="29"/>
    </row>
    <row r="6060" ht="12.75">
      <c r="A6060" s="29"/>
    </row>
    <row r="6061" ht="12.75">
      <c r="A6061" s="29"/>
    </row>
    <row r="6062" ht="12.75">
      <c r="A6062" s="29"/>
    </row>
    <row r="6063" ht="12.75">
      <c r="A6063" s="29"/>
    </row>
    <row r="6064" ht="12.75">
      <c r="A6064" s="29"/>
    </row>
    <row r="6065" ht="12.75">
      <c r="A6065" s="29"/>
    </row>
    <row r="6066" ht="12.75">
      <c r="A6066" s="29"/>
    </row>
    <row r="6067" ht="12.75">
      <c r="A6067" s="29"/>
    </row>
    <row r="6068" ht="12.75">
      <c r="A6068" s="29"/>
    </row>
    <row r="6069" ht="12.75">
      <c r="A6069" s="29"/>
    </row>
    <row r="6070" ht="12.75">
      <c r="A6070" s="29"/>
    </row>
    <row r="6071" ht="12.75">
      <c r="A6071" s="29"/>
    </row>
    <row r="6072" ht="12.75">
      <c r="A6072" s="29"/>
    </row>
    <row r="6073" ht="12.75">
      <c r="A6073" s="29"/>
    </row>
    <row r="6074" ht="12.75">
      <c r="A6074" s="29"/>
    </row>
    <row r="6075" ht="12.75">
      <c r="A6075" s="29"/>
    </row>
    <row r="6076" ht="12.75">
      <c r="A6076" s="29"/>
    </row>
    <row r="6077" ht="12.75">
      <c r="A6077" s="29"/>
    </row>
    <row r="6078" ht="12.75">
      <c r="A6078" s="29"/>
    </row>
    <row r="6079" ht="12.75">
      <c r="A6079" s="29"/>
    </row>
    <row r="6080" ht="12.75">
      <c r="A6080" s="29"/>
    </row>
    <row r="6081" ht="12.75">
      <c r="A6081" s="29"/>
    </row>
    <row r="6082" ht="12.75">
      <c r="A6082" s="29"/>
    </row>
    <row r="6083" ht="12.75">
      <c r="A6083" s="29"/>
    </row>
    <row r="6084" ht="12.75">
      <c r="A6084" s="29"/>
    </row>
    <row r="6085" ht="12.75">
      <c r="A6085" s="29"/>
    </row>
    <row r="6086" ht="12.75">
      <c r="A6086" s="29"/>
    </row>
    <row r="6087" ht="12.75">
      <c r="A6087" s="29"/>
    </row>
    <row r="6088" ht="12.75">
      <c r="A6088" s="29"/>
    </row>
    <row r="6089" ht="12.75">
      <c r="A6089" s="29"/>
    </row>
    <row r="6090" ht="12.75">
      <c r="A6090" s="29"/>
    </row>
    <row r="6091" ht="12.75">
      <c r="A6091" s="29"/>
    </row>
    <row r="6092" ht="12.75">
      <c r="A6092" s="29"/>
    </row>
    <row r="6093" ht="12.75">
      <c r="A6093" s="29"/>
    </row>
    <row r="6094" ht="12.75">
      <c r="A6094" s="29"/>
    </row>
    <row r="6095" ht="12.75">
      <c r="A6095" s="29"/>
    </row>
    <row r="6096" ht="12.75">
      <c r="A6096" s="29"/>
    </row>
    <row r="6097" ht="12.75">
      <c r="A6097" s="29"/>
    </row>
    <row r="6098" ht="12.75">
      <c r="A6098" s="29"/>
    </row>
    <row r="6099" ht="12.75">
      <c r="A6099" s="29"/>
    </row>
    <row r="6100" ht="12.75">
      <c r="A6100" s="29"/>
    </row>
    <row r="6101" ht="12.75">
      <c r="A6101" s="29"/>
    </row>
    <row r="6102" ht="12.75">
      <c r="A6102" s="29"/>
    </row>
    <row r="6103" ht="12.75">
      <c r="A6103" s="29"/>
    </row>
    <row r="6104" ht="12.75">
      <c r="A6104" s="29"/>
    </row>
    <row r="6105" ht="12.75">
      <c r="A6105" s="29"/>
    </row>
    <row r="6106" ht="12.75">
      <c r="A6106" s="29"/>
    </row>
    <row r="6107" ht="12.75">
      <c r="A6107" s="29"/>
    </row>
    <row r="6108" ht="12.75">
      <c r="A6108" s="29"/>
    </row>
    <row r="6109" ht="12.75">
      <c r="A6109" s="29"/>
    </row>
    <row r="6110" ht="12.75">
      <c r="A6110" s="29"/>
    </row>
    <row r="6111" ht="12.75">
      <c r="A6111" s="29"/>
    </row>
    <row r="6112" ht="12.75">
      <c r="A6112" s="29"/>
    </row>
    <row r="6113" ht="12.75">
      <c r="A6113" s="29"/>
    </row>
    <row r="6114" ht="12.75">
      <c r="A6114" s="29"/>
    </row>
    <row r="6115" ht="12.75">
      <c r="A6115" s="29"/>
    </row>
    <row r="6116" ht="12.75">
      <c r="A6116" s="29"/>
    </row>
    <row r="6117" ht="12.75">
      <c r="A6117" s="29"/>
    </row>
    <row r="6118" ht="12.75">
      <c r="A6118" s="29"/>
    </row>
    <row r="6119" ht="12.75">
      <c r="A6119" s="29"/>
    </row>
    <row r="6120" ht="12.75">
      <c r="A6120" s="29"/>
    </row>
    <row r="6121" ht="12.75">
      <c r="A6121" s="29"/>
    </row>
    <row r="6122" ht="12.75">
      <c r="A6122" s="29"/>
    </row>
    <row r="6123" ht="12.75">
      <c r="A6123" s="29"/>
    </row>
    <row r="6124" ht="12.75">
      <c r="A6124" s="29"/>
    </row>
    <row r="6125" ht="12.75">
      <c r="A6125" s="29"/>
    </row>
    <row r="6126" ht="12.75">
      <c r="A6126" s="29"/>
    </row>
    <row r="6127" ht="12.75">
      <c r="A6127" s="29"/>
    </row>
    <row r="6128" ht="12.75">
      <c r="A6128" s="29"/>
    </row>
    <row r="6129" ht="12.75">
      <c r="A6129" s="29"/>
    </row>
    <row r="6130" ht="12.75">
      <c r="A6130" s="29"/>
    </row>
    <row r="6131" ht="12.75">
      <c r="A6131" s="29"/>
    </row>
    <row r="6132" ht="12.75">
      <c r="A6132" s="29"/>
    </row>
    <row r="6133" ht="12.75">
      <c r="A6133" s="29"/>
    </row>
    <row r="6134" ht="12.75">
      <c r="A6134" s="29"/>
    </row>
    <row r="6135" ht="12.75">
      <c r="A6135" s="29"/>
    </row>
    <row r="6136" ht="12.75">
      <c r="A6136" s="29"/>
    </row>
    <row r="6137" ht="12.75">
      <c r="A6137" s="29"/>
    </row>
    <row r="6138" ht="12.75">
      <c r="A6138" s="29"/>
    </row>
    <row r="6139" ht="12.75">
      <c r="A6139" s="29"/>
    </row>
    <row r="6140" ht="12.75">
      <c r="A6140" s="29"/>
    </row>
    <row r="6141" ht="12.75">
      <c r="A6141" s="29"/>
    </row>
    <row r="6142" ht="12.75">
      <c r="A6142" s="29"/>
    </row>
    <row r="6143" ht="12.75">
      <c r="A6143" s="29"/>
    </row>
    <row r="6144" ht="12.75">
      <c r="A6144" s="29"/>
    </row>
    <row r="6145" ht="12.75">
      <c r="A6145" s="29"/>
    </row>
    <row r="6146" ht="12.75">
      <c r="A6146" s="29"/>
    </row>
    <row r="6147" ht="12.75">
      <c r="A6147" s="29"/>
    </row>
    <row r="6148" ht="12.75">
      <c r="A6148" s="29"/>
    </row>
    <row r="6149" ht="12.75">
      <c r="A6149" s="29"/>
    </row>
    <row r="6150" ht="12.75">
      <c r="A6150" s="29"/>
    </row>
    <row r="6151" ht="12.75">
      <c r="A6151" s="29"/>
    </row>
    <row r="6152" ht="12.75">
      <c r="A6152" s="29"/>
    </row>
    <row r="6153" ht="12.75">
      <c r="A6153" s="29"/>
    </row>
    <row r="6154" ht="12.75">
      <c r="A6154" s="29"/>
    </row>
    <row r="6155" ht="12.75">
      <c r="A6155" s="29"/>
    </row>
    <row r="6156" ht="12.75">
      <c r="A6156" s="29"/>
    </row>
    <row r="6157" ht="12.75">
      <c r="A6157" s="29"/>
    </row>
    <row r="6158" ht="12.75">
      <c r="A6158" s="29"/>
    </row>
    <row r="6159" ht="12.75">
      <c r="A6159" s="29"/>
    </row>
    <row r="6160" ht="12.75">
      <c r="A6160" s="29"/>
    </row>
    <row r="6161" ht="12.75">
      <c r="A6161" s="29"/>
    </row>
    <row r="6162" ht="12.75">
      <c r="A6162" s="29"/>
    </row>
    <row r="6163" ht="12.75">
      <c r="A6163" s="29"/>
    </row>
    <row r="6164" ht="12.75">
      <c r="A6164" s="29"/>
    </row>
    <row r="6165" ht="12.75">
      <c r="A6165" s="29"/>
    </row>
    <row r="6166" ht="12.75">
      <c r="A6166" s="29"/>
    </row>
    <row r="6167" ht="12.75">
      <c r="A6167" s="29"/>
    </row>
    <row r="6168" ht="12.75">
      <c r="A6168" s="29"/>
    </row>
    <row r="6169" ht="12.75">
      <c r="A6169" s="29"/>
    </row>
    <row r="6170" ht="12.75">
      <c r="A6170" s="29"/>
    </row>
    <row r="6171" ht="12.75">
      <c r="A6171" s="29"/>
    </row>
    <row r="6172" ht="12.75">
      <c r="A6172" s="29"/>
    </row>
    <row r="6173" ht="12.75">
      <c r="A6173" s="29"/>
    </row>
    <row r="6174" ht="12.75">
      <c r="A6174" s="29"/>
    </row>
    <row r="6175" ht="12.75">
      <c r="A6175" s="29"/>
    </row>
    <row r="6176" ht="12.75">
      <c r="A6176" s="29"/>
    </row>
    <row r="6177" ht="12.75">
      <c r="A6177" s="29"/>
    </row>
    <row r="6178" ht="12.75">
      <c r="A6178" s="29"/>
    </row>
    <row r="6179" ht="12.75">
      <c r="A6179" s="29"/>
    </row>
    <row r="6180" ht="12.75">
      <c r="A6180" s="29"/>
    </row>
    <row r="6181" ht="12.75">
      <c r="A6181" s="29"/>
    </row>
    <row r="6182" ht="12.75">
      <c r="A6182" s="29"/>
    </row>
    <row r="6183" ht="12.75">
      <c r="A6183" s="29"/>
    </row>
    <row r="6184" ht="12.75">
      <c r="A6184" s="29"/>
    </row>
    <row r="6185" ht="12.75">
      <c r="A6185" s="29"/>
    </row>
    <row r="6186" ht="12.75">
      <c r="A6186" s="29"/>
    </row>
    <row r="6187" ht="12.75">
      <c r="A6187" s="29"/>
    </row>
    <row r="6188" ht="12.75">
      <c r="A6188" s="29"/>
    </row>
    <row r="6189" ht="12.75">
      <c r="A6189" s="29"/>
    </row>
    <row r="6190" ht="12.75">
      <c r="A6190" s="29"/>
    </row>
    <row r="6191" ht="12.75">
      <c r="A6191" s="29"/>
    </row>
    <row r="6192" ht="12.75">
      <c r="A6192" s="29"/>
    </row>
    <row r="6193" ht="12.75">
      <c r="A6193" s="29"/>
    </row>
    <row r="6194" ht="12.75">
      <c r="A6194" s="29"/>
    </row>
    <row r="6195" ht="12.75">
      <c r="A6195" s="29"/>
    </row>
    <row r="6196" ht="12.75">
      <c r="A6196" s="29"/>
    </row>
    <row r="6197" ht="12.75">
      <c r="A6197" s="29"/>
    </row>
    <row r="6198" ht="12.75">
      <c r="A6198" s="29"/>
    </row>
    <row r="6199" ht="12.75">
      <c r="A6199" s="29"/>
    </row>
    <row r="6200" ht="12.75">
      <c r="A6200" s="29"/>
    </row>
    <row r="6201" ht="12.75">
      <c r="A6201" s="29"/>
    </row>
    <row r="6202" ht="12.75">
      <c r="A6202" s="29"/>
    </row>
    <row r="6203" ht="12.75">
      <c r="A6203" s="29"/>
    </row>
    <row r="6204" ht="12.75">
      <c r="A6204" s="29"/>
    </row>
    <row r="6205" ht="12.75">
      <c r="A6205" s="29"/>
    </row>
    <row r="6206" ht="12.75">
      <c r="A6206" s="29"/>
    </row>
    <row r="6207" ht="12.75">
      <c r="A6207" s="29"/>
    </row>
    <row r="6208" ht="12.75">
      <c r="A6208" s="29"/>
    </row>
    <row r="6209" ht="12.75">
      <c r="A6209" s="29"/>
    </row>
    <row r="6210" ht="12.75">
      <c r="A6210" s="29"/>
    </row>
    <row r="6211" ht="12.75">
      <c r="A6211" s="29"/>
    </row>
    <row r="6212" ht="12.75">
      <c r="A6212" s="29"/>
    </row>
    <row r="6213" ht="12.75">
      <c r="A6213" s="29"/>
    </row>
    <row r="6214" ht="12.75">
      <c r="A6214" s="29"/>
    </row>
    <row r="6215" ht="12.75">
      <c r="A6215" s="29"/>
    </row>
    <row r="6216" ht="12.75">
      <c r="A6216" s="29"/>
    </row>
    <row r="6217" ht="12.75">
      <c r="A6217" s="29"/>
    </row>
    <row r="6218" ht="12.75">
      <c r="A6218" s="29"/>
    </row>
    <row r="6219" ht="12.75">
      <c r="A6219" s="29"/>
    </row>
    <row r="6220" ht="12.75">
      <c r="A6220" s="29"/>
    </row>
    <row r="6221" ht="12.75">
      <c r="A6221" s="29"/>
    </row>
    <row r="6222" ht="12.75">
      <c r="A6222" s="29"/>
    </row>
    <row r="6223" ht="12.75">
      <c r="A6223" s="29"/>
    </row>
    <row r="6224" ht="12.75">
      <c r="A6224" s="29"/>
    </row>
    <row r="6225" ht="12.75">
      <c r="A6225" s="29"/>
    </row>
    <row r="6226" ht="12.75">
      <c r="A6226" s="29"/>
    </row>
    <row r="6227" ht="12.75">
      <c r="A6227" s="29"/>
    </row>
    <row r="6228" ht="12.75">
      <c r="A6228" s="29"/>
    </row>
    <row r="6229" ht="12.75">
      <c r="A6229" s="29"/>
    </row>
    <row r="6230" ht="12.75">
      <c r="A6230" s="29"/>
    </row>
    <row r="6231" ht="12.75">
      <c r="A6231" s="29"/>
    </row>
    <row r="6232" ht="12.75">
      <c r="A6232" s="29"/>
    </row>
    <row r="6233" ht="12.75">
      <c r="A6233" s="29"/>
    </row>
    <row r="6234" ht="12.75">
      <c r="A6234" s="29"/>
    </row>
    <row r="6235" ht="12.75">
      <c r="A6235" s="29"/>
    </row>
    <row r="6236" ht="12.75">
      <c r="A6236" s="29"/>
    </row>
    <row r="6237" ht="12.75">
      <c r="A6237" s="29"/>
    </row>
    <row r="6238" ht="12.75">
      <c r="A6238" s="29"/>
    </row>
    <row r="6239" ht="12.75">
      <c r="A6239" s="29"/>
    </row>
    <row r="6240" ht="12.75">
      <c r="A6240" s="29"/>
    </row>
    <row r="6241" ht="12.75">
      <c r="A6241" s="29"/>
    </row>
    <row r="6242" ht="12.75">
      <c r="A6242" s="29"/>
    </row>
    <row r="6243" ht="12.75">
      <c r="A6243" s="29"/>
    </row>
    <row r="6244" ht="12.75">
      <c r="A6244" s="29"/>
    </row>
    <row r="6245" ht="12.75">
      <c r="A6245" s="29"/>
    </row>
    <row r="6246" ht="12.75">
      <c r="A6246" s="29"/>
    </row>
    <row r="6247" ht="12.75">
      <c r="A6247" s="29"/>
    </row>
    <row r="6248" ht="12.75">
      <c r="A6248" s="29"/>
    </row>
    <row r="6249" ht="12.75">
      <c r="A6249" s="29"/>
    </row>
    <row r="6250" ht="12.75">
      <c r="A6250" s="29"/>
    </row>
    <row r="6251" ht="12.75">
      <c r="A6251" s="29"/>
    </row>
    <row r="6252" ht="12.75">
      <c r="A6252" s="29"/>
    </row>
    <row r="6253" ht="12.75">
      <c r="A6253" s="29"/>
    </row>
    <row r="6254" ht="12.75">
      <c r="A6254" s="29"/>
    </row>
    <row r="6255" ht="12.75">
      <c r="A6255" s="29"/>
    </row>
    <row r="6256" ht="12.75">
      <c r="A6256" s="29"/>
    </row>
    <row r="6257" ht="12.75">
      <c r="A6257" s="29"/>
    </row>
    <row r="6258" ht="12.75">
      <c r="A6258" s="29"/>
    </row>
    <row r="6259" ht="12.75">
      <c r="A6259" s="29"/>
    </row>
    <row r="6260" ht="12.75">
      <c r="A6260" s="29"/>
    </row>
    <row r="6261" ht="12.75">
      <c r="A6261" s="29"/>
    </row>
    <row r="6262" ht="12.75">
      <c r="A6262" s="29"/>
    </row>
    <row r="6263" ht="12.75">
      <c r="A6263" s="29"/>
    </row>
    <row r="6264" ht="12.75">
      <c r="A6264" s="29"/>
    </row>
    <row r="6265" ht="12.75">
      <c r="A6265" s="29"/>
    </row>
    <row r="6266" ht="12.75">
      <c r="A6266" s="29"/>
    </row>
    <row r="6267" ht="12.75">
      <c r="A6267" s="29"/>
    </row>
    <row r="6268" ht="12.75">
      <c r="A6268" s="29"/>
    </row>
    <row r="6269" ht="12.75">
      <c r="A6269" s="29"/>
    </row>
    <row r="6270" ht="12.75">
      <c r="A6270" s="29"/>
    </row>
    <row r="6271" ht="12.75">
      <c r="A6271" s="29"/>
    </row>
    <row r="6272" ht="12.75">
      <c r="A6272" s="29"/>
    </row>
    <row r="6273" ht="12.75">
      <c r="A6273" s="29"/>
    </row>
    <row r="6274" ht="12.75">
      <c r="A6274" s="29"/>
    </row>
    <row r="6275" ht="12.75">
      <c r="A6275" s="29"/>
    </row>
    <row r="6276" ht="12.75">
      <c r="A6276" s="29"/>
    </row>
    <row r="6277" ht="12.75">
      <c r="A6277" s="29"/>
    </row>
    <row r="6278" ht="12.75">
      <c r="A6278" s="29"/>
    </row>
    <row r="6279" ht="12.75">
      <c r="A6279" s="29"/>
    </row>
    <row r="6280" ht="12.75">
      <c r="A6280" s="29"/>
    </row>
    <row r="6281" ht="12.75">
      <c r="A6281" s="29"/>
    </row>
    <row r="6282" ht="12.75">
      <c r="A6282" s="29"/>
    </row>
    <row r="6283" ht="12.75">
      <c r="A6283" s="29"/>
    </row>
    <row r="6284" ht="12.75">
      <c r="A6284" s="29"/>
    </row>
    <row r="6285" ht="12.75">
      <c r="A6285" s="29"/>
    </row>
    <row r="6286" ht="12.75">
      <c r="A6286" s="29"/>
    </row>
    <row r="6287" ht="12.75">
      <c r="A6287" s="29"/>
    </row>
    <row r="6288" ht="12.75">
      <c r="A6288" s="29"/>
    </row>
    <row r="6289" ht="12.75">
      <c r="A6289" s="29"/>
    </row>
    <row r="6290" ht="12.75">
      <c r="A6290" s="29"/>
    </row>
    <row r="6291" ht="12.75">
      <c r="A6291" s="29"/>
    </row>
    <row r="6292" ht="12.75">
      <c r="A6292" s="29"/>
    </row>
    <row r="6293" ht="12.75">
      <c r="A6293" s="29"/>
    </row>
    <row r="6294" ht="12.75">
      <c r="A6294" s="29"/>
    </row>
    <row r="6295" ht="12.75">
      <c r="A6295" s="29"/>
    </row>
    <row r="6296" ht="12.75">
      <c r="A6296" s="29"/>
    </row>
    <row r="6297" ht="12.75">
      <c r="A6297" s="29"/>
    </row>
    <row r="6298" ht="12.75">
      <c r="A6298" s="29"/>
    </row>
    <row r="6299" ht="12.75">
      <c r="A6299" s="29"/>
    </row>
    <row r="6300" ht="12.75">
      <c r="A6300" s="29"/>
    </row>
    <row r="6301" ht="12.75">
      <c r="A6301" s="29"/>
    </row>
    <row r="6302" ht="12.75">
      <c r="A6302" s="29"/>
    </row>
    <row r="6303" ht="12.75">
      <c r="A6303" s="29"/>
    </row>
    <row r="6304" ht="12.75">
      <c r="A6304" s="29"/>
    </row>
    <row r="6305" ht="12.75">
      <c r="A6305" s="29"/>
    </row>
    <row r="6306" ht="12.75">
      <c r="A6306" s="29"/>
    </row>
    <row r="6307" ht="12.75">
      <c r="A6307" s="29"/>
    </row>
    <row r="6308" ht="12.75">
      <c r="A6308" s="29"/>
    </row>
    <row r="6309" ht="12.75">
      <c r="A6309" s="29"/>
    </row>
    <row r="6310" ht="12.75">
      <c r="A6310" s="29"/>
    </row>
    <row r="6311" ht="12.75">
      <c r="A6311" s="29"/>
    </row>
    <row r="6312" ht="12.75">
      <c r="A6312" s="29"/>
    </row>
    <row r="6313" ht="12.75">
      <c r="A6313" s="29"/>
    </row>
    <row r="6314" ht="12.75">
      <c r="A6314" s="29"/>
    </row>
    <row r="6315" ht="12.75">
      <c r="A6315" s="29"/>
    </row>
    <row r="6316" ht="12.75">
      <c r="A6316" s="29"/>
    </row>
    <row r="6317" ht="12.75">
      <c r="A6317" s="29"/>
    </row>
    <row r="6318" ht="12.75">
      <c r="A6318" s="29"/>
    </row>
    <row r="6319" ht="12.75">
      <c r="A6319" s="29"/>
    </row>
    <row r="6320" ht="12.75">
      <c r="A6320" s="29"/>
    </row>
    <row r="6321" ht="12.75">
      <c r="A6321" s="29"/>
    </row>
    <row r="6322" ht="12.75">
      <c r="A6322" s="29"/>
    </row>
    <row r="6323" ht="12.75">
      <c r="A6323" s="29"/>
    </row>
    <row r="6324" ht="12.75">
      <c r="A6324" s="29"/>
    </row>
    <row r="6325" ht="12.75">
      <c r="A6325" s="29"/>
    </row>
    <row r="6326" ht="12.75">
      <c r="A6326" s="29"/>
    </row>
    <row r="6327" ht="12.75">
      <c r="A6327" s="29"/>
    </row>
    <row r="6328" ht="12.75">
      <c r="A6328" s="29"/>
    </row>
    <row r="6329" ht="12.75">
      <c r="A6329" s="29"/>
    </row>
    <row r="6330" ht="12.75">
      <c r="A6330" s="29"/>
    </row>
    <row r="6331" ht="12.75">
      <c r="A6331" s="29"/>
    </row>
    <row r="6332" ht="12.75">
      <c r="A6332" s="29"/>
    </row>
    <row r="6333" ht="12.75">
      <c r="A6333" s="29"/>
    </row>
    <row r="6334" ht="12.75">
      <c r="A6334" s="29"/>
    </row>
    <row r="6335" ht="12.75">
      <c r="A6335" s="29"/>
    </row>
    <row r="6336" ht="12.75">
      <c r="A6336" s="29"/>
    </row>
    <row r="6337" ht="12.75">
      <c r="A6337" s="29"/>
    </row>
    <row r="6338" ht="12.75">
      <c r="A6338" s="29"/>
    </row>
    <row r="6339" ht="12.75">
      <c r="A6339" s="29"/>
    </row>
    <row r="6340" ht="12.75">
      <c r="A6340" s="29"/>
    </row>
    <row r="6341" ht="12.75">
      <c r="A6341" s="29"/>
    </row>
    <row r="6342" ht="12.75">
      <c r="A6342" s="29"/>
    </row>
    <row r="6343" ht="12.75">
      <c r="A6343" s="29"/>
    </row>
    <row r="6344" ht="12.75">
      <c r="A6344" s="29"/>
    </row>
    <row r="6345" ht="12.75">
      <c r="A6345" s="29"/>
    </row>
    <row r="6346" ht="12.75">
      <c r="A6346" s="29"/>
    </row>
    <row r="6347" ht="12.75">
      <c r="A6347" s="29"/>
    </row>
    <row r="6348" ht="12.75">
      <c r="A6348" s="29"/>
    </row>
    <row r="6349" ht="12.75">
      <c r="A6349" s="29"/>
    </row>
    <row r="6350" ht="12.75">
      <c r="A6350" s="29"/>
    </row>
    <row r="6351" ht="12.75">
      <c r="A6351" s="29"/>
    </row>
    <row r="6352" ht="12.75">
      <c r="A6352" s="29"/>
    </row>
    <row r="6353" ht="12.75">
      <c r="A6353" s="29"/>
    </row>
    <row r="6354" ht="12.75">
      <c r="A6354" s="29"/>
    </row>
    <row r="6355" ht="12.75">
      <c r="A6355" s="29"/>
    </row>
    <row r="6356" ht="12.75">
      <c r="A6356" s="29"/>
    </row>
    <row r="6357" ht="12.75">
      <c r="A6357" s="29"/>
    </row>
    <row r="6358" ht="12.75">
      <c r="A6358" s="29"/>
    </row>
    <row r="6359" ht="12.75">
      <c r="A6359" s="29"/>
    </row>
    <row r="6360" ht="12.75">
      <c r="A6360" s="29"/>
    </row>
    <row r="6361" ht="12.75">
      <c r="A6361" s="29"/>
    </row>
    <row r="6362" ht="12.75">
      <c r="A6362" s="29"/>
    </row>
    <row r="6363" ht="12.75">
      <c r="A6363" s="29"/>
    </row>
    <row r="6364" ht="12.75">
      <c r="A6364" s="29"/>
    </row>
    <row r="6365" ht="12.75">
      <c r="A6365" s="29"/>
    </row>
    <row r="6366" ht="12.75">
      <c r="A6366" s="29"/>
    </row>
    <row r="6367" ht="12.75">
      <c r="A6367" s="29"/>
    </row>
    <row r="6368" ht="12.75">
      <c r="A6368" s="29"/>
    </row>
    <row r="6369" ht="12.75">
      <c r="A6369" s="29"/>
    </row>
    <row r="6370" ht="12.75">
      <c r="A6370" s="29"/>
    </row>
    <row r="6371" ht="12.75">
      <c r="A6371" s="29"/>
    </row>
    <row r="6372" ht="12.75">
      <c r="A6372" s="29"/>
    </row>
    <row r="6373" ht="12.75">
      <c r="A6373" s="29"/>
    </row>
    <row r="6374" ht="12.75">
      <c r="A6374" s="29"/>
    </row>
    <row r="6375" ht="12.75">
      <c r="A6375" s="29"/>
    </row>
    <row r="6376" ht="12.75">
      <c r="A6376" s="29"/>
    </row>
    <row r="6377" ht="12.75">
      <c r="A6377" s="29"/>
    </row>
    <row r="6378" ht="12.75">
      <c r="A6378" s="29"/>
    </row>
    <row r="6379" ht="12.75">
      <c r="A6379" s="29"/>
    </row>
    <row r="6380" ht="12.75">
      <c r="A6380" s="29"/>
    </row>
    <row r="6381" ht="12.75">
      <c r="A6381" s="29"/>
    </row>
    <row r="6382" ht="12.75">
      <c r="A6382" s="29"/>
    </row>
    <row r="6383" ht="12.75">
      <c r="A6383" s="29"/>
    </row>
    <row r="6384" ht="12.75">
      <c r="A6384" s="29"/>
    </row>
    <row r="6385" ht="12.75">
      <c r="A6385" s="29"/>
    </row>
    <row r="6386" ht="12.75">
      <c r="A6386" s="29"/>
    </row>
    <row r="6387" ht="12.75">
      <c r="A6387" s="29"/>
    </row>
    <row r="6388" ht="12.75">
      <c r="A6388" s="29"/>
    </row>
    <row r="6389" ht="12.75">
      <c r="A6389" s="29"/>
    </row>
    <row r="6390" ht="12.75">
      <c r="A6390" s="29"/>
    </row>
    <row r="6391" ht="12.75">
      <c r="A6391" s="29"/>
    </row>
    <row r="6392" ht="12.75">
      <c r="A6392" s="29"/>
    </row>
    <row r="6393" ht="12.75">
      <c r="A6393" s="29"/>
    </row>
    <row r="6394" ht="12.75">
      <c r="A6394" s="29"/>
    </row>
    <row r="6395" ht="12.75">
      <c r="A6395" s="29"/>
    </row>
    <row r="6396" ht="12.75">
      <c r="A6396" s="29"/>
    </row>
    <row r="6397" ht="12.75">
      <c r="A6397" s="29"/>
    </row>
    <row r="6398" ht="12.75">
      <c r="A6398" s="29"/>
    </row>
    <row r="6399" ht="12.75">
      <c r="A6399" s="29"/>
    </row>
    <row r="6400" ht="12.75">
      <c r="A6400" s="29"/>
    </row>
    <row r="6401" ht="12.75">
      <c r="A6401" s="29"/>
    </row>
    <row r="6402" ht="12.75">
      <c r="A6402" s="29"/>
    </row>
    <row r="6403" ht="12.75">
      <c r="A6403" s="29"/>
    </row>
    <row r="6404" ht="12.75">
      <c r="A6404" s="29"/>
    </row>
    <row r="6405" ht="12.75">
      <c r="A6405" s="29"/>
    </row>
    <row r="6406" ht="12.75">
      <c r="A6406" s="29"/>
    </row>
    <row r="6407" ht="12.75">
      <c r="A6407" s="29"/>
    </row>
    <row r="6408" ht="12.75">
      <c r="A6408" s="29"/>
    </row>
    <row r="6409" ht="12.75">
      <c r="A6409" s="29"/>
    </row>
    <row r="6410" ht="12.75">
      <c r="A6410" s="29"/>
    </row>
    <row r="6411" ht="12.75">
      <c r="A6411" s="29"/>
    </row>
    <row r="6412" ht="12.75">
      <c r="A6412" s="29"/>
    </row>
    <row r="6413" ht="12.75">
      <c r="A6413" s="29"/>
    </row>
    <row r="6414" ht="12.75">
      <c r="A6414" s="29"/>
    </row>
    <row r="6415" ht="12.75">
      <c r="A6415" s="29"/>
    </row>
    <row r="6416" ht="12.75">
      <c r="A6416" s="29"/>
    </row>
    <row r="6417" ht="12.75">
      <c r="A6417" s="29"/>
    </row>
    <row r="6418" ht="12.75">
      <c r="A6418" s="29"/>
    </row>
    <row r="6419" ht="12.75">
      <c r="A6419" s="29"/>
    </row>
    <row r="6420" ht="12.75">
      <c r="A6420" s="29"/>
    </row>
    <row r="6421" ht="12.75">
      <c r="A6421" s="29"/>
    </row>
    <row r="6422" ht="12.75">
      <c r="A6422" s="29"/>
    </row>
    <row r="6423" ht="12.75">
      <c r="A6423" s="29"/>
    </row>
    <row r="6424" ht="12.75">
      <c r="A6424" s="29"/>
    </row>
    <row r="6425" ht="12.75">
      <c r="A6425" s="29"/>
    </row>
    <row r="6426" ht="12.75">
      <c r="A6426" s="29"/>
    </row>
    <row r="6427" ht="12.75">
      <c r="A6427" s="29"/>
    </row>
    <row r="6428" ht="12.75">
      <c r="A6428" s="29"/>
    </row>
    <row r="6429" ht="12.75">
      <c r="A6429" s="29"/>
    </row>
    <row r="6430" ht="12.75">
      <c r="A6430" s="29"/>
    </row>
    <row r="6431" ht="12.75">
      <c r="A6431" s="29"/>
    </row>
    <row r="6432" ht="12.75">
      <c r="A6432" s="29"/>
    </row>
    <row r="6433" ht="12.75">
      <c r="A6433" s="29"/>
    </row>
    <row r="6434" ht="12.75">
      <c r="A6434" s="29"/>
    </row>
    <row r="6435" ht="12.75">
      <c r="A6435" s="29"/>
    </row>
    <row r="6436" ht="12.75">
      <c r="A6436" s="29"/>
    </row>
    <row r="6437" ht="12.75">
      <c r="A6437" s="29"/>
    </row>
    <row r="6438" ht="12.75">
      <c r="A6438" s="29"/>
    </row>
    <row r="6439" ht="12.75">
      <c r="A6439" s="29"/>
    </row>
    <row r="6440" ht="12.75">
      <c r="A6440" s="29"/>
    </row>
    <row r="6441" ht="12.75">
      <c r="A6441" s="29"/>
    </row>
    <row r="6442" ht="12.75">
      <c r="A6442" s="29"/>
    </row>
    <row r="6443" ht="12.75">
      <c r="A6443" s="29"/>
    </row>
    <row r="6444" ht="12.75">
      <c r="A6444" s="29"/>
    </row>
    <row r="6445" ht="12.75">
      <c r="A6445" s="29"/>
    </row>
    <row r="6446" ht="12.75">
      <c r="A6446" s="29"/>
    </row>
    <row r="6447" ht="12.75">
      <c r="A6447" s="29"/>
    </row>
    <row r="6448" ht="12.75">
      <c r="A6448" s="29"/>
    </row>
    <row r="6449" ht="12.75">
      <c r="A6449" s="29"/>
    </row>
    <row r="6450" ht="12.75">
      <c r="A6450" s="29"/>
    </row>
    <row r="6451" ht="12.75">
      <c r="A6451" s="29"/>
    </row>
    <row r="6452" ht="12.75">
      <c r="A6452" s="29"/>
    </row>
    <row r="6453" ht="12.75">
      <c r="A6453" s="29"/>
    </row>
    <row r="6454" ht="12.75">
      <c r="A6454" s="29"/>
    </row>
    <row r="6455" ht="12.75">
      <c r="A6455" s="29"/>
    </row>
    <row r="6456" ht="12.75">
      <c r="A6456" s="29"/>
    </row>
    <row r="6457" ht="12.75">
      <c r="A6457" s="29"/>
    </row>
    <row r="6458" ht="12.75">
      <c r="A6458" s="29"/>
    </row>
    <row r="6459" ht="12.75">
      <c r="A6459" s="29"/>
    </row>
    <row r="6460" ht="12.75">
      <c r="A6460" s="29"/>
    </row>
    <row r="6461" ht="12.75">
      <c r="A6461" s="29"/>
    </row>
    <row r="6462" ht="12.75">
      <c r="A6462" s="29"/>
    </row>
    <row r="6463" ht="12.75">
      <c r="A6463" s="29"/>
    </row>
    <row r="6464" ht="12.75">
      <c r="A6464" s="29"/>
    </row>
    <row r="6465" ht="12.75">
      <c r="A6465" s="29"/>
    </row>
    <row r="6466" ht="12.75">
      <c r="A6466" s="29"/>
    </row>
    <row r="6467" ht="12.75">
      <c r="A6467" s="29"/>
    </row>
    <row r="6468" ht="12.75">
      <c r="A6468" s="29"/>
    </row>
    <row r="6469" ht="12.75">
      <c r="A6469" s="29"/>
    </row>
    <row r="6470" ht="12.75">
      <c r="A6470" s="29"/>
    </row>
    <row r="6471" ht="12.75">
      <c r="A6471" s="29"/>
    </row>
    <row r="6472" ht="12.75">
      <c r="A6472" s="29"/>
    </row>
    <row r="6473" ht="12.75">
      <c r="A6473" s="29"/>
    </row>
    <row r="6474" ht="12.75">
      <c r="A6474" s="29"/>
    </row>
    <row r="6475" ht="12.75">
      <c r="A6475" s="29"/>
    </row>
    <row r="6476" ht="12.75">
      <c r="A6476" s="29"/>
    </row>
    <row r="6477" ht="12.75">
      <c r="A6477" s="29"/>
    </row>
    <row r="6478" ht="12.75">
      <c r="A6478" s="29"/>
    </row>
    <row r="6479" ht="12.75">
      <c r="A6479" s="29"/>
    </row>
    <row r="6480" ht="12.75">
      <c r="A6480" s="29"/>
    </row>
    <row r="6481" ht="12.75">
      <c r="A6481" s="29"/>
    </row>
    <row r="6482" ht="12.75">
      <c r="A6482" s="29"/>
    </row>
    <row r="6483" ht="12.75">
      <c r="A6483" s="29"/>
    </row>
    <row r="6484" ht="12.75">
      <c r="A6484" s="29"/>
    </row>
    <row r="6485" ht="12.75">
      <c r="A6485" s="29"/>
    </row>
    <row r="6486" ht="12.75">
      <c r="A6486" s="29"/>
    </row>
    <row r="6487" ht="12.75">
      <c r="A6487" s="29"/>
    </row>
    <row r="6488" ht="12.75">
      <c r="A6488" s="29"/>
    </row>
    <row r="6489" ht="12.75">
      <c r="A6489" s="29"/>
    </row>
    <row r="6490" ht="12.75">
      <c r="A6490" s="29"/>
    </row>
    <row r="6491" ht="12.75">
      <c r="A6491" s="29"/>
    </row>
    <row r="6492" ht="12.75">
      <c r="A6492" s="29"/>
    </row>
    <row r="6493" ht="12.75">
      <c r="A6493" s="29"/>
    </row>
    <row r="6494" ht="12.75">
      <c r="A6494" s="29"/>
    </row>
    <row r="6495" ht="12.75">
      <c r="A6495" s="29"/>
    </row>
    <row r="6496" ht="12.75">
      <c r="A6496" s="29"/>
    </row>
    <row r="6497" ht="12.75">
      <c r="A6497" s="29"/>
    </row>
    <row r="6498" ht="12.75">
      <c r="A6498" s="29"/>
    </row>
    <row r="6499" ht="12.75">
      <c r="A6499" s="29"/>
    </row>
    <row r="6500" ht="12.75">
      <c r="A6500" s="29"/>
    </row>
    <row r="6501" ht="12.75">
      <c r="A6501" s="29"/>
    </row>
    <row r="6502" ht="12.75">
      <c r="A6502" s="29"/>
    </row>
    <row r="6503" ht="12.75">
      <c r="A6503" s="29"/>
    </row>
    <row r="6504" ht="12.75">
      <c r="A6504" s="29"/>
    </row>
    <row r="6505" ht="12.75">
      <c r="A6505" s="29"/>
    </row>
    <row r="6506" ht="12.75">
      <c r="A6506" s="29"/>
    </row>
    <row r="6507" ht="12.75">
      <c r="A6507" s="29"/>
    </row>
    <row r="6508" ht="12.75">
      <c r="A6508" s="29"/>
    </row>
    <row r="6509" ht="12.75">
      <c r="A6509" s="29"/>
    </row>
    <row r="6510" ht="12.75">
      <c r="A6510" s="29"/>
    </row>
    <row r="6511" ht="12.75">
      <c r="A6511" s="29"/>
    </row>
    <row r="6512" ht="12.75">
      <c r="A6512" s="29"/>
    </row>
    <row r="6513" ht="12.75">
      <c r="A6513" s="29"/>
    </row>
    <row r="6514" ht="12.75">
      <c r="A6514" s="29"/>
    </row>
    <row r="6515" ht="12.75">
      <c r="A6515" s="29"/>
    </row>
    <row r="6516" ht="12.75">
      <c r="A6516" s="29"/>
    </row>
    <row r="6517" ht="12.75">
      <c r="A6517" s="29"/>
    </row>
    <row r="6518" ht="12.75">
      <c r="A6518" s="29"/>
    </row>
    <row r="6519" ht="12.75">
      <c r="A6519" s="29"/>
    </row>
    <row r="6520" ht="12.75">
      <c r="A6520" s="29"/>
    </row>
    <row r="6521" ht="12.75">
      <c r="A6521" s="29"/>
    </row>
    <row r="6522" ht="12.75">
      <c r="A6522" s="29"/>
    </row>
    <row r="6523" ht="12.75">
      <c r="A6523" s="29"/>
    </row>
    <row r="6524" ht="12.75">
      <c r="A6524" s="29"/>
    </row>
    <row r="6525" ht="12.75">
      <c r="A6525" s="29"/>
    </row>
    <row r="6526" ht="12.75">
      <c r="A6526" s="29"/>
    </row>
    <row r="6527" ht="12.75">
      <c r="A6527" s="29"/>
    </row>
    <row r="6528" ht="12.75">
      <c r="A6528" s="29"/>
    </row>
    <row r="6529" ht="12.75">
      <c r="A6529" s="29"/>
    </row>
    <row r="6530" ht="12.75">
      <c r="A6530" s="29"/>
    </row>
    <row r="6531" ht="12.75">
      <c r="A6531" s="29"/>
    </row>
    <row r="6532" ht="12.75">
      <c r="A6532" s="29"/>
    </row>
    <row r="6533" ht="12.75">
      <c r="A6533" s="29"/>
    </row>
    <row r="6534" ht="12.75">
      <c r="A6534" s="29"/>
    </row>
    <row r="6535" ht="12.75">
      <c r="A6535" s="29"/>
    </row>
    <row r="6536" ht="12.75">
      <c r="A6536" s="29"/>
    </row>
    <row r="6537" ht="12.75">
      <c r="A6537" s="29"/>
    </row>
    <row r="6538" ht="12.75">
      <c r="A6538" s="29"/>
    </row>
    <row r="6539" ht="12.75">
      <c r="A6539" s="29"/>
    </row>
    <row r="6540" ht="12.75">
      <c r="A6540" s="29"/>
    </row>
    <row r="6541" ht="12.75">
      <c r="A6541" s="29"/>
    </row>
    <row r="6542" ht="12.75">
      <c r="A6542" s="29"/>
    </row>
    <row r="6543" ht="12.75">
      <c r="A6543" s="29"/>
    </row>
    <row r="6544" ht="12.75">
      <c r="A6544" s="29"/>
    </row>
    <row r="6545" ht="12.75">
      <c r="A6545" s="29"/>
    </row>
    <row r="6546" ht="12.75">
      <c r="A6546" s="29"/>
    </row>
    <row r="6547" ht="12.75">
      <c r="A6547" s="29"/>
    </row>
    <row r="6548" ht="12.75">
      <c r="A6548" s="29"/>
    </row>
    <row r="6549" ht="12.75">
      <c r="A6549" s="29"/>
    </row>
    <row r="6550" ht="12.75">
      <c r="A6550" s="29"/>
    </row>
    <row r="6551" ht="12.75">
      <c r="A6551" s="29"/>
    </row>
    <row r="6552" ht="12.75">
      <c r="A6552" s="29"/>
    </row>
    <row r="6553" ht="12.75">
      <c r="A6553" s="29"/>
    </row>
    <row r="6554" ht="12.75">
      <c r="A6554" s="29"/>
    </row>
    <row r="6555" ht="12.75">
      <c r="A6555" s="29"/>
    </row>
    <row r="6556" ht="12.75">
      <c r="A6556" s="29"/>
    </row>
    <row r="6557" ht="12.75">
      <c r="A6557" s="29"/>
    </row>
    <row r="6558" ht="12.75">
      <c r="A6558" s="29"/>
    </row>
    <row r="6559" ht="12.75">
      <c r="A6559" s="29"/>
    </row>
    <row r="6560" ht="12.75">
      <c r="A6560" s="29"/>
    </row>
    <row r="6561" ht="12.75">
      <c r="A6561" s="29"/>
    </row>
    <row r="6562" ht="12.75">
      <c r="A6562" s="29"/>
    </row>
    <row r="6563" ht="12.75">
      <c r="A6563" s="29"/>
    </row>
    <row r="6564" ht="12.75">
      <c r="A6564" s="29"/>
    </row>
    <row r="6565" ht="12.75">
      <c r="A6565" s="29"/>
    </row>
    <row r="6566" ht="12.75">
      <c r="A6566" s="29"/>
    </row>
    <row r="6567" ht="12.75">
      <c r="A6567" s="29"/>
    </row>
    <row r="6568" ht="12.75">
      <c r="A6568" s="29"/>
    </row>
    <row r="6569" ht="12.75">
      <c r="A6569" s="29"/>
    </row>
    <row r="6570" ht="12.75">
      <c r="A6570" s="29"/>
    </row>
    <row r="6571" ht="12.75">
      <c r="A6571" s="29"/>
    </row>
    <row r="6572" ht="12.75">
      <c r="A6572" s="29"/>
    </row>
    <row r="6573" ht="12.75">
      <c r="A6573" s="29"/>
    </row>
    <row r="6574" ht="12.75">
      <c r="A6574" s="29"/>
    </row>
    <row r="6575" ht="12.75">
      <c r="A6575" s="29"/>
    </row>
    <row r="6576" ht="12.75">
      <c r="A6576" s="29"/>
    </row>
    <row r="6577" ht="12.75">
      <c r="A6577" s="29"/>
    </row>
    <row r="6578" ht="12.75">
      <c r="A6578" s="29"/>
    </row>
    <row r="6579" ht="12.75">
      <c r="A6579" s="29"/>
    </row>
    <row r="6580" ht="12.75">
      <c r="A6580" s="29"/>
    </row>
    <row r="6581" ht="12.75">
      <c r="A6581" s="29"/>
    </row>
    <row r="6582" ht="12.75">
      <c r="A6582" s="29"/>
    </row>
    <row r="6583" ht="12.75">
      <c r="A6583" s="29"/>
    </row>
    <row r="6584" ht="12.75">
      <c r="A6584" s="29"/>
    </row>
    <row r="6585" ht="12.75">
      <c r="A6585" s="29"/>
    </row>
    <row r="6586" ht="12.75">
      <c r="A6586" s="29"/>
    </row>
    <row r="6587" ht="12.75">
      <c r="A6587" s="29"/>
    </row>
    <row r="6588" ht="12.75">
      <c r="A6588" s="29"/>
    </row>
    <row r="6589" ht="12.75">
      <c r="A6589" s="29"/>
    </row>
    <row r="6590" ht="12.75">
      <c r="A6590" s="29"/>
    </row>
    <row r="6591" ht="12.75">
      <c r="A6591" s="29"/>
    </row>
    <row r="6592" ht="12.75">
      <c r="A6592" s="29"/>
    </row>
    <row r="6593" ht="12.75">
      <c r="A6593" s="29"/>
    </row>
    <row r="6594" ht="12.75">
      <c r="A6594" s="29"/>
    </row>
    <row r="6595" ht="12.75">
      <c r="A6595" s="29"/>
    </row>
    <row r="6596" ht="12.75">
      <c r="A6596" s="29"/>
    </row>
    <row r="6597" ht="12.75">
      <c r="A6597" s="29"/>
    </row>
    <row r="6598" ht="12.75">
      <c r="A6598" s="29"/>
    </row>
    <row r="6599" ht="12.75">
      <c r="A6599" s="29"/>
    </row>
    <row r="6600" ht="12.75">
      <c r="A6600" s="29"/>
    </row>
    <row r="6601" ht="12.75">
      <c r="A6601" s="29"/>
    </row>
    <row r="6602" ht="12.75">
      <c r="A6602" s="29"/>
    </row>
    <row r="6603" ht="12.75">
      <c r="A6603" s="29"/>
    </row>
    <row r="6604" ht="12.75">
      <c r="A6604" s="29"/>
    </row>
    <row r="6605" ht="12.75">
      <c r="A6605" s="29"/>
    </row>
    <row r="6606" ht="12.75">
      <c r="A6606" s="29"/>
    </row>
    <row r="6607" ht="12.75">
      <c r="A6607" s="29"/>
    </row>
    <row r="6608" ht="12.75">
      <c r="A6608" s="29"/>
    </row>
    <row r="6609" ht="12.75">
      <c r="A6609" s="29"/>
    </row>
    <row r="6610" ht="12.75">
      <c r="A6610" s="29"/>
    </row>
    <row r="6611" ht="12.75">
      <c r="A6611" s="29"/>
    </row>
    <row r="6612" ht="12.75">
      <c r="A6612" s="29"/>
    </row>
    <row r="6613" ht="12.75">
      <c r="A6613" s="29"/>
    </row>
    <row r="6614" ht="12.75">
      <c r="A6614" s="29"/>
    </row>
    <row r="6615" ht="12.75">
      <c r="A6615" s="29"/>
    </row>
    <row r="6616" ht="12.75">
      <c r="A6616" s="29"/>
    </row>
    <row r="6617" ht="12.75">
      <c r="A6617" s="29"/>
    </row>
    <row r="6618" ht="12.75">
      <c r="A6618" s="29"/>
    </row>
    <row r="6619" ht="12.75">
      <c r="A6619" s="29"/>
    </row>
    <row r="6620" ht="12.75">
      <c r="A6620" s="29"/>
    </row>
    <row r="6621" ht="12.75">
      <c r="A6621" s="29"/>
    </row>
    <row r="6622" ht="12.75">
      <c r="A6622" s="29"/>
    </row>
    <row r="6623" ht="12.75">
      <c r="A6623" s="29"/>
    </row>
    <row r="6624" ht="12.75">
      <c r="A6624" s="29"/>
    </row>
    <row r="6625" ht="12.75">
      <c r="A6625" s="29"/>
    </row>
    <row r="6626" ht="12.75">
      <c r="A6626" s="29"/>
    </row>
    <row r="6627" ht="12.75">
      <c r="A6627" s="29"/>
    </row>
    <row r="6628" ht="12.75">
      <c r="A6628" s="29"/>
    </row>
    <row r="6629" ht="12.75">
      <c r="A6629" s="29"/>
    </row>
    <row r="6630" ht="12.75">
      <c r="A6630" s="29"/>
    </row>
    <row r="6631" ht="12.75">
      <c r="A6631" s="29"/>
    </row>
    <row r="6632" ht="12.75">
      <c r="A6632" s="29"/>
    </row>
    <row r="6633" ht="12.75">
      <c r="A6633" s="29"/>
    </row>
    <row r="6634" ht="12.75">
      <c r="A6634" s="29"/>
    </row>
    <row r="6635" ht="12.75">
      <c r="A6635" s="29"/>
    </row>
    <row r="6636" ht="12.75">
      <c r="A6636" s="29"/>
    </row>
    <row r="6637" ht="12.75">
      <c r="A6637" s="29"/>
    </row>
    <row r="6638" ht="12.75">
      <c r="A6638" s="29"/>
    </row>
    <row r="6639" ht="12.75">
      <c r="A6639" s="29"/>
    </row>
    <row r="6640" ht="12.75">
      <c r="A6640" s="29"/>
    </row>
    <row r="6641" ht="12.75">
      <c r="A6641" s="29"/>
    </row>
    <row r="6642" ht="12.75">
      <c r="A6642" s="29"/>
    </row>
    <row r="6643" ht="12.75">
      <c r="A6643" s="29"/>
    </row>
    <row r="6644" ht="12.75">
      <c r="A6644" s="29"/>
    </row>
    <row r="6645" ht="12.75">
      <c r="A6645" s="29"/>
    </row>
    <row r="6646" ht="12.75">
      <c r="A6646" s="29"/>
    </row>
    <row r="6647" ht="12.75">
      <c r="A6647" s="29"/>
    </row>
    <row r="6648" ht="12.75">
      <c r="A6648" s="29"/>
    </row>
    <row r="6649" ht="12.75">
      <c r="A6649" s="29"/>
    </row>
    <row r="6650" ht="12.75">
      <c r="A6650" s="29"/>
    </row>
    <row r="6651" ht="12.75">
      <c r="A6651" s="29"/>
    </row>
    <row r="6652" ht="12.75">
      <c r="A6652" s="29"/>
    </row>
    <row r="6653" ht="12.75">
      <c r="A6653" s="29"/>
    </row>
    <row r="6654" ht="12.75">
      <c r="A6654" s="29"/>
    </row>
    <row r="6655" ht="12.75">
      <c r="A6655" s="29"/>
    </row>
    <row r="6656" ht="12.75">
      <c r="A6656" s="29"/>
    </row>
    <row r="6657" ht="12.75">
      <c r="A6657" s="29"/>
    </row>
    <row r="6658" ht="12.75">
      <c r="A6658" s="29"/>
    </row>
    <row r="6659" ht="12.75">
      <c r="A6659" s="29"/>
    </row>
    <row r="6660" ht="12.75">
      <c r="A6660" s="29"/>
    </row>
    <row r="6661" ht="12.75">
      <c r="A6661" s="29"/>
    </row>
    <row r="6662" ht="12.75">
      <c r="A6662" s="29"/>
    </row>
    <row r="6663" ht="12.75">
      <c r="A6663" s="29"/>
    </row>
    <row r="6664" ht="12.75">
      <c r="A6664" s="29"/>
    </row>
    <row r="6665" ht="12.75">
      <c r="A6665" s="29"/>
    </row>
    <row r="6666" ht="12.75">
      <c r="A6666" s="29"/>
    </row>
    <row r="6667" ht="12.75">
      <c r="A6667" s="29"/>
    </row>
    <row r="6668" ht="12.75">
      <c r="A6668" s="29"/>
    </row>
    <row r="6669" ht="12.75">
      <c r="A6669" s="29"/>
    </row>
    <row r="6670" ht="12.75">
      <c r="A6670" s="29"/>
    </row>
    <row r="6671" ht="12.75">
      <c r="A6671" s="29"/>
    </row>
    <row r="6672" ht="12.75">
      <c r="A6672" s="29"/>
    </row>
    <row r="6673" ht="12.75">
      <c r="A6673" s="29"/>
    </row>
    <row r="6674" ht="12.75">
      <c r="A6674" s="29"/>
    </row>
    <row r="6675" ht="12.75">
      <c r="A6675" s="29"/>
    </row>
    <row r="6676" ht="12.75">
      <c r="A6676" s="29"/>
    </row>
    <row r="6677" ht="12.75">
      <c r="A6677" s="29"/>
    </row>
    <row r="6678" ht="12.75">
      <c r="A6678" s="29"/>
    </row>
    <row r="6679" ht="12.75">
      <c r="A6679" s="29"/>
    </row>
    <row r="6680" ht="12.75">
      <c r="A6680" s="29"/>
    </row>
    <row r="6681" ht="12.75">
      <c r="A6681" s="29"/>
    </row>
    <row r="6682" ht="12.75">
      <c r="A6682" s="29"/>
    </row>
    <row r="6683" ht="12.75">
      <c r="A6683" s="29"/>
    </row>
    <row r="6684" ht="12.75">
      <c r="A6684" s="29"/>
    </row>
    <row r="6685" ht="12.75">
      <c r="A6685" s="29"/>
    </row>
    <row r="6686" ht="12.75">
      <c r="A6686" s="29"/>
    </row>
    <row r="6687" ht="12.75">
      <c r="A6687" s="29"/>
    </row>
    <row r="6688" ht="12.75">
      <c r="A6688" s="29"/>
    </row>
    <row r="6689" ht="12.75">
      <c r="A6689" s="29"/>
    </row>
    <row r="6690" ht="12.75">
      <c r="A6690" s="29"/>
    </row>
    <row r="6691" ht="12.75">
      <c r="A6691" s="29"/>
    </row>
    <row r="6692" ht="12.75">
      <c r="A6692" s="29"/>
    </row>
    <row r="6693" ht="12.75">
      <c r="A6693" s="29"/>
    </row>
    <row r="6694" ht="12.75">
      <c r="A6694" s="29"/>
    </row>
    <row r="6695" ht="12.75">
      <c r="A6695" s="29"/>
    </row>
    <row r="6696" ht="12.75">
      <c r="A6696" s="29"/>
    </row>
    <row r="6697" ht="12.75">
      <c r="A6697" s="29"/>
    </row>
    <row r="6698" ht="12.75">
      <c r="A6698" s="29"/>
    </row>
    <row r="6699" ht="12.75">
      <c r="A6699" s="29"/>
    </row>
    <row r="6700" ht="12.75">
      <c r="A6700" s="29"/>
    </row>
    <row r="6701" ht="12.75">
      <c r="A6701" s="29"/>
    </row>
    <row r="6702" ht="12.75">
      <c r="A6702" s="29"/>
    </row>
    <row r="6703" ht="12.75">
      <c r="A6703" s="29"/>
    </row>
    <row r="6704" ht="12.75">
      <c r="A6704" s="29"/>
    </row>
    <row r="6705" ht="12.75">
      <c r="A6705" s="29"/>
    </row>
    <row r="6706" ht="12.75">
      <c r="A6706" s="29"/>
    </row>
    <row r="6707" ht="12.75">
      <c r="A6707" s="29"/>
    </row>
    <row r="6708" ht="12.75">
      <c r="A6708" s="29"/>
    </row>
    <row r="6709" ht="12.75">
      <c r="A6709" s="29"/>
    </row>
    <row r="6710" ht="12.75">
      <c r="A6710" s="29"/>
    </row>
    <row r="6711" ht="12.75">
      <c r="A6711" s="29"/>
    </row>
    <row r="6712" ht="12.75">
      <c r="A6712" s="29"/>
    </row>
    <row r="6713" ht="12.75">
      <c r="A6713" s="29"/>
    </row>
    <row r="6714" ht="12.75">
      <c r="A6714" s="29"/>
    </row>
    <row r="6715" ht="12.75">
      <c r="A6715" s="29"/>
    </row>
    <row r="6716" ht="12.75">
      <c r="A6716" s="29"/>
    </row>
    <row r="6717" ht="12.75">
      <c r="A6717" s="29"/>
    </row>
    <row r="6718" ht="12.75">
      <c r="A6718" s="29"/>
    </row>
    <row r="6719" ht="12.75">
      <c r="A6719" s="29"/>
    </row>
    <row r="6720" ht="12.75">
      <c r="A6720" s="29"/>
    </row>
    <row r="6721" ht="12.75">
      <c r="A6721" s="29"/>
    </row>
    <row r="6722" ht="12.75">
      <c r="A6722" s="29"/>
    </row>
    <row r="6723" ht="12.75">
      <c r="A6723" s="29"/>
    </row>
    <row r="6724" ht="12.75">
      <c r="A6724" s="29"/>
    </row>
    <row r="6725" ht="12.75">
      <c r="A6725" s="29"/>
    </row>
    <row r="6726" ht="12.75">
      <c r="A6726" s="29"/>
    </row>
    <row r="6727" ht="12.75">
      <c r="A6727" s="29"/>
    </row>
    <row r="6728" ht="12.75">
      <c r="A6728" s="29"/>
    </row>
    <row r="6729" ht="12.75">
      <c r="A6729" s="29"/>
    </row>
    <row r="6730" ht="12.75">
      <c r="A6730" s="29"/>
    </row>
    <row r="6731" ht="12.75">
      <c r="A6731" s="29"/>
    </row>
    <row r="6732" ht="12.75">
      <c r="A6732" s="29"/>
    </row>
    <row r="6733" ht="12.75">
      <c r="A6733" s="29"/>
    </row>
    <row r="6734" ht="12.75">
      <c r="A6734" s="29"/>
    </row>
    <row r="6735" ht="12.75">
      <c r="A6735" s="29"/>
    </row>
    <row r="6736" ht="12.75">
      <c r="A6736" s="29"/>
    </row>
    <row r="6737" ht="12.75">
      <c r="A6737" s="29"/>
    </row>
    <row r="6738" ht="12.75">
      <c r="A6738" s="29"/>
    </row>
    <row r="6739" ht="12.75">
      <c r="A6739" s="29"/>
    </row>
    <row r="6740" ht="12.75">
      <c r="A6740" s="29"/>
    </row>
    <row r="6741" ht="12.75">
      <c r="A6741" s="29"/>
    </row>
    <row r="6742" ht="12.75">
      <c r="A6742" s="29"/>
    </row>
    <row r="6743" ht="12.75">
      <c r="A6743" s="29"/>
    </row>
    <row r="6744" ht="12.75">
      <c r="A6744" s="29"/>
    </row>
    <row r="6745" ht="12.75">
      <c r="A6745" s="29"/>
    </row>
    <row r="6746" ht="12.75">
      <c r="A6746" s="29"/>
    </row>
    <row r="6747" ht="12.75">
      <c r="A6747" s="29"/>
    </row>
    <row r="6748" ht="12.75">
      <c r="A6748" s="29"/>
    </row>
    <row r="6749" ht="12.75">
      <c r="A6749" s="29"/>
    </row>
    <row r="6750" ht="12.75">
      <c r="A6750" s="29"/>
    </row>
    <row r="6751" ht="12.75">
      <c r="A6751" s="29"/>
    </row>
    <row r="6752" ht="12.75">
      <c r="A6752" s="29"/>
    </row>
    <row r="6753" ht="12.75">
      <c r="A6753" s="29"/>
    </row>
    <row r="6754" ht="12.75">
      <c r="A6754" s="29"/>
    </row>
    <row r="6755" ht="12.75">
      <c r="A6755" s="29"/>
    </row>
    <row r="6756" ht="12.75">
      <c r="A6756" s="29"/>
    </row>
    <row r="6757" ht="12.75">
      <c r="A6757" s="29"/>
    </row>
    <row r="6758" ht="12.75">
      <c r="A6758" s="29"/>
    </row>
    <row r="6759" ht="12.75">
      <c r="A6759" s="29"/>
    </row>
    <row r="6760" ht="12.75">
      <c r="A6760" s="29"/>
    </row>
    <row r="6761" ht="12.75">
      <c r="A6761" s="29"/>
    </row>
    <row r="6762" ht="12.75">
      <c r="A6762" s="29"/>
    </row>
    <row r="6763" ht="12.75">
      <c r="A6763" s="29"/>
    </row>
    <row r="6764" ht="12.75">
      <c r="A6764" s="29"/>
    </row>
    <row r="6765" ht="12.75">
      <c r="A6765" s="29"/>
    </row>
    <row r="6766" ht="12.75">
      <c r="A6766" s="29"/>
    </row>
    <row r="6767" ht="12.75">
      <c r="A6767" s="29"/>
    </row>
    <row r="6768" ht="12.75">
      <c r="A6768" s="29"/>
    </row>
    <row r="6769" ht="12.75">
      <c r="A6769" s="29"/>
    </row>
    <row r="6770" ht="12.75">
      <c r="A6770" s="29"/>
    </row>
    <row r="6771" ht="12.75">
      <c r="A6771" s="29"/>
    </row>
    <row r="6772" ht="12.75">
      <c r="A6772" s="29"/>
    </row>
    <row r="6773" ht="12.75">
      <c r="A6773" s="29"/>
    </row>
    <row r="6774" ht="12.75">
      <c r="A6774" s="29"/>
    </row>
    <row r="6775" ht="12.75">
      <c r="A6775" s="29"/>
    </row>
    <row r="6776" ht="12.75">
      <c r="A6776" s="29"/>
    </row>
    <row r="6777" ht="12.75">
      <c r="A6777" s="29"/>
    </row>
    <row r="6778" ht="12.75">
      <c r="A6778" s="29"/>
    </row>
    <row r="6779" ht="12.75">
      <c r="A6779" s="29"/>
    </row>
    <row r="6780" ht="12.75">
      <c r="A6780" s="29"/>
    </row>
    <row r="6781" ht="12.75">
      <c r="A6781" s="29"/>
    </row>
    <row r="6782" ht="12.75">
      <c r="A6782" s="29"/>
    </row>
    <row r="6783" ht="12.75">
      <c r="A6783" s="29"/>
    </row>
    <row r="6784" ht="12.75">
      <c r="A6784" s="29"/>
    </row>
    <row r="6785" ht="12.75">
      <c r="A6785" s="29"/>
    </row>
    <row r="6786" ht="12.75">
      <c r="A6786" s="29"/>
    </row>
    <row r="6787" ht="12.75">
      <c r="A6787" s="29"/>
    </row>
    <row r="6788" ht="12.75">
      <c r="A6788" s="29"/>
    </row>
    <row r="6789" ht="12.75">
      <c r="A6789" s="29"/>
    </row>
    <row r="6790" ht="12.75">
      <c r="A6790" s="29"/>
    </row>
    <row r="6791" ht="12.75">
      <c r="A6791" s="29"/>
    </row>
    <row r="6792" ht="12.75">
      <c r="A6792" s="29"/>
    </row>
    <row r="6793" ht="12.75">
      <c r="A6793" s="29"/>
    </row>
    <row r="6794" ht="12.75">
      <c r="A6794" s="29"/>
    </row>
    <row r="6795" ht="12.75">
      <c r="A6795" s="29"/>
    </row>
    <row r="6796" ht="12.75">
      <c r="A6796" s="29"/>
    </row>
    <row r="6797" ht="12.75">
      <c r="A6797" s="29"/>
    </row>
    <row r="6798" ht="12.75">
      <c r="A6798" s="29"/>
    </row>
    <row r="6799" ht="12.75">
      <c r="A6799" s="29"/>
    </row>
    <row r="6800" ht="12.75">
      <c r="A6800" s="29"/>
    </row>
    <row r="6801" ht="12.75">
      <c r="A6801" s="29"/>
    </row>
    <row r="6802" ht="12.75">
      <c r="A6802" s="29"/>
    </row>
    <row r="6803" ht="12.75">
      <c r="A6803" s="29"/>
    </row>
    <row r="6804" ht="12.75">
      <c r="A6804" s="29"/>
    </row>
    <row r="6805" ht="12.75">
      <c r="A6805" s="29"/>
    </row>
    <row r="6806" ht="12.75">
      <c r="A6806" s="29"/>
    </row>
    <row r="6807" ht="12.75">
      <c r="A6807" s="29"/>
    </row>
    <row r="6808" ht="12.75">
      <c r="A6808" s="29"/>
    </row>
    <row r="6809" ht="12.75">
      <c r="A6809" s="29"/>
    </row>
    <row r="6810" ht="12.75">
      <c r="A6810" s="29"/>
    </row>
    <row r="6811" ht="12.75">
      <c r="A6811" s="29"/>
    </row>
    <row r="6812" ht="12.75">
      <c r="A6812" s="29"/>
    </row>
    <row r="6813" ht="12.75">
      <c r="A6813" s="29"/>
    </row>
    <row r="6814" ht="12.75">
      <c r="A6814" s="29"/>
    </row>
    <row r="6815" ht="12.75">
      <c r="A6815" s="29"/>
    </row>
    <row r="6816" ht="12.75">
      <c r="A6816" s="29"/>
    </row>
    <row r="6817" ht="12.75">
      <c r="A6817" s="29"/>
    </row>
    <row r="6818" ht="12.75">
      <c r="A6818" s="29"/>
    </row>
    <row r="6819" ht="12.75">
      <c r="A6819" s="29"/>
    </row>
    <row r="6820" ht="12.75">
      <c r="A6820" s="29"/>
    </row>
    <row r="6821" ht="12.75">
      <c r="A6821" s="29"/>
    </row>
    <row r="6822" ht="12.75">
      <c r="A6822" s="29"/>
    </row>
    <row r="6823" ht="12.75">
      <c r="A6823" s="29"/>
    </row>
    <row r="6824" ht="12.75">
      <c r="A6824" s="29"/>
    </row>
    <row r="6825" ht="12.75">
      <c r="A6825" s="29"/>
    </row>
    <row r="6826" ht="12.75">
      <c r="A6826" s="29"/>
    </row>
    <row r="6827" ht="12.75">
      <c r="A6827" s="29"/>
    </row>
    <row r="6828" ht="12.75">
      <c r="A6828" s="29"/>
    </row>
    <row r="6829" ht="12.75">
      <c r="A6829" s="29"/>
    </row>
    <row r="6830" ht="12.75">
      <c r="A6830" s="29"/>
    </row>
    <row r="6831" ht="12.75">
      <c r="A6831" s="29"/>
    </row>
    <row r="6832" ht="12.75">
      <c r="A6832" s="29"/>
    </row>
    <row r="6833" ht="12.75">
      <c r="A6833" s="29"/>
    </row>
    <row r="6834" ht="12.75">
      <c r="A6834" s="29"/>
    </row>
    <row r="6835" ht="12.75">
      <c r="A6835" s="29"/>
    </row>
    <row r="6836" ht="12.75">
      <c r="A6836" s="29"/>
    </row>
    <row r="6837" ht="12.75">
      <c r="A6837" s="29"/>
    </row>
    <row r="6838" ht="12.75">
      <c r="A6838" s="29"/>
    </row>
    <row r="6839" ht="12.75">
      <c r="A6839" s="29"/>
    </row>
    <row r="6840" ht="12.75">
      <c r="A6840" s="29"/>
    </row>
    <row r="6841" ht="12.75">
      <c r="A6841" s="29"/>
    </row>
    <row r="6842" ht="12.75">
      <c r="A6842" s="29"/>
    </row>
    <row r="6843" ht="12.75">
      <c r="A6843" s="29"/>
    </row>
    <row r="6844" ht="12.75">
      <c r="A6844" s="29"/>
    </row>
    <row r="6845" ht="12.75">
      <c r="A6845" s="29"/>
    </row>
    <row r="6846" ht="12.75">
      <c r="A6846" s="29"/>
    </row>
    <row r="6847" ht="12.75">
      <c r="A6847" s="29"/>
    </row>
    <row r="6848" ht="12.75">
      <c r="A6848" s="29"/>
    </row>
    <row r="6849" ht="12.75">
      <c r="A6849" s="29"/>
    </row>
    <row r="6850" ht="12.75">
      <c r="A6850" s="29"/>
    </row>
    <row r="6851" ht="12.75">
      <c r="A6851" s="29"/>
    </row>
    <row r="6852" ht="12.75">
      <c r="A6852" s="29"/>
    </row>
    <row r="6853" ht="12.75">
      <c r="A6853" s="29"/>
    </row>
    <row r="6854" ht="12.75">
      <c r="A6854" s="29"/>
    </row>
    <row r="6855" ht="12.75">
      <c r="A6855" s="29"/>
    </row>
    <row r="6856" ht="12.75">
      <c r="A6856" s="29"/>
    </row>
    <row r="6857" ht="12.75">
      <c r="A6857" s="29"/>
    </row>
    <row r="6858" ht="12.75">
      <c r="A6858" s="29"/>
    </row>
    <row r="6859" ht="12.75">
      <c r="A6859" s="29"/>
    </row>
    <row r="6860" ht="12.75">
      <c r="A6860" s="29"/>
    </row>
    <row r="6861" ht="12.75">
      <c r="A6861" s="29"/>
    </row>
    <row r="6862" ht="12.75">
      <c r="A6862" s="29"/>
    </row>
    <row r="6863" ht="12.75">
      <c r="A6863" s="29"/>
    </row>
    <row r="6864" ht="12.75">
      <c r="A6864" s="29"/>
    </row>
    <row r="6865" ht="12.75">
      <c r="A6865" s="29"/>
    </row>
    <row r="6866" ht="12.75">
      <c r="A6866" s="29"/>
    </row>
    <row r="6867" ht="12.75">
      <c r="A6867" s="29"/>
    </row>
    <row r="6868" ht="12.75">
      <c r="A6868" s="29"/>
    </row>
    <row r="6869" ht="12.75">
      <c r="A6869" s="29"/>
    </row>
    <row r="6870" ht="12.75">
      <c r="A6870" s="29"/>
    </row>
    <row r="6871" ht="12.75">
      <c r="A6871" s="29"/>
    </row>
    <row r="6872" ht="12.75">
      <c r="A6872" s="29"/>
    </row>
    <row r="6873" ht="12.75">
      <c r="A6873" s="29"/>
    </row>
    <row r="6874" ht="12.75">
      <c r="A6874" s="29"/>
    </row>
    <row r="6875" ht="12.75">
      <c r="A6875" s="29"/>
    </row>
    <row r="6876" ht="12.75">
      <c r="A6876" s="29"/>
    </row>
    <row r="6877" ht="12.75">
      <c r="A6877" s="29"/>
    </row>
    <row r="6878" ht="12.75">
      <c r="A6878" s="29"/>
    </row>
    <row r="6879" ht="12.75">
      <c r="A6879" s="29"/>
    </row>
    <row r="6880" ht="12.75">
      <c r="A6880" s="29"/>
    </row>
    <row r="6881" ht="12.75">
      <c r="A6881" s="29"/>
    </row>
    <row r="6882" ht="12.75">
      <c r="A6882" s="29"/>
    </row>
    <row r="6883" ht="12.75">
      <c r="A6883" s="29"/>
    </row>
    <row r="6884" ht="12.75">
      <c r="A6884" s="29"/>
    </row>
    <row r="6885" ht="12.75">
      <c r="A6885" s="29"/>
    </row>
    <row r="6886" ht="12.75">
      <c r="A6886" s="29"/>
    </row>
    <row r="6887" ht="12.75">
      <c r="A6887" s="29"/>
    </row>
    <row r="6888" ht="12.75">
      <c r="A6888" s="29"/>
    </row>
    <row r="6889" ht="12.75">
      <c r="A6889" s="29"/>
    </row>
    <row r="6890" ht="12.75">
      <c r="A6890" s="29"/>
    </row>
    <row r="6891" ht="12.75">
      <c r="A6891" s="29"/>
    </row>
    <row r="6892" ht="12.75">
      <c r="A6892" s="29"/>
    </row>
    <row r="6893" ht="12.75">
      <c r="A6893" s="29"/>
    </row>
    <row r="6894" ht="12.75">
      <c r="A6894" s="29"/>
    </row>
    <row r="6895" ht="12.75">
      <c r="A6895" s="29"/>
    </row>
    <row r="6896" ht="12.75">
      <c r="A6896" s="29"/>
    </row>
    <row r="6897" ht="12.75">
      <c r="A6897" s="29"/>
    </row>
    <row r="6898" ht="12.75">
      <c r="A6898" s="29"/>
    </row>
    <row r="6899" ht="12.75">
      <c r="A6899" s="29"/>
    </row>
    <row r="6900" ht="12.75">
      <c r="A6900" s="29"/>
    </row>
    <row r="6901" ht="12.75">
      <c r="A6901" s="29"/>
    </row>
    <row r="6902" ht="12.75">
      <c r="A6902" s="29"/>
    </row>
    <row r="6903" ht="12.75">
      <c r="A6903" s="29"/>
    </row>
    <row r="6904" ht="12.75">
      <c r="A6904" s="29"/>
    </row>
    <row r="6905" ht="12.75">
      <c r="A6905" s="29"/>
    </row>
    <row r="6906" ht="12.75">
      <c r="A6906" s="29"/>
    </row>
    <row r="6907" ht="12.75">
      <c r="A6907" s="29"/>
    </row>
    <row r="6908" ht="12.75">
      <c r="A6908" s="29"/>
    </row>
    <row r="6909" ht="12.75">
      <c r="A6909" s="29"/>
    </row>
    <row r="6910" ht="12.75">
      <c r="A6910" s="29"/>
    </row>
    <row r="6911" ht="12.75">
      <c r="A6911" s="29"/>
    </row>
    <row r="6912" ht="12.75">
      <c r="A6912" s="29"/>
    </row>
    <row r="6913" ht="12.75">
      <c r="A6913" s="29"/>
    </row>
    <row r="6914" ht="12.75">
      <c r="A6914" s="29"/>
    </row>
    <row r="6915" ht="12.75">
      <c r="A6915" s="29"/>
    </row>
    <row r="6916" ht="12.75">
      <c r="A6916" s="29"/>
    </row>
    <row r="6917" ht="12.75">
      <c r="A6917" s="29"/>
    </row>
    <row r="6918" ht="12.75">
      <c r="A6918" s="29"/>
    </row>
    <row r="6919" ht="12.75">
      <c r="A6919" s="29"/>
    </row>
    <row r="6920" ht="12.75">
      <c r="A6920" s="29"/>
    </row>
    <row r="6921" ht="12.75">
      <c r="A6921" s="29"/>
    </row>
    <row r="6922" ht="12.75">
      <c r="A6922" s="29"/>
    </row>
    <row r="6923" ht="12.75">
      <c r="A6923" s="29"/>
    </row>
    <row r="6924" ht="12.75">
      <c r="A6924" s="29"/>
    </row>
    <row r="6925" ht="12.75">
      <c r="A6925" s="29"/>
    </row>
    <row r="6926" ht="12.75">
      <c r="A6926" s="29"/>
    </row>
    <row r="6927" ht="12.75">
      <c r="A6927" s="29"/>
    </row>
    <row r="6928" ht="12.75">
      <c r="A6928" s="29"/>
    </row>
    <row r="6929" ht="12.75">
      <c r="A6929" s="29"/>
    </row>
    <row r="6930" ht="12.75">
      <c r="A6930" s="29"/>
    </row>
    <row r="6931" ht="12.75">
      <c r="A6931" s="29"/>
    </row>
    <row r="6932" ht="12.75">
      <c r="A6932" s="29"/>
    </row>
    <row r="6933" ht="12.75">
      <c r="A6933" s="29"/>
    </row>
    <row r="6934" ht="12.75">
      <c r="A6934" s="29"/>
    </row>
    <row r="6935" ht="12.75">
      <c r="A6935" s="29"/>
    </row>
    <row r="6936" ht="12.75">
      <c r="A6936" s="29"/>
    </row>
    <row r="6937" ht="12.75">
      <c r="A6937" s="29"/>
    </row>
    <row r="6938" ht="12.75">
      <c r="A6938" s="29"/>
    </row>
    <row r="6939" ht="12.75">
      <c r="A6939" s="29"/>
    </row>
    <row r="6940" ht="12.75">
      <c r="A6940" s="29"/>
    </row>
    <row r="6941" ht="12.75">
      <c r="A6941" s="29"/>
    </row>
    <row r="6942" ht="12.75">
      <c r="A6942" s="29"/>
    </row>
    <row r="6943" ht="12.75">
      <c r="A6943" s="29"/>
    </row>
    <row r="6944" ht="12.75">
      <c r="A6944" s="29"/>
    </row>
    <row r="6945" ht="12.75">
      <c r="A6945" s="29"/>
    </row>
    <row r="6946" ht="12.75">
      <c r="A6946" s="29"/>
    </row>
    <row r="6947" ht="12.75">
      <c r="A6947" s="29"/>
    </row>
    <row r="6948" ht="12.75">
      <c r="A6948" s="29"/>
    </row>
    <row r="6949" ht="12.75">
      <c r="A6949" s="29"/>
    </row>
    <row r="6950" ht="12.75">
      <c r="A6950" s="29"/>
    </row>
    <row r="6951" ht="12.75">
      <c r="A6951" s="29"/>
    </row>
    <row r="6952" ht="12.75">
      <c r="A6952" s="29"/>
    </row>
    <row r="6953" ht="12.75">
      <c r="A6953" s="29"/>
    </row>
    <row r="6954" ht="12.75">
      <c r="A6954" s="29"/>
    </row>
    <row r="6955" ht="12.75">
      <c r="A6955" s="29"/>
    </row>
    <row r="6956" ht="12.75">
      <c r="A6956" s="29"/>
    </row>
    <row r="6957" ht="12.75">
      <c r="A6957" s="29"/>
    </row>
    <row r="6958" ht="12.75">
      <c r="A6958" s="29"/>
    </row>
    <row r="6959" ht="12.75">
      <c r="A6959" s="29"/>
    </row>
    <row r="6960" ht="12.75">
      <c r="A6960" s="29"/>
    </row>
    <row r="6961" ht="12.75">
      <c r="A6961" s="29"/>
    </row>
    <row r="6962" ht="12.75">
      <c r="A6962" s="29"/>
    </row>
    <row r="6963" ht="12.75">
      <c r="A6963" s="29"/>
    </row>
    <row r="6964" ht="12.75">
      <c r="A6964" s="29"/>
    </row>
    <row r="6965" ht="12.75">
      <c r="A6965" s="29"/>
    </row>
    <row r="6966" ht="12.75">
      <c r="A6966" s="29"/>
    </row>
    <row r="6967" ht="12.75">
      <c r="A6967" s="29"/>
    </row>
    <row r="6968" ht="12.75">
      <c r="A6968" s="29"/>
    </row>
    <row r="6969" ht="12.75">
      <c r="A6969" s="29"/>
    </row>
    <row r="6970" ht="12.75">
      <c r="A6970" s="29"/>
    </row>
    <row r="6971" ht="12.75">
      <c r="A6971" s="29"/>
    </row>
    <row r="6972" ht="12.75">
      <c r="A6972" s="29"/>
    </row>
    <row r="6973" ht="12.75">
      <c r="A6973" s="29"/>
    </row>
    <row r="6974" ht="12.75">
      <c r="A6974" s="29"/>
    </row>
    <row r="6975" ht="12.75">
      <c r="A6975" s="29"/>
    </row>
    <row r="6976" ht="12.75">
      <c r="A6976" s="29"/>
    </row>
    <row r="6977" ht="12.75">
      <c r="A6977" s="29"/>
    </row>
    <row r="6978" ht="12.75">
      <c r="A6978" s="29"/>
    </row>
    <row r="6979" ht="12.75">
      <c r="A6979" s="29"/>
    </row>
    <row r="6980" ht="12.75">
      <c r="A6980" s="29"/>
    </row>
    <row r="6981" ht="12.75">
      <c r="A6981" s="29"/>
    </row>
    <row r="6982" ht="12.75">
      <c r="A6982" s="29"/>
    </row>
    <row r="6983" ht="12.75">
      <c r="A6983" s="29"/>
    </row>
    <row r="6984" ht="12.75">
      <c r="A6984" s="29"/>
    </row>
    <row r="6985" ht="12.75">
      <c r="A6985" s="29"/>
    </row>
    <row r="6986" ht="12.75">
      <c r="A6986" s="29"/>
    </row>
    <row r="6987" ht="12.75">
      <c r="A6987" s="29"/>
    </row>
    <row r="6988" ht="12.75">
      <c r="A6988" s="29"/>
    </row>
    <row r="6989" ht="12.75">
      <c r="A6989" s="29"/>
    </row>
    <row r="6990" ht="12.75">
      <c r="A6990" s="29"/>
    </row>
    <row r="6991" ht="12.75">
      <c r="A6991" s="29"/>
    </row>
    <row r="6992" ht="12.75">
      <c r="A6992" s="29"/>
    </row>
    <row r="6993" ht="12.75">
      <c r="A6993" s="29"/>
    </row>
    <row r="6994" ht="12.75">
      <c r="A6994" s="29"/>
    </row>
    <row r="6995" ht="12.75">
      <c r="A6995" s="29"/>
    </row>
    <row r="6996" ht="12.75">
      <c r="A6996" s="29"/>
    </row>
    <row r="6997" ht="12.75">
      <c r="A6997" s="29"/>
    </row>
    <row r="6998" ht="12.75">
      <c r="A6998" s="29"/>
    </row>
    <row r="6999" ht="12.75">
      <c r="A6999" s="29"/>
    </row>
    <row r="7000" ht="12.75">
      <c r="A7000" s="29"/>
    </row>
    <row r="7001" ht="12.75">
      <c r="A7001" s="29"/>
    </row>
    <row r="7002" ht="12.75">
      <c r="A7002" s="29"/>
    </row>
    <row r="7003" ht="12.75">
      <c r="A7003" s="29"/>
    </row>
    <row r="7004" ht="12.75">
      <c r="A7004" s="29"/>
    </row>
    <row r="7005" ht="12.75">
      <c r="A7005" s="29"/>
    </row>
    <row r="7006" ht="12.75">
      <c r="A7006" s="29"/>
    </row>
    <row r="7007" ht="12.75">
      <c r="A7007" s="29"/>
    </row>
    <row r="7008" ht="12.75">
      <c r="A7008" s="29"/>
    </row>
    <row r="7009" ht="12.75">
      <c r="A7009" s="29"/>
    </row>
    <row r="7010" ht="12.75">
      <c r="A7010" s="29"/>
    </row>
    <row r="7011" ht="12.75">
      <c r="A7011" s="29"/>
    </row>
    <row r="7012" ht="12.75">
      <c r="A7012" s="29"/>
    </row>
    <row r="7013" ht="12.75">
      <c r="A7013" s="29"/>
    </row>
    <row r="7014" ht="12.75">
      <c r="A7014" s="29"/>
    </row>
    <row r="7015" ht="12.75">
      <c r="A7015" s="29"/>
    </row>
    <row r="7016" ht="12.75">
      <c r="A7016" s="29"/>
    </row>
    <row r="7017" ht="12.75">
      <c r="A7017" s="29"/>
    </row>
    <row r="7018" ht="12.75">
      <c r="A7018" s="29"/>
    </row>
    <row r="7019" ht="12.75">
      <c r="A7019" s="29"/>
    </row>
    <row r="7020" ht="12.75">
      <c r="A7020" s="29"/>
    </row>
    <row r="7021" ht="12.75">
      <c r="A7021" s="29"/>
    </row>
    <row r="7022" ht="12.75">
      <c r="A7022" s="29"/>
    </row>
    <row r="7023" ht="12.75">
      <c r="A7023" s="29"/>
    </row>
    <row r="7024" ht="12.75">
      <c r="A7024" s="29"/>
    </row>
    <row r="7025" ht="12.75">
      <c r="A7025" s="29"/>
    </row>
    <row r="7026" ht="12.75">
      <c r="A7026" s="29"/>
    </row>
    <row r="7027" ht="12.75">
      <c r="A7027" s="29"/>
    </row>
    <row r="7028" ht="12.75">
      <c r="A7028" s="29"/>
    </row>
    <row r="7029" ht="12.75">
      <c r="A7029" s="29"/>
    </row>
    <row r="7030" ht="12.75">
      <c r="A7030" s="29"/>
    </row>
    <row r="7031" ht="12.75">
      <c r="A7031" s="29"/>
    </row>
    <row r="7032" ht="12.75">
      <c r="A7032" s="29"/>
    </row>
    <row r="7033" ht="12.75">
      <c r="A7033" s="29"/>
    </row>
    <row r="7034" ht="12.75">
      <c r="A7034" s="29"/>
    </row>
    <row r="7035" ht="12.75">
      <c r="A7035" s="29"/>
    </row>
    <row r="7036" ht="12.75">
      <c r="A7036" s="29"/>
    </row>
    <row r="7037" ht="12.75">
      <c r="A7037" s="29"/>
    </row>
    <row r="7038" ht="12.75">
      <c r="A7038" s="29"/>
    </row>
    <row r="7039" ht="12.75">
      <c r="A7039" s="29"/>
    </row>
    <row r="7040" ht="12.75">
      <c r="A7040" s="29"/>
    </row>
    <row r="7041" ht="12.75">
      <c r="A7041" s="29"/>
    </row>
    <row r="7042" ht="12.75">
      <c r="A7042" s="29"/>
    </row>
    <row r="7043" ht="12.75">
      <c r="A7043" s="29"/>
    </row>
    <row r="7044" ht="12.75">
      <c r="A7044" s="29"/>
    </row>
    <row r="7045" ht="12.75">
      <c r="A7045" s="29"/>
    </row>
    <row r="7046" ht="12.75">
      <c r="A7046" s="29"/>
    </row>
    <row r="7047" ht="12.75">
      <c r="A7047" s="29"/>
    </row>
    <row r="7048" ht="12.75">
      <c r="A7048" s="29"/>
    </row>
    <row r="7049" ht="12.75">
      <c r="A7049" s="29"/>
    </row>
    <row r="7050" ht="12.75">
      <c r="A7050" s="29"/>
    </row>
    <row r="7051" ht="12.75">
      <c r="A7051" s="29"/>
    </row>
    <row r="7052" ht="12.75">
      <c r="A7052" s="29"/>
    </row>
    <row r="7053" ht="12.75">
      <c r="A7053" s="29"/>
    </row>
    <row r="7054" ht="12.75">
      <c r="A7054" s="29"/>
    </row>
    <row r="7055" ht="12.75">
      <c r="A7055" s="29"/>
    </row>
    <row r="7056" ht="12.75">
      <c r="A7056" s="29"/>
    </row>
    <row r="7057" ht="12.75">
      <c r="A7057" s="29"/>
    </row>
    <row r="7058" ht="12.75">
      <c r="A7058" s="29"/>
    </row>
    <row r="7059" ht="12.75">
      <c r="A7059" s="29"/>
    </row>
    <row r="7060" ht="12.75">
      <c r="A7060" s="29"/>
    </row>
    <row r="7061" ht="12.75">
      <c r="A7061" s="29"/>
    </row>
    <row r="7062" ht="12.75">
      <c r="A7062" s="29"/>
    </row>
    <row r="7063" ht="12.75">
      <c r="A7063" s="29"/>
    </row>
    <row r="7064" ht="12.75">
      <c r="A7064" s="29"/>
    </row>
    <row r="7065" ht="12.75">
      <c r="A7065" s="29"/>
    </row>
    <row r="7066" ht="12.75">
      <c r="A7066" s="29"/>
    </row>
    <row r="7067" ht="12.75">
      <c r="A7067" s="29"/>
    </row>
    <row r="7068" ht="12.75">
      <c r="A7068" s="29"/>
    </row>
    <row r="7069" ht="12.75">
      <c r="A7069" s="29"/>
    </row>
    <row r="7070" ht="12.75">
      <c r="A7070" s="29"/>
    </row>
    <row r="7071" ht="12.75">
      <c r="A7071" s="29"/>
    </row>
    <row r="7072" ht="12.75">
      <c r="A7072" s="29"/>
    </row>
    <row r="7073" ht="12.75">
      <c r="A7073" s="29"/>
    </row>
    <row r="7074" ht="12.75">
      <c r="A7074" s="29"/>
    </row>
    <row r="7075" ht="12.75">
      <c r="A7075" s="29"/>
    </row>
    <row r="7076" ht="12.75">
      <c r="A7076" s="29"/>
    </row>
    <row r="7077" ht="12.75">
      <c r="A7077" s="29"/>
    </row>
    <row r="7078" ht="12.75">
      <c r="A7078" s="29"/>
    </row>
    <row r="7079" ht="12.75">
      <c r="A7079" s="29"/>
    </row>
    <row r="7080" ht="12.75">
      <c r="A7080" s="29"/>
    </row>
    <row r="7081" ht="12.75">
      <c r="A7081" s="29"/>
    </row>
    <row r="7082" ht="12.75">
      <c r="A7082" s="29"/>
    </row>
    <row r="7083" ht="12.75">
      <c r="A7083" s="29"/>
    </row>
    <row r="7084" ht="12.75">
      <c r="A7084" s="29"/>
    </row>
    <row r="7085" ht="12.75">
      <c r="A7085" s="29"/>
    </row>
    <row r="7086" ht="12.75">
      <c r="A7086" s="29"/>
    </row>
    <row r="7087" ht="12.75">
      <c r="A7087" s="29"/>
    </row>
    <row r="7088" ht="12.75">
      <c r="A7088" s="29"/>
    </row>
    <row r="7089" ht="12.75">
      <c r="A7089" s="29"/>
    </row>
    <row r="7090" ht="12.75">
      <c r="A7090" s="29"/>
    </row>
    <row r="7091" ht="12.75">
      <c r="A7091" s="29"/>
    </row>
    <row r="7092" ht="12.75">
      <c r="A7092" s="29"/>
    </row>
    <row r="7093" ht="12.75">
      <c r="A7093" s="29"/>
    </row>
    <row r="7094" ht="12.75">
      <c r="A7094" s="29"/>
    </row>
    <row r="7095" ht="12.75">
      <c r="A7095" s="29"/>
    </row>
    <row r="7096" ht="12.75">
      <c r="A7096" s="29"/>
    </row>
    <row r="7097" ht="12.75">
      <c r="A7097" s="29"/>
    </row>
    <row r="7098" ht="12.75">
      <c r="A7098" s="29"/>
    </row>
    <row r="7099" ht="12.75">
      <c r="A7099" s="29"/>
    </row>
    <row r="7100" ht="12.75">
      <c r="A7100" s="29"/>
    </row>
    <row r="7101" ht="12.75">
      <c r="A7101" s="29"/>
    </row>
    <row r="7102" ht="12.75">
      <c r="A7102" s="29"/>
    </row>
    <row r="7103" ht="12.75">
      <c r="A7103" s="29"/>
    </row>
    <row r="7104" ht="12.75">
      <c r="A7104" s="29"/>
    </row>
    <row r="7105" ht="12.75">
      <c r="A7105" s="29"/>
    </row>
    <row r="7106" ht="12.75">
      <c r="A7106" s="29"/>
    </row>
    <row r="7107" ht="12.75">
      <c r="A7107" s="29"/>
    </row>
    <row r="7108" ht="12.75">
      <c r="A7108" s="29"/>
    </row>
    <row r="7109" ht="12.75">
      <c r="A7109" s="29"/>
    </row>
    <row r="7110" ht="12.75">
      <c r="A7110" s="29"/>
    </row>
    <row r="7111" ht="12.75">
      <c r="A7111" s="29"/>
    </row>
    <row r="7112" ht="12.75">
      <c r="A7112" s="29"/>
    </row>
    <row r="7113" ht="12.75">
      <c r="A7113" s="29"/>
    </row>
    <row r="7114" ht="12.75">
      <c r="A7114" s="29"/>
    </row>
    <row r="7115" ht="12.75">
      <c r="A7115" s="29"/>
    </row>
    <row r="7116" ht="12.75">
      <c r="A7116" s="29"/>
    </row>
    <row r="7117" ht="12.75">
      <c r="A7117" s="29"/>
    </row>
    <row r="7118" ht="12.75">
      <c r="A7118" s="29"/>
    </row>
    <row r="7119" ht="12.75">
      <c r="A7119" s="29"/>
    </row>
    <row r="7120" ht="12.75">
      <c r="A7120" s="29"/>
    </row>
    <row r="7121" ht="12.75">
      <c r="A7121" s="29"/>
    </row>
    <row r="7122" ht="12.75">
      <c r="A7122" s="29"/>
    </row>
    <row r="7123" ht="12.75">
      <c r="A7123" s="29"/>
    </row>
    <row r="7124" ht="12.75">
      <c r="A7124" s="29"/>
    </row>
    <row r="7125" ht="12.75">
      <c r="A7125" s="29"/>
    </row>
    <row r="7126" ht="12.75">
      <c r="A7126" s="29"/>
    </row>
    <row r="7127" ht="12.75">
      <c r="A7127" s="29"/>
    </row>
    <row r="7128" ht="12.75">
      <c r="A7128" s="29"/>
    </row>
    <row r="7129" ht="12.75">
      <c r="A7129" s="29"/>
    </row>
    <row r="7130" ht="12.75">
      <c r="A7130" s="29"/>
    </row>
    <row r="7131" ht="12.75">
      <c r="A7131" s="29"/>
    </row>
    <row r="7132" ht="12.75">
      <c r="A7132" s="29"/>
    </row>
    <row r="7133" ht="12.75">
      <c r="A7133" s="29"/>
    </row>
    <row r="7134" ht="12.75">
      <c r="A7134" s="29"/>
    </row>
    <row r="7135" ht="12.75">
      <c r="A7135" s="29"/>
    </row>
    <row r="7136" ht="12.75">
      <c r="A7136" s="29"/>
    </row>
    <row r="7137" ht="12.75">
      <c r="A7137" s="29"/>
    </row>
    <row r="7138" ht="12.75">
      <c r="A7138" s="29"/>
    </row>
    <row r="7139" ht="12.75">
      <c r="A7139" s="29"/>
    </row>
    <row r="7140" ht="12.75">
      <c r="A7140" s="29"/>
    </row>
    <row r="7141" ht="12.75">
      <c r="A7141" s="29"/>
    </row>
    <row r="7142" ht="12.75">
      <c r="A7142" s="29"/>
    </row>
    <row r="7143" ht="12.75">
      <c r="A7143" s="29"/>
    </row>
    <row r="7144" ht="12.75">
      <c r="A7144" s="29"/>
    </row>
    <row r="7145" ht="12.75">
      <c r="A7145" s="29"/>
    </row>
    <row r="7146" ht="12.75">
      <c r="A7146" s="29"/>
    </row>
    <row r="7147" ht="12.75">
      <c r="A7147" s="29"/>
    </row>
    <row r="7148" ht="12.75">
      <c r="A7148" s="29"/>
    </row>
    <row r="7149" ht="12.75">
      <c r="A7149" s="29"/>
    </row>
    <row r="7150" ht="12.75">
      <c r="A7150" s="29"/>
    </row>
    <row r="7151" ht="12.75">
      <c r="A7151" s="29"/>
    </row>
    <row r="7152" ht="12.75">
      <c r="A7152" s="29"/>
    </row>
    <row r="7153" ht="12.75">
      <c r="A7153" s="29"/>
    </row>
    <row r="7154" ht="12.75">
      <c r="A7154" s="29"/>
    </row>
    <row r="7155" ht="12.75">
      <c r="A7155" s="29"/>
    </row>
    <row r="7156" ht="12.75">
      <c r="A7156" s="29"/>
    </row>
    <row r="7157" ht="12.75">
      <c r="A7157" s="29"/>
    </row>
    <row r="7158" ht="12.75">
      <c r="A7158" s="29"/>
    </row>
    <row r="7159" ht="12.75">
      <c r="A7159" s="29"/>
    </row>
    <row r="7160" ht="12.75">
      <c r="A7160" s="29"/>
    </row>
    <row r="7161" ht="12.75">
      <c r="A7161" s="29"/>
    </row>
    <row r="7162" ht="12.75">
      <c r="A7162" s="29"/>
    </row>
    <row r="7163" ht="12.75">
      <c r="A7163" s="29"/>
    </row>
    <row r="7164" ht="12.75">
      <c r="A7164" s="29"/>
    </row>
    <row r="7165" ht="12.75">
      <c r="A7165" s="29"/>
    </row>
    <row r="7166" ht="12.75">
      <c r="A7166" s="29"/>
    </row>
    <row r="7167" ht="12.75">
      <c r="A7167" s="29"/>
    </row>
    <row r="7168" ht="12.75">
      <c r="A7168" s="29"/>
    </row>
    <row r="7169" ht="12.75">
      <c r="A7169" s="29"/>
    </row>
    <row r="7170" ht="12.75">
      <c r="A7170" s="29"/>
    </row>
    <row r="7171" ht="12.75">
      <c r="A7171" s="29"/>
    </row>
    <row r="7172" ht="12.75">
      <c r="A7172" s="29"/>
    </row>
    <row r="7173" ht="12.75">
      <c r="A7173" s="29"/>
    </row>
    <row r="7174" ht="12.75">
      <c r="A7174" s="29"/>
    </row>
    <row r="7175" ht="12.75">
      <c r="A7175" s="29"/>
    </row>
    <row r="7176" ht="12.75">
      <c r="A7176" s="29"/>
    </row>
    <row r="7177" ht="12.75">
      <c r="A7177" s="29"/>
    </row>
    <row r="7178" ht="12.75">
      <c r="A7178" s="29"/>
    </row>
    <row r="7179" ht="12.75">
      <c r="A7179" s="29"/>
    </row>
    <row r="7180" ht="12.75">
      <c r="A7180" s="29"/>
    </row>
    <row r="7181" ht="12.75">
      <c r="A7181" s="29"/>
    </row>
    <row r="7182" ht="12.75">
      <c r="A7182" s="29"/>
    </row>
    <row r="7183" ht="12.75">
      <c r="A7183" s="29"/>
    </row>
    <row r="7184" ht="12.75">
      <c r="A7184" s="29"/>
    </row>
    <row r="7185" ht="12.75">
      <c r="A7185" s="29"/>
    </row>
    <row r="7186" ht="12.75">
      <c r="A7186" s="29"/>
    </row>
    <row r="7187" ht="12.75">
      <c r="A7187" s="29"/>
    </row>
    <row r="7188" ht="12.75">
      <c r="A7188" s="29"/>
    </row>
    <row r="7189" ht="12.75">
      <c r="A7189" s="29"/>
    </row>
    <row r="7190" ht="12.75">
      <c r="A7190" s="29"/>
    </row>
    <row r="7191" ht="12.75">
      <c r="A7191" s="29"/>
    </row>
    <row r="7192" ht="12.75">
      <c r="A7192" s="29"/>
    </row>
    <row r="7193" ht="12.75">
      <c r="A7193" s="29"/>
    </row>
    <row r="7194" ht="12.75">
      <c r="A7194" s="29"/>
    </row>
    <row r="7195" ht="12.75">
      <c r="A7195" s="29"/>
    </row>
    <row r="7196" ht="12.75">
      <c r="A7196" s="29"/>
    </row>
    <row r="7197" ht="12.75">
      <c r="A7197" s="29"/>
    </row>
    <row r="7198" ht="12.75">
      <c r="A7198" s="29"/>
    </row>
    <row r="7199" ht="12.75">
      <c r="A7199" s="29"/>
    </row>
    <row r="7200" ht="12.75">
      <c r="A7200" s="29"/>
    </row>
    <row r="7201" ht="12.75">
      <c r="A7201" s="29"/>
    </row>
    <row r="7202" ht="12.75">
      <c r="A7202" s="29"/>
    </row>
    <row r="7203" ht="12.75">
      <c r="A7203" s="29"/>
    </row>
    <row r="7204" ht="12.75">
      <c r="A7204" s="29"/>
    </row>
    <row r="7205" ht="12.75">
      <c r="A7205" s="29"/>
    </row>
    <row r="7206" ht="12.75">
      <c r="A7206" s="29"/>
    </row>
    <row r="7207" ht="12.75">
      <c r="A7207" s="29"/>
    </row>
    <row r="7208" ht="12.75">
      <c r="A7208" s="29"/>
    </row>
    <row r="7209" ht="12.75">
      <c r="A7209" s="29"/>
    </row>
    <row r="7210" ht="12.75">
      <c r="A7210" s="29"/>
    </row>
    <row r="7211" ht="12.75">
      <c r="A7211" s="29"/>
    </row>
    <row r="7212" ht="12.75">
      <c r="A7212" s="29"/>
    </row>
    <row r="7213" ht="12.75">
      <c r="A7213" s="29"/>
    </row>
    <row r="7214" ht="12.75">
      <c r="A7214" s="29"/>
    </row>
    <row r="7215" ht="12.75">
      <c r="A7215" s="29"/>
    </row>
    <row r="7216" ht="12.75">
      <c r="A7216" s="29"/>
    </row>
    <row r="7217" ht="12.75">
      <c r="A7217" s="29"/>
    </row>
    <row r="7218" ht="12.75">
      <c r="A7218" s="29"/>
    </row>
    <row r="7219" ht="12.75">
      <c r="A7219" s="29"/>
    </row>
    <row r="7220" ht="12.75">
      <c r="A7220" s="29"/>
    </row>
    <row r="7221" ht="12.75">
      <c r="A7221" s="29"/>
    </row>
    <row r="7222" ht="12.75">
      <c r="A7222" s="29"/>
    </row>
    <row r="7223" ht="12.75">
      <c r="A7223" s="29"/>
    </row>
    <row r="7224" ht="12.75">
      <c r="A7224" s="29"/>
    </row>
    <row r="7225" ht="12.75">
      <c r="A7225" s="29"/>
    </row>
    <row r="7226" ht="12.75">
      <c r="A7226" s="29"/>
    </row>
    <row r="7227" ht="12.75">
      <c r="A7227" s="29"/>
    </row>
    <row r="7228" ht="12.75">
      <c r="A7228" s="29"/>
    </row>
    <row r="7229" ht="12.75">
      <c r="A7229" s="29"/>
    </row>
    <row r="7230" ht="12.75">
      <c r="A7230" s="29"/>
    </row>
    <row r="7231" ht="12.75">
      <c r="A7231" s="29"/>
    </row>
    <row r="7232" ht="12.75">
      <c r="A7232" s="29"/>
    </row>
    <row r="7233" ht="12.75">
      <c r="A7233" s="29"/>
    </row>
    <row r="7234" ht="12.75">
      <c r="A7234" s="29"/>
    </row>
    <row r="7235" ht="12.75">
      <c r="A7235" s="29"/>
    </row>
    <row r="7236" ht="12.75">
      <c r="A7236" s="29"/>
    </row>
    <row r="7237" ht="12.75">
      <c r="A7237" s="29"/>
    </row>
    <row r="7238" ht="12.75">
      <c r="A7238" s="29"/>
    </row>
    <row r="7239" ht="12.75">
      <c r="A7239" s="29"/>
    </row>
    <row r="7240" ht="12.75">
      <c r="A7240" s="29"/>
    </row>
    <row r="7241" ht="12.75">
      <c r="A7241" s="29"/>
    </row>
    <row r="7242" ht="12.75">
      <c r="A7242" s="29"/>
    </row>
    <row r="7243" ht="12.75">
      <c r="A7243" s="29"/>
    </row>
    <row r="7244" ht="12.75">
      <c r="A7244" s="29"/>
    </row>
    <row r="7245" ht="12.75">
      <c r="A7245" s="29"/>
    </row>
    <row r="7246" ht="12.75">
      <c r="A7246" s="29"/>
    </row>
    <row r="7247" ht="12.75">
      <c r="A7247" s="29"/>
    </row>
    <row r="7248" ht="12.75">
      <c r="A7248" s="29"/>
    </row>
    <row r="7249" ht="12.75">
      <c r="A7249" s="29"/>
    </row>
    <row r="7250" ht="12.75">
      <c r="A7250" s="29"/>
    </row>
    <row r="7251" ht="12.75">
      <c r="A7251" s="29"/>
    </row>
    <row r="7252" ht="12.75">
      <c r="A7252" s="29"/>
    </row>
    <row r="7253" ht="12.75">
      <c r="A7253" s="29"/>
    </row>
    <row r="7254" ht="12.75">
      <c r="A7254" s="29"/>
    </row>
    <row r="7255" ht="12.75">
      <c r="A7255" s="29"/>
    </row>
    <row r="7256" ht="12.75">
      <c r="A7256" s="29"/>
    </row>
    <row r="7257" ht="12.75">
      <c r="A7257" s="29"/>
    </row>
    <row r="7258" ht="12.75">
      <c r="A7258" s="29"/>
    </row>
    <row r="7259" ht="12.75">
      <c r="A7259" s="29"/>
    </row>
    <row r="7260" ht="12.75">
      <c r="A7260" s="29"/>
    </row>
    <row r="7261" ht="12.75">
      <c r="A7261" s="29"/>
    </row>
    <row r="7262" ht="12.75">
      <c r="A7262" s="29"/>
    </row>
    <row r="7263" ht="12.75">
      <c r="A7263" s="29"/>
    </row>
    <row r="7264" ht="12.75">
      <c r="A7264" s="29"/>
    </row>
    <row r="7265" ht="12.75">
      <c r="A7265" s="29"/>
    </row>
    <row r="7266" ht="12.75">
      <c r="A7266" s="29"/>
    </row>
    <row r="7267" ht="12.75">
      <c r="A7267" s="29"/>
    </row>
    <row r="7268" ht="12.75">
      <c r="A7268" s="29"/>
    </row>
    <row r="7269" ht="12.75">
      <c r="A7269" s="29"/>
    </row>
    <row r="7270" ht="12.75">
      <c r="A7270" s="29"/>
    </row>
    <row r="7271" ht="12.75">
      <c r="A7271" s="29"/>
    </row>
    <row r="7272" ht="12.75">
      <c r="A7272" s="29"/>
    </row>
    <row r="7273" ht="12.75">
      <c r="A7273" s="29"/>
    </row>
    <row r="7274" ht="12.75">
      <c r="A7274" s="29"/>
    </row>
    <row r="7275" ht="12.75">
      <c r="A7275" s="29"/>
    </row>
    <row r="7276" ht="12.75">
      <c r="A7276" s="29"/>
    </row>
    <row r="7277" ht="12.75">
      <c r="A7277" s="29"/>
    </row>
    <row r="7278" ht="12.75">
      <c r="A7278" s="29"/>
    </row>
    <row r="7279" ht="12.75">
      <c r="A7279" s="29"/>
    </row>
    <row r="7280" ht="12.75">
      <c r="A7280" s="29"/>
    </row>
    <row r="7281" ht="12.75">
      <c r="A7281" s="29"/>
    </row>
    <row r="7282" ht="12.75">
      <c r="A7282" s="29"/>
    </row>
    <row r="7283" ht="12.75">
      <c r="A7283" s="29"/>
    </row>
    <row r="7284" ht="12.75">
      <c r="A7284" s="29"/>
    </row>
    <row r="7285" ht="12.75">
      <c r="A7285" s="29"/>
    </row>
    <row r="7286" ht="12.75">
      <c r="A7286" s="29"/>
    </row>
    <row r="7287" ht="12.75">
      <c r="A7287" s="29"/>
    </row>
    <row r="7288" ht="12.75">
      <c r="A7288" s="29"/>
    </row>
    <row r="7289" ht="12.75">
      <c r="A7289" s="29"/>
    </row>
    <row r="7290" ht="12.75">
      <c r="A7290" s="29"/>
    </row>
    <row r="7291" ht="12.75">
      <c r="A7291" s="29"/>
    </row>
    <row r="7292" ht="12.75">
      <c r="A7292" s="29"/>
    </row>
    <row r="7293" ht="12.75">
      <c r="A7293" s="29"/>
    </row>
    <row r="7294" ht="12.75">
      <c r="A7294" s="29"/>
    </row>
    <row r="7295" ht="12.75">
      <c r="A7295" s="29"/>
    </row>
    <row r="7296" ht="12.75">
      <c r="A7296" s="29"/>
    </row>
    <row r="7297" ht="12.75">
      <c r="A7297" s="29"/>
    </row>
    <row r="7298" ht="12.75">
      <c r="A7298" s="29"/>
    </row>
    <row r="7299" ht="12.75">
      <c r="A7299" s="29"/>
    </row>
    <row r="7300" ht="12.75">
      <c r="A7300" s="29"/>
    </row>
    <row r="7301" ht="12.75">
      <c r="A7301" s="29"/>
    </row>
    <row r="7302" ht="12.75">
      <c r="A7302" s="29"/>
    </row>
    <row r="7303" ht="12.75">
      <c r="A7303" s="29"/>
    </row>
    <row r="7304" ht="12.75">
      <c r="A7304" s="29"/>
    </row>
    <row r="7305" ht="12.75">
      <c r="A7305" s="29"/>
    </row>
    <row r="7306" ht="12.75">
      <c r="A7306" s="29"/>
    </row>
    <row r="7307" ht="12.75">
      <c r="A7307" s="29"/>
    </row>
    <row r="7308" ht="12.75">
      <c r="A7308" s="29"/>
    </row>
    <row r="7309" ht="12.75">
      <c r="A7309" s="29"/>
    </row>
    <row r="7310" ht="12.75">
      <c r="A7310" s="29"/>
    </row>
    <row r="7311" ht="12.75">
      <c r="A7311" s="29"/>
    </row>
    <row r="7312" ht="12.75">
      <c r="A7312" s="29"/>
    </row>
    <row r="7313" ht="12.75">
      <c r="A7313" s="29"/>
    </row>
    <row r="7314" ht="12.75">
      <c r="A7314" s="29"/>
    </row>
    <row r="7315" ht="12.75">
      <c r="A7315" s="29"/>
    </row>
    <row r="7316" ht="12.75">
      <c r="A7316" s="29"/>
    </row>
    <row r="7317" ht="12.75">
      <c r="A7317" s="29"/>
    </row>
    <row r="7318" ht="12.75">
      <c r="A7318" s="29"/>
    </row>
    <row r="7319" ht="12.75">
      <c r="A7319" s="29"/>
    </row>
    <row r="7320" ht="12.75">
      <c r="A7320" s="29"/>
    </row>
    <row r="7321" ht="12.75">
      <c r="A7321" s="29"/>
    </row>
    <row r="7322" ht="12.75">
      <c r="A7322" s="29"/>
    </row>
    <row r="7323" ht="12.75">
      <c r="A7323" s="29"/>
    </row>
    <row r="7324" ht="12.75">
      <c r="A7324" s="29"/>
    </row>
    <row r="7325" ht="12.75">
      <c r="A7325" s="29"/>
    </row>
    <row r="7326" ht="12.75">
      <c r="A7326" s="29"/>
    </row>
    <row r="7327" ht="12.75">
      <c r="A7327" s="29"/>
    </row>
    <row r="7328" ht="12.75">
      <c r="A7328" s="29"/>
    </row>
    <row r="7329" ht="12.75">
      <c r="A7329" s="29"/>
    </row>
    <row r="7330" ht="12.75">
      <c r="A7330" s="29"/>
    </row>
    <row r="7331" ht="12.75">
      <c r="A7331" s="29"/>
    </row>
    <row r="7332" ht="12.75">
      <c r="A7332" s="29"/>
    </row>
    <row r="7333" ht="12.75">
      <c r="A7333" s="29"/>
    </row>
    <row r="7334" ht="12.75">
      <c r="A7334" s="29"/>
    </row>
    <row r="7335" ht="12.75">
      <c r="A7335" s="29"/>
    </row>
    <row r="7336" ht="12.75">
      <c r="A7336" s="29"/>
    </row>
    <row r="7337" ht="12.75">
      <c r="A7337" s="29"/>
    </row>
    <row r="7338" ht="12.75">
      <c r="A7338" s="29"/>
    </row>
    <row r="7339" ht="12.75">
      <c r="A7339" s="29"/>
    </row>
    <row r="7340" ht="12.75">
      <c r="A7340" s="29"/>
    </row>
    <row r="7341" ht="12.75">
      <c r="A7341" s="29"/>
    </row>
    <row r="7342" ht="12.75">
      <c r="A7342" s="29"/>
    </row>
    <row r="7343" ht="12.75">
      <c r="A7343" s="29"/>
    </row>
    <row r="7344" ht="12.75">
      <c r="A7344" s="29"/>
    </row>
    <row r="7345" ht="12.75">
      <c r="A7345" s="29"/>
    </row>
    <row r="7346" ht="12.75">
      <c r="A7346" s="29"/>
    </row>
    <row r="7347" ht="12.75">
      <c r="A7347" s="29"/>
    </row>
    <row r="7348" ht="12.75">
      <c r="A7348" s="29"/>
    </row>
    <row r="7349" ht="12.75">
      <c r="A7349" s="29"/>
    </row>
    <row r="7350" ht="12.75">
      <c r="A7350" s="29"/>
    </row>
    <row r="7351" ht="12.75">
      <c r="A7351" s="29"/>
    </row>
    <row r="7352" ht="12.75">
      <c r="A7352" s="29"/>
    </row>
    <row r="7353" ht="12.75">
      <c r="A7353" s="29"/>
    </row>
    <row r="7354" ht="12.75">
      <c r="A7354" s="29"/>
    </row>
    <row r="7355" ht="12.75">
      <c r="A7355" s="29"/>
    </row>
    <row r="7356" ht="12.75">
      <c r="A7356" s="29"/>
    </row>
    <row r="7357" ht="12.75">
      <c r="A7357" s="29"/>
    </row>
    <row r="7358" ht="12.75">
      <c r="A7358" s="29"/>
    </row>
    <row r="7359" ht="12.75">
      <c r="A7359" s="29"/>
    </row>
    <row r="7360" ht="12.75">
      <c r="A7360" s="29"/>
    </row>
    <row r="7361" ht="12.75">
      <c r="A7361" s="29"/>
    </row>
    <row r="7362" ht="12.75">
      <c r="A7362" s="29"/>
    </row>
    <row r="7363" ht="12.75">
      <c r="A7363" s="29"/>
    </row>
    <row r="7364" ht="12.75">
      <c r="A7364" s="29"/>
    </row>
    <row r="7365" ht="12.75">
      <c r="A7365" s="29"/>
    </row>
    <row r="7366" ht="12.75">
      <c r="A7366" s="29"/>
    </row>
    <row r="7367" ht="12.75">
      <c r="A7367" s="29"/>
    </row>
    <row r="7368" ht="12.75">
      <c r="A7368" s="29"/>
    </row>
    <row r="7369" ht="12.75">
      <c r="A7369" s="29"/>
    </row>
    <row r="7370" ht="12.75">
      <c r="A7370" s="29"/>
    </row>
    <row r="7371" ht="12.75">
      <c r="A7371" s="29"/>
    </row>
    <row r="7372" ht="12.75">
      <c r="A7372" s="29"/>
    </row>
    <row r="7373" ht="12.75">
      <c r="A7373" s="29"/>
    </row>
    <row r="7374" ht="12.75">
      <c r="A7374" s="29"/>
    </row>
    <row r="7375" ht="12.75">
      <c r="A7375" s="29"/>
    </row>
    <row r="7376" ht="12.75">
      <c r="A7376" s="29"/>
    </row>
    <row r="7377" ht="12.75">
      <c r="A7377" s="29"/>
    </row>
    <row r="7378" ht="12.75">
      <c r="A7378" s="29"/>
    </row>
    <row r="7379" ht="12.75">
      <c r="A7379" s="29"/>
    </row>
    <row r="7380" ht="12.75">
      <c r="A7380" s="29"/>
    </row>
    <row r="7381" ht="12.75">
      <c r="A7381" s="29"/>
    </row>
    <row r="7382" ht="12.75">
      <c r="A7382" s="29"/>
    </row>
    <row r="7383" ht="12.75">
      <c r="A7383" s="29"/>
    </row>
    <row r="7384" ht="12.75">
      <c r="A7384" s="29"/>
    </row>
    <row r="7385" ht="12.75">
      <c r="A7385" s="29"/>
    </row>
    <row r="7386" ht="12.75">
      <c r="A7386" s="29"/>
    </row>
    <row r="7387" ht="12.75">
      <c r="A7387" s="29"/>
    </row>
    <row r="7388" ht="12.75">
      <c r="A7388" s="29"/>
    </row>
    <row r="7389" ht="12.75">
      <c r="A7389" s="29"/>
    </row>
    <row r="7390" ht="12.75">
      <c r="A7390" s="29"/>
    </row>
    <row r="7391" ht="12.75">
      <c r="A7391" s="29"/>
    </row>
    <row r="7392" ht="12.75">
      <c r="A7392" s="29"/>
    </row>
    <row r="7393" ht="12.75">
      <c r="A7393" s="29"/>
    </row>
    <row r="7394" ht="12.75">
      <c r="A7394" s="29"/>
    </row>
    <row r="7395" ht="12.75">
      <c r="A7395" s="29"/>
    </row>
    <row r="7396" ht="12.75">
      <c r="A7396" s="29"/>
    </row>
    <row r="7397" ht="12.75">
      <c r="A7397" s="29"/>
    </row>
    <row r="7398" ht="12.75">
      <c r="A7398" s="29"/>
    </row>
    <row r="7399" ht="12.75">
      <c r="A7399" s="29"/>
    </row>
    <row r="7400" ht="12.75">
      <c r="A7400" s="29"/>
    </row>
    <row r="7401" ht="12.75">
      <c r="A7401" s="29"/>
    </row>
    <row r="7402" ht="12.75">
      <c r="A7402" s="29"/>
    </row>
    <row r="7403" ht="12.75">
      <c r="A7403" s="29"/>
    </row>
    <row r="7404" ht="12.75">
      <c r="A7404" s="29"/>
    </row>
    <row r="7405" ht="12.75">
      <c r="A7405" s="29"/>
    </row>
    <row r="7406" ht="12.75">
      <c r="A7406" s="29"/>
    </row>
    <row r="7407" ht="12.75">
      <c r="A7407" s="29"/>
    </row>
    <row r="7408" ht="12.75">
      <c r="A7408" s="29"/>
    </row>
    <row r="7409" ht="12.75">
      <c r="A7409" s="29"/>
    </row>
    <row r="7410" ht="12.75">
      <c r="A7410" s="29"/>
    </row>
    <row r="7411" ht="12.75">
      <c r="A7411" s="29"/>
    </row>
    <row r="7412" ht="12.75">
      <c r="A7412" s="29"/>
    </row>
    <row r="7413" ht="12.75">
      <c r="A7413" s="29"/>
    </row>
    <row r="7414" ht="12.75">
      <c r="A7414" s="29"/>
    </row>
    <row r="7415" ht="12.75">
      <c r="A7415" s="29"/>
    </row>
    <row r="7416" ht="12.75">
      <c r="A7416" s="29"/>
    </row>
    <row r="7417" ht="12.75">
      <c r="A7417" s="29"/>
    </row>
    <row r="7418" ht="12.75">
      <c r="A7418" s="29"/>
    </row>
    <row r="7419" ht="12.75">
      <c r="A7419" s="29"/>
    </row>
    <row r="7420" ht="12.75">
      <c r="A7420" s="29"/>
    </row>
    <row r="7421" ht="12.75">
      <c r="A7421" s="29"/>
    </row>
    <row r="7422" ht="12.75">
      <c r="A7422" s="29"/>
    </row>
    <row r="7423" ht="12.75">
      <c r="A7423" s="29"/>
    </row>
    <row r="7424" ht="12.75">
      <c r="A7424" s="29"/>
    </row>
    <row r="7425" ht="12.75">
      <c r="A7425" s="29"/>
    </row>
    <row r="7426" ht="12.75">
      <c r="A7426" s="29"/>
    </row>
    <row r="7427" ht="12.75">
      <c r="A7427" s="29"/>
    </row>
    <row r="7428" ht="12.75">
      <c r="A7428" s="29"/>
    </row>
    <row r="7429" ht="12.75">
      <c r="A7429" s="29"/>
    </row>
    <row r="7430" ht="12.75">
      <c r="A7430" s="29"/>
    </row>
    <row r="7431" ht="12.75">
      <c r="A7431" s="29"/>
    </row>
    <row r="7432" ht="12.75">
      <c r="A7432" s="29"/>
    </row>
    <row r="7433" ht="12.75">
      <c r="A7433" s="29"/>
    </row>
    <row r="7434" ht="12.75">
      <c r="A7434" s="29"/>
    </row>
    <row r="7435" ht="12.75">
      <c r="A7435" s="29"/>
    </row>
    <row r="7436" ht="12.75">
      <c r="A7436" s="29"/>
    </row>
    <row r="7437" ht="12.75">
      <c r="A7437" s="29"/>
    </row>
    <row r="7438" ht="12.75">
      <c r="A7438" s="29"/>
    </row>
    <row r="7439" ht="12.75">
      <c r="A7439" s="29"/>
    </row>
    <row r="7440" ht="12.75">
      <c r="A7440" s="29"/>
    </row>
    <row r="7441" ht="12.75">
      <c r="A7441" s="29"/>
    </row>
    <row r="7442" ht="12.75">
      <c r="A7442" s="29"/>
    </row>
    <row r="7443" ht="12.75">
      <c r="A7443" s="29"/>
    </row>
    <row r="7444" ht="12.75">
      <c r="A7444" s="29"/>
    </row>
    <row r="7445" ht="12.75">
      <c r="A7445" s="29"/>
    </row>
    <row r="7446" ht="12.75">
      <c r="A7446" s="29"/>
    </row>
    <row r="7447" ht="12.75">
      <c r="A7447" s="29"/>
    </row>
    <row r="7448" ht="12.75">
      <c r="A7448" s="29"/>
    </row>
    <row r="7449" ht="12.75">
      <c r="A7449" s="29"/>
    </row>
    <row r="7450" ht="12.75">
      <c r="A7450" s="29"/>
    </row>
    <row r="7451" ht="12.75">
      <c r="A7451" s="29"/>
    </row>
    <row r="7452" ht="12.75">
      <c r="A7452" s="29"/>
    </row>
    <row r="7453" ht="12.75">
      <c r="A7453" s="29"/>
    </row>
    <row r="7454" ht="12.75">
      <c r="A7454" s="29"/>
    </row>
    <row r="7455" ht="12.75">
      <c r="A7455" s="29"/>
    </row>
    <row r="7456" ht="12.75">
      <c r="A7456" s="29"/>
    </row>
    <row r="7457" ht="12.75">
      <c r="A7457" s="29"/>
    </row>
    <row r="7458" ht="12.75">
      <c r="A7458" s="29"/>
    </row>
    <row r="7459" ht="12.75">
      <c r="A7459" s="29"/>
    </row>
    <row r="7460" ht="12.75">
      <c r="A7460" s="29"/>
    </row>
    <row r="7461" ht="12.75">
      <c r="A7461" s="29"/>
    </row>
    <row r="7462" ht="12.75">
      <c r="A7462" s="29"/>
    </row>
    <row r="7463" ht="12.75">
      <c r="A7463" s="29"/>
    </row>
    <row r="7464" ht="12.75">
      <c r="A7464" s="29"/>
    </row>
    <row r="7465" ht="12.75">
      <c r="A7465" s="29"/>
    </row>
    <row r="7466" ht="12.75">
      <c r="A7466" s="29"/>
    </row>
    <row r="7467" ht="12.75">
      <c r="A7467" s="29"/>
    </row>
    <row r="7468" ht="12.75">
      <c r="A7468" s="29"/>
    </row>
    <row r="7469" ht="12.75">
      <c r="A7469" s="29"/>
    </row>
    <row r="7470" ht="12.75">
      <c r="A7470" s="29"/>
    </row>
    <row r="7471" ht="12.75">
      <c r="A7471" s="29"/>
    </row>
    <row r="7472" ht="12.75">
      <c r="A7472" s="29"/>
    </row>
    <row r="7473" ht="12.75">
      <c r="A7473" s="29"/>
    </row>
    <row r="7474" ht="12.75">
      <c r="A7474" s="29"/>
    </row>
    <row r="7475" ht="12.75">
      <c r="A7475" s="29"/>
    </row>
    <row r="7476" ht="12.75">
      <c r="A7476" s="29"/>
    </row>
    <row r="7477" ht="12.75">
      <c r="A7477" s="29"/>
    </row>
    <row r="7478" ht="12.75">
      <c r="A7478" s="29"/>
    </row>
    <row r="7479" ht="12.75">
      <c r="A7479" s="29"/>
    </row>
    <row r="7480" ht="12.75">
      <c r="A7480" s="29"/>
    </row>
    <row r="7481" ht="12.75">
      <c r="A7481" s="29"/>
    </row>
    <row r="7482" ht="12.75">
      <c r="A7482" s="29"/>
    </row>
    <row r="7483" ht="12.75">
      <c r="A7483" s="29"/>
    </row>
    <row r="7484" ht="12.75">
      <c r="A7484" s="29"/>
    </row>
    <row r="7485" ht="12.75">
      <c r="A7485" s="29"/>
    </row>
    <row r="7486" ht="12.75">
      <c r="A7486" s="29"/>
    </row>
    <row r="7487" ht="12.75">
      <c r="A7487" s="29"/>
    </row>
    <row r="7488" ht="12.75">
      <c r="A7488" s="29"/>
    </row>
    <row r="7489" ht="12.75">
      <c r="A7489" s="29"/>
    </row>
    <row r="7490" ht="12.75">
      <c r="A7490" s="29"/>
    </row>
    <row r="7491" ht="12.75">
      <c r="A7491" s="29"/>
    </row>
    <row r="7492" ht="12.75">
      <c r="A7492" s="29"/>
    </row>
    <row r="7493" ht="12.75">
      <c r="A7493" s="29"/>
    </row>
    <row r="7494" ht="12.75">
      <c r="A7494" s="29"/>
    </row>
    <row r="7495" ht="12.75">
      <c r="A7495" s="29"/>
    </row>
    <row r="7496" ht="12.75">
      <c r="A7496" s="29"/>
    </row>
    <row r="7497" ht="12.75">
      <c r="A7497" s="29"/>
    </row>
    <row r="7498" ht="12.75">
      <c r="A7498" s="29"/>
    </row>
    <row r="7499" ht="12.75">
      <c r="A7499" s="29"/>
    </row>
    <row r="7500" ht="12.75">
      <c r="A7500" s="29"/>
    </row>
    <row r="7501" ht="12.75">
      <c r="A7501" s="29"/>
    </row>
    <row r="7502" ht="12.75">
      <c r="A7502" s="29"/>
    </row>
    <row r="7503" ht="12.75">
      <c r="A7503" s="29"/>
    </row>
    <row r="7504" ht="12.75">
      <c r="A7504" s="29"/>
    </row>
    <row r="7505" ht="12.75">
      <c r="A7505" s="29"/>
    </row>
    <row r="7506" ht="12.75">
      <c r="A7506" s="29"/>
    </row>
    <row r="7507" ht="12.75">
      <c r="A7507" s="29"/>
    </row>
    <row r="7508" ht="12.75">
      <c r="A7508" s="29"/>
    </row>
    <row r="7509" ht="12.75">
      <c r="A7509" s="29"/>
    </row>
    <row r="7510" ht="12.75">
      <c r="A7510" s="29"/>
    </row>
    <row r="7511" ht="12.75">
      <c r="A7511" s="29"/>
    </row>
    <row r="7512" ht="12.75">
      <c r="A7512" s="29"/>
    </row>
    <row r="7513" ht="12.75">
      <c r="A7513" s="29"/>
    </row>
    <row r="7514" ht="12.75">
      <c r="A7514" s="29"/>
    </row>
    <row r="7515" ht="12.75">
      <c r="A7515" s="29"/>
    </row>
    <row r="7516" ht="12.75">
      <c r="A7516" s="29"/>
    </row>
    <row r="7517" ht="12.75">
      <c r="A7517" s="29"/>
    </row>
    <row r="7518" ht="12.75">
      <c r="A7518" s="29"/>
    </row>
    <row r="7519" ht="12.75">
      <c r="A7519" s="29"/>
    </row>
    <row r="7520" ht="12.75">
      <c r="A7520" s="29"/>
    </row>
    <row r="7521" ht="12.75">
      <c r="A7521" s="29"/>
    </row>
    <row r="7522" ht="12.75">
      <c r="A7522" s="29"/>
    </row>
    <row r="7523" ht="12.75">
      <c r="A7523" s="29"/>
    </row>
    <row r="7524" ht="12.75">
      <c r="A7524" s="29"/>
    </row>
    <row r="7525" ht="12.75">
      <c r="A7525" s="29"/>
    </row>
    <row r="7526" ht="12.75">
      <c r="A7526" s="29"/>
    </row>
    <row r="7527" ht="12.75">
      <c r="A7527" s="29"/>
    </row>
    <row r="7528" ht="12.75">
      <c r="A7528" s="29"/>
    </row>
    <row r="7529" ht="12.75">
      <c r="A7529" s="29"/>
    </row>
    <row r="7530" ht="12.75">
      <c r="A7530" s="29"/>
    </row>
    <row r="7531" ht="12.75">
      <c r="A7531" s="29"/>
    </row>
    <row r="7532" ht="12.75">
      <c r="A7532" s="29"/>
    </row>
    <row r="7533" ht="12.75">
      <c r="A7533" s="29"/>
    </row>
    <row r="7534" ht="12.75">
      <c r="A7534" s="29"/>
    </row>
    <row r="7535" ht="12.75">
      <c r="A7535" s="29"/>
    </row>
    <row r="7536" ht="12.75">
      <c r="A7536" s="29"/>
    </row>
    <row r="7537" ht="12.75">
      <c r="A7537" s="29"/>
    </row>
    <row r="7538" ht="12.75">
      <c r="A7538" s="29"/>
    </row>
    <row r="7539" ht="12.75">
      <c r="A7539" s="29"/>
    </row>
    <row r="7540" ht="12.75">
      <c r="A7540" s="29"/>
    </row>
    <row r="7541" ht="12.75">
      <c r="A7541" s="29"/>
    </row>
    <row r="7542" ht="12.75">
      <c r="A7542" s="29"/>
    </row>
    <row r="7543" ht="12.75">
      <c r="A7543" s="29"/>
    </row>
    <row r="7544" ht="12.75">
      <c r="A7544" s="29"/>
    </row>
    <row r="7545" ht="12.75">
      <c r="A7545" s="29"/>
    </row>
    <row r="7546" ht="12.75">
      <c r="A7546" s="29"/>
    </row>
    <row r="7547" ht="12.75">
      <c r="A7547" s="29"/>
    </row>
    <row r="7548" ht="12.75">
      <c r="A7548" s="29"/>
    </row>
    <row r="7549" ht="12.75">
      <c r="A7549" s="29"/>
    </row>
    <row r="7550" ht="12.75">
      <c r="A7550" s="29"/>
    </row>
    <row r="7551" ht="12.75">
      <c r="A7551" s="29"/>
    </row>
    <row r="7552" ht="12.75">
      <c r="A7552" s="29"/>
    </row>
    <row r="7553" ht="12.75">
      <c r="A7553" s="29"/>
    </row>
    <row r="7554" ht="12.75">
      <c r="A7554" s="29"/>
    </row>
    <row r="7555" ht="12.75">
      <c r="A7555" s="29"/>
    </row>
    <row r="7556" ht="12.75">
      <c r="A7556" s="29"/>
    </row>
    <row r="7557" ht="12.75">
      <c r="A7557" s="29"/>
    </row>
    <row r="7558" ht="12.75">
      <c r="A7558" s="29"/>
    </row>
    <row r="7559" ht="12.75">
      <c r="A7559" s="29"/>
    </row>
    <row r="7560" ht="12.75">
      <c r="A7560" s="29"/>
    </row>
    <row r="7561" ht="12.75">
      <c r="A7561" s="29"/>
    </row>
    <row r="7562" ht="12.75">
      <c r="A7562" s="29"/>
    </row>
    <row r="7563" ht="12.75">
      <c r="A7563" s="29"/>
    </row>
    <row r="7564" ht="12.75">
      <c r="A7564" s="29"/>
    </row>
    <row r="7565" ht="12.75">
      <c r="A7565" s="29"/>
    </row>
    <row r="7566" ht="12.75">
      <c r="A7566" s="29"/>
    </row>
    <row r="7567" ht="12.75">
      <c r="A7567" s="29"/>
    </row>
    <row r="7568" ht="12.75">
      <c r="A7568" s="29"/>
    </row>
    <row r="7569" ht="12.75">
      <c r="A7569" s="29"/>
    </row>
    <row r="7570" ht="12.75">
      <c r="A7570" s="29"/>
    </row>
    <row r="7571" ht="12.75">
      <c r="A7571" s="29"/>
    </row>
    <row r="7572" ht="12.75">
      <c r="A7572" s="29"/>
    </row>
    <row r="7573" ht="12.75">
      <c r="A7573" s="29"/>
    </row>
    <row r="7574" ht="12.75">
      <c r="A7574" s="29"/>
    </row>
    <row r="7575" ht="12.75">
      <c r="A7575" s="29"/>
    </row>
    <row r="7576" ht="12.75">
      <c r="A7576" s="29"/>
    </row>
    <row r="7577" ht="12.75">
      <c r="A7577" s="29"/>
    </row>
    <row r="7578" ht="12.75">
      <c r="A7578" s="29"/>
    </row>
    <row r="7579" ht="12.75">
      <c r="A7579" s="29"/>
    </row>
    <row r="7580" ht="12.75">
      <c r="A7580" s="29"/>
    </row>
    <row r="7581" ht="12.75">
      <c r="A7581" s="29"/>
    </row>
    <row r="7582" ht="12.75">
      <c r="A7582" s="29"/>
    </row>
    <row r="7583" ht="12.75">
      <c r="A7583" s="29"/>
    </row>
    <row r="7584" ht="12.75">
      <c r="A7584" s="29"/>
    </row>
    <row r="7585" ht="12.75">
      <c r="A7585" s="29"/>
    </row>
    <row r="7586" ht="12.75">
      <c r="A7586" s="29"/>
    </row>
    <row r="7587" ht="12.75">
      <c r="A7587" s="29"/>
    </row>
    <row r="7588" ht="12.75">
      <c r="A7588" s="29"/>
    </row>
    <row r="7589" ht="12.75">
      <c r="A7589" s="29"/>
    </row>
    <row r="7590" ht="12.75">
      <c r="A7590" s="29"/>
    </row>
    <row r="7591" ht="12.75">
      <c r="A7591" s="29"/>
    </row>
    <row r="7592" ht="12.75">
      <c r="A7592" s="29"/>
    </row>
    <row r="7593" ht="12.75">
      <c r="A7593" s="29"/>
    </row>
    <row r="7594" ht="12.75">
      <c r="A7594" s="29"/>
    </row>
    <row r="7595" ht="12.75">
      <c r="A7595" s="29"/>
    </row>
    <row r="7596" ht="12.75">
      <c r="A7596" s="29"/>
    </row>
    <row r="7597" ht="12.75">
      <c r="A7597" s="29"/>
    </row>
    <row r="7598" ht="12.75">
      <c r="A7598" s="29"/>
    </row>
    <row r="7599" ht="12.75">
      <c r="A7599" s="29"/>
    </row>
    <row r="7600" ht="12.75">
      <c r="A7600" s="29"/>
    </row>
    <row r="7601" ht="12.75">
      <c r="A7601" s="29"/>
    </row>
    <row r="7602" ht="12.75">
      <c r="A7602" s="29"/>
    </row>
    <row r="7603" ht="12.75">
      <c r="A7603" s="29"/>
    </row>
    <row r="7604" ht="12.75">
      <c r="A7604" s="29"/>
    </row>
    <row r="7605" ht="12.75">
      <c r="A7605" s="29"/>
    </row>
    <row r="7606" ht="12.75">
      <c r="A7606" s="29"/>
    </row>
    <row r="7607" ht="12.75">
      <c r="A7607" s="29"/>
    </row>
    <row r="7608" ht="12.75">
      <c r="A7608" s="29"/>
    </row>
    <row r="7609" ht="12.75">
      <c r="A7609" s="29"/>
    </row>
    <row r="7610" ht="12.75">
      <c r="A7610" s="29"/>
    </row>
    <row r="7611" ht="12.75">
      <c r="A7611" s="29"/>
    </row>
    <row r="7612" ht="12.75">
      <c r="A7612" s="29"/>
    </row>
    <row r="7613" ht="12.75">
      <c r="A7613" s="29"/>
    </row>
    <row r="7614" ht="12.75">
      <c r="A7614" s="29"/>
    </row>
    <row r="7615" ht="12.75">
      <c r="A7615" s="29"/>
    </row>
    <row r="7616" ht="12.75">
      <c r="A7616" s="29"/>
    </row>
    <row r="7617" ht="12.75">
      <c r="A7617" s="29"/>
    </row>
    <row r="7618" ht="12.75">
      <c r="A7618" s="29"/>
    </row>
    <row r="7619" ht="12.75">
      <c r="A7619" s="29"/>
    </row>
    <row r="7620" ht="12.75">
      <c r="A7620" s="29"/>
    </row>
    <row r="7621" ht="12.75">
      <c r="A7621" s="29"/>
    </row>
    <row r="7622" ht="12.75">
      <c r="A7622" s="29"/>
    </row>
    <row r="7623" ht="12.75">
      <c r="A7623" s="29"/>
    </row>
    <row r="7624" ht="12.75">
      <c r="A7624" s="29"/>
    </row>
    <row r="7625" ht="12.75">
      <c r="A7625" s="29"/>
    </row>
    <row r="7626" ht="12.75">
      <c r="A7626" s="29"/>
    </row>
    <row r="7627" ht="12.75">
      <c r="A7627" s="29"/>
    </row>
    <row r="7628" ht="12.75">
      <c r="A7628" s="29"/>
    </row>
    <row r="7629" ht="12.75">
      <c r="A7629" s="29"/>
    </row>
    <row r="7630" ht="12.75">
      <c r="A7630" s="29"/>
    </row>
    <row r="7631" ht="12.75">
      <c r="A7631" s="29"/>
    </row>
    <row r="7632" ht="12.75">
      <c r="A7632" s="29"/>
    </row>
    <row r="7633" ht="12.75">
      <c r="A7633" s="29"/>
    </row>
    <row r="7634" ht="12.75">
      <c r="A7634" s="29"/>
    </row>
    <row r="7635" ht="12.75">
      <c r="A7635" s="29"/>
    </row>
    <row r="7636" ht="12.75">
      <c r="A7636" s="29"/>
    </row>
    <row r="7637" ht="12.75">
      <c r="A7637" s="29"/>
    </row>
    <row r="7638" ht="12.75">
      <c r="A7638" s="29"/>
    </row>
    <row r="7639" ht="12.75">
      <c r="A7639" s="29"/>
    </row>
    <row r="7640" ht="12.75">
      <c r="A7640" s="29"/>
    </row>
    <row r="7641" ht="12.75">
      <c r="A7641" s="29"/>
    </row>
    <row r="7642" ht="12.75">
      <c r="A7642" s="29"/>
    </row>
    <row r="7643" ht="12.75">
      <c r="A7643" s="29"/>
    </row>
    <row r="7644" ht="12.75">
      <c r="A7644" s="29"/>
    </row>
    <row r="7645" ht="12.75">
      <c r="A7645" s="29"/>
    </row>
    <row r="7646" ht="12.75">
      <c r="A7646" s="29"/>
    </row>
    <row r="7647" ht="12.75">
      <c r="A7647" s="29"/>
    </row>
    <row r="7648" ht="12.75">
      <c r="A7648" s="29"/>
    </row>
    <row r="7649" ht="12.75">
      <c r="A7649" s="29"/>
    </row>
    <row r="7650" ht="12.75">
      <c r="A7650" s="29"/>
    </row>
    <row r="7651" ht="12.75">
      <c r="A7651" s="29"/>
    </row>
    <row r="7652" ht="12.75">
      <c r="A7652" s="29"/>
    </row>
    <row r="7653" ht="12.75">
      <c r="A7653" s="29"/>
    </row>
    <row r="7654" ht="12.75">
      <c r="A7654" s="29"/>
    </row>
    <row r="7655" ht="12.75">
      <c r="A7655" s="29"/>
    </row>
    <row r="7656" ht="12.75">
      <c r="A7656" s="29"/>
    </row>
    <row r="7657" ht="12.75">
      <c r="A7657" s="29"/>
    </row>
    <row r="7658" ht="12.75">
      <c r="A7658" s="29"/>
    </row>
    <row r="7659" ht="12.75">
      <c r="A7659" s="29"/>
    </row>
    <row r="7660" ht="12.75">
      <c r="A7660" s="29"/>
    </row>
    <row r="7661" ht="12.75">
      <c r="A7661" s="29"/>
    </row>
    <row r="7662" ht="12.75">
      <c r="A7662" s="29"/>
    </row>
    <row r="7663" ht="12.75">
      <c r="A7663" s="29"/>
    </row>
    <row r="7664" ht="12.75">
      <c r="A7664" s="29"/>
    </row>
    <row r="7665" ht="12.75">
      <c r="A7665" s="29"/>
    </row>
    <row r="7666" ht="12.75">
      <c r="A7666" s="29"/>
    </row>
    <row r="7667" ht="12.75">
      <c r="A7667" s="29"/>
    </row>
    <row r="7668" ht="12.75">
      <c r="A7668" s="29"/>
    </row>
    <row r="7669" ht="12.75">
      <c r="A7669" s="29"/>
    </row>
    <row r="7670" ht="12.75">
      <c r="A7670" s="29"/>
    </row>
    <row r="7671" ht="12.75">
      <c r="A7671" s="29"/>
    </row>
    <row r="7672" ht="12.75">
      <c r="A7672" s="29"/>
    </row>
    <row r="7673" ht="12.75">
      <c r="A7673" s="29"/>
    </row>
    <row r="7674" ht="12.75">
      <c r="A7674" s="29"/>
    </row>
    <row r="7675" ht="12.75">
      <c r="A7675" s="29"/>
    </row>
    <row r="7676" ht="12.75">
      <c r="A7676" s="29"/>
    </row>
    <row r="7677" ht="12.75">
      <c r="A7677" s="29"/>
    </row>
    <row r="7678" ht="12.75">
      <c r="A7678" s="29"/>
    </row>
    <row r="7679" ht="12.75">
      <c r="A7679" s="29"/>
    </row>
    <row r="7680" ht="12.75">
      <c r="A7680" s="29"/>
    </row>
    <row r="7681" ht="12.75">
      <c r="A7681" s="29"/>
    </row>
    <row r="7682" ht="12.75">
      <c r="A7682" s="29"/>
    </row>
    <row r="7683" ht="12.75">
      <c r="A7683" s="29"/>
    </row>
    <row r="7684" ht="12.75">
      <c r="A7684" s="29"/>
    </row>
    <row r="7685" ht="12.75">
      <c r="A7685" s="29"/>
    </row>
    <row r="7686" ht="12.75">
      <c r="A7686" s="29"/>
    </row>
    <row r="7687" ht="12.75">
      <c r="A7687" s="29"/>
    </row>
    <row r="7688" ht="12.75">
      <c r="A7688" s="29"/>
    </row>
    <row r="7689" ht="12.75">
      <c r="A7689" s="29"/>
    </row>
    <row r="7690" ht="12.75">
      <c r="A7690" s="29"/>
    </row>
    <row r="7691" ht="12.75">
      <c r="A7691" s="29"/>
    </row>
    <row r="7692" ht="12.75">
      <c r="A7692" s="29"/>
    </row>
    <row r="7693" ht="12.75">
      <c r="A7693" s="29"/>
    </row>
    <row r="7694" ht="12.75">
      <c r="A7694" s="29"/>
    </row>
    <row r="7695" ht="12.75">
      <c r="A7695" s="29"/>
    </row>
    <row r="7696" ht="12.75">
      <c r="A7696" s="29"/>
    </row>
    <row r="7697" ht="12.75">
      <c r="A7697" s="29"/>
    </row>
    <row r="7698" ht="12.75">
      <c r="A7698" s="29"/>
    </row>
    <row r="7699" ht="12.75">
      <c r="A7699" s="29"/>
    </row>
    <row r="7700" ht="12.75">
      <c r="A7700" s="29"/>
    </row>
    <row r="7701" ht="12.75">
      <c r="A7701" s="29"/>
    </row>
    <row r="7702" ht="12.75">
      <c r="A7702" s="29"/>
    </row>
    <row r="7703" ht="12.75">
      <c r="A7703" s="29"/>
    </row>
    <row r="7704" ht="12.75">
      <c r="A7704" s="29"/>
    </row>
    <row r="7705" ht="12.75">
      <c r="A7705" s="29"/>
    </row>
    <row r="7706" ht="12.75">
      <c r="A7706" s="29"/>
    </row>
    <row r="7707" ht="12.75">
      <c r="A7707" s="29"/>
    </row>
    <row r="7708" ht="12.75">
      <c r="A7708" s="29"/>
    </row>
    <row r="7709" ht="12.75">
      <c r="A7709" s="29"/>
    </row>
    <row r="7710" ht="12.75">
      <c r="A7710" s="29"/>
    </row>
    <row r="7711" ht="12.75">
      <c r="A7711" s="29"/>
    </row>
    <row r="7712" ht="12.75">
      <c r="A7712" s="29"/>
    </row>
    <row r="7713" ht="12.75">
      <c r="A7713" s="29"/>
    </row>
    <row r="7714" ht="12.75">
      <c r="A7714" s="29"/>
    </row>
    <row r="7715" ht="12.75">
      <c r="A7715" s="29"/>
    </row>
    <row r="7716" ht="12.75">
      <c r="A7716" s="29"/>
    </row>
    <row r="7717" ht="12.75">
      <c r="A7717" s="29"/>
    </row>
    <row r="7718" ht="12.75">
      <c r="A7718" s="29"/>
    </row>
    <row r="7719" ht="12.75">
      <c r="A7719" s="29"/>
    </row>
    <row r="7720" ht="12.75">
      <c r="A7720" s="29"/>
    </row>
    <row r="7721" ht="12.75">
      <c r="A7721" s="29"/>
    </row>
    <row r="7722" ht="12.75">
      <c r="A7722" s="29"/>
    </row>
    <row r="7723" ht="12.75">
      <c r="A7723" s="29"/>
    </row>
    <row r="7724" ht="12.75">
      <c r="A7724" s="29"/>
    </row>
    <row r="7725" ht="12.75">
      <c r="A7725" s="29"/>
    </row>
    <row r="7726" ht="12.75">
      <c r="A7726" s="29"/>
    </row>
    <row r="7727" ht="12.75">
      <c r="A7727" s="29"/>
    </row>
    <row r="7728" ht="12.75">
      <c r="A7728" s="29"/>
    </row>
    <row r="7729" ht="12.75">
      <c r="A7729" s="29"/>
    </row>
    <row r="7730" ht="12.75">
      <c r="A7730" s="29"/>
    </row>
    <row r="7731" ht="12.75">
      <c r="A7731" s="29"/>
    </row>
    <row r="7732" ht="12.75">
      <c r="A7732" s="29"/>
    </row>
    <row r="7733" ht="12.75">
      <c r="A7733" s="29"/>
    </row>
    <row r="7734" ht="12.75">
      <c r="A7734" s="29"/>
    </row>
    <row r="7735" ht="12.75">
      <c r="A7735" s="29"/>
    </row>
    <row r="7736" ht="12.75">
      <c r="A7736" s="29"/>
    </row>
    <row r="7737" ht="12.75">
      <c r="A7737" s="29"/>
    </row>
    <row r="7738" ht="12.75">
      <c r="A7738" s="29"/>
    </row>
    <row r="7739" ht="12.75">
      <c r="A7739" s="29"/>
    </row>
    <row r="7740" ht="12.75">
      <c r="A7740" s="29"/>
    </row>
    <row r="7741" ht="12.75">
      <c r="A7741" s="29"/>
    </row>
    <row r="7742" ht="12.75">
      <c r="A7742" s="29"/>
    </row>
    <row r="7743" ht="12.75">
      <c r="A7743" s="29"/>
    </row>
    <row r="7744" ht="12.75">
      <c r="A7744" s="29"/>
    </row>
    <row r="7745" ht="12.75">
      <c r="A7745" s="29"/>
    </row>
    <row r="7746" ht="12.75">
      <c r="A7746" s="29"/>
    </row>
    <row r="7747" ht="12.75">
      <c r="A7747" s="29"/>
    </row>
    <row r="7748" ht="12.75">
      <c r="A7748" s="29"/>
    </row>
    <row r="7749" ht="12.75">
      <c r="A7749" s="29"/>
    </row>
    <row r="7750" ht="12.75">
      <c r="A7750" s="29"/>
    </row>
    <row r="7751" ht="12.75">
      <c r="A7751" s="29"/>
    </row>
    <row r="7752" ht="12.75">
      <c r="A7752" s="29"/>
    </row>
    <row r="7753" ht="12.75">
      <c r="A7753" s="29"/>
    </row>
    <row r="7754" ht="12.75">
      <c r="A7754" s="29"/>
    </row>
    <row r="7755" ht="12.75">
      <c r="A7755" s="29"/>
    </row>
    <row r="7756" ht="12.75">
      <c r="A7756" s="29"/>
    </row>
    <row r="7757" ht="12.75">
      <c r="A7757" s="29"/>
    </row>
    <row r="7758" ht="12.75">
      <c r="A7758" s="29"/>
    </row>
    <row r="7759" ht="12.75">
      <c r="A7759" s="29"/>
    </row>
    <row r="7760" ht="12.75">
      <c r="A7760" s="29"/>
    </row>
    <row r="7761" ht="12.75">
      <c r="A7761" s="29"/>
    </row>
    <row r="7762" ht="12.75">
      <c r="A7762" s="29"/>
    </row>
    <row r="7763" ht="12.75">
      <c r="A7763" s="29"/>
    </row>
    <row r="7764" ht="12.75">
      <c r="A7764" s="29"/>
    </row>
    <row r="7765" ht="12.75">
      <c r="A7765" s="29"/>
    </row>
    <row r="7766" ht="12.75">
      <c r="A7766" s="29"/>
    </row>
    <row r="7767" ht="12.75">
      <c r="A7767" s="29"/>
    </row>
    <row r="7768" ht="12.75">
      <c r="A7768" s="29"/>
    </row>
    <row r="7769" ht="12.75">
      <c r="A7769" s="29"/>
    </row>
    <row r="7770" ht="12.75">
      <c r="A7770" s="29"/>
    </row>
    <row r="7771" ht="12.75">
      <c r="A7771" s="29"/>
    </row>
    <row r="7772" ht="12.75">
      <c r="A7772" s="29"/>
    </row>
    <row r="7773" ht="12.75">
      <c r="A7773" s="29"/>
    </row>
    <row r="7774" ht="12.75">
      <c r="A7774" s="29"/>
    </row>
    <row r="7775" ht="12.75">
      <c r="A7775" s="29"/>
    </row>
    <row r="7776" ht="12.75">
      <c r="A7776" s="29"/>
    </row>
    <row r="7777" ht="12.75">
      <c r="A7777" s="29"/>
    </row>
    <row r="7778" ht="12.75">
      <c r="A7778" s="29"/>
    </row>
    <row r="7779" ht="12.75">
      <c r="A7779" s="29"/>
    </row>
    <row r="7780" ht="12.75">
      <c r="A7780" s="29"/>
    </row>
    <row r="7781" ht="12.75">
      <c r="A7781" s="29"/>
    </row>
    <row r="7782" ht="12.75">
      <c r="A7782" s="29"/>
    </row>
    <row r="7783" ht="12.75">
      <c r="A7783" s="29"/>
    </row>
    <row r="7784" ht="12.75">
      <c r="A7784" s="29"/>
    </row>
    <row r="7785" ht="12.75">
      <c r="A7785" s="29"/>
    </row>
    <row r="7786" ht="12.75">
      <c r="A7786" s="29"/>
    </row>
    <row r="7787" ht="12.75">
      <c r="A7787" s="29"/>
    </row>
    <row r="7788" ht="12.75">
      <c r="A7788" s="29"/>
    </row>
    <row r="7789" ht="12.75">
      <c r="A7789" s="29"/>
    </row>
    <row r="7790" ht="12.75">
      <c r="A7790" s="29"/>
    </row>
    <row r="7791" ht="12.75">
      <c r="A7791" s="29"/>
    </row>
    <row r="7792" ht="12.75">
      <c r="A7792" s="29"/>
    </row>
    <row r="7793" ht="12.75">
      <c r="A7793" s="29"/>
    </row>
    <row r="7794" ht="12.75">
      <c r="A7794" s="29"/>
    </row>
    <row r="7795" ht="12.75">
      <c r="A7795" s="29"/>
    </row>
    <row r="7796" ht="12.75">
      <c r="A7796" s="29"/>
    </row>
    <row r="7797" ht="12.75">
      <c r="A7797" s="29"/>
    </row>
    <row r="7798" ht="12.75">
      <c r="A7798" s="29"/>
    </row>
    <row r="7799" ht="12.75">
      <c r="A7799" s="29"/>
    </row>
    <row r="7800" ht="12.75">
      <c r="A7800" s="29"/>
    </row>
    <row r="7801" ht="12.75">
      <c r="A7801" s="29"/>
    </row>
    <row r="7802" ht="12.75">
      <c r="A7802" s="29"/>
    </row>
    <row r="7803" ht="12.75">
      <c r="A7803" s="29"/>
    </row>
    <row r="7804" ht="12.75">
      <c r="A7804" s="29"/>
    </row>
    <row r="7805" ht="12.75">
      <c r="A7805" s="29"/>
    </row>
    <row r="7806" ht="12.75">
      <c r="A7806" s="29"/>
    </row>
    <row r="7807" ht="12.75">
      <c r="A7807" s="29"/>
    </row>
    <row r="7808" ht="12.75">
      <c r="A7808" s="29"/>
    </row>
    <row r="7809" ht="12.75">
      <c r="A7809" s="29"/>
    </row>
    <row r="7810" ht="12.75">
      <c r="A7810" s="29"/>
    </row>
    <row r="7811" ht="12.75">
      <c r="A7811" s="29"/>
    </row>
    <row r="7812" ht="12.75">
      <c r="A7812" s="29"/>
    </row>
    <row r="7813" ht="12.75">
      <c r="A7813" s="29"/>
    </row>
    <row r="7814" ht="12.75">
      <c r="A7814" s="29"/>
    </row>
    <row r="7815" ht="12.75">
      <c r="A7815" s="29"/>
    </row>
    <row r="7816" ht="12.75">
      <c r="A7816" s="29"/>
    </row>
    <row r="7817" ht="12.75">
      <c r="A7817" s="29"/>
    </row>
    <row r="7818" ht="12.75">
      <c r="A7818" s="29"/>
    </row>
    <row r="7819" ht="12.75">
      <c r="A7819" s="29"/>
    </row>
    <row r="7820" ht="12.75">
      <c r="A7820" s="29"/>
    </row>
    <row r="7821" ht="12.75">
      <c r="A7821" s="29"/>
    </row>
    <row r="7822" ht="12.75">
      <c r="A7822" s="29"/>
    </row>
    <row r="7823" ht="12.75">
      <c r="A7823" s="29"/>
    </row>
    <row r="7824" ht="12.75">
      <c r="A7824" s="29"/>
    </row>
    <row r="7825" ht="12.75">
      <c r="A7825" s="29"/>
    </row>
    <row r="7826" ht="12.75">
      <c r="A7826" s="29"/>
    </row>
    <row r="7827" ht="12.75">
      <c r="A7827" s="29"/>
    </row>
    <row r="7828" ht="12.75">
      <c r="A7828" s="29"/>
    </row>
    <row r="7829" ht="12.75">
      <c r="A7829" s="29"/>
    </row>
    <row r="7830" ht="12.75">
      <c r="A7830" s="29"/>
    </row>
    <row r="7831" ht="12.75">
      <c r="A7831" s="29"/>
    </row>
    <row r="7832" ht="12.75">
      <c r="A7832" s="29"/>
    </row>
    <row r="7833" ht="12.75">
      <c r="A7833" s="29"/>
    </row>
    <row r="7834" ht="12.75">
      <c r="A7834" s="29"/>
    </row>
    <row r="7835" ht="12.75">
      <c r="A7835" s="29"/>
    </row>
    <row r="7836" ht="12.75">
      <c r="A7836" s="29"/>
    </row>
    <row r="7837" ht="12.75">
      <c r="A7837" s="29"/>
    </row>
    <row r="7838" ht="12.75">
      <c r="A7838" s="29"/>
    </row>
    <row r="7839" ht="12.75">
      <c r="A7839" s="29"/>
    </row>
    <row r="7840" ht="12.75">
      <c r="A7840" s="29"/>
    </row>
    <row r="7841" ht="12.75">
      <c r="A7841" s="29"/>
    </row>
    <row r="7842" ht="12.75">
      <c r="A7842" s="29"/>
    </row>
    <row r="7843" ht="12.75">
      <c r="A7843" s="29"/>
    </row>
    <row r="7844" ht="12.75">
      <c r="A7844" s="29"/>
    </row>
    <row r="7845" ht="12.75">
      <c r="A7845" s="29"/>
    </row>
    <row r="7846" ht="12.75">
      <c r="A7846" s="29"/>
    </row>
    <row r="7847" ht="12.75">
      <c r="A7847" s="29"/>
    </row>
    <row r="7848" ht="12.75">
      <c r="A7848" s="29"/>
    </row>
    <row r="7849" ht="12.75">
      <c r="A7849" s="29"/>
    </row>
    <row r="7850" ht="12.75">
      <c r="A7850" s="29"/>
    </row>
    <row r="7851" ht="12.75">
      <c r="A7851" s="29"/>
    </row>
    <row r="7852" ht="12.75">
      <c r="A7852" s="29"/>
    </row>
    <row r="7853" ht="12.75">
      <c r="A7853" s="29"/>
    </row>
    <row r="7854" ht="12.75">
      <c r="A7854" s="29"/>
    </row>
    <row r="7855" ht="12.75">
      <c r="A7855" s="29"/>
    </row>
    <row r="7856" ht="12.75">
      <c r="A7856" s="29"/>
    </row>
    <row r="7857" ht="12.75">
      <c r="A7857" s="29"/>
    </row>
    <row r="7858" ht="12.75">
      <c r="A7858" s="29"/>
    </row>
    <row r="7859" ht="12.75">
      <c r="A7859" s="29"/>
    </row>
    <row r="7860" ht="12.75">
      <c r="A7860" s="29"/>
    </row>
    <row r="7861" ht="12.75">
      <c r="A7861" s="29"/>
    </row>
    <row r="7862" ht="12.75">
      <c r="A7862" s="29"/>
    </row>
    <row r="7863" ht="12.75">
      <c r="A7863" s="29"/>
    </row>
    <row r="7864" ht="12.75">
      <c r="A7864" s="29"/>
    </row>
    <row r="7865" ht="12.75">
      <c r="A7865" s="29"/>
    </row>
    <row r="7866" ht="12.75">
      <c r="A7866" s="29"/>
    </row>
    <row r="7867" ht="12.75">
      <c r="A7867" s="29"/>
    </row>
    <row r="7868" ht="12.75">
      <c r="A7868" s="29"/>
    </row>
    <row r="7869" ht="12.75">
      <c r="A7869" s="29"/>
    </row>
    <row r="7870" ht="12.75">
      <c r="A7870" s="29"/>
    </row>
    <row r="7871" ht="12.75">
      <c r="A7871" s="29"/>
    </row>
    <row r="7872" ht="12.75">
      <c r="A7872" s="29"/>
    </row>
    <row r="7873" ht="12.75">
      <c r="A7873" s="29"/>
    </row>
    <row r="7874" ht="12.75">
      <c r="A7874" s="29"/>
    </row>
    <row r="7875" ht="12.75">
      <c r="A7875" s="29"/>
    </row>
    <row r="7876" ht="12.75">
      <c r="A7876" s="29"/>
    </row>
    <row r="7877" ht="12.75">
      <c r="A7877" s="29"/>
    </row>
    <row r="7878" ht="12.75">
      <c r="A7878" s="29"/>
    </row>
    <row r="7879" ht="12.75">
      <c r="A7879" s="29"/>
    </row>
    <row r="7880" ht="12.75">
      <c r="A7880" s="29"/>
    </row>
    <row r="7881" ht="12.75">
      <c r="A7881" s="29"/>
    </row>
    <row r="7882" ht="12.75">
      <c r="A7882" s="29"/>
    </row>
    <row r="7883" ht="12.75">
      <c r="A7883" s="29"/>
    </row>
    <row r="7884" ht="12.75">
      <c r="A7884" s="29"/>
    </row>
    <row r="7885" ht="12.75">
      <c r="A7885" s="29"/>
    </row>
    <row r="7886" ht="12.75">
      <c r="A7886" s="29"/>
    </row>
    <row r="7887" ht="12.75">
      <c r="A7887" s="29"/>
    </row>
    <row r="7888" ht="12.75">
      <c r="A7888" s="29"/>
    </row>
    <row r="7889" ht="12.75">
      <c r="A7889" s="29"/>
    </row>
    <row r="7890" ht="12.75">
      <c r="A7890" s="29"/>
    </row>
    <row r="7891" ht="12.75">
      <c r="A7891" s="29"/>
    </row>
    <row r="7892" ht="12.75">
      <c r="A7892" s="29"/>
    </row>
    <row r="7893" ht="12.75">
      <c r="A7893" s="29"/>
    </row>
    <row r="7894" ht="12.75">
      <c r="A7894" s="29"/>
    </row>
    <row r="7895" ht="12.75">
      <c r="A7895" s="29"/>
    </row>
    <row r="7896" ht="12.75">
      <c r="A7896" s="29"/>
    </row>
    <row r="7897" ht="12.75">
      <c r="A7897" s="29"/>
    </row>
    <row r="7898" ht="12.75">
      <c r="A7898" s="29"/>
    </row>
    <row r="7899" ht="12.75">
      <c r="A7899" s="29"/>
    </row>
    <row r="7900" ht="12.75">
      <c r="A7900" s="29"/>
    </row>
    <row r="7901" ht="12.75">
      <c r="A7901" s="29"/>
    </row>
    <row r="7902" ht="12.75">
      <c r="A7902" s="29"/>
    </row>
    <row r="7903" ht="12.75">
      <c r="A7903" s="29"/>
    </row>
    <row r="7904" ht="12.75">
      <c r="A7904" s="29"/>
    </row>
    <row r="7905" ht="12.75">
      <c r="A7905" s="29"/>
    </row>
    <row r="7906" ht="12.75">
      <c r="A7906" s="29"/>
    </row>
    <row r="7907" ht="12.75">
      <c r="A7907" s="29"/>
    </row>
    <row r="7908" ht="12.75">
      <c r="A7908" s="29"/>
    </row>
    <row r="7909" ht="12.75">
      <c r="A7909" s="29"/>
    </row>
    <row r="7910" ht="12.75">
      <c r="A7910" s="29"/>
    </row>
    <row r="7911" ht="12.75">
      <c r="A7911" s="29"/>
    </row>
    <row r="7912" ht="12.75">
      <c r="A7912" s="29"/>
    </row>
    <row r="7913" ht="12.75">
      <c r="A7913" s="29"/>
    </row>
    <row r="7914" ht="12.75">
      <c r="A7914" s="29"/>
    </row>
    <row r="7915" ht="12.75">
      <c r="A7915" s="29"/>
    </row>
    <row r="7916" ht="12.75">
      <c r="A7916" s="29"/>
    </row>
    <row r="7917" ht="12.75">
      <c r="A7917" s="29"/>
    </row>
    <row r="7918" ht="12.75">
      <c r="A7918" s="29"/>
    </row>
    <row r="7919" ht="12.75">
      <c r="A7919" s="29"/>
    </row>
    <row r="7920" ht="12.75">
      <c r="A7920" s="29"/>
    </row>
    <row r="7921" ht="12.75">
      <c r="A7921" s="29"/>
    </row>
    <row r="7922" ht="12.75">
      <c r="A7922" s="29"/>
    </row>
    <row r="7923" ht="12.75">
      <c r="A7923" s="29"/>
    </row>
    <row r="7924" ht="12.75">
      <c r="A7924" s="29"/>
    </row>
    <row r="7925" ht="12.75">
      <c r="A7925" s="29"/>
    </row>
    <row r="7926" ht="12.75">
      <c r="A7926" s="29"/>
    </row>
    <row r="7927" ht="12.75">
      <c r="A7927" s="29"/>
    </row>
    <row r="7928" ht="12.75">
      <c r="A7928" s="29"/>
    </row>
    <row r="7929" ht="12.75">
      <c r="A7929" s="29"/>
    </row>
    <row r="7930" ht="12.75">
      <c r="A7930" s="29"/>
    </row>
    <row r="7931" ht="12.75">
      <c r="A7931" s="29"/>
    </row>
    <row r="7932" ht="12.75">
      <c r="A7932" s="29"/>
    </row>
    <row r="7933" ht="12.75">
      <c r="A7933" s="29"/>
    </row>
    <row r="7934" ht="12.75">
      <c r="A7934" s="29"/>
    </row>
    <row r="7935" ht="12.75">
      <c r="A7935" s="29"/>
    </row>
    <row r="7936" ht="12.75">
      <c r="A7936" s="29"/>
    </row>
    <row r="7937" ht="12.75">
      <c r="A7937" s="29"/>
    </row>
    <row r="7938" ht="12.75">
      <c r="A7938" s="29"/>
    </row>
    <row r="7939" ht="12.75">
      <c r="A7939" s="29"/>
    </row>
    <row r="7940" ht="12.75">
      <c r="A7940" s="29"/>
    </row>
    <row r="7941" ht="12.75">
      <c r="A7941" s="29"/>
    </row>
    <row r="7942" ht="12.75">
      <c r="A7942" s="29"/>
    </row>
    <row r="7943" ht="12.75">
      <c r="A7943" s="29"/>
    </row>
    <row r="7944" ht="12.75">
      <c r="A7944" s="29"/>
    </row>
    <row r="7945" ht="12.75">
      <c r="A7945" s="29"/>
    </row>
    <row r="7946" ht="12.75">
      <c r="A7946" s="29"/>
    </row>
    <row r="7947" ht="12.75">
      <c r="A7947" s="29"/>
    </row>
    <row r="7948" ht="12.75">
      <c r="A7948" s="29"/>
    </row>
    <row r="7949" ht="12.75">
      <c r="A7949" s="29"/>
    </row>
    <row r="7950" ht="12.75">
      <c r="A7950" s="29"/>
    </row>
    <row r="7951" ht="12.75">
      <c r="A7951" s="29"/>
    </row>
    <row r="7952" ht="12.75">
      <c r="A7952" s="29"/>
    </row>
    <row r="7953" ht="12.75">
      <c r="A7953" s="29"/>
    </row>
    <row r="7954" ht="12.75">
      <c r="A7954" s="29"/>
    </row>
    <row r="7955" ht="12.75">
      <c r="A7955" s="29"/>
    </row>
    <row r="7956" ht="12.75">
      <c r="A7956" s="29"/>
    </row>
    <row r="7957" ht="12.75">
      <c r="A7957" s="29"/>
    </row>
    <row r="7958" ht="12.75">
      <c r="A7958" s="29"/>
    </row>
    <row r="7959" ht="12.75">
      <c r="A7959" s="29"/>
    </row>
    <row r="7960" ht="12.75">
      <c r="A7960" s="29"/>
    </row>
    <row r="7961" ht="12.75">
      <c r="A7961" s="29"/>
    </row>
    <row r="7962" ht="12.75">
      <c r="A7962" s="29"/>
    </row>
    <row r="7963" ht="12.75">
      <c r="A7963" s="29"/>
    </row>
    <row r="7964" ht="12.75">
      <c r="A7964" s="29"/>
    </row>
    <row r="7965" ht="12.75">
      <c r="A7965" s="29"/>
    </row>
    <row r="7966" ht="12.75">
      <c r="A7966" s="29"/>
    </row>
    <row r="7967" ht="12.75">
      <c r="A7967" s="29"/>
    </row>
    <row r="7968" ht="12.75">
      <c r="A7968" s="29"/>
    </row>
    <row r="7969" ht="12.75">
      <c r="A7969" s="29"/>
    </row>
    <row r="7970" ht="12.75">
      <c r="A7970" s="29"/>
    </row>
    <row r="7971" ht="12.75">
      <c r="A7971" s="29"/>
    </row>
    <row r="7972" ht="12.75">
      <c r="A7972" s="29"/>
    </row>
    <row r="7973" ht="12.75">
      <c r="A7973" s="29"/>
    </row>
    <row r="7974" ht="12.75">
      <c r="A7974" s="29"/>
    </row>
    <row r="7975" ht="12.75">
      <c r="A7975" s="29"/>
    </row>
    <row r="7976" ht="12.75">
      <c r="A7976" s="29"/>
    </row>
    <row r="7977" ht="12.75">
      <c r="A7977" s="29"/>
    </row>
    <row r="7978" ht="12.75">
      <c r="A7978" s="29"/>
    </row>
    <row r="7979" ht="12.75">
      <c r="A7979" s="29"/>
    </row>
    <row r="7980" ht="12.75">
      <c r="A7980" s="29"/>
    </row>
    <row r="7981" ht="12.75">
      <c r="A7981" s="29"/>
    </row>
    <row r="7982" ht="12.75">
      <c r="A7982" s="29"/>
    </row>
    <row r="7983" ht="12.75">
      <c r="A7983" s="29"/>
    </row>
    <row r="7984" ht="12.75">
      <c r="A7984" s="29"/>
    </row>
    <row r="7985" ht="12.75">
      <c r="A7985" s="29"/>
    </row>
    <row r="7986" ht="12.75">
      <c r="A7986" s="29"/>
    </row>
    <row r="7987" ht="12.75">
      <c r="A7987" s="29"/>
    </row>
    <row r="7988" ht="12.75">
      <c r="A7988" s="29"/>
    </row>
    <row r="7989" ht="12.75">
      <c r="A7989" s="29"/>
    </row>
    <row r="7990" ht="12.75">
      <c r="A7990" s="29"/>
    </row>
    <row r="7991" ht="12.75">
      <c r="A7991" s="29"/>
    </row>
    <row r="7992" ht="12.75">
      <c r="A7992" s="29"/>
    </row>
    <row r="7993" ht="12.75">
      <c r="A7993" s="29"/>
    </row>
    <row r="7994" ht="12.75">
      <c r="A7994" s="29"/>
    </row>
    <row r="7995" ht="12.75">
      <c r="A7995" s="29"/>
    </row>
    <row r="7996" ht="12.75">
      <c r="A7996" s="29"/>
    </row>
    <row r="7997" ht="12.75">
      <c r="A7997" s="29"/>
    </row>
    <row r="7998" ht="12.75">
      <c r="A7998" s="29"/>
    </row>
    <row r="7999" ht="12.75">
      <c r="A7999" s="29"/>
    </row>
    <row r="8000" ht="12.75">
      <c r="A8000" s="29"/>
    </row>
    <row r="8001" ht="12.75">
      <c r="A8001" s="29"/>
    </row>
    <row r="8002" ht="12.75">
      <c r="A8002" s="29"/>
    </row>
    <row r="8003" ht="12.75">
      <c r="A8003" s="29"/>
    </row>
    <row r="8004" ht="12.75">
      <c r="A8004" s="29"/>
    </row>
    <row r="8005" ht="12.75">
      <c r="A8005" s="29"/>
    </row>
    <row r="8006" ht="12.75">
      <c r="A8006" s="29"/>
    </row>
    <row r="8007" ht="12.75">
      <c r="A8007" s="29"/>
    </row>
    <row r="8008" ht="12.75">
      <c r="A8008" s="29"/>
    </row>
    <row r="8009" ht="12.75">
      <c r="A8009" s="29"/>
    </row>
    <row r="8010" ht="12.75">
      <c r="A8010" s="29"/>
    </row>
    <row r="8011" ht="12.75">
      <c r="A8011" s="29"/>
    </row>
    <row r="8012" ht="12.75">
      <c r="A8012" s="29"/>
    </row>
    <row r="8013" ht="12.75">
      <c r="A8013" s="29"/>
    </row>
    <row r="8014" ht="12.75">
      <c r="A8014" s="29"/>
    </row>
    <row r="8015" ht="12.75">
      <c r="A8015" s="29"/>
    </row>
    <row r="8016" ht="12.75">
      <c r="A8016" s="29"/>
    </row>
    <row r="8017" ht="12.75">
      <c r="A8017" s="29"/>
    </row>
    <row r="8018" ht="12.75">
      <c r="A8018" s="29"/>
    </row>
    <row r="8019" ht="12.75">
      <c r="A8019" s="29"/>
    </row>
    <row r="8020" ht="12.75">
      <c r="A8020" s="29"/>
    </row>
    <row r="8021" ht="12.75">
      <c r="A8021" s="29"/>
    </row>
    <row r="8022" ht="12.75">
      <c r="A8022" s="29"/>
    </row>
    <row r="8023" ht="12.75">
      <c r="A8023" s="29"/>
    </row>
    <row r="8024" ht="12.75">
      <c r="A8024" s="29"/>
    </row>
    <row r="8025" ht="12.75">
      <c r="A8025" s="29"/>
    </row>
    <row r="8026" ht="12.75">
      <c r="A8026" s="29"/>
    </row>
    <row r="8027" ht="12.75">
      <c r="A8027" s="29"/>
    </row>
    <row r="8028" ht="12.75">
      <c r="A8028" s="29"/>
    </row>
    <row r="8029" ht="12.75">
      <c r="A8029" s="29"/>
    </row>
    <row r="8030" ht="12.75">
      <c r="A8030" s="29"/>
    </row>
    <row r="8031" ht="12.75">
      <c r="A8031" s="29"/>
    </row>
    <row r="8032" ht="12.75">
      <c r="A8032" s="29"/>
    </row>
    <row r="8033" ht="12.75">
      <c r="A8033" s="29"/>
    </row>
    <row r="8034" ht="12.75">
      <c r="A8034" s="29"/>
    </row>
    <row r="8035" ht="12.75">
      <c r="A8035" s="29"/>
    </row>
    <row r="8036" ht="12.75">
      <c r="A8036" s="29"/>
    </row>
    <row r="8037" ht="12.75">
      <c r="A8037" s="29"/>
    </row>
    <row r="8038" ht="12.75">
      <c r="A8038" s="29"/>
    </row>
    <row r="8039" ht="12.75">
      <c r="A8039" s="29"/>
    </row>
    <row r="8040" ht="12.75">
      <c r="A8040" s="29"/>
    </row>
    <row r="8041" ht="12.75">
      <c r="A8041" s="29"/>
    </row>
    <row r="8042" ht="12.75">
      <c r="A8042" s="29"/>
    </row>
    <row r="8043" ht="12.75">
      <c r="A8043" s="29"/>
    </row>
    <row r="8044" ht="12.75">
      <c r="A8044" s="29"/>
    </row>
    <row r="8045" ht="12.75">
      <c r="A8045" s="29"/>
    </row>
    <row r="8046" ht="12.75">
      <c r="A8046" s="29"/>
    </row>
    <row r="8047" ht="12.75">
      <c r="A8047" s="29"/>
    </row>
    <row r="8048" ht="12.75">
      <c r="A8048" s="29"/>
    </row>
    <row r="8049" ht="12.75">
      <c r="A8049" s="29"/>
    </row>
    <row r="8050" ht="12.75">
      <c r="A8050" s="29"/>
    </row>
    <row r="8051" ht="12.75">
      <c r="A8051" s="29"/>
    </row>
    <row r="8052" ht="12.75">
      <c r="A8052" s="29"/>
    </row>
    <row r="8053" ht="12.75">
      <c r="A8053" s="29"/>
    </row>
    <row r="8054" ht="12.75">
      <c r="A8054" s="29"/>
    </row>
    <row r="8055" ht="12.75">
      <c r="A8055" s="29"/>
    </row>
    <row r="8056" ht="12.75">
      <c r="A8056" s="29"/>
    </row>
    <row r="8057" ht="12.75">
      <c r="A8057" s="29"/>
    </row>
    <row r="8058" ht="12.75">
      <c r="A8058" s="29"/>
    </row>
    <row r="8059" ht="12.75">
      <c r="A8059" s="29"/>
    </row>
    <row r="8060" ht="12.75">
      <c r="A8060" s="29"/>
    </row>
    <row r="8061" ht="12.75">
      <c r="A8061" s="29"/>
    </row>
    <row r="8062" ht="12.75">
      <c r="A8062" s="29"/>
    </row>
    <row r="8063" ht="12.75">
      <c r="A8063" s="29"/>
    </row>
    <row r="8064" ht="12.75">
      <c r="A8064" s="29"/>
    </row>
    <row r="8065" ht="12.75">
      <c r="A8065" s="29"/>
    </row>
    <row r="8066" ht="12.75">
      <c r="A8066" s="29"/>
    </row>
    <row r="8067" ht="12.75">
      <c r="A8067" s="29"/>
    </row>
    <row r="8068" ht="12.75">
      <c r="A8068" s="29"/>
    </row>
    <row r="8069" ht="12.75">
      <c r="A8069" s="29"/>
    </row>
    <row r="8070" ht="12.75">
      <c r="A8070" s="29"/>
    </row>
    <row r="8071" ht="12.75">
      <c r="A8071" s="29"/>
    </row>
    <row r="8072" ht="12.75">
      <c r="A8072" s="29"/>
    </row>
    <row r="8073" ht="12.75">
      <c r="A8073" s="29"/>
    </row>
    <row r="8074" ht="12.75">
      <c r="A8074" s="29"/>
    </row>
    <row r="8075" ht="12.75">
      <c r="A8075" s="29"/>
    </row>
    <row r="8076" ht="12.75">
      <c r="A8076" s="29"/>
    </row>
    <row r="8077" ht="12.75">
      <c r="A8077" s="29"/>
    </row>
    <row r="8078" ht="12.75">
      <c r="A8078" s="29"/>
    </row>
    <row r="8079" ht="12.75">
      <c r="A8079" s="29"/>
    </row>
    <row r="8080" ht="12.75">
      <c r="A8080" s="29"/>
    </row>
    <row r="8081" ht="12.75">
      <c r="A8081" s="29"/>
    </row>
    <row r="8082" ht="12.75">
      <c r="A8082" s="29"/>
    </row>
    <row r="8083" ht="12.75">
      <c r="A8083" s="29"/>
    </row>
    <row r="8084" ht="12.75">
      <c r="A8084" s="29"/>
    </row>
    <row r="8085" ht="12.75">
      <c r="A8085" s="29"/>
    </row>
    <row r="8086" ht="12.75">
      <c r="A8086" s="29"/>
    </row>
    <row r="8087" ht="12.75">
      <c r="A8087" s="29"/>
    </row>
    <row r="8088" ht="12.75">
      <c r="A8088" s="29"/>
    </row>
    <row r="8089" ht="12.75">
      <c r="A8089" s="29"/>
    </row>
    <row r="8090" ht="12.75">
      <c r="A8090" s="29"/>
    </row>
    <row r="8091" ht="12.75">
      <c r="A8091" s="29"/>
    </row>
    <row r="8092" ht="12.75">
      <c r="A8092" s="29"/>
    </row>
    <row r="8093" ht="12.75">
      <c r="A8093" s="29"/>
    </row>
    <row r="8094" ht="12.75">
      <c r="A8094" s="29"/>
    </row>
    <row r="8095" ht="12.75">
      <c r="A8095" s="29"/>
    </row>
    <row r="8096" ht="12.75">
      <c r="A8096" s="29"/>
    </row>
    <row r="8097" ht="12.75">
      <c r="A8097" s="29"/>
    </row>
    <row r="8098" ht="12.75">
      <c r="A8098" s="29"/>
    </row>
    <row r="8099" ht="12.75">
      <c r="A8099" s="29"/>
    </row>
    <row r="8100" ht="12.75">
      <c r="A8100" s="29"/>
    </row>
    <row r="8101" ht="12.75">
      <c r="A8101" s="29"/>
    </row>
    <row r="8102" ht="12.75">
      <c r="A8102" s="29"/>
    </row>
    <row r="8103" ht="12.75">
      <c r="A8103" s="29"/>
    </row>
    <row r="8104" ht="12.75">
      <c r="A8104" s="29"/>
    </row>
    <row r="8105" ht="12.75">
      <c r="A8105" s="29"/>
    </row>
    <row r="8106" ht="12.75">
      <c r="A8106" s="29"/>
    </row>
    <row r="8107" ht="12.75">
      <c r="A8107" s="29"/>
    </row>
    <row r="8108" ht="12.75">
      <c r="A8108" s="29"/>
    </row>
    <row r="8109" ht="12.75">
      <c r="A8109" s="29"/>
    </row>
    <row r="8110" ht="12.75">
      <c r="A8110" s="29"/>
    </row>
    <row r="8111" ht="12.75">
      <c r="A8111" s="29"/>
    </row>
    <row r="8112" ht="12.75">
      <c r="A8112" s="29"/>
    </row>
    <row r="8113" ht="12.75">
      <c r="A8113" s="29"/>
    </row>
    <row r="8114" ht="12.75">
      <c r="A8114" s="29"/>
    </row>
    <row r="8115" ht="12.75">
      <c r="A8115" s="29"/>
    </row>
    <row r="8116" ht="12.75">
      <c r="A8116" s="29"/>
    </row>
    <row r="8117" ht="12.75">
      <c r="A8117" s="29"/>
    </row>
    <row r="8118" ht="12.75">
      <c r="A8118" s="29"/>
    </row>
    <row r="8119" ht="12.75">
      <c r="A8119" s="29"/>
    </row>
    <row r="8120" ht="12.75">
      <c r="A8120" s="29"/>
    </row>
    <row r="8121" ht="12.75">
      <c r="A8121" s="29"/>
    </row>
    <row r="8122" ht="12.75">
      <c r="A8122" s="29"/>
    </row>
    <row r="8123" ht="12.75">
      <c r="A8123" s="29"/>
    </row>
    <row r="8124" ht="12.75">
      <c r="A8124" s="29"/>
    </row>
    <row r="8125" ht="12.75">
      <c r="A8125" s="29"/>
    </row>
    <row r="8126" ht="12.75">
      <c r="A8126" s="29"/>
    </row>
    <row r="8127" ht="12.75">
      <c r="A8127" s="29"/>
    </row>
    <row r="8128" ht="12.75">
      <c r="A8128" s="29"/>
    </row>
    <row r="8129" ht="12.75">
      <c r="A8129" s="29"/>
    </row>
    <row r="8130" ht="12.75">
      <c r="A8130" s="29"/>
    </row>
    <row r="8131" ht="12.75">
      <c r="A8131" s="29"/>
    </row>
    <row r="8132" ht="12.75">
      <c r="A8132" s="29"/>
    </row>
    <row r="8133" ht="12.75">
      <c r="A8133" s="29"/>
    </row>
    <row r="8134" ht="12.75">
      <c r="A8134" s="29"/>
    </row>
    <row r="8135" ht="12.75">
      <c r="A8135" s="29"/>
    </row>
    <row r="8136" ht="12.75">
      <c r="A8136" s="29"/>
    </row>
    <row r="8137" ht="12.75">
      <c r="A8137" s="29"/>
    </row>
    <row r="8138" ht="12.75">
      <c r="A8138" s="29"/>
    </row>
    <row r="8139" ht="12.75">
      <c r="A8139" s="29"/>
    </row>
    <row r="8140" ht="12.75">
      <c r="A8140" s="29"/>
    </row>
    <row r="8141" ht="12.75">
      <c r="A8141" s="29"/>
    </row>
    <row r="8142" ht="12.75">
      <c r="A8142" s="29"/>
    </row>
    <row r="8143" ht="12.75">
      <c r="A8143" s="29"/>
    </row>
    <row r="8144" ht="12.75">
      <c r="A8144" s="29"/>
    </row>
    <row r="8145" ht="12.75">
      <c r="A8145" s="29"/>
    </row>
    <row r="8146" ht="12.75">
      <c r="A8146" s="29"/>
    </row>
    <row r="8147" ht="12.75">
      <c r="A8147" s="29"/>
    </row>
    <row r="8148" ht="12.75">
      <c r="A8148" s="29"/>
    </row>
    <row r="8149" ht="12.75">
      <c r="A8149" s="29"/>
    </row>
    <row r="8150" ht="12.75">
      <c r="A8150" s="29"/>
    </row>
    <row r="8151" ht="12.75">
      <c r="A8151" s="29"/>
    </row>
    <row r="8152" ht="12.75">
      <c r="A8152" s="29"/>
    </row>
    <row r="8153" ht="12.75">
      <c r="A8153" s="29"/>
    </row>
    <row r="8154" ht="12.75">
      <c r="A8154" s="29"/>
    </row>
    <row r="8155" ht="12.75">
      <c r="A8155" s="29"/>
    </row>
    <row r="8156" ht="12.75">
      <c r="A8156" s="29"/>
    </row>
    <row r="8157" ht="12.75">
      <c r="A8157" s="29"/>
    </row>
    <row r="8158" ht="12.75">
      <c r="A8158" s="29"/>
    </row>
    <row r="8159" ht="12.75">
      <c r="A8159" s="29"/>
    </row>
    <row r="8160" ht="12.75">
      <c r="A8160" s="29"/>
    </row>
    <row r="8161" ht="12.75">
      <c r="A8161" s="29"/>
    </row>
    <row r="8162" ht="12.75">
      <c r="A8162" s="29"/>
    </row>
    <row r="8163" ht="12.75">
      <c r="A8163" s="29"/>
    </row>
    <row r="8164" ht="12.75">
      <c r="A8164" s="29"/>
    </row>
    <row r="8165" ht="12.75">
      <c r="A8165" s="29"/>
    </row>
    <row r="8166" ht="12.75">
      <c r="A8166" s="29"/>
    </row>
    <row r="8167" ht="12.75">
      <c r="A8167" s="29"/>
    </row>
    <row r="8168" ht="12.75">
      <c r="A8168" s="29"/>
    </row>
    <row r="8169" ht="12.75">
      <c r="A8169" s="29"/>
    </row>
    <row r="8170" ht="12.75">
      <c r="A8170" s="29"/>
    </row>
    <row r="8171" ht="12.75">
      <c r="A8171" s="29"/>
    </row>
    <row r="8172" ht="12.75">
      <c r="A8172" s="29"/>
    </row>
    <row r="8173" ht="12.75">
      <c r="A8173" s="29"/>
    </row>
    <row r="8174" ht="12.75">
      <c r="A8174" s="29"/>
    </row>
    <row r="8175" ht="12.75">
      <c r="A8175" s="29"/>
    </row>
    <row r="8176" ht="12.75">
      <c r="A8176" s="29"/>
    </row>
    <row r="8177" ht="12.75">
      <c r="A8177" s="29"/>
    </row>
    <row r="8178" ht="12.75">
      <c r="A8178" s="29"/>
    </row>
    <row r="8179" ht="12.75">
      <c r="A8179" s="29"/>
    </row>
    <row r="8180" ht="12.75">
      <c r="A8180" s="29"/>
    </row>
    <row r="8181" ht="12.75">
      <c r="A8181" s="29"/>
    </row>
    <row r="8182" ht="12.75">
      <c r="A8182" s="29"/>
    </row>
    <row r="8183" ht="12.75">
      <c r="A8183" s="29"/>
    </row>
    <row r="8184" ht="12.75">
      <c r="A8184" s="29"/>
    </row>
    <row r="8185" ht="12.75">
      <c r="A8185" s="29"/>
    </row>
    <row r="8186" ht="12.75">
      <c r="A8186" s="29"/>
    </row>
    <row r="8187" ht="12.75">
      <c r="A8187" s="29"/>
    </row>
    <row r="8188" ht="12.75">
      <c r="A8188" s="29"/>
    </row>
    <row r="8189" ht="12.75">
      <c r="A8189" s="29"/>
    </row>
    <row r="8190" ht="12.75">
      <c r="A8190" s="29"/>
    </row>
    <row r="8191" ht="12.75">
      <c r="A8191" s="29"/>
    </row>
    <row r="8192" ht="12.75">
      <c r="A8192" s="29"/>
    </row>
  </sheetData>
  <sheetProtection/>
  <printOptions/>
  <pageMargins left="0.75" right="0.75" top="1" bottom="1" header="0.5" footer="0.5"/>
  <pageSetup fitToHeight="1" fitToWidth="1" orientation="portrait" paperSize="9"/>
</worksheet>
</file>

<file path=xl/worksheets/sheet2.xml><?xml version="1.0" encoding="utf-8"?>
<worksheet xmlns="http://schemas.openxmlformats.org/spreadsheetml/2006/main" xmlns:r="http://schemas.openxmlformats.org/officeDocument/2006/relationships">
  <sheetPr>
    <tabColor indexed="13"/>
    <pageSetUpPr fitToPage="1"/>
  </sheetPr>
  <dimension ref="A1:D10"/>
  <sheetViews>
    <sheetView defaultGridColor="0" colorId="0" workbookViewId="0" topLeftCell="A1">
      <pane topLeftCell="A1" activePane="topLeft" state="split"/>
      <selection pane="topLeft" activeCell="A9" sqref="A9"/>
    </sheetView>
  </sheetViews>
  <sheetFormatPr defaultColWidth="9.140625" defaultRowHeight="12.75"/>
  <cols>
    <col min="1" max="1" width="8.8515625" style="0" customWidth="1"/>
    <col min="2" max="2" width="11.140625" style="0" customWidth="1"/>
    <col min="3" max="3" width="77.7109375" style="0" customWidth="1"/>
    <col min="4" max="4" width="6.140625" style="0" customWidth="1"/>
  </cols>
  <sheetData>
    <row r="1" spans="1:4" ht="12.75">
      <c r="A1" s="45" t="s">
        <v>24</v>
      </c>
      <c r="B1" s="45" t="s">
        <v>78</v>
      </c>
      <c r="C1" s="45" t="s">
        <v>79</v>
      </c>
      <c r="D1" s="45" t="s">
        <v>103</v>
      </c>
    </row>
    <row r="3" spans="1:4" ht="12.75">
      <c r="A3">
        <v>31492</v>
      </c>
      <c r="B3" t="s">
        <v>11</v>
      </c>
      <c r="C3" t="s">
        <v>12</v>
      </c>
      <c r="D3" t="s">
        <v>102</v>
      </c>
    </row>
    <row r="5" spans="2:3" ht="12.75">
      <c r="B5" t="s">
        <v>253</v>
      </c>
      <c r="C5" t="s">
        <v>161</v>
      </c>
    </row>
    <row r="6" ht="12.75">
      <c r="C6" t="s">
        <v>272</v>
      </c>
    </row>
    <row r="7" ht="12.75">
      <c r="C7" t="s">
        <v>83</v>
      </c>
    </row>
    <row r="8" ht="12.75">
      <c r="C8" t="s">
        <v>59</v>
      </c>
    </row>
    <row r="9" ht="12.75">
      <c r="C9" t="s">
        <v>171</v>
      </c>
    </row>
    <row r="10" ht="12.75">
      <c r="C10" t="s">
        <v>281</v>
      </c>
    </row>
  </sheetData>
  <sheetProtection/>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